
<file path=[Content_Types].xml><?xml version="1.0" encoding="utf-8"?>
<Types xmlns="http://schemas.openxmlformats.org/package/2006/content-types"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53.xml" ContentType="application/vnd.openxmlformats-officedocument.spreadsheetml.worksheet+xml"/>
  <Override PartName="/xl/worksheets/sheet71.xml" ContentType="application/vnd.openxmlformats-officedocument.spreadsheetml.worksheet+xml"/>
  <Override PartName="/xl/worksheets/sheet13.xml" ContentType="application/vnd.openxmlformats-officedocument.spreadsheetml.worksheet+xml"/>
  <Override PartName="/xl/worksheets/sheet42.xml" ContentType="application/vnd.openxmlformats-officedocument.spreadsheetml.worksheet+xml"/>
  <Override PartName="/xl/worksheets/sheet60.xml" ContentType="application/vnd.openxmlformats-officedocument.spreadsheetml.worksheet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39.xml" ContentType="application/vnd.openxmlformats-officedocument.drawing+xml"/>
  <Override PartName="/xl/drawings/drawing57.xml" ContentType="application/vnd.openxmlformats-officedocument.drawing+xml"/>
  <Override PartName="/xl/worksheets/sheet7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drawings/drawing17.xml" ContentType="application/vnd.openxmlformats-officedocument.drawing+xml"/>
  <Override PartName="/xl/drawings/drawing28.xml" ContentType="application/vnd.openxmlformats-officedocument.drawing+xml"/>
  <Override PartName="/xl/drawings/drawing46.xml" ContentType="application/vnd.openxmlformats-officedocument.drawing+xml"/>
  <Override PartName="/xl/drawings/drawing64.xml" ContentType="application/vnd.openxmlformats-officedocument.drawing+xml"/>
  <Override PartName="/xl/vbaProject.bin" ContentType="application/vnd.ms-office.vbaProject"/>
  <Default Extension="xml" ContentType="application/xml"/>
  <Override PartName="/xl/drawings/drawing2.xml" ContentType="application/vnd.openxmlformats-officedocument.drawing+xml"/>
  <Override PartName="/xl/drawings/drawing35.xml" ContentType="application/vnd.openxmlformats-officedocument.drawing+xml"/>
  <Override PartName="/xl/drawings/drawing53.xml" ContentType="application/vnd.openxmlformats-officedocument.drawing+xml"/>
  <Override PartName="/xl/worksheets/sheet3.xml" ContentType="application/vnd.openxmlformats-officedocument.spreadsheetml.worksheet+xml"/>
  <Override PartName="/xl/drawings/drawing13.xml" ContentType="application/vnd.openxmlformats-officedocument.drawing+xml"/>
  <Override PartName="/xl/drawings/drawing24.xml" ContentType="application/vnd.openxmlformats-officedocument.drawing+xml"/>
  <Override PartName="/xl/drawings/drawing42.xml" ContentType="application/vnd.openxmlformats-officedocument.drawing+xml"/>
  <Override PartName="/xl/drawings/drawing60.xml" ContentType="application/vnd.openxmlformats-officedocument.drawing+xml"/>
  <Override PartName="/xl/worksheets/sheet69.xml" ContentType="application/vnd.openxmlformats-officedocument.spreadsheetml.worksheet+xml"/>
  <Override PartName="/xl/externalLinks/externalLink1.xml" ContentType="application/vnd.openxmlformats-officedocument.spreadsheetml.externalLink+xml"/>
  <Override PartName="/xl/drawings/drawing20.xml" ContentType="application/vnd.openxmlformats-officedocument.drawing+xml"/>
  <Override PartName="/xl/drawings/drawing31.xml" ContentType="application/vnd.openxmlformats-officedocument.drawing+xml"/>
  <Override PartName="/xl/worksheets/sheet29.xml" ContentType="application/vnd.openxmlformats-officedocument.spreadsheetml.worksheet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worksheets/sheet76.xml" ContentType="application/vnd.openxmlformats-officedocument.spreadsheetml.worksheet+xml"/>
  <Override PartName="/xl/sharedStrings.xml" ContentType="application/vnd.openxmlformats-officedocument.spreadsheetml.sharedStrings+xml"/>
  <Override PartName="/xl/worksheets/sheet18.xml" ContentType="application/vnd.openxmlformats-officedocument.spreadsheetml.worksheet+xml"/>
  <Override PartName="/xl/worksheets/sheet36.xml" ContentType="application/vnd.openxmlformats-officedocument.spreadsheetml.worksheet+xml"/>
  <Override PartName="/xl/worksheets/sheet54.xml" ContentType="application/vnd.openxmlformats-officedocument.spreadsheetml.worksheet+xml"/>
  <Override PartName="/xl/worksheets/sheet65.xml" ContentType="application/vnd.openxmlformats-officedocument.spreadsheetml.worksheet+xml"/>
  <Override PartName="/xl/worksheets/sheet25.xml" ContentType="application/vnd.openxmlformats-officedocument.spreadsheetml.worksheet+xml"/>
  <Override PartName="/xl/worksheets/sheet43.xml" ContentType="application/vnd.openxmlformats-officedocument.spreadsheetml.worksheet+xml"/>
  <Override PartName="/xl/worksheets/sheet72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worksheets/sheet14.xml" ContentType="application/vnd.openxmlformats-officedocument.spreadsheetml.worksheet+xml"/>
  <Override PartName="/xl/worksheets/sheet32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drawings/drawing7.xml" ContentType="application/vnd.openxmlformats-officedocument.drawing+xml"/>
  <Override PartName="/xl/drawings/drawing29.xml" ContentType="application/vnd.openxmlformats-officedocument.drawing+xml"/>
  <Override PartName="/xl/drawings/drawing58.xml" ContentType="application/vnd.openxmlformats-officedocument.drawing+xml"/>
  <Override PartName="/xl/worksheets/sheet8.xml" ContentType="application/vnd.openxmlformats-officedocument.spreadsheetml.worksheet+xml"/>
  <Override PartName="/xl/worksheets/sheet21.xml" ContentType="application/vnd.openxmlformats-officedocument.spreadsheetml.worksheet+xml"/>
  <Override PartName="/xl/drawings/drawing18.xml" ContentType="application/vnd.openxmlformats-officedocument.drawing+xml"/>
  <Override PartName="/xl/drawings/drawing36.xml" ContentType="application/vnd.openxmlformats-officedocument.drawing+xml"/>
  <Override PartName="/xl/drawings/drawing47.xml" ContentType="application/vnd.openxmlformats-officedocument.drawing+xml"/>
  <Override PartName="/xl/drawings/drawing65.xml" ContentType="application/vnd.openxmlformats-officedocument.drawing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drawings/drawing3.xml" ContentType="application/vnd.openxmlformats-officedocument.drawing+xml"/>
  <Override PartName="/xl/drawings/drawing16.xml" ContentType="application/vnd.openxmlformats-officedocument.drawing+xml"/>
  <Override PartName="/xl/drawings/drawing25.xml" ContentType="application/vnd.openxmlformats-officedocument.drawing+xml"/>
  <Override PartName="/xl/drawings/drawing34.xml" ContentType="application/vnd.openxmlformats-officedocument.drawing+xml"/>
  <Override PartName="/xl/drawings/drawing43.xml" ContentType="application/vnd.openxmlformats-officedocument.drawing+xml"/>
  <Override PartName="/xl/drawings/drawing54.xml" ContentType="application/vnd.openxmlformats-officedocument.drawing+xml"/>
  <Override PartName="/xl/drawings/drawing6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drawings/drawing14.xml" ContentType="application/vnd.openxmlformats-officedocument.drawing+xml"/>
  <Override PartName="/xl/drawings/drawing23.xml" ContentType="application/vnd.openxmlformats-officedocument.drawing+xml"/>
  <Override PartName="/xl/drawings/drawing32.xml" ContentType="application/vnd.openxmlformats-officedocument.drawing+xml"/>
  <Override PartName="/xl/drawings/drawing41.xml" ContentType="application/vnd.openxmlformats-officedocument.drawing+xml"/>
  <Override PartName="/xl/drawings/drawing52.xml" ContentType="application/vnd.openxmlformats-officedocument.drawing+xml"/>
  <Override PartName="/xl/drawings/drawing61.xml" ContentType="application/vnd.openxmlformats-officedocument.drawing+xml"/>
  <Override PartName="/xl/worksheets/sheet59.xml" ContentType="application/vnd.openxmlformats-officedocument.spreadsheetml.worksheet+xml"/>
  <Override PartName="/xl/worksheets/sheet68.xml" ContentType="application/vnd.openxmlformats-officedocument.spreadsheetml.worksheet+xml"/>
  <Override PartName="/xl/worksheets/sheet77.xml" ContentType="application/vnd.openxmlformats-officedocument.spreadsheetml.worksheet+xml"/>
  <Override PartName="/xl/worksheets/sheet79.xml" ContentType="application/vnd.openxmlformats-officedocument.spreadsheetml.worksheet+xml"/>
  <Override PartName="/xl/drawings/drawing12.xml" ContentType="application/vnd.openxmlformats-officedocument.drawing+xml"/>
  <Override PartName="/xl/drawings/drawing21.xml" ContentType="application/vnd.openxmlformats-officedocument.drawing+xml"/>
  <Override PartName="/xl/drawings/drawing30.xml" ContentType="application/vnd.openxmlformats-officedocument.drawing+xml"/>
  <Override PartName="/xl/drawings/drawing50.xml" ContentType="application/vnd.openxmlformats-officedocument.drawing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8.xml" ContentType="application/vnd.openxmlformats-officedocument.spreadsheetml.worksheet+xml"/>
  <Override PartName="/xl/worksheets/sheet57.xml" ContentType="application/vnd.openxmlformats-officedocument.spreadsheetml.worksheet+xml"/>
  <Override PartName="/xl/worksheets/sheet66.xml" ContentType="application/vnd.openxmlformats-officedocument.spreadsheetml.worksheet+xml"/>
  <Override PartName="/xl/worksheets/sheet75.xml" ContentType="application/vnd.openxmlformats-officedocument.spreadsheetml.worksheet+xml"/>
  <Override PartName="/xl/drawings/drawing10.xml" ContentType="application/vnd.openxmlformats-officedocument.drawing+xml"/>
  <Override PartName="/xl/worksheets/sheet17.xml" ContentType="application/vnd.openxmlformats-officedocument.spreadsheetml.worksheet+xml"/>
  <Override PartName="/xl/worksheets/sheet26.xml" ContentType="application/vnd.openxmlformats-officedocument.spreadsheetml.worksheet+xml"/>
  <Override PartName="/xl/worksheets/sheet37.xml" ContentType="application/vnd.openxmlformats-officedocument.spreadsheetml.worksheet+xml"/>
  <Override PartName="/xl/worksheets/sheet46.xml" ContentType="application/vnd.openxmlformats-officedocument.spreadsheetml.worksheet+xml"/>
  <Override PartName="/xl/worksheets/sheet55.xml" ContentType="application/vnd.openxmlformats-officedocument.spreadsheetml.worksheet+xml"/>
  <Override PartName="/xl/worksheets/sheet64.xml" ContentType="application/vnd.openxmlformats-officedocument.spreadsheetml.worksheet+xml"/>
  <Override PartName="/xl/worksheets/sheet73.xml" ContentType="application/vnd.openxmlformats-officedocument.spreadsheetml.worksheet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worksheets/sheet44.xml" ContentType="application/vnd.openxmlformats-officedocument.spreadsheetml.worksheet+xml"/>
  <Override PartName="/xl/worksheets/sheet62.xml" ContentType="application/vnd.openxmlformats-officedocument.spreadsheetml.worksheet+xml"/>
  <Override PartName="/xl/drawings/drawing59.xml" ContentType="application/vnd.openxmlformats-officedocument.drawing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51.xml" ContentType="application/vnd.openxmlformats-officedocument.spreadsheetml.worksheet+xml"/>
  <Override PartName="/xl/worksheets/sheet80.xml" ContentType="application/vnd.openxmlformats-officedocument.spreadsheetml.worksheet+xml"/>
  <Override PartName="/xl/theme/theme1.xml" ContentType="application/vnd.openxmlformats-officedocument.theme+xml"/>
  <Override PartName="/xl/drawings/drawing8.xml" ContentType="application/vnd.openxmlformats-officedocument.drawing+xml"/>
  <Override PartName="/xl/drawings/drawing19.xml" ContentType="application/vnd.openxmlformats-officedocument.drawing+xml"/>
  <Override PartName="/xl/drawings/drawing48.xml" ContentType="application/vnd.openxmlformats-officedocument.drawing+xml"/>
  <Override PartName="/xl/worksheets/sheet11.xml" ContentType="application/vnd.openxmlformats-officedocument.spreadsheetml.worksheet+xml"/>
  <Override PartName="/xl/worksheets/sheet40.xml" ContentType="application/vnd.openxmlformats-officedocument.spreadsheetml.worksheet+xml"/>
  <Override PartName="/xl/drawings/drawing4.xml" ContentType="application/vnd.openxmlformats-officedocument.drawing+xml"/>
  <Override PartName="/xl/drawings/drawing37.xml" ContentType="application/vnd.openxmlformats-officedocument.drawing+xml"/>
  <Override PartName="/xl/drawings/drawing55.xml" ContentType="application/vnd.openxmlformats-officedocument.drawing+xml"/>
  <Default Extension="rels" ContentType="application/vnd.openxmlformats-package.relationships+xml"/>
  <Override PartName="/xl/worksheets/sheet5.xml" ContentType="application/vnd.openxmlformats-officedocument.spreadsheetml.worksheet+xml"/>
  <Override PartName="/xl/drawings/drawing15.xml" ContentType="application/vnd.openxmlformats-officedocument.drawing+xml"/>
  <Override PartName="/xl/drawings/drawing26.xml" ContentType="application/vnd.openxmlformats-officedocument.drawing+xml"/>
  <Override PartName="/xl/drawings/drawing44.xml" ContentType="application/vnd.openxmlformats-officedocument.drawing+xml"/>
  <Override PartName="/xl/drawings/drawing62.xml" ContentType="application/vnd.openxmlformats-officedocument.drawing+xml"/>
  <Override PartName="/xl/drawings/drawing22.xml" ContentType="application/vnd.openxmlformats-officedocument.drawing+xml"/>
  <Override PartName="/xl/drawings/drawing33.xml" ContentType="application/vnd.openxmlformats-officedocument.drawing+xml"/>
  <Override PartName="/xl/drawings/drawing51.xml" ContentType="application/vnd.openxmlformats-officedocument.drawing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worksheets/sheet78.xml" ContentType="application/vnd.openxmlformats-officedocument.spreadsheetml.worksheet+xml"/>
  <Override PartName="/xl/drawings/drawing11.xml" ContentType="application/vnd.openxmlformats-officedocument.drawing+xml"/>
  <Override PartName="/xl/drawings/drawing40.xml" ContentType="application/vnd.openxmlformats-officedocument.drawing+xml"/>
  <Override PartName="/xl/worksheets/sheet38.xml" ContentType="application/vnd.openxmlformats-officedocument.spreadsheetml.worksheet+xml"/>
  <Override PartName="/xl/worksheets/sheet67.xml" ContentType="application/vnd.openxmlformats-officedocument.spreadsheetml.worksheet+xml"/>
  <Override PartName="/xl/worksheets/sheet27.xml" ContentType="application/vnd.openxmlformats-officedocument.spreadsheetml.worksheet+xml"/>
  <Override PartName="/xl/worksheets/sheet45.xml" ContentType="application/vnd.openxmlformats-officedocument.spreadsheetml.worksheet+xml"/>
  <Override PartName="/xl/worksheets/sheet56.xml" ContentType="application/vnd.openxmlformats-officedocument.spreadsheetml.worksheet+xml"/>
  <Override PartName="/xl/worksheets/sheet74.xml" ContentType="application/vnd.openxmlformats-officedocument.spreadsheetml.worksheet+xml"/>
  <Override PartName="/xl/worksheets/sheet16.xml" ContentType="application/vnd.openxmlformats-officedocument.spreadsheetml.worksheet+xml"/>
  <Override PartName="/xl/worksheets/sheet34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Override PartName="/xl/worksheets/sheet81.xml" ContentType="application/vnd.openxmlformats-officedocument.spreadsheetml.worksheet+xml"/>
  <Override PartName="/xl/drawings/drawing9.xml" ContentType="application/vnd.openxmlformats-officedocument.drawing+xml"/>
  <Override PartName="/xl/worksheets/sheet23.xml" ContentType="application/vnd.openxmlformats-officedocument.spreadsheetml.worksheet+xml"/>
  <Override PartName="/xl/worksheets/sheet41.xml" ContentType="application/vnd.openxmlformats-officedocument.spreadsheetml.worksheet+xml"/>
  <Override PartName="/xl/worksheets/sheet70.xml" ContentType="application/vnd.openxmlformats-officedocument.spreadsheetml.worksheet+xml"/>
  <Override PartName="/xl/drawings/drawing38.xml" ContentType="application/vnd.openxmlformats-officedocument.drawing+xml"/>
  <Override PartName="/xl/drawings/drawing49.xml" ContentType="application/vnd.openxmlformats-officedocument.drawing+xml"/>
  <Override PartName="/xl/worksheets/sheet6.xml" ContentType="application/vnd.openxmlformats-officedocument.spreadsheetml.worksheet+xml"/>
  <Override PartName="/xl/worksheets/sheet12.xml" ContentType="application/vnd.openxmlformats-officedocument.spreadsheetml.worksheet+xml"/>
  <Override PartName="/xl/worksheets/sheet30.xml" ContentType="application/vnd.openxmlformats-officedocument.spreadsheetml.worksheet+xml"/>
  <Override PartName="/xl/drawings/drawing5.xml" ContentType="application/vnd.openxmlformats-officedocument.drawing+xml"/>
  <Override PartName="/xl/drawings/drawing27.xml" ContentType="application/vnd.openxmlformats-officedocument.drawing+xml"/>
  <Override PartName="/xl/drawings/drawing45.xml" ContentType="application/vnd.openxmlformats-officedocument.drawing+xml"/>
  <Override PartName="/xl/drawings/drawing56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date1904="1" codeName="ThisWorkbook"/>
  <bookViews>
    <workbookView xWindow="0" yWindow="0" windowWidth="16380" windowHeight="8196" tabRatio="989" firstSheet="53" activeTab="65"/>
  </bookViews>
  <sheets>
    <sheet name="Liste des personnels" sheetId="1" r:id="rId1"/>
    <sheet name="1 semainier" sheetId="2" r:id="rId2"/>
    <sheet name="1 planning" sheetId="4" r:id="rId3"/>
    <sheet name="2 semainier" sheetId="6" r:id="rId4"/>
    <sheet name="2 planning" sheetId="7" r:id="rId5"/>
    <sheet name="Suppleance accueil" sheetId="81" r:id="rId6"/>
    <sheet name="3 semainier" sheetId="8" r:id="rId7"/>
    <sheet name="3 planning" sheetId="9" r:id="rId8"/>
    <sheet name="4 semainier" sheetId="10" r:id="rId9"/>
    <sheet name="4 planning" sheetId="11" r:id="rId10"/>
    <sheet name="5 semainier" sheetId="12" r:id="rId11"/>
    <sheet name="5 planning" sheetId="13" r:id="rId12"/>
    <sheet name="6 semainier" sheetId="14" r:id="rId13"/>
    <sheet name="6 planning" sheetId="15" r:id="rId14"/>
    <sheet name="7 semainier" sheetId="16" r:id="rId15"/>
    <sheet name="7 planning" sheetId="17" r:id="rId16"/>
    <sheet name="8 semainier" sheetId="18" r:id="rId17"/>
    <sheet name="8 planning" sheetId="19" r:id="rId18"/>
    <sheet name="9 semainier" sheetId="20" r:id="rId19"/>
    <sheet name="9 planning" sheetId="21" r:id="rId20"/>
    <sheet name="10 semainier" sheetId="22" r:id="rId21"/>
    <sheet name="10 planning" sheetId="23" r:id="rId22"/>
    <sheet name="11 semainier" sheetId="24" r:id="rId23"/>
    <sheet name="11 planning" sheetId="26" r:id="rId24"/>
    <sheet name="12 semainier" sheetId="27" r:id="rId25"/>
    <sheet name="12 planning" sheetId="28" r:id="rId26"/>
    <sheet name="13 semainier" sheetId="29" r:id="rId27"/>
    <sheet name="13 planning" sheetId="92" r:id="rId28"/>
    <sheet name="14 semainier" sheetId="117" r:id="rId29"/>
    <sheet name="14 planning" sheetId="82" r:id="rId30"/>
    <sheet name="15 semainier" sheetId="93" r:id="rId31"/>
    <sheet name="15 planning" sheetId="94" r:id="rId32"/>
    <sheet name="16 semainier" sheetId="37" r:id="rId33"/>
    <sheet name="16 planning" sheetId="40" r:id="rId34"/>
    <sheet name="17 semainier" sheetId="41" r:id="rId35"/>
    <sheet name="17 planning" sheetId="42" r:id="rId36"/>
    <sheet name="18 semainier" sheetId="43" r:id="rId37"/>
    <sheet name="18 planning" sheetId="44" r:id="rId38"/>
    <sheet name="19 semainier" sheetId="45" r:id="rId39"/>
    <sheet name="19 planning" sheetId="46" r:id="rId40"/>
    <sheet name="20 semainier" sheetId="47" r:id="rId41"/>
    <sheet name="20 planning" sheetId="48" r:id="rId42"/>
    <sheet name="21 semainier" sheetId="49" r:id="rId43"/>
    <sheet name="21 planning" sheetId="50" r:id="rId44"/>
    <sheet name="22 semainier" sheetId="51" r:id="rId45"/>
    <sheet name="22 planning" sheetId="52" r:id="rId46"/>
    <sheet name="23 semainier" sheetId="53" r:id="rId47"/>
    <sheet name="23 planning" sheetId="54" r:id="rId48"/>
    <sheet name="24 semainier" sheetId="56" r:id="rId49"/>
    <sheet name="24 planning" sheetId="118" r:id="rId50"/>
    <sheet name="25 semainier" sheetId="55" r:id="rId51"/>
    <sheet name="25 planning" sheetId="57" r:id="rId52"/>
    <sheet name="26 semainier" sheetId="59" r:id="rId53"/>
    <sheet name="26 planning" sheetId="60" r:id="rId54"/>
    <sheet name="27 semainier" sheetId="61" r:id="rId55"/>
    <sheet name="27 planning" sheetId="62" r:id="rId56"/>
    <sheet name="28 semainier" sheetId="63" r:id="rId57"/>
    <sheet name="28 planning" sheetId="64" r:id="rId58"/>
    <sheet name="29 semainier" sheetId="65" r:id="rId59"/>
    <sheet name="29 planning" sheetId="66" r:id="rId60"/>
    <sheet name="30 semainier" sheetId="67" r:id="rId61"/>
    <sheet name="30 planning" sheetId="68" r:id="rId62"/>
    <sheet name="31 semainier" sheetId="71" r:id="rId63"/>
    <sheet name="31 planning" sheetId="72" r:id="rId64"/>
    <sheet name="32 semainier" sheetId="78" r:id="rId65"/>
    <sheet name="32 planning" sheetId="79" r:id="rId66"/>
    <sheet name="Feuil9" sheetId="103" r:id="rId67"/>
    <sheet name="Feuil10" sheetId="104" r:id="rId68"/>
    <sheet name="Feuil11" sheetId="105" r:id="rId69"/>
    <sheet name="Feuil12" sheetId="106" r:id="rId70"/>
    <sheet name="Feuil13" sheetId="107" r:id="rId71"/>
    <sheet name="Feuil14" sheetId="108" r:id="rId72"/>
    <sheet name="Feuil15" sheetId="109" r:id="rId73"/>
    <sheet name="Feuil16" sheetId="110" r:id="rId74"/>
    <sheet name="Feuil17" sheetId="111" r:id="rId75"/>
    <sheet name="Feuil18" sheetId="112" r:id="rId76"/>
    <sheet name="Feuil19" sheetId="113" r:id="rId77"/>
    <sheet name="Feuil20" sheetId="114" r:id="rId78"/>
    <sheet name="Feuil21" sheetId="115" r:id="rId79"/>
    <sheet name="Feuil22" sheetId="116" r:id="rId80"/>
    <sheet name="Menus déroulants" sheetId="73" r:id="rId81"/>
  </sheets>
  <externalReferences>
    <externalReference r:id="rId82"/>
  </externalReferences>
  <definedNames>
    <definedName name="__xlnm_Print_Area" localSheetId="21">'10 planning'!$A$1:$AO$55</definedName>
    <definedName name="__xlnm_Print_Area" localSheetId="23">'11 planning'!$A$1:$AO$55</definedName>
    <definedName name="__xlnm_Print_Area" localSheetId="25">'12 planning'!$A$1:$AO$54</definedName>
    <definedName name="__xlnm_Print_Area" localSheetId="27">'13 planning'!$A$1:$AO$55</definedName>
    <definedName name="__xlnm_Print_Area" localSheetId="31">'15 planning'!$A$1:$AO$55</definedName>
    <definedName name="__xlnm_Print_Area" localSheetId="33">'16 planning'!$A$1:$AO$54</definedName>
    <definedName name="__xlnm_Print_Area" localSheetId="35">'17 planning'!$A$1:$AO$54</definedName>
    <definedName name="__xlnm_Print_Area" localSheetId="37">'18 planning'!$A$1:$AO$54</definedName>
    <definedName name="__xlnm_Print_Area" localSheetId="39">'19 planning'!$A$1:$AO$54</definedName>
    <definedName name="__xlnm_Print_Area" localSheetId="4">'2 planning'!$A$1:$AO$55</definedName>
    <definedName name="__xlnm_Print_Area" localSheetId="41">'20 planning'!$A$1:$AO$54</definedName>
    <definedName name="__xlnm_Print_Area" localSheetId="43">'21 planning'!$A$1:$AO$54</definedName>
    <definedName name="__xlnm_Print_Area" localSheetId="45">'22 planning'!$A$1:$AO$54</definedName>
    <definedName name="__xlnm_Print_Area" localSheetId="47">'23 planning'!$A$1:$AO$52</definedName>
    <definedName name="__xlnm_Print_Area" localSheetId="49">'24 planning'!$A$1:$AO$52</definedName>
    <definedName name="__xlnm_Print_Area" localSheetId="51">'25 planning'!$A$1:$AO$53</definedName>
    <definedName name="__xlnm_Print_Area" localSheetId="53">'26 planning'!$A$1:$AO$53</definedName>
    <definedName name="__xlnm_Print_Area" localSheetId="55">'27 planning'!$A$1:$AO$53</definedName>
    <definedName name="__xlnm_Print_Area" localSheetId="57">'28 planning'!$A$1:$AO$53</definedName>
    <definedName name="__xlnm_Print_Area" localSheetId="59">'29 planning'!$A$1:$AO$53</definedName>
    <definedName name="__xlnm_Print_Area" localSheetId="7">'3 planning'!$A$1:$AO$54</definedName>
    <definedName name="__xlnm_Print_Area" localSheetId="61">'30 planning'!$A$1:$AO$53</definedName>
    <definedName name="__xlnm_Print_Area" localSheetId="63">'31 planning'!$A$1:$AO$55</definedName>
    <definedName name="__xlnm_Print_Area" localSheetId="9">'4 planning'!$A$1:$AO$54</definedName>
    <definedName name="__xlnm_Print_Area" localSheetId="11">'5 planning'!$A$1:$AO$54</definedName>
    <definedName name="__xlnm_Print_Area" localSheetId="13">'6 planning'!$A$1:$AO$54</definedName>
    <definedName name="__xlnm_Print_Area" localSheetId="15">'7 planning'!$A$1:$AO$54</definedName>
    <definedName name="__xlnm_Print_Area" localSheetId="17">'8 planning'!$A$1:$AO$55</definedName>
    <definedName name="__xlnm_Print_Area" localSheetId="19">'9 planning'!$A$1:$AO$55</definedName>
    <definedName name="__xlnm_Print_Area">'1 planning'!$A$1:$AO$55</definedName>
    <definedName name="__xlnm_Print_Area_1" localSheetId="21">#REF!</definedName>
    <definedName name="__xlnm_Print_Area_1" localSheetId="23">#REF!</definedName>
    <definedName name="__xlnm_Print_Area_1" localSheetId="25">#REF!</definedName>
    <definedName name="__xlnm_Print_Area_1" localSheetId="27">#REF!</definedName>
    <definedName name="__xlnm_Print_Area_1" localSheetId="29">#REF!</definedName>
    <definedName name="__xlnm_Print_Area_1" localSheetId="28">#REF!</definedName>
    <definedName name="__xlnm_Print_Area_1" localSheetId="31">#REF!</definedName>
    <definedName name="__xlnm_Print_Area_1" localSheetId="30">#REF!</definedName>
    <definedName name="__xlnm_Print_Area_1" localSheetId="33">#REF!</definedName>
    <definedName name="__xlnm_Print_Area_1" localSheetId="35">#REF!</definedName>
    <definedName name="__xlnm_Print_Area_1" localSheetId="37">#REF!</definedName>
    <definedName name="__xlnm_Print_Area_1" localSheetId="39">#REF!</definedName>
    <definedName name="__xlnm_Print_Area_1" localSheetId="4">#REF!</definedName>
    <definedName name="__xlnm_Print_Area_1" localSheetId="3">#REF!</definedName>
    <definedName name="__xlnm_Print_Area_1" localSheetId="41">#REF!</definedName>
    <definedName name="__xlnm_Print_Area_1" localSheetId="43">#REF!</definedName>
    <definedName name="__xlnm_Print_Area_1" localSheetId="45">#REF!</definedName>
    <definedName name="__xlnm_Print_Area_1" localSheetId="47">#REF!</definedName>
    <definedName name="__xlnm_Print_Area_1" localSheetId="49">#REF!</definedName>
    <definedName name="__xlnm_Print_Area_1" localSheetId="51">#REF!</definedName>
    <definedName name="__xlnm_Print_Area_1" localSheetId="50">#REF!</definedName>
    <definedName name="__xlnm_Print_Area_1" localSheetId="53">#REF!</definedName>
    <definedName name="__xlnm_Print_Area_1" localSheetId="55">#REF!</definedName>
    <definedName name="__xlnm_Print_Area_1" localSheetId="57">#REF!</definedName>
    <definedName name="__xlnm_Print_Area_1" localSheetId="59">#REF!</definedName>
    <definedName name="__xlnm_Print_Area_1" localSheetId="7">#REF!</definedName>
    <definedName name="__xlnm_Print_Area_1" localSheetId="61">#REF!</definedName>
    <definedName name="__xlnm_Print_Area_1" localSheetId="63">#REF!</definedName>
    <definedName name="__xlnm_Print_Area_1" localSheetId="9">#REF!</definedName>
    <definedName name="__xlnm_Print_Area_1" localSheetId="11">#REF!</definedName>
    <definedName name="__xlnm_Print_Area_1" localSheetId="13">#REF!</definedName>
    <definedName name="__xlnm_Print_Area_1" localSheetId="15">#REF!</definedName>
    <definedName name="__xlnm_Print_Area_1" localSheetId="17">#REF!</definedName>
    <definedName name="__xlnm_Print_Area_1" localSheetId="19">#REF!</definedName>
    <definedName name="__xlnm_Print_Area_1" localSheetId="5">#REF!</definedName>
    <definedName name="__xlnm_Print_Area_1">#REF!</definedName>
    <definedName name="__xlnm_Print_Area_1_" localSheetId="21">#REF!</definedName>
    <definedName name="__xlnm_Print_Area_1_" localSheetId="23">#REF!</definedName>
    <definedName name="__xlnm_Print_Area_1_" localSheetId="25">#REF!</definedName>
    <definedName name="__xlnm_Print_Area_1_" localSheetId="27">#REF!</definedName>
    <definedName name="__xlnm_Print_Area_1_" localSheetId="29">#REF!</definedName>
    <definedName name="__xlnm_Print_Area_1_" localSheetId="28">#REF!</definedName>
    <definedName name="__xlnm_Print_Area_1_" localSheetId="31">#REF!</definedName>
    <definedName name="__xlnm_Print_Area_1_" localSheetId="30">#REF!</definedName>
    <definedName name="__xlnm_Print_Area_1_" localSheetId="33">#REF!</definedName>
    <definedName name="__xlnm_Print_Area_1_" localSheetId="35">#REF!</definedName>
    <definedName name="__xlnm_Print_Area_1_" localSheetId="37">#REF!</definedName>
    <definedName name="__xlnm_Print_Area_1_" localSheetId="39">#REF!</definedName>
    <definedName name="__xlnm_Print_Area_1_" localSheetId="3">#REF!</definedName>
    <definedName name="__xlnm_Print_Area_1_" localSheetId="41">#REF!</definedName>
    <definedName name="__xlnm_Print_Area_1_" localSheetId="43">#REF!</definedName>
    <definedName name="__xlnm_Print_Area_1_" localSheetId="45">#REF!</definedName>
    <definedName name="__xlnm_Print_Area_1_" localSheetId="47">#REF!</definedName>
    <definedName name="__xlnm_Print_Area_1_" localSheetId="49">#REF!</definedName>
    <definedName name="__xlnm_Print_Area_1_" localSheetId="51">#REF!</definedName>
    <definedName name="__xlnm_Print_Area_1_" localSheetId="50">#REF!</definedName>
    <definedName name="__xlnm_Print_Area_1_" localSheetId="53">#REF!</definedName>
    <definedName name="__xlnm_Print_Area_1_" localSheetId="55">#REF!</definedName>
    <definedName name="__xlnm_Print_Area_1_" localSheetId="57">#REF!</definedName>
    <definedName name="__xlnm_Print_Area_1_" localSheetId="59">#REF!</definedName>
    <definedName name="__xlnm_Print_Area_1_" localSheetId="61">#REF!</definedName>
    <definedName name="__xlnm_Print_Area_1_" localSheetId="63">#REF!</definedName>
    <definedName name="__xlnm_Print_Area_1_" localSheetId="19">#REF!</definedName>
    <definedName name="__xlnm_Print_Area_1_" localSheetId="5">#REF!</definedName>
    <definedName name="__xlnm_Print_Area_1_">#REF!</definedName>
    <definedName name="__xlnm_Print_Area_1__" localSheetId="27">#REF!</definedName>
    <definedName name="__xlnm_Print_Area_1__" localSheetId="29">#REF!</definedName>
    <definedName name="__xlnm_Print_Area_1__" localSheetId="28">#REF!</definedName>
    <definedName name="__xlnm_Print_Area_1__" localSheetId="31">#REF!</definedName>
    <definedName name="__xlnm_Print_Area_1__" localSheetId="30">#REF!</definedName>
    <definedName name="__xlnm_Print_Area_1__" localSheetId="33">#REF!</definedName>
    <definedName name="__xlnm_Print_Area_1__" localSheetId="3">#REF!</definedName>
    <definedName name="__xlnm_Print_Area_1__" localSheetId="49">#REF!</definedName>
    <definedName name="__xlnm_Print_Area_1__" localSheetId="50">#REF!</definedName>
    <definedName name="__xlnm_Print_Area_1__" localSheetId="5">#REF!</definedName>
    <definedName name="__xlnm_Print_Area_1__">#REF!</definedName>
    <definedName name="__xlnm_Print_Area_2" localSheetId="21">#REF!</definedName>
    <definedName name="__xlnm_Print_Area_2" localSheetId="23">#REF!</definedName>
    <definedName name="__xlnm_Print_Area_2" localSheetId="25">#REF!</definedName>
    <definedName name="__xlnm_Print_Area_2" localSheetId="27">#REF!</definedName>
    <definedName name="__xlnm_Print_Area_2" localSheetId="29">#REF!</definedName>
    <definedName name="__xlnm_Print_Area_2" localSheetId="28">#REF!</definedName>
    <definedName name="__xlnm_Print_Area_2" localSheetId="31">#REF!</definedName>
    <definedName name="__xlnm_Print_Area_2" localSheetId="30">#REF!</definedName>
    <definedName name="__xlnm_Print_Area_2" localSheetId="33">#REF!</definedName>
    <definedName name="__xlnm_Print_Area_2" localSheetId="35">#REF!</definedName>
    <definedName name="__xlnm_Print_Area_2" localSheetId="37">#REF!</definedName>
    <definedName name="__xlnm_Print_Area_2" localSheetId="39">#REF!</definedName>
    <definedName name="__xlnm_Print_Area_2" localSheetId="4">#REF!</definedName>
    <definedName name="__xlnm_Print_Area_2" localSheetId="3">#REF!</definedName>
    <definedName name="__xlnm_Print_Area_2" localSheetId="41">#REF!</definedName>
    <definedName name="__xlnm_Print_Area_2" localSheetId="43">#REF!</definedName>
    <definedName name="__xlnm_Print_Area_2" localSheetId="45">#REF!</definedName>
    <definedName name="__xlnm_Print_Area_2" localSheetId="47">#REF!</definedName>
    <definedName name="__xlnm_Print_Area_2" localSheetId="49">#REF!</definedName>
    <definedName name="__xlnm_Print_Area_2" localSheetId="51">#REF!</definedName>
    <definedName name="__xlnm_Print_Area_2" localSheetId="50">#REF!</definedName>
    <definedName name="__xlnm_Print_Area_2" localSheetId="53">#REF!</definedName>
    <definedName name="__xlnm_Print_Area_2" localSheetId="55">#REF!</definedName>
    <definedName name="__xlnm_Print_Area_2" localSheetId="57">#REF!</definedName>
    <definedName name="__xlnm_Print_Area_2" localSheetId="59">#REF!</definedName>
    <definedName name="__xlnm_Print_Area_2" localSheetId="7">#REF!</definedName>
    <definedName name="__xlnm_Print_Area_2" localSheetId="61">#REF!</definedName>
    <definedName name="__xlnm_Print_Area_2" localSheetId="63">#REF!</definedName>
    <definedName name="__xlnm_Print_Area_2" localSheetId="9">#REF!</definedName>
    <definedName name="__xlnm_Print_Area_2" localSheetId="11">#REF!</definedName>
    <definedName name="__xlnm_Print_Area_2" localSheetId="13">#REF!</definedName>
    <definedName name="__xlnm_Print_Area_2" localSheetId="15">#REF!</definedName>
    <definedName name="__xlnm_Print_Area_2" localSheetId="17">#REF!</definedName>
    <definedName name="__xlnm_Print_Area_2" localSheetId="19">#REF!</definedName>
    <definedName name="__xlnm_Print_Area_2" localSheetId="5">#REF!</definedName>
    <definedName name="__xlnm_Print_Area_2">#REF!</definedName>
    <definedName name="__xlnm_Print_Area_3">#REF!</definedName>
    <definedName name="__xlnm_Print_Area_4">#REF!</definedName>
    <definedName name="__xlnm_Print_Area_5">#REF!</definedName>
    <definedName name="__xlnm_Print_Area_6">#REF!</definedName>
    <definedName name="__xlnm_Print_Area_7">#REF!</definedName>
    <definedName name="__xlnm_Print_Area_8">'Liste des personnels'!$A$2:$L$47</definedName>
    <definedName name="F" localSheetId="27">#REF!</definedName>
    <definedName name="F" localSheetId="29">#REF!</definedName>
    <definedName name="F" localSheetId="28">#REF!</definedName>
    <definedName name="F" localSheetId="31">#REF!</definedName>
    <definedName name="F" localSheetId="30">#REF!</definedName>
    <definedName name="F" localSheetId="49">#REF!</definedName>
    <definedName name="F" localSheetId="50">#REF!</definedName>
    <definedName name="F" localSheetId="5">#REF!</definedName>
    <definedName name="F">#REF!</definedName>
    <definedName name="test">#REF!</definedName>
    <definedName name="testt">#REF!</definedName>
    <definedName name="_xlnm.Print_Area" localSheetId="2">'1 planning'!$A$1:$AM$55</definedName>
    <definedName name="_xlnm.Print_Area" localSheetId="1">'1 semainier'!$A$2:$BI$32</definedName>
    <definedName name="_xlnm.Print_Area" localSheetId="21">'10 planning'!$A$1:$AM$54</definedName>
    <definedName name="_xlnm.Print_Area" localSheetId="20">'10 semainier'!$A$1:$BJ$31</definedName>
    <definedName name="_xlnm.Print_Area" localSheetId="23">'11 planning'!$A$1:$AO$55</definedName>
    <definedName name="_xlnm.Print_Area" localSheetId="22">'11 semainier'!$A$1:$BI$30</definedName>
    <definedName name="_xlnm.Print_Area" localSheetId="25">'12 planning'!$A$1:$AM$55</definedName>
    <definedName name="_xlnm.Print_Area" localSheetId="24">'12 semainier'!$A$1:$BJ$31</definedName>
    <definedName name="_xlnm.Print_Area" localSheetId="27">'13 planning'!$A$1:$AM$55</definedName>
    <definedName name="_xlnm.Print_Area" localSheetId="26">'13 semainier'!$A$1:$BJ$31</definedName>
    <definedName name="_xlnm.Print_Area" localSheetId="28">'14 semainier'!$A$1:$BJ$31</definedName>
    <definedName name="_xlnm.Print_Area" localSheetId="31">'15 planning'!$A$1:$AM$55</definedName>
    <definedName name="_xlnm.Print_Area" localSheetId="30">'15 semainier'!$A$1:$BJ$31</definedName>
    <definedName name="_xlnm.Print_Area" localSheetId="33">'16 planning'!$A$1:$AM$54</definedName>
    <definedName name="_xlnm.Print_Area" localSheetId="32">'16 semainier'!$A$1:$BJ$31</definedName>
    <definedName name="_xlnm.Print_Area" localSheetId="35">'17 planning'!$A$1:$AN$55</definedName>
    <definedName name="_xlnm.Print_Area" localSheetId="34">'17 semainier'!$A$1:$BJ$30</definedName>
    <definedName name="_xlnm.Print_Area" localSheetId="37">'18 planning'!$A$1:$AM$55</definedName>
    <definedName name="_xlnm.Print_Area" localSheetId="36">'18 semainier'!$A$1:$BJ$31</definedName>
    <definedName name="_xlnm.Print_Area" localSheetId="39">'19 planning'!$A$1:$AM$54</definedName>
    <definedName name="_xlnm.Print_Area" localSheetId="38">'19 semainier'!$A$1:$BJ$32</definedName>
    <definedName name="_xlnm.Print_Area" localSheetId="4">'2 planning'!$A$1:$AO$55</definedName>
    <definedName name="_xlnm.Print_Area" localSheetId="3">'2 semainier'!$A$1:$BJ$32</definedName>
    <definedName name="_xlnm.Print_Area" localSheetId="41">'20 planning'!$A$1:$AM$55</definedName>
    <definedName name="_xlnm.Print_Area" localSheetId="40">'20 semainier'!$A$1:$BJ$31</definedName>
    <definedName name="_xlnm.Print_Area" localSheetId="43">'21 planning'!$A$1:$AM$54</definedName>
    <definedName name="_xlnm.Print_Area" localSheetId="42">'21 semainier'!$A$1:$BJ$29</definedName>
    <definedName name="_xlnm.Print_Area" localSheetId="45">'22 planning'!$A$1:$AM$55</definedName>
    <definedName name="_xlnm.Print_Area" localSheetId="44">'22 semainier'!$A$1:$BJ$31</definedName>
    <definedName name="_xlnm.Print_Area" localSheetId="47">'23 planning'!$A$1:$AM$54</definedName>
    <definedName name="_xlnm.Print_Area" localSheetId="46">'23 semainier'!$A$1:$BJ$31</definedName>
    <definedName name="_xlnm.Print_Area" localSheetId="49">'24 planning'!$A$1:$AM$54</definedName>
    <definedName name="_xlnm.Print_Area" localSheetId="48">'24 semainier'!$A$1:$BL$31</definedName>
    <definedName name="_xlnm.Print_Area" localSheetId="51">'25 planning'!$A$1:$AM$56</definedName>
    <definedName name="_xlnm.Print_Area" localSheetId="50">'25 semainier'!$A$1:$BL$31</definedName>
    <definedName name="_xlnm.Print_Area" localSheetId="53">'26 planning'!$A$1:$AM$53</definedName>
    <definedName name="_xlnm.Print_Area" localSheetId="52">'26 semainier'!$A$1:$BJ$31</definedName>
    <definedName name="_xlnm.Print_Area" localSheetId="55">'27 planning'!$A$1:$AM$53</definedName>
    <definedName name="_xlnm.Print_Area" localSheetId="54">'27 semainier'!$A$1:$BJ$31</definedName>
    <definedName name="_xlnm.Print_Area" localSheetId="57">'28 planning'!$A$1:$AP$53</definedName>
    <definedName name="_xlnm.Print_Area" localSheetId="56">'28 semainier'!$A$1:$BJ$31</definedName>
    <definedName name="_xlnm.Print_Area" localSheetId="59">'29 planning'!$A$1:$AN$53</definedName>
    <definedName name="_xlnm.Print_Area" localSheetId="58">'29 semainier'!$A$1:$BJ$33</definedName>
    <definedName name="_xlnm.Print_Area" localSheetId="7">'3 planning'!$A$1:$AO$54</definedName>
    <definedName name="_xlnm.Print_Area" localSheetId="6">'3 semainier'!$A$1:$BI$31</definedName>
    <definedName name="_xlnm.Print_Area" localSheetId="61">'30 planning'!$A$1:$AM$53</definedName>
    <definedName name="_xlnm.Print_Area" localSheetId="60">'30 semainier'!$A$1:$BJ$31</definedName>
    <definedName name="_xlnm.Print_Area" localSheetId="63">'31 planning'!$A$1:$AM$57</definedName>
    <definedName name="_xlnm.Print_Area" localSheetId="62">'31 semainier'!$A$1:$BJ$31</definedName>
    <definedName name="_xlnm.Print_Area" localSheetId="65">'32 planning'!$A$1:$AM$57</definedName>
    <definedName name="_xlnm.Print_Area" localSheetId="9">'4 planning'!$A$1:$AM$54</definedName>
    <definedName name="_xlnm.Print_Area" localSheetId="8">'4 semainier'!$A$1:$BI$31</definedName>
    <definedName name="_xlnm.Print_Area" localSheetId="11">'5 planning'!$A$1:$AM$54</definedName>
    <definedName name="_xlnm.Print_Area" localSheetId="10">'5 semainier'!$A$1:$BJ$31</definedName>
    <definedName name="_xlnm.Print_Area" localSheetId="13">'6 planning'!$A$1:$AM$54</definedName>
    <definedName name="_xlnm.Print_Area" localSheetId="12">'6 semainier'!$A$1:$BJ$31</definedName>
    <definedName name="_xlnm.Print_Area" localSheetId="15">'7 planning'!$A$1:$AM$54</definedName>
    <definedName name="_xlnm.Print_Area" localSheetId="14">'7 semainier'!$A$1:$BJ$31</definedName>
    <definedName name="_xlnm.Print_Area" localSheetId="17">'8 planning'!$A$1:$AN$55</definedName>
    <definedName name="_xlnm.Print_Area" localSheetId="16">'8 semainier'!$A$1:$BJ$31</definedName>
    <definedName name="_xlnm.Print_Area" localSheetId="19">'9 planning'!$A$1:$AM$56</definedName>
    <definedName name="_xlnm.Print_Area" localSheetId="18">'9 semainier'!$A$1:$BJ$31</definedName>
    <definedName name="_xlnm.Print_Area" localSheetId="0">'Liste des personnels'!$A$1:$L$53</definedName>
    <definedName name="_xlnm.Print_Area" localSheetId="5">'Suppleance accueil'!$A$1:$BJ$33</definedName>
    <definedName name="zone1" localSheetId="27">#REF!</definedName>
    <definedName name="zone1" localSheetId="28">#REF!</definedName>
    <definedName name="zone1" localSheetId="31">#REF!</definedName>
    <definedName name="zone1" localSheetId="30">#REF!</definedName>
    <definedName name="zone1" localSheetId="49">#REF!</definedName>
    <definedName name="zone1">#REF!</definedName>
  </definedNames>
  <calcPr calcId="125725"/>
</workbook>
</file>

<file path=xl/calcChain.xml><?xml version="1.0" encoding="utf-8"?>
<calcChain xmlns="http://schemas.openxmlformats.org/spreadsheetml/2006/main">
  <c r="AB46" i="68"/>
  <c r="AB46" i="66"/>
  <c r="AB46" i="118"/>
  <c r="AB46" i="23"/>
  <c r="AB46" i="4"/>
  <c r="R46" i="118"/>
  <c r="G46" i="54"/>
  <c r="R46"/>
  <c r="F20"/>
  <c r="F19"/>
  <c r="F18"/>
  <c r="F17"/>
  <c r="F16"/>
  <c r="G48" i="79"/>
  <c r="F29"/>
  <c r="F28"/>
  <c r="F27"/>
  <c r="F26"/>
  <c r="F25"/>
  <c r="R48" l="1"/>
  <c r="F32"/>
  <c r="F21"/>
  <c r="L37" s="1"/>
  <c r="F20"/>
  <c r="R31" s="1"/>
  <c r="R44"/>
  <c r="R43"/>
  <c r="R37"/>
  <c r="R36"/>
  <c r="R30"/>
  <c r="R29"/>
  <c r="R24"/>
  <c r="R23"/>
  <c r="R22"/>
  <c r="F19"/>
  <c r="F33" s="1"/>
  <c r="F18"/>
  <c r="I23" s="1"/>
  <c r="O39"/>
  <c r="AD35"/>
  <c r="AM29"/>
  <c r="AJ28"/>
  <c r="L25"/>
  <c r="AD22"/>
  <c r="AA16"/>
  <c r="AD15"/>
  <c r="R15"/>
  <c r="L15"/>
  <c r="F25" i="82"/>
  <c r="AB48" i="79"/>
  <c r="BF6" i="78"/>
  <c r="BF5"/>
  <c r="N9" i="79"/>
  <c r="H9"/>
  <c r="R46" i="46"/>
  <c r="AS10" i="93"/>
  <c r="AS10" i="22"/>
  <c r="AS10" i="20"/>
  <c r="AS9"/>
  <c r="AB46" i="46"/>
  <c r="F20"/>
  <c r="F19"/>
  <c r="F18"/>
  <c r="F17"/>
  <c r="F16"/>
  <c r="F49"/>
  <c r="R46" i="42"/>
  <c r="F18"/>
  <c r="F16"/>
  <c r="AB46" i="40"/>
  <c r="F18"/>
  <c r="F16"/>
  <c r="AB48" i="82"/>
  <c r="AB47" i="94"/>
  <c r="F42"/>
  <c r="F41"/>
  <c r="F40"/>
  <c r="F39"/>
  <c r="F38"/>
  <c r="R47"/>
  <c r="AG14"/>
  <c r="AG28"/>
  <c r="AG27"/>
  <c r="AG26"/>
  <c r="AG25"/>
  <c r="AG24"/>
  <c r="AG21"/>
  <c r="AG20"/>
  <c r="AG19"/>
  <c r="AG18"/>
  <c r="AG17"/>
  <c r="F21"/>
  <c r="R32" s="1"/>
  <c r="F20"/>
  <c r="I25" s="1"/>
  <c r="F19"/>
  <c r="U27" s="1"/>
  <c r="F18"/>
  <c r="O32" s="1"/>
  <c r="F17"/>
  <c r="R21" s="1"/>
  <c r="O38"/>
  <c r="AD34"/>
  <c r="AM28"/>
  <c r="AJ27"/>
  <c r="L24"/>
  <c r="AD23"/>
  <c r="AD21"/>
  <c r="AA15"/>
  <c r="AD14"/>
  <c r="R14"/>
  <c r="L14"/>
  <c r="R48" i="82"/>
  <c r="F20"/>
  <c r="F18"/>
  <c r="O39"/>
  <c r="AD35"/>
  <c r="AM29"/>
  <c r="AJ28"/>
  <c r="L25"/>
  <c r="AD22"/>
  <c r="AA16"/>
  <c r="AD15"/>
  <c r="R15"/>
  <c r="L15"/>
  <c r="R46" i="26"/>
  <c r="AA19" i="92"/>
  <c r="AA18"/>
  <c r="AA17"/>
  <c r="AA16"/>
  <c r="R47"/>
  <c r="U14"/>
  <c r="L40"/>
  <c r="L41"/>
  <c r="L42"/>
  <c r="L43"/>
  <c r="O14"/>
  <c r="R44"/>
  <c r="R43"/>
  <c r="R42"/>
  <c r="U15"/>
  <c r="X42"/>
  <c r="X41"/>
  <c r="X40"/>
  <c r="X39"/>
  <c r="AD24"/>
  <c r="AD22"/>
  <c r="AD20"/>
  <c r="AD44"/>
  <c r="AD43"/>
  <c r="AD42"/>
  <c r="AD41"/>
  <c r="AD35"/>
  <c r="AD36"/>
  <c r="AD37"/>
  <c r="AD38"/>
  <c r="AD31"/>
  <c r="AD30"/>
  <c r="AD29"/>
  <c r="AD28"/>
  <c r="AD27"/>
  <c r="AA33"/>
  <c r="AA32"/>
  <c r="AA31"/>
  <c r="AA30"/>
  <c r="AA29"/>
  <c r="AA26"/>
  <c r="AA25"/>
  <c r="AA24"/>
  <c r="AA23"/>
  <c r="AA22"/>
  <c r="X36"/>
  <c r="X35"/>
  <c r="X34"/>
  <c r="X33"/>
  <c r="X32"/>
  <c r="X29"/>
  <c r="X28"/>
  <c r="X27"/>
  <c r="X26"/>
  <c r="X25"/>
  <c r="U36"/>
  <c r="U35"/>
  <c r="U34"/>
  <c r="U33"/>
  <c r="U32"/>
  <c r="U29"/>
  <c r="U28"/>
  <c r="U27"/>
  <c r="U26"/>
  <c r="U25"/>
  <c r="U22"/>
  <c r="U21"/>
  <c r="U20"/>
  <c r="U19"/>
  <c r="U18"/>
  <c r="R39"/>
  <c r="R38"/>
  <c r="R37"/>
  <c r="R36"/>
  <c r="R35"/>
  <c r="R32"/>
  <c r="R31"/>
  <c r="R30"/>
  <c r="R29"/>
  <c r="R28"/>
  <c r="R25"/>
  <c r="R24"/>
  <c r="R23"/>
  <c r="R22"/>
  <c r="R21"/>
  <c r="O35"/>
  <c r="O34"/>
  <c r="O33"/>
  <c r="O32"/>
  <c r="O31"/>
  <c r="O28"/>
  <c r="O27"/>
  <c r="O26"/>
  <c r="O25"/>
  <c r="O24"/>
  <c r="O21"/>
  <c r="O20"/>
  <c r="O19"/>
  <c r="O18"/>
  <c r="O17"/>
  <c r="L37"/>
  <c r="L36"/>
  <c r="L35"/>
  <c r="L34"/>
  <c r="L33"/>
  <c r="L30"/>
  <c r="L29"/>
  <c r="L28"/>
  <c r="L27"/>
  <c r="L26"/>
  <c r="L23"/>
  <c r="L22"/>
  <c r="L21"/>
  <c r="L20"/>
  <c r="L19"/>
  <c r="I33"/>
  <c r="I32"/>
  <c r="I31"/>
  <c r="I30"/>
  <c r="I29"/>
  <c r="I26"/>
  <c r="I25"/>
  <c r="I24"/>
  <c r="I23"/>
  <c r="I22"/>
  <c r="I19"/>
  <c r="I18"/>
  <c r="I17"/>
  <c r="I16"/>
  <c r="I15"/>
  <c r="F35"/>
  <c r="F34"/>
  <c r="F33"/>
  <c r="F32"/>
  <c r="F31"/>
  <c r="F26"/>
  <c r="F24"/>
  <c r="F25"/>
  <c r="F27"/>
  <c r="F28"/>
  <c r="F19"/>
  <c r="F18"/>
  <c r="F17"/>
  <c r="F21"/>
  <c r="F20"/>
  <c r="M26" i="27"/>
  <c r="AB46" i="28"/>
  <c r="F16" i="4"/>
  <c r="F17"/>
  <c r="F18"/>
  <c r="F20" i="23"/>
  <c r="F41" s="1"/>
  <c r="F18"/>
  <c r="F32" s="1"/>
  <c r="F16"/>
  <c r="O30" s="1"/>
  <c r="F18" i="21"/>
  <c r="F39" s="1"/>
  <c r="F17"/>
  <c r="O17" s="1"/>
  <c r="F16"/>
  <c r="O16" s="1"/>
  <c r="F19" i="19"/>
  <c r="U34" s="1"/>
  <c r="F18"/>
  <c r="AG18" s="1"/>
  <c r="F17"/>
  <c r="AD27" s="1"/>
  <c r="F16"/>
  <c r="AG37" s="1"/>
  <c r="F20" i="17"/>
  <c r="R31" s="1"/>
  <c r="F19"/>
  <c r="O33" s="1"/>
  <c r="F18"/>
  <c r="AD28" s="1"/>
  <c r="F17"/>
  <c r="AG24" s="1"/>
  <c r="F16"/>
  <c r="L39" s="1"/>
  <c r="F18" i="15"/>
  <c r="AD42" s="1"/>
  <c r="F16"/>
  <c r="R41" s="1"/>
  <c r="F18" i="13"/>
  <c r="F39" s="1"/>
  <c r="F16"/>
  <c r="I28" s="1"/>
  <c r="F20" i="11"/>
  <c r="R31" s="1"/>
  <c r="F19"/>
  <c r="U13" s="1"/>
  <c r="F18"/>
  <c r="AG39" s="1"/>
  <c r="F17"/>
  <c r="R35" s="1"/>
  <c r="F16"/>
  <c r="F20" i="9"/>
  <c r="AJ18" s="1"/>
  <c r="F19"/>
  <c r="O33" s="1"/>
  <c r="F18"/>
  <c r="AD28" s="1"/>
  <c r="F17"/>
  <c r="AG24" s="1"/>
  <c r="F16"/>
  <c r="L39" s="1"/>
  <c r="F20" i="7"/>
  <c r="AG27" s="1"/>
  <c r="F19"/>
  <c r="AG40" s="1"/>
  <c r="F18"/>
  <c r="AA16" s="1"/>
  <c r="F17"/>
  <c r="X39" s="1"/>
  <c r="F16"/>
  <c r="AG23" s="1"/>
  <c r="AG37" i="4"/>
  <c r="AD45" i="72"/>
  <c r="R45"/>
  <c r="AD44"/>
  <c r="R44"/>
  <c r="L44"/>
  <c r="AD43"/>
  <c r="R43"/>
  <c r="L43"/>
  <c r="F43"/>
  <c r="AG42"/>
  <c r="AD42"/>
  <c r="L42"/>
  <c r="AG41"/>
  <c r="X41"/>
  <c r="L41"/>
  <c r="F41"/>
  <c r="AG40"/>
  <c r="X40"/>
  <c r="F40"/>
  <c r="AG39"/>
  <c r="AD39"/>
  <c r="R39"/>
  <c r="O39"/>
  <c r="F39"/>
  <c r="AD37"/>
  <c r="X37"/>
  <c r="U37"/>
  <c r="R37"/>
  <c r="L37"/>
  <c r="AD36"/>
  <c r="U36"/>
  <c r="R36"/>
  <c r="O36"/>
  <c r="L36"/>
  <c r="F36"/>
  <c r="AD35"/>
  <c r="U35"/>
  <c r="O35"/>
  <c r="L35"/>
  <c r="F35"/>
  <c r="X34"/>
  <c r="U34"/>
  <c r="O34"/>
  <c r="L34"/>
  <c r="I34"/>
  <c r="F34"/>
  <c r="AG33"/>
  <c r="X33"/>
  <c r="U33"/>
  <c r="R33"/>
  <c r="O33"/>
  <c r="I33"/>
  <c r="F33"/>
  <c r="AG32"/>
  <c r="O32"/>
  <c r="I32"/>
  <c r="F32"/>
  <c r="AD31"/>
  <c r="AA31"/>
  <c r="I31"/>
  <c r="AD30"/>
  <c r="AA30"/>
  <c r="X30"/>
  <c r="U30"/>
  <c r="R30"/>
  <c r="I30"/>
  <c r="AM29"/>
  <c r="AG29"/>
  <c r="AD29"/>
  <c r="X29"/>
  <c r="U29"/>
  <c r="R29"/>
  <c r="AJ28"/>
  <c r="AG28"/>
  <c r="AD28"/>
  <c r="X28"/>
  <c r="L28"/>
  <c r="AG27"/>
  <c r="AA27"/>
  <c r="X27"/>
  <c r="U27"/>
  <c r="L27"/>
  <c r="AG26"/>
  <c r="AA26"/>
  <c r="X26"/>
  <c r="U26"/>
  <c r="R26"/>
  <c r="O26"/>
  <c r="F26"/>
  <c r="AG25"/>
  <c r="AD25"/>
  <c r="AA25"/>
  <c r="R25"/>
  <c r="O25"/>
  <c r="L25"/>
  <c r="F25"/>
  <c r="AD24"/>
  <c r="AA24"/>
  <c r="R24"/>
  <c r="L24"/>
  <c r="I24"/>
  <c r="AA23"/>
  <c r="R23"/>
  <c r="L23"/>
  <c r="I23"/>
  <c r="AG22"/>
  <c r="AD22"/>
  <c r="R22"/>
  <c r="L22"/>
  <c r="F22"/>
  <c r="AG21"/>
  <c r="AD21"/>
  <c r="L21"/>
  <c r="F21"/>
  <c r="AJ20"/>
  <c r="R48" s="1"/>
  <c r="AG20"/>
  <c r="AA20"/>
  <c r="U20"/>
  <c r="L20"/>
  <c r="F20"/>
  <c r="L38" s="1"/>
  <c r="AJ19"/>
  <c r="AG19"/>
  <c r="AA19"/>
  <c r="U19"/>
  <c r="O19"/>
  <c r="F19"/>
  <c r="X43" s="1"/>
  <c r="AG18"/>
  <c r="AA18"/>
  <c r="O18"/>
  <c r="I18"/>
  <c r="F18"/>
  <c r="X35" s="1"/>
  <c r="AJ17"/>
  <c r="AA17"/>
  <c r="I17"/>
  <c r="AJ16"/>
  <c r="AA16"/>
  <c r="U16"/>
  <c r="I16"/>
  <c r="AG15"/>
  <c r="AD15"/>
  <c r="U15"/>
  <c r="R15"/>
  <c r="O15"/>
  <c r="L15"/>
  <c r="AD43" i="68"/>
  <c r="R43"/>
  <c r="AD42"/>
  <c r="R42"/>
  <c r="R41"/>
  <c r="L41"/>
  <c r="AG40"/>
  <c r="AG39"/>
  <c r="X39"/>
  <c r="L39"/>
  <c r="F39"/>
  <c r="AG37"/>
  <c r="R37"/>
  <c r="O37"/>
  <c r="AD35"/>
  <c r="R35"/>
  <c r="U34"/>
  <c r="R34"/>
  <c r="L34"/>
  <c r="AD33"/>
  <c r="U33"/>
  <c r="O33"/>
  <c r="L33"/>
  <c r="F33"/>
  <c r="O32"/>
  <c r="L32"/>
  <c r="F32"/>
  <c r="R31"/>
  <c r="O31"/>
  <c r="I31"/>
  <c r="F31"/>
  <c r="O30"/>
  <c r="I30"/>
  <c r="F30"/>
  <c r="AD29"/>
  <c r="AD28"/>
  <c r="AA28"/>
  <c r="AM27"/>
  <c r="AG27"/>
  <c r="AD27"/>
  <c r="X27"/>
  <c r="U27"/>
  <c r="AJ26"/>
  <c r="AG26"/>
  <c r="AD26"/>
  <c r="X26"/>
  <c r="AG25"/>
  <c r="X25"/>
  <c r="U25"/>
  <c r="AG24"/>
  <c r="AA24"/>
  <c r="X24"/>
  <c r="U24"/>
  <c r="AG23"/>
  <c r="AA23"/>
  <c r="R23"/>
  <c r="L23"/>
  <c r="AD22"/>
  <c r="AA22"/>
  <c r="R22"/>
  <c r="R21"/>
  <c r="L21"/>
  <c r="I21"/>
  <c r="AD20"/>
  <c r="L20"/>
  <c r="F20"/>
  <c r="L36" s="1"/>
  <c r="AG19"/>
  <c r="AD19"/>
  <c r="F19"/>
  <c r="X41" s="1"/>
  <c r="AJ18"/>
  <c r="AG18"/>
  <c r="U18"/>
  <c r="F18"/>
  <c r="X33" s="1"/>
  <c r="AJ17"/>
  <c r="AG17"/>
  <c r="AA17"/>
  <c r="U17"/>
  <c r="O17"/>
  <c r="F17"/>
  <c r="F38" s="1"/>
  <c r="AJ16"/>
  <c r="AG16"/>
  <c r="AA16"/>
  <c r="O16"/>
  <c r="I16"/>
  <c r="F16"/>
  <c r="U31" s="1"/>
  <c r="AA15"/>
  <c r="I15"/>
  <c r="AJ14"/>
  <c r="AA14"/>
  <c r="I14"/>
  <c r="AD13"/>
  <c r="U13"/>
  <c r="R13"/>
  <c r="O13"/>
  <c r="L13"/>
  <c r="AD43" i="66"/>
  <c r="R43"/>
  <c r="AD42"/>
  <c r="R42"/>
  <c r="L42"/>
  <c r="R41"/>
  <c r="L41"/>
  <c r="AG40"/>
  <c r="AG39"/>
  <c r="X39"/>
  <c r="L39"/>
  <c r="F39"/>
  <c r="AG38"/>
  <c r="AG37"/>
  <c r="R37"/>
  <c r="O37"/>
  <c r="AD35"/>
  <c r="R35"/>
  <c r="L35"/>
  <c r="U34"/>
  <c r="R34"/>
  <c r="L34"/>
  <c r="AD33"/>
  <c r="U33"/>
  <c r="O33"/>
  <c r="L33"/>
  <c r="F33"/>
  <c r="AG32"/>
  <c r="O32"/>
  <c r="L32"/>
  <c r="F32"/>
  <c r="AG31"/>
  <c r="R31"/>
  <c r="O31"/>
  <c r="I31"/>
  <c r="F31"/>
  <c r="O30"/>
  <c r="I30"/>
  <c r="F30"/>
  <c r="AD29"/>
  <c r="AA29"/>
  <c r="AD28"/>
  <c r="AA28"/>
  <c r="R28"/>
  <c r="AM27"/>
  <c r="AM44" s="1"/>
  <c r="AG27"/>
  <c r="AD27"/>
  <c r="X27"/>
  <c r="U27"/>
  <c r="AJ26"/>
  <c r="AG26"/>
  <c r="AD26"/>
  <c r="X26"/>
  <c r="U26"/>
  <c r="AG25"/>
  <c r="X25"/>
  <c r="U25"/>
  <c r="O25"/>
  <c r="AG24"/>
  <c r="AA24"/>
  <c r="X24"/>
  <c r="U24"/>
  <c r="AG23"/>
  <c r="AA23"/>
  <c r="R23"/>
  <c r="L23"/>
  <c r="AD22"/>
  <c r="AA22"/>
  <c r="R22"/>
  <c r="I22"/>
  <c r="R21"/>
  <c r="L21"/>
  <c r="I21"/>
  <c r="AD20"/>
  <c r="L20"/>
  <c r="F20"/>
  <c r="L36" s="1"/>
  <c r="AG19"/>
  <c r="AD19"/>
  <c r="U19"/>
  <c r="F19"/>
  <c r="X41" s="1"/>
  <c r="AJ18"/>
  <c r="AG18"/>
  <c r="U18"/>
  <c r="O18"/>
  <c r="F18"/>
  <c r="X33" s="1"/>
  <c r="AJ17"/>
  <c r="AG17"/>
  <c r="AA17"/>
  <c r="U17"/>
  <c r="O17"/>
  <c r="F17"/>
  <c r="F38" s="1"/>
  <c r="AJ16"/>
  <c r="AG16"/>
  <c r="AA16"/>
  <c r="O16"/>
  <c r="I16"/>
  <c r="F16"/>
  <c r="U31" s="1"/>
  <c r="AA15"/>
  <c r="I15"/>
  <c r="AJ14"/>
  <c r="AA14"/>
  <c r="I14"/>
  <c r="AD13"/>
  <c r="U13"/>
  <c r="R13"/>
  <c r="O13"/>
  <c r="L13"/>
  <c r="AD43" i="64"/>
  <c r="R43"/>
  <c r="AD42"/>
  <c r="R42"/>
  <c r="R41"/>
  <c r="L41"/>
  <c r="AG40"/>
  <c r="AG39"/>
  <c r="X39"/>
  <c r="L39"/>
  <c r="F39"/>
  <c r="AG37"/>
  <c r="R37"/>
  <c r="O37"/>
  <c r="AD35"/>
  <c r="R35"/>
  <c r="U34"/>
  <c r="R34"/>
  <c r="L34"/>
  <c r="AD33"/>
  <c r="U33"/>
  <c r="O33"/>
  <c r="L33"/>
  <c r="F33"/>
  <c r="O32"/>
  <c r="L32"/>
  <c r="F32"/>
  <c r="X31"/>
  <c r="U31"/>
  <c r="R31"/>
  <c r="O31"/>
  <c r="I31"/>
  <c r="F31"/>
  <c r="O30"/>
  <c r="I30"/>
  <c r="F30"/>
  <c r="AD29"/>
  <c r="AD28"/>
  <c r="AA28"/>
  <c r="I28"/>
  <c r="AM27"/>
  <c r="AG27"/>
  <c r="AD27"/>
  <c r="X27"/>
  <c r="U27"/>
  <c r="AJ26"/>
  <c r="AG26"/>
  <c r="AD26"/>
  <c r="X26"/>
  <c r="AG25"/>
  <c r="X25"/>
  <c r="U25"/>
  <c r="AG24"/>
  <c r="AA24"/>
  <c r="X24"/>
  <c r="U24"/>
  <c r="AG23"/>
  <c r="AA23"/>
  <c r="R23"/>
  <c r="L23"/>
  <c r="F23"/>
  <c r="AD22"/>
  <c r="AA22"/>
  <c r="R22"/>
  <c r="AA21"/>
  <c r="R21"/>
  <c r="L21"/>
  <c r="I21"/>
  <c r="AD20"/>
  <c r="R20"/>
  <c r="L20"/>
  <c r="F20"/>
  <c r="L36" s="1"/>
  <c r="AG19"/>
  <c r="AD19"/>
  <c r="F19"/>
  <c r="X41" s="1"/>
  <c r="AJ18"/>
  <c r="AG18"/>
  <c r="U18"/>
  <c r="F18"/>
  <c r="X33" s="1"/>
  <c r="AJ17"/>
  <c r="AG17"/>
  <c r="AA17"/>
  <c r="U17"/>
  <c r="F17"/>
  <c r="F38" s="1"/>
  <c r="AJ16"/>
  <c r="AG16"/>
  <c r="AA16"/>
  <c r="O16"/>
  <c r="I16"/>
  <c r="F16"/>
  <c r="X38" s="1"/>
  <c r="AA15"/>
  <c r="I15"/>
  <c r="AJ14"/>
  <c r="AA14"/>
  <c r="I14"/>
  <c r="AD13"/>
  <c r="U13"/>
  <c r="R13"/>
  <c r="O13"/>
  <c r="L13"/>
  <c r="AD43" i="62"/>
  <c r="R43"/>
  <c r="AD42"/>
  <c r="R42"/>
  <c r="R41"/>
  <c r="L41"/>
  <c r="AG40"/>
  <c r="AG39"/>
  <c r="X39"/>
  <c r="L39"/>
  <c r="F39"/>
  <c r="AG37"/>
  <c r="R37"/>
  <c r="O37"/>
  <c r="AD35"/>
  <c r="R35"/>
  <c r="U34"/>
  <c r="R34"/>
  <c r="L34"/>
  <c r="AD33"/>
  <c r="U33"/>
  <c r="O33"/>
  <c r="L33"/>
  <c r="F33"/>
  <c r="O32"/>
  <c r="L32"/>
  <c r="F32"/>
  <c r="X31"/>
  <c r="U31"/>
  <c r="R31"/>
  <c r="O31"/>
  <c r="I31"/>
  <c r="F31"/>
  <c r="O30"/>
  <c r="I30"/>
  <c r="F30"/>
  <c r="AD29"/>
  <c r="AD28"/>
  <c r="AA28"/>
  <c r="I28"/>
  <c r="AM27"/>
  <c r="AG27"/>
  <c r="AD27"/>
  <c r="X27"/>
  <c r="U27"/>
  <c r="AJ26"/>
  <c r="AG26"/>
  <c r="AD26"/>
  <c r="X26"/>
  <c r="AG25"/>
  <c r="X25"/>
  <c r="U25"/>
  <c r="AG24"/>
  <c r="AA24"/>
  <c r="X24"/>
  <c r="U24"/>
  <c r="AG23"/>
  <c r="AA23"/>
  <c r="R23"/>
  <c r="L23"/>
  <c r="F23"/>
  <c r="AD22"/>
  <c r="AA22"/>
  <c r="R22"/>
  <c r="AA21"/>
  <c r="R21"/>
  <c r="L21"/>
  <c r="I21"/>
  <c r="AD20"/>
  <c r="R20"/>
  <c r="L20"/>
  <c r="F20"/>
  <c r="L36" s="1"/>
  <c r="AG19"/>
  <c r="AD19"/>
  <c r="F19"/>
  <c r="X41" s="1"/>
  <c r="AJ18"/>
  <c r="AG18"/>
  <c r="U18"/>
  <c r="F18"/>
  <c r="X33" s="1"/>
  <c r="AJ17"/>
  <c r="AG17"/>
  <c r="AA17"/>
  <c r="U17"/>
  <c r="F17"/>
  <c r="F38" s="1"/>
  <c r="AJ16"/>
  <c r="AG16"/>
  <c r="AA16"/>
  <c r="O16"/>
  <c r="I16"/>
  <c r="F16"/>
  <c r="X38" s="1"/>
  <c r="AA15"/>
  <c r="I15"/>
  <c r="AJ14"/>
  <c r="AA14"/>
  <c r="I14"/>
  <c r="AD13"/>
  <c r="U13"/>
  <c r="R13"/>
  <c r="O13"/>
  <c r="L13"/>
  <c r="AD43" i="60"/>
  <c r="R43"/>
  <c r="AD42"/>
  <c r="R42"/>
  <c r="R41"/>
  <c r="L41"/>
  <c r="AG40"/>
  <c r="AG39"/>
  <c r="X39"/>
  <c r="L39"/>
  <c r="F39"/>
  <c r="AG37"/>
  <c r="R37"/>
  <c r="O37"/>
  <c r="AD35"/>
  <c r="R35"/>
  <c r="U34"/>
  <c r="R34"/>
  <c r="L34"/>
  <c r="AD33"/>
  <c r="U33"/>
  <c r="O33"/>
  <c r="L33"/>
  <c r="F33"/>
  <c r="O32"/>
  <c r="L32"/>
  <c r="F32"/>
  <c r="R31"/>
  <c r="O31"/>
  <c r="I31"/>
  <c r="F31"/>
  <c r="O30"/>
  <c r="I30"/>
  <c r="F30"/>
  <c r="AD29"/>
  <c r="AD28"/>
  <c r="AA28"/>
  <c r="AM27"/>
  <c r="AG27"/>
  <c r="AD27"/>
  <c r="X27"/>
  <c r="U27"/>
  <c r="AJ26"/>
  <c r="AG26"/>
  <c r="AD26"/>
  <c r="X26"/>
  <c r="AG25"/>
  <c r="X25"/>
  <c r="U25"/>
  <c r="AG24"/>
  <c r="AA24"/>
  <c r="X24"/>
  <c r="U24"/>
  <c r="AG23"/>
  <c r="AA23"/>
  <c r="R23"/>
  <c r="L23"/>
  <c r="AD22"/>
  <c r="AA22"/>
  <c r="R22"/>
  <c r="R21"/>
  <c r="L21"/>
  <c r="I21"/>
  <c r="AD20"/>
  <c r="L20"/>
  <c r="F20"/>
  <c r="L36" s="1"/>
  <c r="AG19"/>
  <c r="AD19"/>
  <c r="F19"/>
  <c r="X41" s="1"/>
  <c r="AJ18"/>
  <c r="AG18"/>
  <c r="U18"/>
  <c r="F18"/>
  <c r="X33" s="1"/>
  <c r="AJ17"/>
  <c r="AG17"/>
  <c r="AA17"/>
  <c r="U17"/>
  <c r="F17"/>
  <c r="F38" s="1"/>
  <c r="AJ16"/>
  <c r="AG16"/>
  <c r="AA16"/>
  <c r="O16"/>
  <c r="I16"/>
  <c r="F16"/>
  <c r="U31" s="1"/>
  <c r="AA15"/>
  <c r="AJ14"/>
  <c r="AA14"/>
  <c r="I14"/>
  <c r="AD13"/>
  <c r="U13"/>
  <c r="R13"/>
  <c r="O13"/>
  <c r="L13"/>
  <c r="AD43" i="57"/>
  <c r="R43"/>
  <c r="AD42"/>
  <c r="R42"/>
  <c r="R41"/>
  <c r="L41"/>
  <c r="AG40"/>
  <c r="AG39"/>
  <c r="X39"/>
  <c r="L39"/>
  <c r="F39"/>
  <c r="AG37"/>
  <c r="R37"/>
  <c r="O37"/>
  <c r="AD35"/>
  <c r="R35"/>
  <c r="U34"/>
  <c r="R34"/>
  <c r="L34"/>
  <c r="AD33"/>
  <c r="U33"/>
  <c r="O33"/>
  <c r="L33"/>
  <c r="F33"/>
  <c r="O32"/>
  <c r="L32"/>
  <c r="F32"/>
  <c r="X31"/>
  <c r="U31"/>
  <c r="R31"/>
  <c r="O31"/>
  <c r="I31"/>
  <c r="F31"/>
  <c r="O30"/>
  <c r="I30"/>
  <c r="F30"/>
  <c r="AD29"/>
  <c r="AD28"/>
  <c r="AA28"/>
  <c r="I28"/>
  <c r="AM27"/>
  <c r="AG27"/>
  <c r="AD27"/>
  <c r="X27"/>
  <c r="U27"/>
  <c r="AJ26"/>
  <c r="AG26"/>
  <c r="AD26"/>
  <c r="X26"/>
  <c r="AG25"/>
  <c r="X25"/>
  <c r="U25"/>
  <c r="AG24"/>
  <c r="AA24"/>
  <c r="X24"/>
  <c r="U24"/>
  <c r="AG23"/>
  <c r="AA23"/>
  <c r="R23"/>
  <c r="L23"/>
  <c r="F23"/>
  <c r="AD22"/>
  <c r="AA22"/>
  <c r="R22"/>
  <c r="AA21"/>
  <c r="R21"/>
  <c r="L21"/>
  <c r="I21"/>
  <c r="AD20"/>
  <c r="R20"/>
  <c r="L20"/>
  <c r="F20"/>
  <c r="L36" s="1"/>
  <c r="AG19"/>
  <c r="AD19"/>
  <c r="F19"/>
  <c r="X41" s="1"/>
  <c r="AJ18"/>
  <c r="AG18"/>
  <c r="U18"/>
  <c r="F18"/>
  <c r="X33" s="1"/>
  <c r="AJ17"/>
  <c r="AG17"/>
  <c r="AA17"/>
  <c r="U17"/>
  <c r="F17"/>
  <c r="F38" s="1"/>
  <c r="AJ16"/>
  <c r="AG16"/>
  <c r="AA16"/>
  <c r="O16"/>
  <c r="I16"/>
  <c r="F16"/>
  <c r="X38" s="1"/>
  <c r="AA15"/>
  <c r="I15"/>
  <c r="AJ14"/>
  <c r="AA14"/>
  <c r="I14"/>
  <c r="AD13"/>
  <c r="U13"/>
  <c r="R13"/>
  <c r="O13"/>
  <c r="L13"/>
  <c r="AD43" i="118"/>
  <c r="R43"/>
  <c r="AD42"/>
  <c r="R42"/>
  <c r="R41"/>
  <c r="L41"/>
  <c r="AG40"/>
  <c r="AG39"/>
  <c r="X39"/>
  <c r="L39"/>
  <c r="F39"/>
  <c r="AG37"/>
  <c r="R37"/>
  <c r="O37"/>
  <c r="AD35"/>
  <c r="R35"/>
  <c r="U34"/>
  <c r="R34"/>
  <c r="L34"/>
  <c r="AD33"/>
  <c r="U33"/>
  <c r="O33"/>
  <c r="L33"/>
  <c r="F33"/>
  <c r="O32"/>
  <c r="L32"/>
  <c r="F32"/>
  <c r="R31"/>
  <c r="O31"/>
  <c r="I31"/>
  <c r="F31"/>
  <c r="O30"/>
  <c r="I30"/>
  <c r="F30"/>
  <c r="AD29"/>
  <c r="AD28"/>
  <c r="AA28"/>
  <c r="AM27"/>
  <c r="AG27"/>
  <c r="AD27"/>
  <c r="X27"/>
  <c r="U27"/>
  <c r="AJ26"/>
  <c r="AG26"/>
  <c r="AD26"/>
  <c r="X26"/>
  <c r="AG25"/>
  <c r="X25"/>
  <c r="U25"/>
  <c r="AG24"/>
  <c r="AA24"/>
  <c r="X24"/>
  <c r="U24"/>
  <c r="AG23"/>
  <c r="AA23"/>
  <c r="R23"/>
  <c r="L23"/>
  <c r="AD22"/>
  <c r="AA22"/>
  <c r="R22"/>
  <c r="R21"/>
  <c r="L21"/>
  <c r="I21"/>
  <c r="AD20"/>
  <c r="L20"/>
  <c r="F20"/>
  <c r="L36" s="1"/>
  <c r="AG19"/>
  <c r="AD19"/>
  <c r="U19"/>
  <c r="F19"/>
  <c r="X41" s="1"/>
  <c r="AJ18"/>
  <c r="AG18"/>
  <c r="U18"/>
  <c r="O18"/>
  <c r="F18"/>
  <c r="X33" s="1"/>
  <c r="AJ17"/>
  <c r="AG17"/>
  <c r="AA17"/>
  <c r="U17"/>
  <c r="O17"/>
  <c r="F17"/>
  <c r="F38" s="1"/>
  <c r="AJ16"/>
  <c r="AG16"/>
  <c r="AA16"/>
  <c r="O16"/>
  <c r="I16"/>
  <c r="F16"/>
  <c r="U31" s="1"/>
  <c r="AA15"/>
  <c r="I15"/>
  <c r="AJ14"/>
  <c r="AA14"/>
  <c r="I14"/>
  <c r="AD13"/>
  <c r="U13"/>
  <c r="R13"/>
  <c r="O13"/>
  <c r="L13"/>
  <c r="AD43" i="54"/>
  <c r="R43"/>
  <c r="AD42"/>
  <c r="R42"/>
  <c r="R41"/>
  <c r="L41"/>
  <c r="AG40"/>
  <c r="AG39"/>
  <c r="X39"/>
  <c r="L39"/>
  <c r="F39"/>
  <c r="AG37"/>
  <c r="R37"/>
  <c r="O37"/>
  <c r="AD35"/>
  <c r="R35"/>
  <c r="U34"/>
  <c r="R34"/>
  <c r="L34"/>
  <c r="AD33"/>
  <c r="U33"/>
  <c r="O33"/>
  <c r="L33"/>
  <c r="F33"/>
  <c r="O32"/>
  <c r="L32"/>
  <c r="F32"/>
  <c r="R31"/>
  <c r="O31"/>
  <c r="I31"/>
  <c r="F31"/>
  <c r="O30"/>
  <c r="I30"/>
  <c r="F30"/>
  <c r="AD29"/>
  <c r="AD28"/>
  <c r="AA28"/>
  <c r="AM27"/>
  <c r="AG27"/>
  <c r="AD27"/>
  <c r="X27"/>
  <c r="U27"/>
  <c r="AJ26"/>
  <c r="AG26"/>
  <c r="AD26"/>
  <c r="X26"/>
  <c r="AG25"/>
  <c r="X25"/>
  <c r="U25"/>
  <c r="AG24"/>
  <c r="AA24"/>
  <c r="X24"/>
  <c r="U24"/>
  <c r="AG23"/>
  <c r="AA23"/>
  <c r="R23"/>
  <c r="L23"/>
  <c r="AD22"/>
  <c r="AA22"/>
  <c r="R22"/>
  <c r="R21"/>
  <c r="L21"/>
  <c r="I21"/>
  <c r="AD20"/>
  <c r="L20"/>
  <c r="L36"/>
  <c r="AG19"/>
  <c r="AD19"/>
  <c r="U19"/>
  <c r="X41"/>
  <c r="AJ18"/>
  <c r="AG18"/>
  <c r="U18"/>
  <c r="O18"/>
  <c r="X33"/>
  <c r="AJ17"/>
  <c r="AG17"/>
  <c r="AA17"/>
  <c r="U17"/>
  <c r="O17"/>
  <c r="F38"/>
  <c r="AJ16"/>
  <c r="AG16"/>
  <c r="AA16"/>
  <c r="O16"/>
  <c r="I16"/>
  <c r="U31"/>
  <c r="AA15"/>
  <c r="I15"/>
  <c r="AJ14"/>
  <c r="AA14"/>
  <c r="I14"/>
  <c r="AD13"/>
  <c r="U13"/>
  <c r="R13"/>
  <c r="O13"/>
  <c r="L13"/>
  <c r="AD43" i="52"/>
  <c r="R43"/>
  <c r="AD42"/>
  <c r="R42"/>
  <c r="R41"/>
  <c r="L41"/>
  <c r="AG40"/>
  <c r="AG39"/>
  <c r="X39"/>
  <c r="L39"/>
  <c r="F39"/>
  <c r="AG37"/>
  <c r="R37"/>
  <c r="O37"/>
  <c r="AD35"/>
  <c r="R35"/>
  <c r="U34"/>
  <c r="R34"/>
  <c r="L34"/>
  <c r="AD33"/>
  <c r="U33"/>
  <c r="O33"/>
  <c r="L33"/>
  <c r="F33"/>
  <c r="O32"/>
  <c r="L32"/>
  <c r="F32"/>
  <c r="R31"/>
  <c r="O31"/>
  <c r="I31"/>
  <c r="F31"/>
  <c r="O30"/>
  <c r="I30"/>
  <c r="F30"/>
  <c r="AD29"/>
  <c r="AD28"/>
  <c r="AA28"/>
  <c r="AM27"/>
  <c r="AG27"/>
  <c r="AD27"/>
  <c r="X27"/>
  <c r="U27"/>
  <c r="AJ26"/>
  <c r="AG26"/>
  <c r="AD26"/>
  <c r="X26"/>
  <c r="AG25"/>
  <c r="X25"/>
  <c r="U25"/>
  <c r="AG24"/>
  <c r="AA24"/>
  <c r="X24"/>
  <c r="U24"/>
  <c r="AG23"/>
  <c r="AA23"/>
  <c r="R23"/>
  <c r="L23"/>
  <c r="AD22"/>
  <c r="AA22"/>
  <c r="R22"/>
  <c r="R21"/>
  <c r="L21"/>
  <c r="I21"/>
  <c r="AD20"/>
  <c r="L20"/>
  <c r="F20"/>
  <c r="L36" s="1"/>
  <c r="AG19"/>
  <c r="AD19"/>
  <c r="F19"/>
  <c r="X41" s="1"/>
  <c r="AJ18"/>
  <c r="AG18"/>
  <c r="U18"/>
  <c r="F18"/>
  <c r="X33" s="1"/>
  <c r="AJ17"/>
  <c r="AG17"/>
  <c r="AA17"/>
  <c r="U17"/>
  <c r="F17"/>
  <c r="F38" s="1"/>
  <c r="AJ16"/>
  <c r="AG16"/>
  <c r="AA16"/>
  <c r="O16"/>
  <c r="I16"/>
  <c r="F16"/>
  <c r="U31" s="1"/>
  <c r="AA15"/>
  <c r="I15"/>
  <c r="AJ14"/>
  <c r="AA14"/>
  <c r="I14"/>
  <c r="AD13"/>
  <c r="U13"/>
  <c r="R13"/>
  <c r="O13"/>
  <c r="L13"/>
  <c r="AD43" i="50"/>
  <c r="R43"/>
  <c r="AD42"/>
  <c r="R42"/>
  <c r="L42"/>
  <c r="R41"/>
  <c r="L41"/>
  <c r="AG40"/>
  <c r="AG39"/>
  <c r="X39"/>
  <c r="L39"/>
  <c r="F39"/>
  <c r="AG38"/>
  <c r="AG37"/>
  <c r="R37"/>
  <c r="O37"/>
  <c r="AD35"/>
  <c r="R35"/>
  <c r="L35"/>
  <c r="U34"/>
  <c r="R34"/>
  <c r="L34"/>
  <c r="AD33"/>
  <c r="U33"/>
  <c r="O33"/>
  <c r="L33"/>
  <c r="F33"/>
  <c r="AG32"/>
  <c r="O32"/>
  <c r="L32"/>
  <c r="F32"/>
  <c r="AG31"/>
  <c r="R31"/>
  <c r="O31"/>
  <c r="I31"/>
  <c r="F31"/>
  <c r="O30"/>
  <c r="I30"/>
  <c r="F30"/>
  <c r="AD29"/>
  <c r="AA29"/>
  <c r="AD28"/>
  <c r="AA28"/>
  <c r="R28"/>
  <c r="AM27"/>
  <c r="AG27"/>
  <c r="AD27"/>
  <c r="X27"/>
  <c r="U27"/>
  <c r="AJ26"/>
  <c r="AG26"/>
  <c r="AD26"/>
  <c r="X26"/>
  <c r="U26"/>
  <c r="AG25"/>
  <c r="X25"/>
  <c r="U25"/>
  <c r="O25"/>
  <c r="AG24"/>
  <c r="AA24"/>
  <c r="X24"/>
  <c r="U24"/>
  <c r="AG23"/>
  <c r="AA23"/>
  <c r="R23"/>
  <c r="L23"/>
  <c r="AD22"/>
  <c r="AA22"/>
  <c r="R22"/>
  <c r="I22"/>
  <c r="R21"/>
  <c r="L21"/>
  <c r="I21"/>
  <c r="AD20"/>
  <c r="L20"/>
  <c r="F20"/>
  <c r="L36" s="1"/>
  <c r="AG19"/>
  <c r="AD19"/>
  <c r="U19"/>
  <c r="F19"/>
  <c r="X41" s="1"/>
  <c r="AJ18"/>
  <c r="AG18"/>
  <c r="U18"/>
  <c r="O18"/>
  <c r="F18"/>
  <c r="X33" s="1"/>
  <c r="AJ17"/>
  <c r="AG17"/>
  <c r="AA17"/>
  <c r="U17"/>
  <c r="O17"/>
  <c r="F17"/>
  <c r="F38" s="1"/>
  <c r="AJ16"/>
  <c r="AG16"/>
  <c r="AA16"/>
  <c r="O16"/>
  <c r="I16"/>
  <c r="F16"/>
  <c r="U31" s="1"/>
  <c r="AA15"/>
  <c r="I15"/>
  <c r="AJ14"/>
  <c r="AA14"/>
  <c r="I14"/>
  <c r="AD13"/>
  <c r="U13"/>
  <c r="R13"/>
  <c r="O13"/>
  <c r="L13"/>
  <c r="AD43" i="48"/>
  <c r="R43"/>
  <c r="AD42"/>
  <c r="R42"/>
  <c r="R41"/>
  <c r="L41"/>
  <c r="AG40"/>
  <c r="AG39"/>
  <c r="X39"/>
  <c r="L39"/>
  <c r="F39"/>
  <c r="AG37"/>
  <c r="R37"/>
  <c r="O37"/>
  <c r="AD35"/>
  <c r="R35"/>
  <c r="U34"/>
  <c r="R34"/>
  <c r="L34"/>
  <c r="AD33"/>
  <c r="U33"/>
  <c r="O33"/>
  <c r="L33"/>
  <c r="F33"/>
  <c r="O32"/>
  <c r="L32"/>
  <c r="F32"/>
  <c r="R31"/>
  <c r="O31"/>
  <c r="I31"/>
  <c r="F31"/>
  <c r="O30"/>
  <c r="I30"/>
  <c r="F30"/>
  <c r="AD29"/>
  <c r="AD28"/>
  <c r="AA28"/>
  <c r="AM27"/>
  <c r="AG27"/>
  <c r="AD27"/>
  <c r="X27"/>
  <c r="U27"/>
  <c r="AJ26"/>
  <c r="AG26"/>
  <c r="AD26"/>
  <c r="X26"/>
  <c r="AG25"/>
  <c r="X25"/>
  <c r="U25"/>
  <c r="AG24"/>
  <c r="AA24"/>
  <c r="X24"/>
  <c r="U24"/>
  <c r="AG23"/>
  <c r="AA23"/>
  <c r="R23"/>
  <c r="L23"/>
  <c r="AD22"/>
  <c r="AA22"/>
  <c r="R22"/>
  <c r="I22"/>
  <c r="AD21"/>
  <c r="R21"/>
  <c r="L21"/>
  <c r="I21"/>
  <c r="AD20"/>
  <c r="U20"/>
  <c r="L20"/>
  <c r="F20"/>
  <c r="L36" s="1"/>
  <c r="AG19"/>
  <c r="AD19"/>
  <c r="U19"/>
  <c r="O19"/>
  <c r="F19"/>
  <c r="X41" s="1"/>
  <c r="AJ18"/>
  <c r="AG18"/>
  <c r="U18"/>
  <c r="O18"/>
  <c r="F18"/>
  <c r="X33" s="1"/>
  <c r="AJ17"/>
  <c r="AG17"/>
  <c r="AA17"/>
  <c r="U17"/>
  <c r="O17"/>
  <c r="I17"/>
  <c r="F17"/>
  <c r="F38" s="1"/>
  <c r="AJ16"/>
  <c r="AG16"/>
  <c r="AA16"/>
  <c r="O16"/>
  <c r="I16"/>
  <c r="F16"/>
  <c r="U31" s="1"/>
  <c r="AJ15"/>
  <c r="AA15"/>
  <c r="I15"/>
  <c r="AJ14"/>
  <c r="AA14"/>
  <c r="I14"/>
  <c r="AD13"/>
  <c r="U13"/>
  <c r="R13"/>
  <c r="O13"/>
  <c r="L13"/>
  <c r="AD43" i="46"/>
  <c r="R43"/>
  <c r="AD42"/>
  <c r="R42"/>
  <c r="R41"/>
  <c r="L41"/>
  <c r="AG40"/>
  <c r="AG39"/>
  <c r="X39"/>
  <c r="L39"/>
  <c r="F39"/>
  <c r="AG37"/>
  <c r="R37"/>
  <c r="O37"/>
  <c r="AD35"/>
  <c r="R35"/>
  <c r="U34"/>
  <c r="R34"/>
  <c r="L34"/>
  <c r="AD33"/>
  <c r="U33"/>
  <c r="O33"/>
  <c r="L33"/>
  <c r="F33"/>
  <c r="O32"/>
  <c r="L32"/>
  <c r="F32"/>
  <c r="R31"/>
  <c r="O31"/>
  <c r="I31"/>
  <c r="F31"/>
  <c r="O30"/>
  <c r="I30"/>
  <c r="F30"/>
  <c r="AD29"/>
  <c r="AD28"/>
  <c r="AA28"/>
  <c r="AM27"/>
  <c r="AG27"/>
  <c r="AD27"/>
  <c r="X27"/>
  <c r="U27"/>
  <c r="AJ26"/>
  <c r="AG26"/>
  <c r="AD26"/>
  <c r="X26"/>
  <c r="AG25"/>
  <c r="X25"/>
  <c r="U25"/>
  <c r="AG24"/>
  <c r="AA24"/>
  <c r="X24"/>
  <c r="U24"/>
  <c r="AG23"/>
  <c r="AA23"/>
  <c r="R23"/>
  <c r="L23"/>
  <c r="AD22"/>
  <c r="AA22"/>
  <c r="R22"/>
  <c r="I22"/>
  <c r="R21"/>
  <c r="L21"/>
  <c r="I21"/>
  <c r="AD20"/>
  <c r="L20"/>
  <c r="L36"/>
  <c r="AG19"/>
  <c r="AD19"/>
  <c r="U19"/>
  <c r="X41"/>
  <c r="AJ18"/>
  <c r="AG18"/>
  <c r="U18"/>
  <c r="O18"/>
  <c r="X33"/>
  <c r="AJ17"/>
  <c r="AG17"/>
  <c r="AA17"/>
  <c r="U17"/>
  <c r="O17"/>
  <c r="F38"/>
  <c r="AJ16"/>
  <c r="AG16"/>
  <c r="AA16"/>
  <c r="O16"/>
  <c r="I16"/>
  <c r="U31"/>
  <c r="AA15"/>
  <c r="I15"/>
  <c r="AJ14"/>
  <c r="AA14"/>
  <c r="I14"/>
  <c r="AD13"/>
  <c r="U13"/>
  <c r="R13"/>
  <c r="O13"/>
  <c r="L13"/>
  <c r="AD43" i="44"/>
  <c r="R43"/>
  <c r="AD42"/>
  <c r="R42"/>
  <c r="R41"/>
  <c r="L41"/>
  <c r="AG40"/>
  <c r="AG39"/>
  <c r="X39"/>
  <c r="L39"/>
  <c r="F39"/>
  <c r="AG37"/>
  <c r="R37"/>
  <c r="O37"/>
  <c r="AD35"/>
  <c r="R35"/>
  <c r="U34"/>
  <c r="R34"/>
  <c r="L34"/>
  <c r="AD33"/>
  <c r="U33"/>
  <c r="O33"/>
  <c r="L33"/>
  <c r="F33"/>
  <c r="O32"/>
  <c r="L32"/>
  <c r="F32"/>
  <c r="R31"/>
  <c r="O31"/>
  <c r="I31"/>
  <c r="F31"/>
  <c r="O30"/>
  <c r="I30"/>
  <c r="F30"/>
  <c r="AD29"/>
  <c r="AD28"/>
  <c r="AA28"/>
  <c r="AM27"/>
  <c r="AG27"/>
  <c r="AD27"/>
  <c r="X27"/>
  <c r="U27"/>
  <c r="AJ26"/>
  <c r="AG26"/>
  <c r="AD26"/>
  <c r="X26"/>
  <c r="AG25"/>
  <c r="X25"/>
  <c r="U25"/>
  <c r="AG24"/>
  <c r="AA24"/>
  <c r="X24"/>
  <c r="U24"/>
  <c r="AG23"/>
  <c r="AA23"/>
  <c r="R23"/>
  <c r="L23"/>
  <c r="AD22"/>
  <c r="AA22"/>
  <c r="R22"/>
  <c r="R21"/>
  <c r="L21"/>
  <c r="I21"/>
  <c r="AD20"/>
  <c r="L20"/>
  <c r="F20"/>
  <c r="L36" s="1"/>
  <c r="AG19"/>
  <c r="AD19"/>
  <c r="F19"/>
  <c r="X41" s="1"/>
  <c r="AJ18"/>
  <c r="AG18"/>
  <c r="U18"/>
  <c r="O18"/>
  <c r="F18"/>
  <c r="X33" s="1"/>
  <c r="AJ17"/>
  <c r="AG17"/>
  <c r="AA17"/>
  <c r="U17"/>
  <c r="F17"/>
  <c r="F38" s="1"/>
  <c r="AJ16"/>
  <c r="AG16"/>
  <c r="AA16"/>
  <c r="O16"/>
  <c r="I16"/>
  <c r="F16"/>
  <c r="U31" s="1"/>
  <c r="AA15"/>
  <c r="AJ14"/>
  <c r="AA14"/>
  <c r="I14"/>
  <c r="AD13"/>
  <c r="U13"/>
  <c r="R13"/>
  <c r="O13"/>
  <c r="L13"/>
  <c r="R43" i="42"/>
  <c r="AD42"/>
  <c r="R41"/>
  <c r="L41"/>
  <c r="AG39"/>
  <c r="L39"/>
  <c r="F39"/>
  <c r="AG37"/>
  <c r="O37"/>
  <c r="AD35"/>
  <c r="R34"/>
  <c r="L34"/>
  <c r="AD33"/>
  <c r="U33"/>
  <c r="AG32"/>
  <c r="O32"/>
  <c r="L32"/>
  <c r="F32"/>
  <c r="O30"/>
  <c r="I30"/>
  <c r="F30"/>
  <c r="AD28"/>
  <c r="AA28"/>
  <c r="AM27"/>
  <c r="AJ26"/>
  <c r="AD26"/>
  <c r="X26"/>
  <c r="U26"/>
  <c r="AG25"/>
  <c r="O25"/>
  <c r="X24"/>
  <c r="U24"/>
  <c r="AG23"/>
  <c r="AA23"/>
  <c r="L23"/>
  <c r="AD22"/>
  <c r="R22"/>
  <c r="AD21"/>
  <c r="I21"/>
  <c r="AD20"/>
  <c r="L20"/>
  <c r="AD19"/>
  <c r="U19"/>
  <c r="AG18"/>
  <c r="O18"/>
  <c r="X33"/>
  <c r="U17"/>
  <c r="AJ16"/>
  <c r="AG16"/>
  <c r="AA16"/>
  <c r="O16"/>
  <c r="I16"/>
  <c r="U31"/>
  <c r="AJ14"/>
  <c r="AA14"/>
  <c r="I14"/>
  <c r="AD13"/>
  <c r="R13"/>
  <c r="L13"/>
  <c r="R43" i="40"/>
  <c r="R41"/>
  <c r="L41"/>
  <c r="L39"/>
  <c r="F39"/>
  <c r="O37"/>
  <c r="R34"/>
  <c r="L34"/>
  <c r="AD33"/>
  <c r="O32"/>
  <c r="L32"/>
  <c r="F32"/>
  <c r="O30"/>
  <c r="I30"/>
  <c r="F30"/>
  <c r="I28"/>
  <c r="AM27"/>
  <c r="AJ26"/>
  <c r="L23"/>
  <c r="F23"/>
  <c r="AD22"/>
  <c r="R22"/>
  <c r="I21"/>
  <c r="AD20"/>
  <c r="R20"/>
  <c r="L20"/>
  <c r="O16"/>
  <c r="I16"/>
  <c r="AA14"/>
  <c r="I14"/>
  <c r="AD13"/>
  <c r="R13"/>
  <c r="L13"/>
  <c r="F42" i="92"/>
  <c r="F40"/>
  <c r="O38"/>
  <c r="F38"/>
  <c r="AD34"/>
  <c r="AM28"/>
  <c r="AJ27"/>
  <c r="L24"/>
  <c r="AD23"/>
  <c r="AD21"/>
  <c r="F39"/>
  <c r="AA15"/>
  <c r="AD14"/>
  <c r="R14"/>
  <c r="L14"/>
  <c r="O37" i="28"/>
  <c r="AD33"/>
  <c r="AM27"/>
  <c r="AM44" s="1"/>
  <c r="AJ26"/>
  <c r="L23"/>
  <c r="AD22"/>
  <c r="AD20"/>
  <c r="AA14"/>
  <c r="AD13"/>
  <c r="R13"/>
  <c r="L13"/>
  <c r="O37" i="23"/>
  <c r="AD33"/>
  <c r="F30"/>
  <c r="AM27"/>
  <c r="AJ26"/>
  <c r="L23"/>
  <c r="AD22"/>
  <c r="AD20"/>
  <c r="AD19"/>
  <c r="U17"/>
  <c r="AA14"/>
  <c r="AD13"/>
  <c r="R13"/>
  <c r="L13"/>
  <c r="L39" i="21"/>
  <c r="O37"/>
  <c r="R34"/>
  <c r="AD33"/>
  <c r="L32"/>
  <c r="F30"/>
  <c r="AM27"/>
  <c r="AJ26"/>
  <c r="L23"/>
  <c r="AD22"/>
  <c r="R22"/>
  <c r="AD20"/>
  <c r="U19"/>
  <c r="U18"/>
  <c r="U17"/>
  <c r="U31"/>
  <c r="I15"/>
  <c r="AA14"/>
  <c r="AD13"/>
  <c r="R13"/>
  <c r="L13"/>
  <c r="O37" i="19"/>
  <c r="AD33"/>
  <c r="AM27"/>
  <c r="AJ26"/>
  <c r="AG25"/>
  <c r="AG23"/>
  <c r="L23"/>
  <c r="AD22"/>
  <c r="AD20"/>
  <c r="O16"/>
  <c r="I15"/>
  <c r="AA14"/>
  <c r="AD13"/>
  <c r="R13"/>
  <c r="L13"/>
  <c r="O37" i="17"/>
  <c r="AD33"/>
  <c r="F33"/>
  <c r="O32"/>
  <c r="F31"/>
  <c r="AM27"/>
  <c r="X27"/>
  <c r="AJ26"/>
  <c r="L23"/>
  <c r="AD22"/>
  <c r="L21"/>
  <c r="AD20"/>
  <c r="L20"/>
  <c r="X33"/>
  <c r="AJ17"/>
  <c r="F38"/>
  <c r="AG16"/>
  <c r="AA14"/>
  <c r="AD13"/>
  <c r="R13"/>
  <c r="L13"/>
  <c r="L39" i="15"/>
  <c r="AG37"/>
  <c r="O37"/>
  <c r="R34"/>
  <c r="AD33"/>
  <c r="O30"/>
  <c r="F30"/>
  <c r="AM27"/>
  <c r="AJ26"/>
  <c r="AD26"/>
  <c r="X24"/>
  <c r="U24"/>
  <c r="AG23"/>
  <c r="L23"/>
  <c r="AD22"/>
  <c r="I21"/>
  <c r="AD20"/>
  <c r="AD19"/>
  <c r="U31"/>
  <c r="AJ14"/>
  <c r="AA14"/>
  <c r="I14"/>
  <c r="AD13"/>
  <c r="R13"/>
  <c r="L13"/>
  <c r="O37" i="13"/>
  <c r="AD33"/>
  <c r="AD28"/>
  <c r="AM27"/>
  <c r="AJ26"/>
  <c r="L23"/>
  <c r="AD22"/>
  <c r="R22"/>
  <c r="AD20"/>
  <c r="AA14"/>
  <c r="AD13"/>
  <c r="R13"/>
  <c r="L13"/>
  <c r="R41" i="11"/>
  <c r="X39"/>
  <c r="L39"/>
  <c r="AG37"/>
  <c r="R37"/>
  <c r="O37"/>
  <c r="R34"/>
  <c r="AD33"/>
  <c r="L32"/>
  <c r="F32"/>
  <c r="X31"/>
  <c r="U31"/>
  <c r="F31"/>
  <c r="O30"/>
  <c r="F30"/>
  <c r="AD29"/>
  <c r="AA28"/>
  <c r="I28"/>
  <c r="AM27"/>
  <c r="AJ26"/>
  <c r="AG26"/>
  <c r="AD26"/>
  <c r="X24"/>
  <c r="U24"/>
  <c r="AG23"/>
  <c r="L23"/>
  <c r="F23"/>
  <c r="AD22"/>
  <c r="AA21"/>
  <c r="I21"/>
  <c r="AD20"/>
  <c r="R20"/>
  <c r="AG19"/>
  <c r="AD19"/>
  <c r="AJ18"/>
  <c r="AG17"/>
  <c r="U17"/>
  <c r="AG16"/>
  <c r="O16"/>
  <c r="X38"/>
  <c r="AJ14"/>
  <c r="AA14"/>
  <c r="I14"/>
  <c r="AD13"/>
  <c r="R13"/>
  <c r="L13"/>
  <c r="O37" i="9"/>
  <c r="AD33"/>
  <c r="F33"/>
  <c r="O32"/>
  <c r="F31"/>
  <c r="AM27"/>
  <c r="X27"/>
  <c r="AJ26"/>
  <c r="L23"/>
  <c r="AD22"/>
  <c r="L21"/>
  <c r="AD20"/>
  <c r="L20"/>
  <c r="U18"/>
  <c r="AJ17"/>
  <c r="AA14"/>
  <c r="AD13"/>
  <c r="R13"/>
  <c r="L13"/>
  <c r="L39" i="7"/>
  <c r="O37"/>
  <c r="AD33"/>
  <c r="L32"/>
  <c r="I31"/>
  <c r="O30"/>
  <c r="AM27"/>
  <c r="AJ26"/>
  <c r="L23"/>
  <c r="AD22"/>
  <c r="AD20"/>
  <c r="AG19"/>
  <c r="AD19"/>
  <c r="AJ18"/>
  <c r="AA14"/>
  <c r="AD13"/>
  <c r="R13"/>
  <c r="L13"/>
  <c r="F20" i="26"/>
  <c r="R31" s="1"/>
  <c r="F19"/>
  <c r="AJ17" s="1"/>
  <c r="F18"/>
  <c r="I30" s="1"/>
  <c r="F16"/>
  <c r="I21" s="1"/>
  <c r="O37"/>
  <c r="AD33"/>
  <c r="AM27"/>
  <c r="AJ26"/>
  <c r="L23"/>
  <c r="AD22"/>
  <c r="AD20"/>
  <c r="AA14"/>
  <c r="AD13"/>
  <c r="R13"/>
  <c r="L13"/>
  <c r="F20" i="4"/>
  <c r="AG41" s="1"/>
  <c r="F19"/>
  <c r="F40" s="1"/>
  <c r="AG39"/>
  <c r="N8" i="6"/>
  <c r="AX32" s="1"/>
  <c r="AM27" i="4"/>
  <c r="AM44" s="1"/>
  <c r="AJ26"/>
  <c r="AD33"/>
  <c r="AD22"/>
  <c r="AD20"/>
  <c r="AD13"/>
  <c r="AA14"/>
  <c r="O37"/>
  <c r="R13"/>
  <c r="L23"/>
  <c r="L13"/>
  <c r="BI18" i="45"/>
  <c r="BI17"/>
  <c r="BI15"/>
  <c r="F49" i="52"/>
  <c r="BI21" i="27"/>
  <c r="L26" i="78"/>
  <c r="AJ50" i="57"/>
  <c r="F49" i="26"/>
  <c r="AQ17" i="72"/>
  <c r="AQ20" s="1"/>
  <c r="AQ23" s="1"/>
  <c r="AQ21"/>
  <c r="AQ19"/>
  <c r="AQ18"/>
  <c r="N9"/>
  <c r="H9"/>
  <c r="AM46"/>
  <c r="BI21" i="45"/>
  <c r="BI17" i="55"/>
  <c r="AJ50" i="52"/>
  <c r="AJ50" i="50"/>
  <c r="AJ50" i="48"/>
  <c r="AJ50" i="44"/>
  <c r="AJ50" i="68"/>
  <c r="AJ50" i="66"/>
  <c r="F49" i="68"/>
  <c r="M26" i="67"/>
  <c r="BI17"/>
  <c r="BI15"/>
  <c r="N9" i="68"/>
  <c r="H9"/>
  <c r="J7"/>
  <c r="AF52" s="1"/>
  <c r="AA9"/>
  <c r="AA8"/>
  <c r="AA7"/>
  <c r="AS10" i="67"/>
  <c r="AS9"/>
  <c r="AS8"/>
  <c r="N8"/>
  <c r="AX31" s="1"/>
  <c r="N8" i="65"/>
  <c r="AX33" s="1"/>
  <c r="M28"/>
  <c r="F49" i="66"/>
  <c r="R46"/>
  <c r="BI18" i="65"/>
  <c r="BI17"/>
  <c r="BI15"/>
  <c r="J7" i="118"/>
  <c r="AF53" s="1"/>
  <c r="BI18" i="56"/>
  <c r="BI21" s="1"/>
  <c r="BI17"/>
  <c r="BI15"/>
  <c r="BI18" i="51"/>
  <c r="BI21" s="1"/>
  <c r="BI17"/>
  <c r="BI15"/>
  <c r="L24" i="49"/>
  <c r="BI17"/>
  <c r="BI16"/>
  <c r="BI14"/>
  <c r="T53" i="118"/>
  <c r="R51"/>
  <c r="AA9"/>
  <c r="N9"/>
  <c r="H9"/>
  <c r="AA8"/>
  <c r="AA7"/>
  <c r="A5"/>
  <c r="AH4"/>
  <c r="A4"/>
  <c r="L26" i="43"/>
  <c r="AB47" i="92"/>
  <c r="BF6" i="41"/>
  <c r="BF5"/>
  <c r="BI18"/>
  <c r="F20" i="42" s="1"/>
  <c r="F19"/>
  <c r="F17"/>
  <c r="F49" i="40"/>
  <c r="AS9" i="93"/>
  <c r="AS8"/>
  <c r="N8"/>
  <c r="J7" i="94" s="1"/>
  <c r="AF53" s="1"/>
  <c r="AJ4" i="82"/>
  <c r="BA4" i="27"/>
  <c r="F22" i="82"/>
  <c r="F29" s="1"/>
  <c r="F21"/>
  <c r="F28" s="1"/>
  <c r="BI21" i="117"/>
  <c r="AS10"/>
  <c r="AS9"/>
  <c r="AS8"/>
  <c r="N8"/>
  <c r="AX31" s="1"/>
  <c r="AH31"/>
  <c r="AF28"/>
  <c r="A5"/>
  <c r="A4"/>
  <c r="R46" i="28"/>
  <c r="AJ50" i="4"/>
  <c r="AS10" i="56"/>
  <c r="AS9"/>
  <c r="AS8"/>
  <c r="N8"/>
  <c r="AX31" s="1"/>
  <c r="R46" i="44"/>
  <c r="R46" i="21"/>
  <c r="R46" i="7"/>
  <c r="M29" i="2"/>
  <c r="AH34"/>
  <c r="AF31"/>
  <c r="BI22"/>
  <c r="AS10" i="45"/>
  <c r="BC20" i="66"/>
  <c r="BC16"/>
  <c r="AQ30" i="62"/>
  <c r="AP10"/>
  <c r="BC15" i="66"/>
  <c r="M26" i="61"/>
  <c r="R46" i="62"/>
  <c r="AP11"/>
  <c r="AP9"/>
  <c r="AZ16" i="66"/>
  <c r="AZ17"/>
  <c r="AZ20"/>
  <c r="AS31"/>
  <c r="AQ31"/>
  <c r="AS21"/>
  <c r="AW16"/>
  <c r="AW17" s="1"/>
  <c r="AW20" s="1"/>
  <c r="AP6" i="62"/>
  <c r="AP5"/>
  <c r="AO3"/>
  <c r="AP7"/>
  <c r="AQ24" i="66"/>
  <c r="AQ26" s="1"/>
  <c r="AQ25"/>
  <c r="AT16"/>
  <c r="AT15"/>
  <c r="AT17"/>
  <c r="T53" i="94"/>
  <c r="R50"/>
  <c r="AA9"/>
  <c r="AA8"/>
  <c r="AA7"/>
  <c r="A5"/>
  <c r="AH4"/>
  <c r="A4"/>
  <c r="AH31" i="93"/>
  <c r="AF28"/>
  <c r="BI18"/>
  <c r="BI17"/>
  <c r="BI15"/>
  <c r="BI21" s="1"/>
  <c r="A5"/>
  <c r="A4"/>
  <c r="T53" i="92"/>
  <c r="R50"/>
  <c r="AA9"/>
  <c r="AA8"/>
  <c r="AA7"/>
  <c r="J7"/>
  <c r="AF53" s="1"/>
  <c r="A5"/>
  <c r="AH4"/>
  <c r="A4"/>
  <c r="AQ16" i="66"/>
  <c r="AQ15"/>
  <c r="G12" i="1"/>
  <c r="T54" i="82"/>
  <c r="R51"/>
  <c r="AA9"/>
  <c r="AA8"/>
  <c r="AA7"/>
  <c r="J7"/>
  <c r="AF54" s="1"/>
  <c r="A5"/>
  <c r="A4"/>
  <c r="AH33" i="81"/>
  <c r="AF30"/>
  <c r="M28"/>
  <c r="BI21"/>
  <c r="AO5"/>
  <c r="A5"/>
  <c r="BA4"/>
  <c r="A4"/>
  <c r="AA9" i="79"/>
  <c r="AA8"/>
  <c r="AA7"/>
  <c r="J7"/>
  <c r="AF55" s="1"/>
  <c r="T55"/>
  <c r="R52"/>
  <c r="A5"/>
  <c r="AH4"/>
  <c r="A4"/>
  <c r="AS10" i="78"/>
  <c r="AS8"/>
  <c r="AS9"/>
  <c r="N8"/>
  <c r="AX31" s="1"/>
  <c r="AH31"/>
  <c r="AF28"/>
  <c r="A5"/>
  <c r="BA4"/>
  <c r="A4"/>
  <c r="BI15" i="22"/>
  <c r="N9" i="40"/>
  <c r="H9"/>
  <c r="BI18" i="16"/>
  <c r="BI17"/>
  <c r="BI15"/>
  <c r="BI18" i="14"/>
  <c r="F20" i="15" s="1"/>
  <c r="BI17" i="14"/>
  <c r="F19" i="15" s="1"/>
  <c r="BI15" i="14"/>
  <c r="F17" i="15" s="1"/>
  <c r="BI18" i="12"/>
  <c r="BI17"/>
  <c r="F20" i="13" s="1"/>
  <c r="R31" s="1"/>
  <c r="BI15" i="12"/>
  <c r="F17" i="13" s="1"/>
  <c r="A4" i="4"/>
  <c r="AH4"/>
  <c r="A5"/>
  <c r="J7"/>
  <c r="AF52" s="1"/>
  <c r="AA7"/>
  <c r="AA8"/>
  <c r="H9"/>
  <c r="N9"/>
  <c r="AA9"/>
  <c r="F49"/>
  <c r="R49"/>
  <c r="T52"/>
  <c r="A5" i="2"/>
  <c r="BA5"/>
  <c r="A6"/>
  <c r="AO6"/>
  <c r="N9"/>
  <c r="AX34" s="1"/>
  <c r="AS9"/>
  <c r="AS10"/>
  <c r="AS11"/>
  <c r="A4" i="23"/>
  <c r="AH4"/>
  <c r="A5"/>
  <c r="J7"/>
  <c r="AF52" s="1"/>
  <c r="AA7"/>
  <c r="AA8"/>
  <c r="H9"/>
  <c r="N9"/>
  <c r="F49"/>
  <c r="R49"/>
  <c r="T52"/>
  <c r="A4" i="22"/>
  <c r="BA4"/>
  <c r="A5"/>
  <c r="AO5"/>
  <c r="N8"/>
  <c r="AX31" s="1"/>
  <c r="AS8"/>
  <c r="AS9"/>
  <c r="BI17"/>
  <c r="F19" i="23" s="1"/>
  <c r="F33" s="1"/>
  <c r="M26" i="22"/>
  <c r="AF28"/>
  <c r="AH31"/>
  <c r="A4" i="26"/>
  <c r="AH4"/>
  <c r="A5"/>
  <c r="J7"/>
  <c r="AF52" s="1"/>
  <c r="AA7"/>
  <c r="AA8"/>
  <c r="H9"/>
  <c r="N9"/>
  <c r="AA9"/>
  <c r="B21"/>
  <c r="B29"/>
  <c r="B35"/>
  <c r="B41"/>
  <c r="AB46"/>
  <c r="R49"/>
  <c r="T52"/>
  <c r="A4" i="24"/>
  <c r="BA4"/>
  <c r="A5"/>
  <c r="N8"/>
  <c r="AX30" s="1"/>
  <c r="AS8"/>
  <c r="AS9"/>
  <c r="AS10"/>
  <c r="BI15"/>
  <c r="F17" i="26" s="1"/>
  <c r="F31" s="1"/>
  <c r="BI18" i="24"/>
  <c r="AF27"/>
  <c r="AH30"/>
  <c r="A4" i="28"/>
  <c r="AH4"/>
  <c r="A5"/>
  <c r="J7"/>
  <c r="AF52" s="1"/>
  <c r="AA7"/>
  <c r="AA8"/>
  <c r="H9"/>
  <c r="N9"/>
  <c r="AA9"/>
  <c r="F49"/>
  <c r="R49"/>
  <c r="T52"/>
  <c r="A4" i="27"/>
  <c r="A5"/>
  <c r="N8"/>
  <c r="AX31" s="1"/>
  <c r="AS8"/>
  <c r="AS9"/>
  <c r="AS10"/>
  <c r="AF28"/>
  <c r="AH31"/>
  <c r="A4" i="29"/>
  <c r="A5"/>
  <c r="N8"/>
  <c r="AX31" s="1"/>
  <c r="AS8"/>
  <c r="AS9"/>
  <c r="AS10"/>
  <c r="BI15"/>
  <c r="BI17"/>
  <c r="BI18"/>
  <c r="AF28"/>
  <c r="AH31"/>
  <c r="AX31" i="93"/>
  <c r="A4" i="40"/>
  <c r="AH4"/>
  <c r="A5"/>
  <c r="J7"/>
  <c r="AF52" s="1"/>
  <c r="AA7"/>
  <c r="AA8"/>
  <c r="AA9"/>
  <c r="R49"/>
  <c r="T52"/>
  <c r="A4" i="37"/>
  <c r="BA4"/>
  <c r="A5"/>
  <c r="N8"/>
  <c r="AX31" s="1"/>
  <c r="AS8"/>
  <c r="AS9"/>
  <c r="AS10"/>
  <c r="BI15"/>
  <c r="F17" i="40" s="1"/>
  <c r="BI17" i="37"/>
  <c r="F19" i="40" s="1"/>
  <c r="BI18" i="37"/>
  <c r="F20" i="40" s="1"/>
  <c r="AF28" i="37"/>
  <c r="AH31"/>
  <c r="A4" i="42"/>
  <c r="AH4"/>
  <c r="A5"/>
  <c r="J7"/>
  <c r="AF52" s="1"/>
  <c r="AA7"/>
  <c r="AA8"/>
  <c r="H9"/>
  <c r="N9"/>
  <c r="AA9"/>
  <c r="AB46"/>
  <c r="R49"/>
  <c r="T52"/>
  <c r="A4" i="41"/>
  <c r="BA4"/>
  <c r="A5"/>
  <c r="N8"/>
  <c r="AX30" s="1"/>
  <c r="AS8"/>
  <c r="AS9"/>
  <c r="AS10"/>
  <c r="AF27"/>
  <c r="AH30"/>
  <c r="A4" i="44"/>
  <c r="AH4"/>
  <c r="A5"/>
  <c r="J7"/>
  <c r="AF52" s="1"/>
  <c r="AA7"/>
  <c r="AA8"/>
  <c r="H9"/>
  <c r="N9"/>
  <c r="F49"/>
  <c r="R49"/>
  <c r="T52"/>
  <c r="A4" i="43"/>
  <c r="BA4"/>
  <c r="A5"/>
  <c r="BF5"/>
  <c r="BF6"/>
  <c r="N8"/>
  <c r="AX31" s="1"/>
  <c r="AS8"/>
  <c r="AS9"/>
  <c r="BI15"/>
  <c r="BI17"/>
  <c r="BI18"/>
  <c r="AF28"/>
  <c r="AH31"/>
  <c r="A4" i="46"/>
  <c r="AH4"/>
  <c r="A5"/>
  <c r="AA7"/>
  <c r="AA8"/>
  <c r="R49"/>
  <c r="T52"/>
  <c r="A4" i="45"/>
  <c r="BA4"/>
  <c r="A5"/>
  <c r="BF5"/>
  <c r="BF6"/>
  <c r="N8"/>
  <c r="AX32" s="1"/>
  <c r="AS8"/>
  <c r="AS9"/>
  <c r="M27"/>
  <c r="AF29"/>
  <c r="AH32"/>
  <c r="A4" i="7"/>
  <c r="AH4"/>
  <c r="A5"/>
  <c r="AA7"/>
  <c r="AA8"/>
  <c r="H9"/>
  <c r="N9"/>
  <c r="AA9"/>
  <c r="F49"/>
  <c r="R49"/>
  <c r="T52"/>
  <c r="A4" i="6"/>
  <c r="BA4"/>
  <c r="A5"/>
  <c r="AM5"/>
  <c r="AS8"/>
  <c r="AS9"/>
  <c r="AS10"/>
  <c r="BI21"/>
  <c r="M27"/>
  <c r="AF29"/>
  <c r="AH32"/>
  <c r="A4" i="48"/>
  <c r="AH4"/>
  <c r="A5"/>
  <c r="J7"/>
  <c r="AF52" s="1"/>
  <c r="AA7"/>
  <c r="AA8"/>
  <c r="H9"/>
  <c r="N9"/>
  <c r="AA9"/>
  <c r="AB46"/>
  <c r="F49"/>
  <c r="R49"/>
  <c r="T52"/>
  <c r="A4" i="47"/>
  <c r="BA4"/>
  <c r="A5"/>
  <c r="BF5"/>
  <c r="BF6"/>
  <c r="N8"/>
  <c r="AX31" s="1"/>
  <c r="AS8"/>
  <c r="AS9"/>
  <c r="AS10"/>
  <c r="M26"/>
  <c r="AF28"/>
  <c r="AH31"/>
  <c r="A4" i="50"/>
  <c r="AH4"/>
  <c r="A5"/>
  <c r="J7"/>
  <c r="AF52" s="1"/>
  <c r="AA7"/>
  <c r="AA8"/>
  <c r="H9"/>
  <c r="N9"/>
  <c r="AA9"/>
  <c r="AB46"/>
  <c r="F49"/>
  <c r="R49"/>
  <c r="T52"/>
  <c r="A4" i="49"/>
  <c r="BA4"/>
  <c r="A5"/>
  <c r="BF5"/>
  <c r="BF6"/>
  <c r="N8"/>
  <c r="AX29" s="1"/>
  <c r="AS8"/>
  <c r="AS9"/>
  <c r="AS10"/>
  <c r="AF26"/>
  <c r="AH29"/>
  <c r="A4" i="52"/>
  <c r="AH4"/>
  <c r="A5"/>
  <c r="J7"/>
  <c r="AF52" s="1"/>
  <c r="AA7"/>
  <c r="AA8"/>
  <c r="H9"/>
  <c r="N9"/>
  <c r="AA9"/>
  <c r="AB46"/>
  <c r="R49"/>
  <c r="T52"/>
  <c r="A4" i="51"/>
  <c r="BA4"/>
  <c r="A5"/>
  <c r="AO5"/>
  <c r="N8"/>
  <c r="AX31" s="1"/>
  <c r="AS8"/>
  <c r="AS9"/>
  <c r="AS10"/>
  <c r="AF28"/>
  <c r="AH31"/>
  <c r="A4" i="54"/>
  <c r="AH4"/>
  <c r="A5"/>
  <c r="J7"/>
  <c r="AF53" s="1"/>
  <c r="AA7"/>
  <c r="AA8"/>
  <c r="H9"/>
  <c r="N9"/>
  <c r="AA9"/>
  <c r="AB46"/>
  <c r="R51"/>
  <c r="T53"/>
  <c r="A4" i="53"/>
  <c r="BA4"/>
  <c r="A5"/>
  <c r="AO5"/>
  <c r="N8"/>
  <c r="AX31" s="1"/>
  <c r="AS8"/>
  <c r="AS9"/>
  <c r="AS10"/>
  <c r="BI21"/>
  <c r="BI17"/>
  <c r="BI18"/>
  <c r="M26"/>
  <c r="AF28"/>
  <c r="AH31"/>
  <c r="A4" i="57"/>
  <c r="AH4"/>
  <c r="A5"/>
  <c r="J7"/>
  <c r="AF55" s="1"/>
  <c r="AA7"/>
  <c r="AA8"/>
  <c r="H9"/>
  <c r="N9"/>
  <c r="AA9"/>
  <c r="AP12"/>
  <c r="AP13"/>
  <c r="AP14" s="1"/>
  <c r="AB46"/>
  <c r="R52"/>
  <c r="T55"/>
  <c r="A4" i="56"/>
  <c r="BA4"/>
  <c r="A5"/>
  <c r="AO5"/>
  <c r="M26"/>
  <c r="AF28"/>
  <c r="AH31"/>
  <c r="A4" i="55"/>
  <c r="BA4"/>
  <c r="A5"/>
  <c r="AO5"/>
  <c r="N8"/>
  <c r="AX31" s="1"/>
  <c r="AS8"/>
  <c r="AS9"/>
  <c r="AS10"/>
  <c r="M26"/>
  <c r="AF28"/>
  <c r="AH31"/>
  <c r="A4" i="60"/>
  <c r="AH4"/>
  <c r="A5"/>
  <c r="J7"/>
  <c r="AF52" s="1"/>
  <c r="AA7"/>
  <c r="AA8"/>
  <c r="H9"/>
  <c r="N9"/>
  <c r="AA9"/>
  <c r="AB46"/>
  <c r="F49"/>
  <c r="R49"/>
  <c r="AJ50"/>
  <c r="T52"/>
  <c r="A4" i="59"/>
  <c r="BA4"/>
  <c r="A5"/>
  <c r="AO5"/>
  <c r="N8"/>
  <c r="AX31" s="1"/>
  <c r="AS8"/>
  <c r="AS9"/>
  <c r="AS10"/>
  <c r="BI21"/>
  <c r="M26"/>
  <c r="AF28"/>
  <c r="AH31"/>
  <c r="A4" i="62"/>
  <c r="AH4"/>
  <c r="A5"/>
  <c r="J7"/>
  <c r="AF52" s="1"/>
  <c r="AA7"/>
  <c r="AA8"/>
  <c r="H9"/>
  <c r="AA9"/>
  <c r="AM44"/>
  <c r="AB46"/>
  <c r="R49"/>
  <c r="T52"/>
  <c r="A4" i="61"/>
  <c r="BA4"/>
  <c r="A5"/>
  <c r="N8"/>
  <c r="AX31" s="1"/>
  <c r="AS8"/>
  <c r="AS9"/>
  <c r="AS10"/>
  <c r="BI15"/>
  <c r="AF28"/>
  <c r="AH31"/>
  <c r="A4" i="64"/>
  <c r="AK4"/>
  <c r="A5"/>
  <c r="J7"/>
  <c r="AF52" s="1"/>
  <c r="AA7"/>
  <c r="AA8"/>
  <c r="H9"/>
  <c r="N9"/>
  <c r="AA9"/>
  <c r="AB46"/>
  <c r="F49"/>
  <c r="R49"/>
  <c r="T52"/>
  <c r="A4" i="63"/>
  <c r="BA4"/>
  <c r="A5"/>
  <c r="AO5"/>
  <c r="N8"/>
  <c r="AX31" s="1"/>
  <c r="AS8"/>
  <c r="AS9"/>
  <c r="AS10"/>
  <c r="BI15"/>
  <c r="BI17"/>
  <c r="BI18"/>
  <c r="AF28"/>
  <c r="AH31"/>
  <c r="A4" i="66"/>
  <c r="AH4"/>
  <c r="A5"/>
  <c r="J7"/>
  <c r="AF52" s="1"/>
  <c r="AA7"/>
  <c r="AA8"/>
  <c r="AA9"/>
  <c r="R49"/>
  <c r="T52"/>
  <c r="A4" i="65"/>
  <c r="BA4"/>
  <c r="A5"/>
  <c r="AS8"/>
  <c r="AS9"/>
  <c r="AS10"/>
  <c r="AF30"/>
  <c r="AH33"/>
  <c r="A4" i="68"/>
  <c r="AH4"/>
  <c r="A5"/>
  <c r="R49"/>
  <c r="T52"/>
  <c r="A4" i="67"/>
  <c r="BA4"/>
  <c r="A5"/>
  <c r="AF28"/>
  <c r="AH31"/>
  <c r="A4" i="9"/>
  <c r="AH4"/>
  <c r="A5"/>
  <c r="J7"/>
  <c r="AF52"/>
  <c r="AA7"/>
  <c r="AA8"/>
  <c r="H9"/>
  <c r="N9"/>
  <c r="AA9"/>
  <c r="AB46"/>
  <c r="F49"/>
  <c r="R49"/>
  <c r="T52"/>
  <c r="A4" i="8"/>
  <c r="AY4"/>
  <c r="A5"/>
  <c r="AO5"/>
  <c r="N8"/>
  <c r="AX31" s="1"/>
  <c r="AS8"/>
  <c r="AS9"/>
  <c r="AS10"/>
  <c r="M26"/>
  <c r="AF28"/>
  <c r="AH31"/>
  <c r="L26" i="71"/>
  <c r="A4" i="72"/>
  <c r="AH4"/>
  <c r="A5"/>
  <c r="J7"/>
  <c r="AF54" s="1"/>
  <c r="AA7"/>
  <c r="AA8"/>
  <c r="AA9"/>
  <c r="AB48"/>
  <c r="R51"/>
  <c r="T54"/>
  <c r="A4" i="71"/>
  <c r="BA4"/>
  <c r="A5"/>
  <c r="N8"/>
  <c r="AX31" s="1"/>
  <c r="AS8"/>
  <c r="AS9"/>
  <c r="AS10"/>
  <c r="BI15"/>
  <c r="BI17"/>
  <c r="BI18"/>
  <c r="AF28"/>
  <c r="AH31"/>
  <c r="A4" i="11"/>
  <c r="AH4"/>
  <c r="A5"/>
  <c r="J7"/>
  <c r="AF52" s="1"/>
  <c r="AA7"/>
  <c r="AA8"/>
  <c r="H9"/>
  <c r="N9"/>
  <c r="AA9"/>
  <c r="AB46"/>
  <c r="F49"/>
  <c r="R49"/>
  <c r="T52"/>
  <c r="A4" i="10"/>
  <c r="BA4"/>
  <c r="A5"/>
  <c r="AO5"/>
  <c r="N8"/>
  <c r="AX31" s="1"/>
  <c r="AS8"/>
  <c r="AS9"/>
  <c r="AS10"/>
  <c r="BI15"/>
  <c r="BI21" s="1"/>
  <c r="BI17"/>
  <c r="BI18"/>
  <c r="M26"/>
  <c r="AF28"/>
  <c r="AH31"/>
  <c r="A4" i="13"/>
  <c r="AH4"/>
  <c r="A5"/>
  <c r="J7"/>
  <c r="AF52" s="1"/>
  <c r="AA7"/>
  <c r="AA8"/>
  <c r="H9"/>
  <c r="N9"/>
  <c r="AA9"/>
  <c r="F49"/>
  <c r="R49"/>
  <c r="T52"/>
  <c r="A4" i="12"/>
  <c r="BA4"/>
  <c r="A5"/>
  <c r="AO5"/>
  <c r="N8"/>
  <c r="AX31" s="1"/>
  <c r="AS8"/>
  <c r="AS9"/>
  <c r="AS10"/>
  <c r="M26"/>
  <c r="AF28"/>
  <c r="AH31"/>
  <c r="A4" i="15"/>
  <c r="AH4"/>
  <c r="A5"/>
  <c r="J7"/>
  <c r="AF52" s="1"/>
  <c r="AA7"/>
  <c r="AA8"/>
  <c r="H9"/>
  <c r="N9"/>
  <c r="AA9"/>
  <c r="F49"/>
  <c r="R49"/>
  <c r="T52"/>
  <c r="A4" i="14"/>
  <c r="BA4"/>
  <c r="A5"/>
  <c r="AO5"/>
  <c r="N8"/>
  <c r="AX31"/>
  <c r="AS8"/>
  <c r="AS9"/>
  <c r="AS10"/>
  <c r="M26"/>
  <c r="AF28"/>
  <c r="AH31"/>
  <c r="A4" i="17"/>
  <c r="AH4"/>
  <c r="A5"/>
  <c r="J7"/>
  <c r="AF52" s="1"/>
  <c r="AA7"/>
  <c r="AA8"/>
  <c r="H9"/>
  <c r="N9"/>
  <c r="AA9"/>
  <c r="F49"/>
  <c r="R49"/>
  <c r="T52"/>
  <c r="A4" i="16"/>
  <c r="BA4"/>
  <c r="A5"/>
  <c r="AO5"/>
  <c r="N8"/>
  <c r="AX31" s="1"/>
  <c r="AS8"/>
  <c r="AS9"/>
  <c r="AS10"/>
  <c r="M26"/>
  <c r="AF28"/>
  <c r="AH31"/>
  <c r="A4" i="19"/>
  <c r="AH4"/>
  <c r="A5"/>
  <c r="J7"/>
  <c r="AF52" s="1"/>
  <c r="AA7"/>
  <c r="AA8"/>
  <c r="H9"/>
  <c r="N9"/>
  <c r="AA9"/>
  <c r="F49"/>
  <c r="R49"/>
  <c r="T52"/>
  <c r="A4" i="18"/>
  <c r="BA4"/>
  <c r="A5"/>
  <c r="AO5"/>
  <c r="N8"/>
  <c r="AX31"/>
  <c r="AS8"/>
  <c r="AS9"/>
  <c r="AS10"/>
  <c r="F20" i="19"/>
  <c r="R31" s="1"/>
  <c r="M26" i="18"/>
  <c r="AF28"/>
  <c r="AH31"/>
  <c r="A4" i="21"/>
  <c r="AH4"/>
  <c r="A5"/>
  <c r="J7"/>
  <c r="AF55" s="1"/>
  <c r="AA7"/>
  <c r="AA8"/>
  <c r="H9"/>
  <c r="N9"/>
  <c r="AA9"/>
  <c r="F49"/>
  <c r="R49"/>
  <c r="T55"/>
  <c r="A4" i="20"/>
  <c r="BA4"/>
  <c r="A5"/>
  <c r="AO5"/>
  <c r="N8"/>
  <c r="AX31" s="1"/>
  <c r="AS8"/>
  <c r="BI17"/>
  <c r="F19" i="21" s="1"/>
  <c r="M26" i="20"/>
  <c r="AF28"/>
  <c r="AH31"/>
  <c r="AB46" i="7"/>
  <c r="AB46" i="13"/>
  <c r="G13" i="1"/>
  <c r="G15" s="1"/>
  <c r="AB46" i="19" s="1"/>
  <c r="AB46" i="15"/>
  <c r="AB46" i="44"/>
  <c r="B28" i="73"/>
  <c r="AS10" i="43"/>
  <c r="AA9" i="44"/>
  <c r="G14" i="1"/>
  <c r="AP21" i="64"/>
  <c r="AB46" i="17"/>
  <c r="G16" i="1"/>
  <c r="AB46" i="21" s="1"/>
  <c r="BI21" i="24"/>
  <c r="AP14" i="64"/>
  <c r="AA9" i="46"/>
  <c r="BI21" i="65"/>
  <c r="BI19" i="49"/>
  <c r="BI21" i="71"/>
  <c r="F22" i="79"/>
  <c r="I27" l="1"/>
  <c r="O22"/>
  <c r="I20"/>
  <c r="R33"/>
  <c r="L38"/>
  <c r="R40"/>
  <c r="F43"/>
  <c r="R26"/>
  <c r="O29"/>
  <c r="L30"/>
  <c r="R32"/>
  <c r="F35"/>
  <c r="O28"/>
  <c r="R25"/>
  <c r="R39"/>
  <c r="O35"/>
  <c r="L44"/>
  <c r="I33"/>
  <c r="O20"/>
  <c r="O27"/>
  <c r="L43"/>
  <c r="R38"/>
  <c r="R45"/>
  <c r="O19"/>
  <c r="L35"/>
  <c r="L42"/>
  <c r="I17"/>
  <c r="I30"/>
  <c r="I25"/>
  <c r="I19"/>
  <c r="O21"/>
  <c r="L24"/>
  <c r="L34"/>
  <c r="O36"/>
  <c r="F42"/>
  <c r="L20"/>
  <c r="L21"/>
  <c r="I24"/>
  <c r="O26"/>
  <c r="L31"/>
  <c r="I34"/>
  <c r="L36"/>
  <c r="L41"/>
  <c r="L22"/>
  <c r="L27"/>
  <c r="L29"/>
  <c r="I32"/>
  <c r="O15"/>
  <c r="O18"/>
  <c r="L23"/>
  <c r="I26"/>
  <c r="I31"/>
  <c r="F34"/>
  <c r="F41"/>
  <c r="O25"/>
  <c r="O32"/>
  <c r="I16"/>
  <c r="O34"/>
  <c r="I18"/>
  <c r="L28"/>
  <c r="O33"/>
  <c r="R42" i="42"/>
  <c r="X39"/>
  <c r="R35"/>
  <c r="L33"/>
  <c r="AG31"/>
  <c r="O31"/>
  <c r="F31"/>
  <c r="R28"/>
  <c r="X25"/>
  <c r="AA22"/>
  <c r="I22"/>
  <c r="R21"/>
  <c r="U18"/>
  <c r="AG17"/>
  <c r="AJ15"/>
  <c r="I15"/>
  <c r="AG38"/>
  <c r="AA29"/>
  <c r="AD27"/>
  <c r="U25"/>
  <c r="AG24"/>
  <c r="O17"/>
  <c r="F38"/>
  <c r="AA15"/>
  <c r="AG27"/>
  <c r="L36"/>
  <c r="AJ18"/>
  <c r="R31"/>
  <c r="O13"/>
  <c r="AG40"/>
  <c r="U34"/>
  <c r="AD29"/>
  <c r="X27"/>
  <c r="AA24"/>
  <c r="U20"/>
  <c r="O19"/>
  <c r="I17"/>
  <c r="AD43"/>
  <c r="L42"/>
  <c r="R37"/>
  <c r="L35"/>
  <c r="O33"/>
  <c r="F33"/>
  <c r="I31"/>
  <c r="U27"/>
  <c r="AG26"/>
  <c r="R23"/>
  <c r="L21"/>
  <c r="AG19"/>
  <c r="X41"/>
  <c r="AJ17"/>
  <c r="AA17"/>
  <c r="U13"/>
  <c r="O31" i="40"/>
  <c r="I15"/>
  <c r="R42"/>
  <c r="R21"/>
  <c r="R35"/>
  <c r="F38"/>
  <c r="L33"/>
  <c r="F31"/>
  <c r="O33"/>
  <c r="I31"/>
  <c r="R23"/>
  <c r="L21"/>
  <c r="R37"/>
  <c r="F33"/>
  <c r="R31"/>
  <c r="O13"/>
  <c r="L36"/>
  <c r="U22" i="94"/>
  <c r="X29"/>
  <c r="U28"/>
  <c r="O27"/>
  <c r="O34"/>
  <c r="AD44"/>
  <c r="U14"/>
  <c r="F27"/>
  <c r="I32"/>
  <c r="L29"/>
  <c r="X35"/>
  <c r="L36"/>
  <c r="AA25"/>
  <c r="AD30"/>
  <c r="AD37"/>
  <c r="U35"/>
  <c r="L22"/>
  <c r="I18"/>
  <c r="R23"/>
  <c r="X34"/>
  <c r="U34"/>
  <c r="I17"/>
  <c r="L21"/>
  <c r="O33"/>
  <c r="R37"/>
  <c r="R44"/>
  <c r="X41"/>
  <c r="AA24"/>
  <c r="L28"/>
  <c r="F33"/>
  <c r="AD36"/>
  <c r="AD43"/>
  <c r="F26"/>
  <c r="AA17"/>
  <c r="U20"/>
  <c r="L42"/>
  <c r="O19"/>
  <c r="R30"/>
  <c r="I31"/>
  <c r="U33"/>
  <c r="AD35"/>
  <c r="U19"/>
  <c r="F24"/>
  <c r="U18"/>
  <c r="X39"/>
  <c r="L26"/>
  <c r="R35"/>
  <c r="O17"/>
  <c r="I22"/>
  <c r="F31"/>
  <c r="L33"/>
  <c r="AD41"/>
  <c r="I15"/>
  <c r="AD20"/>
  <c r="R28"/>
  <c r="R42"/>
  <c r="L19"/>
  <c r="U29"/>
  <c r="AA23"/>
  <c r="L27"/>
  <c r="R29"/>
  <c r="R39"/>
  <c r="I19"/>
  <c r="R43"/>
  <c r="O20"/>
  <c r="L23"/>
  <c r="R24"/>
  <c r="X25"/>
  <c r="AA26"/>
  <c r="F28"/>
  <c r="I29"/>
  <c r="L30"/>
  <c r="AA31"/>
  <c r="AA32"/>
  <c r="F34"/>
  <c r="O35"/>
  <c r="X36"/>
  <c r="AD38"/>
  <c r="L41"/>
  <c r="L43"/>
  <c r="U15"/>
  <c r="F25"/>
  <c r="F32"/>
  <c r="AD31"/>
  <c r="AA18"/>
  <c r="L20"/>
  <c r="U21"/>
  <c r="I23"/>
  <c r="O24"/>
  <c r="U25"/>
  <c r="X26"/>
  <c r="I30"/>
  <c r="R31"/>
  <c r="X32"/>
  <c r="AA33"/>
  <c r="L35"/>
  <c r="U36"/>
  <c r="R38"/>
  <c r="AD42"/>
  <c r="R22"/>
  <c r="AD24"/>
  <c r="AA30"/>
  <c r="L37"/>
  <c r="L34"/>
  <c r="O14"/>
  <c r="AA16"/>
  <c r="AD22"/>
  <c r="R25"/>
  <c r="U26"/>
  <c r="AD27"/>
  <c r="AD28"/>
  <c r="AD29"/>
  <c r="O31"/>
  <c r="U32"/>
  <c r="X33"/>
  <c r="F35"/>
  <c r="R36"/>
  <c r="X40"/>
  <c r="X42"/>
  <c r="I26"/>
  <c r="O28"/>
  <c r="I33"/>
  <c r="I16"/>
  <c r="O18"/>
  <c r="AA19"/>
  <c r="O21"/>
  <c r="AA22"/>
  <c r="I24"/>
  <c r="O25"/>
  <c r="O26"/>
  <c r="X27"/>
  <c r="X28"/>
  <c r="AA29"/>
  <c r="L40"/>
  <c r="F43" i="82"/>
  <c r="I27"/>
  <c r="L24"/>
  <c r="L38"/>
  <c r="O29"/>
  <c r="O15"/>
  <c r="F36"/>
  <c r="I20"/>
  <c r="I34"/>
  <c r="L31"/>
  <c r="O22"/>
  <c r="O36"/>
  <c r="L44"/>
  <c r="F35"/>
  <c r="F42"/>
  <c r="I19"/>
  <c r="I26"/>
  <c r="I33"/>
  <c r="L23"/>
  <c r="L30"/>
  <c r="L37"/>
  <c r="O21"/>
  <c r="O28"/>
  <c r="O35"/>
  <c r="F34"/>
  <c r="I18"/>
  <c r="I32"/>
  <c r="L29"/>
  <c r="O20"/>
  <c r="O34"/>
  <c r="L43"/>
  <c r="F41"/>
  <c r="I25"/>
  <c r="L22"/>
  <c r="L36"/>
  <c r="O27"/>
  <c r="F32"/>
  <c r="I16"/>
  <c r="I30"/>
  <c r="L27"/>
  <c r="O18"/>
  <c r="O32"/>
  <c r="L41"/>
  <c r="F39"/>
  <c r="I23"/>
  <c r="L20"/>
  <c r="L34"/>
  <c r="O25"/>
  <c r="F27"/>
  <c r="F19"/>
  <c r="BI21" i="22"/>
  <c r="AD43" i="15"/>
  <c r="AG40"/>
  <c r="AG26"/>
  <c r="AG27"/>
  <c r="R31"/>
  <c r="F19" i="13"/>
  <c r="U34" s="1"/>
  <c r="BI21" i="12"/>
  <c r="AJ15" i="4"/>
  <c r="AD29" i="21"/>
  <c r="I17"/>
  <c r="X28" i="23"/>
  <c r="L22"/>
  <c r="F17"/>
  <c r="R35" s="1"/>
  <c r="X24"/>
  <c r="U13"/>
  <c r="AG40"/>
  <c r="U28"/>
  <c r="L36"/>
  <c r="AG20"/>
  <c r="AG13"/>
  <c r="AG27"/>
  <c r="AJ18"/>
  <c r="I32"/>
  <c r="U14"/>
  <c r="O13"/>
  <c r="AA18"/>
  <c r="R31"/>
  <c r="U35"/>
  <c r="O34"/>
  <c r="X27"/>
  <c r="U27"/>
  <c r="AG19"/>
  <c r="AD29"/>
  <c r="U34"/>
  <c r="R37"/>
  <c r="I31"/>
  <c r="R23"/>
  <c r="X41"/>
  <c r="AD43"/>
  <c r="AJ17"/>
  <c r="AA17"/>
  <c r="AG39"/>
  <c r="AJ16"/>
  <c r="F39"/>
  <c r="AA16"/>
  <c r="I16"/>
  <c r="AD28"/>
  <c r="AG25"/>
  <c r="O32"/>
  <c r="AD35"/>
  <c r="U33"/>
  <c r="X33"/>
  <c r="AD42"/>
  <c r="L34"/>
  <c r="R22"/>
  <c r="X26"/>
  <c r="L20"/>
  <c r="AA23"/>
  <c r="I21"/>
  <c r="I14"/>
  <c r="AG37"/>
  <c r="AJ14"/>
  <c r="L39"/>
  <c r="O16"/>
  <c r="U24"/>
  <c r="AG23"/>
  <c r="AG16"/>
  <c r="R41"/>
  <c r="AD26"/>
  <c r="U31"/>
  <c r="O33" i="21"/>
  <c r="X41"/>
  <c r="U27"/>
  <c r="R37"/>
  <c r="X27"/>
  <c r="U13"/>
  <c r="AJ17"/>
  <c r="U20"/>
  <c r="AG26"/>
  <c r="I31"/>
  <c r="AD43"/>
  <c r="AG40"/>
  <c r="L21"/>
  <c r="AA17"/>
  <c r="AA24"/>
  <c r="U34"/>
  <c r="O19"/>
  <c r="F33"/>
  <c r="AG19"/>
  <c r="R23"/>
  <c r="AD42"/>
  <c r="AJ16"/>
  <c r="AG18"/>
  <c r="AA23"/>
  <c r="F32"/>
  <c r="X26"/>
  <c r="O32"/>
  <c r="AA16"/>
  <c r="L20"/>
  <c r="L34"/>
  <c r="AG39"/>
  <c r="AD21"/>
  <c r="AD28"/>
  <c r="L41"/>
  <c r="I16"/>
  <c r="O18"/>
  <c r="R43"/>
  <c r="AG25"/>
  <c r="AD35"/>
  <c r="X33"/>
  <c r="I30"/>
  <c r="U33"/>
  <c r="F38"/>
  <c r="O31"/>
  <c r="U25"/>
  <c r="R42"/>
  <c r="F31"/>
  <c r="AG17"/>
  <c r="R21"/>
  <c r="R35"/>
  <c r="AD27"/>
  <c r="X25"/>
  <c r="L33"/>
  <c r="AJ15"/>
  <c r="X39"/>
  <c r="AA22"/>
  <c r="AG24"/>
  <c r="AA15"/>
  <c r="AG37"/>
  <c r="U24"/>
  <c r="AD26"/>
  <c r="AA28"/>
  <c r="R41"/>
  <c r="AD19"/>
  <c r="AG23"/>
  <c r="X24"/>
  <c r="AJ14"/>
  <c r="AG16"/>
  <c r="I21"/>
  <c r="O30"/>
  <c r="I14"/>
  <c r="AG26" i="19"/>
  <c r="X33"/>
  <c r="AD35"/>
  <c r="I21"/>
  <c r="O13"/>
  <c r="AJ18"/>
  <c r="AG27"/>
  <c r="X35"/>
  <c r="L36"/>
  <c r="R37"/>
  <c r="U13"/>
  <c r="AG19"/>
  <c r="O33"/>
  <c r="AD43"/>
  <c r="X41"/>
  <c r="AJ17"/>
  <c r="L21"/>
  <c r="X27"/>
  <c r="AA24"/>
  <c r="I31"/>
  <c r="AA17"/>
  <c r="AD28"/>
  <c r="AJ16"/>
  <c r="AA16"/>
  <c r="U33"/>
  <c r="L41"/>
  <c r="I30"/>
  <c r="AA23"/>
  <c r="AG39"/>
  <c r="R43"/>
  <c r="AD42"/>
  <c r="R22"/>
  <c r="O32"/>
  <c r="L20"/>
  <c r="O31"/>
  <c r="F38"/>
  <c r="X25"/>
  <c r="AA22"/>
  <c r="R21"/>
  <c r="AG24"/>
  <c r="X39"/>
  <c r="AG17"/>
  <c r="L33"/>
  <c r="AA15"/>
  <c r="AD26"/>
  <c r="AJ14"/>
  <c r="F30"/>
  <c r="AA28"/>
  <c r="R34"/>
  <c r="U31"/>
  <c r="AG16"/>
  <c r="L39"/>
  <c r="R41"/>
  <c r="L32"/>
  <c r="X24"/>
  <c r="O30"/>
  <c r="AG27" i="17"/>
  <c r="L36"/>
  <c r="O13"/>
  <c r="AJ18"/>
  <c r="AD43"/>
  <c r="I31"/>
  <c r="AG19"/>
  <c r="AA24"/>
  <c r="AA17"/>
  <c r="AG26"/>
  <c r="X41"/>
  <c r="R23"/>
  <c r="AD29"/>
  <c r="U34"/>
  <c r="R37"/>
  <c r="U13"/>
  <c r="U27"/>
  <c r="AG40"/>
  <c r="R43"/>
  <c r="AJ16"/>
  <c r="AA23"/>
  <c r="L34"/>
  <c r="R22"/>
  <c r="I30"/>
  <c r="U33"/>
  <c r="AG39"/>
  <c r="AD35"/>
  <c r="AD42"/>
  <c r="AA16"/>
  <c r="AG18"/>
  <c r="X26"/>
  <c r="F39"/>
  <c r="F32"/>
  <c r="U19"/>
  <c r="L41"/>
  <c r="I16"/>
  <c r="O18"/>
  <c r="AG25"/>
  <c r="U18"/>
  <c r="R42"/>
  <c r="AA15"/>
  <c r="AG17"/>
  <c r="AA22"/>
  <c r="X25"/>
  <c r="I15"/>
  <c r="U25"/>
  <c r="AD27"/>
  <c r="O31"/>
  <c r="X39"/>
  <c r="L33"/>
  <c r="R35"/>
  <c r="O17"/>
  <c r="R21"/>
  <c r="O16"/>
  <c r="AA28"/>
  <c r="AG23"/>
  <c r="U31"/>
  <c r="U17"/>
  <c r="I21"/>
  <c r="AG37"/>
  <c r="U24"/>
  <c r="O30"/>
  <c r="AD19"/>
  <c r="R41"/>
  <c r="I14"/>
  <c r="X24"/>
  <c r="AD26"/>
  <c r="AJ14"/>
  <c r="F30"/>
  <c r="L32"/>
  <c r="R34"/>
  <c r="I30" i="15"/>
  <c r="R42"/>
  <c r="R21"/>
  <c r="O31"/>
  <c r="AG17"/>
  <c r="AA28"/>
  <c r="BI21" i="14"/>
  <c r="AG16" i="15"/>
  <c r="O33"/>
  <c r="X41"/>
  <c r="U17"/>
  <c r="O16"/>
  <c r="L32"/>
  <c r="L36"/>
  <c r="O13"/>
  <c r="AJ18"/>
  <c r="AD29"/>
  <c r="L21"/>
  <c r="AA17"/>
  <c r="F33"/>
  <c r="AA24"/>
  <c r="R37"/>
  <c r="U13"/>
  <c r="X27"/>
  <c r="I31"/>
  <c r="U34"/>
  <c r="AJ17"/>
  <c r="AG19"/>
  <c r="R23"/>
  <c r="U27"/>
  <c r="AG18"/>
  <c r="F32"/>
  <c r="X33"/>
  <c r="X26"/>
  <c r="L34"/>
  <c r="AD35"/>
  <c r="L20"/>
  <c r="AG39"/>
  <c r="I16"/>
  <c r="AG25"/>
  <c r="F39"/>
  <c r="L41"/>
  <c r="AA23"/>
  <c r="AA16"/>
  <c r="AD28"/>
  <c r="R22"/>
  <c r="U33"/>
  <c r="R43"/>
  <c r="AJ16"/>
  <c r="O32"/>
  <c r="O18"/>
  <c r="U19"/>
  <c r="F31"/>
  <c r="X25"/>
  <c r="I15"/>
  <c r="F38"/>
  <c r="U18"/>
  <c r="U25"/>
  <c r="X39"/>
  <c r="AA15"/>
  <c r="AD27"/>
  <c r="AG24"/>
  <c r="O17"/>
  <c r="AA22"/>
  <c r="L33"/>
  <c r="R35"/>
  <c r="L34" i="13"/>
  <c r="X26"/>
  <c r="X33"/>
  <c r="AG25"/>
  <c r="U33"/>
  <c r="AD42"/>
  <c r="AD35"/>
  <c r="R43"/>
  <c r="AJ16"/>
  <c r="AA23"/>
  <c r="O32"/>
  <c r="L41"/>
  <c r="L20"/>
  <c r="AG18"/>
  <c r="AA16"/>
  <c r="F32"/>
  <c r="AG39"/>
  <c r="I16"/>
  <c r="I30"/>
  <c r="U18"/>
  <c r="X25"/>
  <c r="AA22"/>
  <c r="F38"/>
  <c r="U13"/>
  <c r="AA17"/>
  <c r="O33"/>
  <c r="X27"/>
  <c r="F33"/>
  <c r="R37"/>
  <c r="AG40"/>
  <c r="L21"/>
  <c r="AA24"/>
  <c r="AG19"/>
  <c r="R23"/>
  <c r="U27"/>
  <c r="AD43"/>
  <c r="AD29"/>
  <c r="X41"/>
  <c r="AJ17"/>
  <c r="AG26"/>
  <c r="I31"/>
  <c r="AJ18"/>
  <c r="AG27"/>
  <c r="O13"/>
  <c r="L36"/>
  <c r="X39"/>
  <c r="AA15"/>
  <c r="L33"/>
  <c r="O31"/>
  <c r="AG24"/>
  <c r="F31"/>
  <c r="I15"/>
  <c r="R42"/>
  <c r="U25"/>
  <c r="AG17"/>
  <c r="R35"/>
  <c r="AD27"/>
  <c r="R21"/>
  <c r="AG23"/>
  <c r="AA21"/>
  <c r="O30"/>
  <c r="U17"/>
  <c r="AJ14"/>
  <c r="F23"/>
  <c r="X31"/>
  <c r="AG37"/>
  <c r="L39"/>
  <c r="AG16"/>
  <c r="R20"/>
  <c r="R41"/>
  <c r="U31"/>
  <c r="R34"/>
  <c r="I21"/>
  <c r="I14"/>
  <c r="X24"/>
  <c r="AA28"/>
  <c r="AD19"/>
  <c r="L32"/>
  <c r="F30"/>
  <c r="O16"/>
  <c r="U24"/>
  <c r="AD26"/>
  <c r="O13" i="11"/>
  <c r="L36"/>
  <c r="AG27"/>
  <c r="AD43"/>
  <c r="L21"/>
  <c r="AG40"/>
  <c r="X27"/>
  <c r="O33"/>
  <c r="AA24"/>
  <c r="AA17"/>
  <c r="R23"/>
  <c r="U27"/>
  <c r="F33"/>
  <c r="X41"/>
  <c r="U34"/>
  <c r="AJ17"/>
  <c r="I31"/>
  <c r="AJ16"/>
  <c r="F39"/>
  <c r="AG18"/>
  <c r="X33"/>
  <c r="X26"/>
  <c r="R43"/>
  <c r="AA16"/>
  <c r="AD42"/>
  <c r="I16"/>
  <c r="L20"/>
  <c r="AG25"/>
  <c r="L41"/>
  <c r="AA23"/>
  <c r="U33"/>
  <c r="O32"/>
  <c r="AD35"/>
  <c r="L34"/>
  <c r="AD28"/>
  <c r="R22"/>
  <c r="I30"/>
  <c r="R21"/>
  <c r="AA15"/>
  <c r="U25"/>
  <c r="AG24"/>
  <c r="X25"/>
  <c r="R42"/>
  <c r="U18"/>
  <c r="AD27"/>
  <c r="I15"/>
  <c r="AA22"/>
  <c r="O31"/>
  <c r="L33"/>
  <c r="F38"/>
  <c r="O13" i="9"/>
  <c r="L36"/>
  <c r="R31"/>
  <c r="AG27"/>
  <c r="AA17"/>
  <c r="U13"/>
  <c r="AG19"/>
  <c r="AA24"/>
  <c r="AD43"/>
  <c r="I31"/>
  <c r="X41"/>
  <c r="R23"/>
  <c r="AD29"/>
  <c r="U34"/>
  <c r="R37"/>
  <c r="U27"/>
  <c r="AG40"/>
  <c r="AG26"/>
  <c r="AA23"/>
  <c r="I16"/>
  <c r="R43"/>
  <c r="AD42"/>
  <c r="L34"/>
  <c r="AG18"/>
  <c r="R22"/>
  <c r="I30"/>
  <c r="U33"/>
  <c r="AG39"/>
  <c r="F32"/>
  <c r="AA16"/>
  <c r="L41"/>
  <c r="X26"/>
  <c r="F39"/>
  <c r="AD35"/>
  <c r="AJ16"/>
  <c r="X33"/>
  <c r="AG25"/>
  <c r="F38"/>
  <c r="AA22"/>
  <c r="X25"/>
  <c r="AA15"/>
  <c r="L33"/>
  <c r="I15"/>
  <c r="R42"/>
  <c r="AG17"/>
  <c r="R35"/>
  <c r="U25"/>
  <c r="AD27"/>
  <c r="O31"/>
  <c r="X39"/>
  <c r="R21"/>
  <c r="AG23"/>
  <c r="AJ14"/>
  <c r="I21"/>
  <c r="U31"/>
  <c r="X24"/>
  <c r="AD26"/>
  <c r="R41"/>
  <c r="AG16"/>
  <c r="O30"/>
  <c r="AD19"/>
  <c r="AG37"/>
  <c r="U17"/>
  <c r="U24"/>
  <c r="AA28"/>
  <c r="I14"/>
  <c r="O16"/>
  <c r="F30"/>
  <c r="L32"/>
  <c r="R34"/>
  <c r="AG26" i="7"/>
  <c r="U34"/>
  <c r="U33"/>
  <c r="F39"/>
  <c r="I16"/>
  <c r="AA15"/>
  <c r="X38"/>
  <c r="R34"/>
  <c r="R31"/>
  <c r="L36"/>
  <c r="O13"/>
  <c r="X41"/>
  <c r="U13"/>
  <c r="AJ17"/>
  <c r="O33"/>
  <c r="AA24"/>
  <c r="AD29"/>
  <c r="AA17"/>
  <c r="L21"/>
  <c r="X27"/>
  <c r="F33"/>
  <c r="R23"/>
  <c r="U27"/>
  <c r="R37"/>
  <c r="AD43"/>
  <c r="X33"/>
  <c r="O32"/>
  <c r="L20"/>
  <c r="L41"/>
  <c r="I30"/>
  <c r="X26"/>
  <c r="AD35"/>
  <c r="AA23"/>
  <c r="F32"/>
  <c r="R43"/>
  <c r="AG25"/>
  <c r="AD42"/>
  <c r="AJ16"/>
  <c r="L34"/>
  <c r="AG39"/>
  <c r="R22"/>
  <c r="AG18"/>
  <c r="AD28"/>
  <c r="AG17"/>
  <c r="U25"/>
  <c r="R21"/>
  <c r="AG24"/>
  <c r="F31"/>
  <c r="L33"/>
  <c r="O31"/>
  <c r="R42"/>
  <c r="R35"/>
  <c r="I15"/>
  <c r="X25"/>
  <c r="F38"/>
  <c r="U18"/>
  <c r="AA22"/>
  <c r="AD27"/>
  <c r="F30"/>
  <c r="AJ14"/>
  <c r="AG16"/>
  <c r="R20"/>
  <c r="U17"/>
  <c r="F23"/>
  <c r="R41"/>
  <c r="I14"/>
  <c r="X24"/>
  <c r="AA28"/>
  <c r="I21"/>
  <c r="AG37"/>
  <c r="O16"/>
  <c r="U24"/>
  <c r="AD26"/>
  <c r="I28"/>
  <c r="X31"/>
  <c r="U31"/>
  <c r="AA21"/>
  <c r="X46" i="72"/>
  <c r="O20"/>
  <c r="U21"/>
  <c r="I19"/>
  <c r="O21"/>
  <c r="U22"/>
  <c r="AD23"/>
  <c r="AD46" s="1"/>
  <c r="O28"/>
  <c r="O46" s="1"/>
  <c r="O29"/>
  <c r="L30"/>
  <c r="R31"/>
  <c r="AD32"/>
  <c r="AA33"/>
  <c r="AA34"/>
  <c r="AA46" s="1"/>
  <c r="AG35"/>
  <c r="AG36"/>
  <c r="AD38"/>
  <c r="X42"/>
  <c r="AG43"/>
  <c r="O27"/>
  <c r="U28"/>
  <c r="AG34"/>
  <c r="AG46" s="1"/>
  <c r="I20"/>
  <c r="I25"/>
  <c r="I26"/>
  <c r="I27"/>
  <c r="L29"/>
  <c r="L31"/>
  <c r="AA32"/>
  <c r="R38"/>
  <c r="R40"/>
  <c r="AJ18"/>
  <c r="AJ46" s="1"/>
  <c r="O22"/>
  <c r="U23"/>
  <c r="F27"/>
  <c r="F28"/>
  <c r="F29"/>
  <c r="R32"/>
  <c r="R46" s="1"/>
  <c r="X36"/>
  <c r="F42"/>
  <c r="L22" i="68"/>
  <c r="AG13"/>
  <c r="O18"/>
  <c r="U19"/>
  <c r="I22"/>
  <c r="O23"/>
  <c r="R24"/>
  <c r="O25"/>
  <c r="U26"/>
  <c r="R27"/>
  <c r="R28"/>
  <c r="AA29"/>
  <c r="AG30"/>
  <c r="AG31"/>
  <c r="AG32"/>
  <c r="F34"/>
  <c r="L35"/>
  <c r="F37"/>
  <c r="AG38"/>
  <c r="AD40"/>
  <c r="L42"/>
  <c r="AD23"/>
  <c r="AD37"/>
  <c r="U35"/>
  <c r="F41"/>
  <c r="AG20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38"/>
  <c r="X40"/>
  <c r="AG41"/>
  <c r="AA25"/>
  <c r="X35"/>
  <c r="U14"/>
  <c r="X28"/>
  <c r="I32"/>
  <c r="O34"/>
  <c r="U28"/>
  <c r="I18"/>
  <c r="L19"/>
  <c r="R20"/>
  <c r="AA21"/>
  <c r="I23"/>
  <c r="I24"/>
  <c r="I25"/>
  <c r="L26"/>
  <c r="L27"/>
  <c r="I28"/>
  <c r="L29"/>
  <c r="AA30"/>
  <c r="X31"/>
  <c r="X32"/>
  <c r="AD34"/>
  <c r="R36"/>
  <c r="R38"/>
  <c r="L40"/>
  <c r="AD41"/>
  <c r="AA18"/>
  <c r="O20"/>
  <c r="U21"/>
  <c r="F23"/>
  <c r="F24"/>
  <c r="F25"/>
  <c r="F26"/>
  <c r="F27"/>
  <c r="I29"/>
  <c r="R30"/>
  <c r="U32"/>
  <c r="X34"/>
  <c r="F40"/>
  <c r="AD44" i="66"/>
  <c r="AJ44"/>
  <c r="AD37"/>
  <c r="AG13"/>
  <c r="O23"/>
  <c r="R24"/>
  <c r="R27"/>
  <c r="AG30"/>
  <c r="F34"/>
  <c r="F37"/>
  <c r="AD40"/>
  <c r="AA18"/>
  <c r="X28"/>
  <c r="U35"/>
  <c r="F41"/>
  <c r="AG20"/>
  <c r="U28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38"/>
  <c r="X40"/>
  <c r="AG41"/>
  <c r="AD23"/>
  <c r="X35"/>
  <c r="U14"/>
  <c r="U44" s="1"/>
  <c r="I32"/>
  <c r="O34"/>
  <c r="L22"/>
  <c r="I18"/>
  <c r="L19"/>
  <c r="R20"/>
  <c r="AA21"/>
  <c r="AA44" s="1"/>
  <c r="I23"/>
  <c r="I24"/>
  <c r="I25"/>
  <c r="L26"/>
  <c r="L27"/>
  <c r="I28"/>
  <c r="L29"/>
  <c r="AA30"/>
  <c r="X31"/>
  <c r="X32"/>
  <c r="AD34"/>
  <c r="R36"/>
  <c r="R38"/>
  <c r="L40"/>
  <c r="AD41"/>
  <c r="AA25"/>
  <c r="O20"/>
  <c r="U21"/>
  <c r="F23"/>
  <c r="F24"/>
  <c r="F25"/>
  <c r="F26"/>
  <c r="F27"/>
  <c r="I29"/>
  <c r="R30"/>
  <c r="U32"/>
  <c r="X34"/>
  <c r="F40"/>
  <c r="AD37" i="64"/>
  <c r="U14"/>
  <c r="U28"/>
  <c r="AG13"/>
  <c r="O17"/>
  <c r="O18"/>
  <c r="U19"/>
  <c r="I22"/>
  <c r="O23"/>
  <c r="R24"/>
  <c r="O25"/>
  <c r="U26"/>
  <c r="R27"/>
  <c r="R28"/>
  <c r="AA29"/>
  <c r="AG30"/>
  <c r="AG31"/>
  <c r="AG32"/>
  <c r="F34"/>
  <c r="L35"/>
  <c r="F37"/>
  <c r="AG38"/>
  <c r="AD40"/>
  <c r="L42"/>
  <c r="AA25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40"/>
  <c r="AG41"/>
  <c r="AD23"/>
  <c r="X28"/>
  <c r="O34"/>
  <c r="F41"/>
  <c r="AG20"/>
  <c r="I18"/>
  <c r="L19"/>
  <c r="I23"/>
  <c r="I24"/>
  <c r="I25"/>
  <c r="L26"/>
  <c r="L27"/>
  <c r="L29"/>
  <c r="AA30"/>
  <c r="X32"/>
  <c r="AD34"/>
  <c r="R36"/>
  <c r="R38"/>
  <c r="L40"/>
  <c r="AD41"/>
  <c r="X35"/>
  <c r="AA18"/>
  <c r="I32"/>
  <c r="U35"/>
  <c r="L22"/>
  <c r="O20"/>
  <c r="U21"/>
  <c r="F24"/>
  <c r="F44" s="1"/>
  <c r="F25"/>
  <c r="F26"/>
  <c r="F27"/>
  <c r="I29"/>
  <c r="R30"/>
  <c r="U32"/>
  <c r="X34"/>
  <c r="F40"/>
  <c r="O44" i="62"/>
  <c r="U14"/>
  <c r="AA18"/>
  <c r="U35"/>
  <c r="F41"/>
  <c r="L22"/>
  <c r="AG13"/>
  <c r="O17"/>
  <c r="O18"/>
  <c r="U19"/>
  <c r="I22"/>
  <c r="O23"/>
  <c r="R24"/>
  <c r="R44" s="1"/>
  <c r="O25"/>
  <c r="U26"/>
  <c r="R27"/>
  <c r="R28"/>
  <c r="AA29"/>
  <c r="AG30"/>
  <c r="AG31"/>
  <c r="AG32"/>
  <c r="F34"/>
  <c r="L35"/>
  <c r="F37"/>
  <c r="AG38"/>
  <c r="AD40"/>
  <c r="L42"/>
  <c r="AA25"/>
  <c r="AA44" s="1"/>
  <c r="X35"/>
  <c r="I32"/>
  <c r="O34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40"/>
  <c r="AG41"/>
  <c r="AG20"/>
  <c r="U28"/>
  <c r="I18"/>
  <c r="I44" s="1"/>
  <c r="L19"/>
  <c r="I23"/>
  <c r="I24"/>
  <c r="I25"/>
  <c r="L26"/>
  <c r="L27"/>
  <c r="L29"/>
  <c r="AA30"/>
  <c r="X32"/>
  <c r="AD34"/>
  <c r="R36"/>
  <c r="R38"/>
  <c r="L40"/>
  <c r="AD41"/>
  <c r="AD23"/>
  <c r="AD37"/>
  <c r="X28"/>
  <c r="X44" s="1"/>
  <c r="O20"/>
  <c r="U21"/>
  <c r="F24"/>
  <c r="F25"/>
  <c r="F26"/>
  <c r="F44" s="1"/>
  <c r="F27"/>
  <c r="I29"/>
  <c r="R30"/>
  <c r="U32"/>
  <c r="X34"/>
  <c r="F40"/>
  <c r="AD23" i="60"/>
  <c r="O34"/>
  <c r="AG13"/>
  <c r="O17"/>
  <c r="O18"/>
  <c r="U19"/>
  <c r="I22"/>
  <c r="O23"/>
  <c r="R24"/>
  <c r="O25"/>
  <c r="U26"/>
  <c r="R27"/>
  <c r="R28"/>
  <c r="AA29"/>
  <c r="AG30"/>
  <c r="AG31"/>
  <c r="AG32"/>
  <c r="F34"/>
  <c r="L35"/>
  <c r="F37"/>
  <c r="AG38"/>
  <c r="AD40"/>
  <c r="L42"/>
  <c r="X35"/>
  <c r="L22"/>
  <c r="U28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38"/>
  <c r="X40"/>
  <c r="AG41"/>
  <c r="AA25"/>
  <c r="U14"/>
  <c r="F41"/>
  <c r="AG20"/>
  <c r="I18"/>
  <c r="L19"/>
  <c r="R20"/>
  <c r="AA21"/>
  <c r="I23"/>
  <c r="I24"/>
  <c r="I25"/>
  <c r="L26"/>
  <c r="L27"/>
  <c r="I28"/>
  <c r="L29"/>
  <c r="AA30"/>
  <c r="X31"/>
  <c r="X32"/>
  <c r="AD34"/>
  <c r="R36"/>
  <c r="R38"/>
  <c r="L40"/>
  <c r="AD41"/>
  <c r="AD37"/>
  <c r="AA18"/>
  <c r="X28"/>
  <c r="I32"/>
  <c r="U35"/>
  <c r="I15"/>
  <c r="O20"/>
  <c r="U21"/>
  <c r="F23"/>
  <c r="F24"/>
  <c r="F25"/>
  <c r="F26"/>
  <c r="F27"/>
  <c r="I29"/>
  <c r="R30"/>
  <c r="U32"/>
  <c r="X34"/>
  <c r="F40"/>
  <c r="U35" i="57"/>
  <c r="AG13"/>
  <c r="O17"/>
  <c r="O18"/>
  <c r="U19"/>
  <c r="I22"/>
  <c r="O23"/>
  <c r="R24"/>
  <c r="O25"/>
  <c r="U26"/>
  <c r="R27"/>
  <c r="R28"/>
  <c r="AA29"/>
  <c r="AG30"/>
  <c r="AG31"/>
  <c r="AG32"/>
  <c r="F34"/>
  <c r="L35"/>
  <c r="F37"/>
  <c r="AG38"/>
  <c r="AD40"/>
  <c r="L42"/>
  <c r="O34"/>
  <c r="F41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40"/>
  <c r="AG41"/>
  <c r="X35"/>
  <c r="AD37"/>
  <c r="I32"/>
  <c r="AG20"/>
  <c r="U28"/>
  <c r="I18"/>
  <c r="L19"/>
  <c r="I23"/>
  <c r="I24"/>
  <c r="I25"/>
  <c r="L26"/>
  <c r="L27"/>
  <c r="L29"/>
  <c r="AA30"/>
  <c r="X32"/>
  <c r="AD34"/>
  <c r="R36"/>
  <c r="R38"/>
  <c r="L40"/>
  <c r="AD41"/>
  <c r="AD23"/>
  <c r="AA25"/>
  <c r="U14"/>
  <c r="AA18"/>
  <c r="X28"/>
  <c r="L22"/>
  <c r="O20"/>
  <c r="U21"/>
  <c r="F24"/>
  <c r="F25"/>
  <c r="F26"/>
  <c r="F27"/>
  <c r="I29"/>
  <c r="R30"/>
  <c r="U32"/>
  <c r="X34"/>
  <c r="F40"/>
  <c r="AD37" i="118"/>
  <c r="X28"/>
  <c r="O34"/>
  <c r="AG13"/>
  <c r="I22"/>
  <c r="O23"/>
  <c r="R24"/>
  <c r="O25"/>
  <c r="U26"/>
  <c r="R27"/>
  <c r="R28"/>
  <c r="AA29"/>
  <c r="AG30"/>
  <c r="AG31"/>
  <c r="AG32"/>
  <c r="F34"/>
  <c r="L35"/>
  <c r="F37"/>
  <c r="AG38"/>
  <c r="AD40"/>
  <c r="L42"/>
  <c r="AA25"/>
  <c r="AA18"/>
  <c r="L22"/>
  <c r="AJ15"/>
  <c r="AJ44" s="1"/>
  <c r="I17"/>
  <c r="L18"/>
  <c r="O19"/>
  <c r="U20"/>
  <c r="AD21"/>
  <c r="O24"/>
  <c r="L25"/>
  <c r="O26"/>
  <c r="O27"/>
  <c r="L28"/>
  <c r="R29"/>
  <c r="AD30"/>
  <c r="AA31"/>
  <c r="AA32"/>
  <c r="AG33"/>
  <c r="AG34"/>
  <c r="AD36"/>
  <c r="X38"/>
  <c r="X40"/>
  <c r="AG41"/>
  <c r="X35"/>
  <c r="I32"/>
  <c r="F41"/>
  <c r="U28"/>
  <c r="I18"/>
  <c r="L19"/>
  <c r="R20"/>
  <c r="AA21"/>
  <c r="I23"/>
  <c r="I24"/>
  <c r="I25"/>
  <c r="L26"/>
  <c r="L27"/>
  <c r="I28"/>
  <c r="L29"/>
  <c r="AA30"/>
  <c r="X31"/>
  <c r="X32"/>
  <c r="AD34"/>
  <c r="R36"/>
  <c r="R38"/>
  <c r="L40"/>
  <c r="AD41"/>
  <c r="AD23"/>
  <c r="U14"/>
  <c r="U35"/>
  <c r="AG20"/>
  <c r="O20"/>
  <c r="U21"/>
  <c r="F23"/>
  <c r="F24"/>
  <c r="F25"/>
  <c r="F26"/>
  <c r="F27"/>
  <c r="I29"/>
  <c r="R30"/>
  <c r="U32"/>
  <c r="X34"/>
  <c r="F40"/>
  <c r="X35" i="54"/>
  <c r="AD37"/>
  <c r="X28"/>
  <c r="AG20"/>
  <c r="U28"/>
  <c r="AG13"/>
  <c r="I22"/>
  <c r="O23"/>
  <c r="R24"/>
  <c r="O25"/>
  <c r="U26"/>
  <c r="R27"/>
  <c r="R28"/>
  <c r="AA29"/>
  <c r="AG30"/>
  <c r="AG31"/>
  <c r="AG32"/>
  <c r="F34"/>
  <c r="L35"/>
  <c r="F37"/>
  <c r="AG38"/>
  <c r="AD40"/>
  <c r="L42"/>
  <c r="AA25"/>
  <c r="U14"/>
  <c r="U35"/>
  <c r="F41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38"/>
  <c r="X40"/>
  <c r="AG41"/>
  <c r="I32"/>
  <c r="O34"/>
  <c r="L22"/>
  <c r="I18"/>
  <c r="L19"/>
  <c r="R20"/>
  <c r="AA21"/>
  <c r="I23"/>
  <c r="I24"/>
  <c r="I25"/>
  <c r="L26"/>
  <c r="L27"/>
  <c r="I28"/>
  <c r="L29"/>
  <c r="AA30"/>
  <c r="X31"/>
  <c r="X32"/>
  <c r="AD34"/>
  <c r="R36"/>
  <c r="R38"/>
  <c r="L40"/>
  <c r="AD41"/>
  <c r="AD23"/>
  <c r="AA18"/>
  <c r="O20"/>
  <c r="U21"/>
  <c r="F23"/>
  <c r="F24"/>
  <c r="F25"/>
  <c r="F26"/>
  <c r="F27"/>
  <c r="I29"/>
  <c r="R30"/>
  <c r="U32"/>
  <c r="X34"/>
  <c r="F40"/>
  <c r="U35" i="52"/>
  <c r="AG13"/>
  <c r="O17"/>
  <c r="O18"/>
  <c r="U19"/>
  <c r="I22"/>
  <c r="O23"/>
  <c r="R24"/>
  <c r="O25"/>
  <c r="U26"/>
  <c r="R27"/>
  <c r="R28"/>
  <c r="AA29"/>
  <c r="AG30"/>
  <c r="AG31"/>
  <c r="AG32"/>
  <c r="F34"/>
  <c r="L35"/>
  <c r="F37"/>
  <c r="AG38"/>
  <c r="AD40"/>
  <c r="L42"/>
  <c r="X35"/>
  <c r="L22"/>
  <c r="U28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38"/>
  <c r="X40"/>
  <c r="AG41"/>
  <c r="AA25"/>
  <c r="AA18"/>
  <c r="I32"/>
  <c r="O34"/>
  <c r="AG20"/>
  <c r="I18"/>
  <c r="L19"/>
  <c r="R20"/>
  <c r="AA21"/>
  <c r="I23"/>
  <c r="I24"/>
  <c r="I25"/>
  <c r="L26"/>
  <c r="L27"/>
  <c r="I28"/>
  <c r="L29"/>
  <c r="AA30"/>
  <c r="X31"/>
  <c r="X32"/>
  <c r="AD34"/>
  <c r="R36"/>
  <c r="R38"/>
  <c r="L40"/>
  <c r="AD41"/>
  <c r="AD23"/>
  <c r="AD37"/>
  <c r="U14"/>
  <c r="X28"/>
  <c r="F41"/>
  <c r="O20"/>
  <c r="U21"/>
  <c r="F23"/>
  <c r="F24"/>
  <c r="F25"/>
  <c r="F26"/>
  <c r="F27"/>
  <c r="I29"/>
  <c r="R30"/>
  <c r="U32"/>
  <c r="X34"/>
  <c r="F40"/>
  <c r="X35" i="50"/>
  <c r="U14"/>
  <c r="X28"/>
  <c r="U35"/>
  <c r="AG20"/>
  <c r="L22"/>
  <c r="U28"/>
  <c r="R24"/>
  <c r="AG30"/>
  <c r="AJ15"/>
  <c r="AJ44" s="1"/>
  <c r="I17"/>
  <c r="L18"/>
  <c r="O19"/>
  <c r="U20"/>
  <c r="AD21"/>
  <c r="O24"/>
  <c r="L25"/>
  <c r="O26"/>
  <c r="O27"/>
  <c r="L28"/>
  <c r="R29"/>
  <c r="AD30"/>
  <c r="AA31"/>
  <c r="AA32"/>
  <c r="AG33"/>
  <c r="AG34"/>
  <c r="AD36"/>
  <c r="X38"/>
  <c r="X40"/>
  <c r="AG41"/>
  <c r="I18"/>
  <c r="L19"/>
  <c r="R20"/>
  <c r="AA21"/>
  <c r="I23"/>
  <c r="I24"/>
  <c r="I25"/>
  <c r="L26"/>
  <c r="L27"/>
  <c r="I28"/>
  <c r="L29"/>
  <c r="AA30"/>
  <c r="X31"/>
  <c r="X32"/>
  <c r="AD34"/>
  <c r="R36"/>
  <c r="R38"/>
  <c r="L40"/>
  <c r="AD41"/>
  <c r="AD23"/>
  <c r="AA25"/>
  <c r="AD37"/>
  <c r="AA18"/>
  <c r="I32"/>
  <c r="O34"/>
  <c r="F41"/>
  <c r="AG13"/>
  <c r="O23"/>
  <c r="R27"/>
  <c r="F34"/>
  <c r="F37"/>
  <c r="AD40"/>
  <c r="O20"/>
  <c r="U21"/>
  <c r="F23"/>
  <c r="F24"/>
  <c r="F25"/>
  <c r="F26"/>
  <c r="F27"/>
  <c r="I29"/>
  <c r="R30"/>
  <c r="U32"/>
  <c r="X34"/>
  <c r="F40"/>
  <c r="AD37" i="48"/>
  <c r="X28"/>
  <c r="AG13"/>
  <c r="O23"/>
  <c r="R24"/>
  <c r="O25"/>
  <c r="U26"/>
  <c r="R27"/>
  <c r="R28"/>
  <c r="AA29"/>
  <c r="AG30"/>
  <c r="AG31"/>
  <c r="AG32"/>
  <c r="F34"/>
  <c r="L35"/>
  <c r="F37"/>
  <c r="AG38"/>
  <c r="AD40"/>
  <c r="L42"/>
  <c r="AD23"/>
  <c r="U14"/>
  <c r="I32"/>
  <c r="U35"/>
  <c r="L18"/>
  <c r="O24"/>
  <c r="L25"/>
  <c r="O26"/>
  <c r="O27"/>
  <c r="L28"/>
  <c r="R29"/>
  <c r="AD30"/>
  <c r="AA31"/>
  <c r="AA32"/>
  <c r="AG33"/>
  <c r="AG34"/>
  <c r="AD36"/>
  <c r="X38"/>
  <c r="X40"/>
  <c r="AG41"/>
  <c r="AA25"/>
  <c r="X35"/>
  <c r="AA18"/>
  <c r="O34"/>
  <c r="F41"/>
  <c r="AG20"/>
  <c r="U28"/>
  <c r="I18"/>
  <c r="L19"/>
  <c r="R20"/>
  <c r="AA21"/>
  <c r="I23"/>
  <c r="I24"/>
  <c r="I25"/>
  <c r="L26"/>
  <c r="L27"/>
  <c r="I28"/>
  <c r="L29"/>
  <c r="AA30"/>
  <c r="X31"/>
  <c r="X32"/>
  <c r="AD34"/>
  <c r="R36"/>
  <c r="R38"/>
  <c r="L40"/>
  <c r="AD41"/>
  <c r="L22"/>
  <c r="O20"/>
  <c r="U21"/>
  <c r="F23"/>
  <c r="F24"/>
  <c r="F25"/>
  <c r="F26"/>
  <c r="F27"/>
  <c r="I29"/>
  <c r="R30"/>
  <c r="U32"/>
  <c r="X34"/>
  <c r="F40"/>
  <c r="AD23" i="46"/>
  <c r="AG13"/>
  <c r="O23"/>
  <c r="R24"/>
  <c r="O25"/>
  <c r="U26"/>
  <c r="R27"/>
  <c r="R28"/>
  <c r="AA29"/>
  <c r="AG30"/>
  <c r="AG31"/>
  <c r="AG32"/>
  <c r="F34"/>
  <c r="L35"/>
  <c r="F37"/>
  <c r="AG38"/>
  <c r="AD40"/>
  <c r="L42"/>
  <c r="AA18"/>
  <c r="X28"/>
  <c r="U35"/>
  <c r="AG20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38"/>
  <c r="X40"/>
  <c r="AG41"/>
  <c r="AA25"/>
  <c r="O34"/>
  <c r="U28"/>
  <c r="I18"/>
  <c r="L19"/>
  <c r="R20"/>
  <c r="AA21"/>
  <c r="I23"/>
  <c r="I24"/>
  <c r="I25"/>
  <c r="L26"/>
  <c r="L27"/>
  <c r="I28"/>
  <c r="L29"/>
  <c r="AA30"/>
  <c r="X31"/>
  <c r="X32"/>
  <c r="AD34"/>
  <c r="R36"/>
  <c r="R38"/>
  <c r="L40"/>
  <c r="AD41"/>
  <c r="X35"/>
  <c r="AD37"/>
  <c r="U14"/>
  <c r="I32"/>
  <c r="F41"/>
  <c r="L22"/>
  <c r="O20"/>
  <c r="U21"/>
  <c r="F23"/>
  <c r="F24"/>
  <c r="F25"/>
  <c r="F26"/>
  <c r="F27"/>
  <c r="I29"/>
  <c r="R30"/>
  <c r="U32"/>
  <c r="X34"/>
  <c r="F40"/>
  <c r="X35" i="44"/>
  <c r="AD37"/>
  <c r="U14"/>
  <c r="U35"/>
  <c r="AG13"/>
  <c r="O17"/>
  <c r="U19"/>
  <c r="I22"/>
  <c r="O23"/>
  <c r="R24"/>
  <c r="O25"/>
  <c r="U26"/>
  <c r="R27"/>
  <c r="R28"/>
  <c r="AA29"/>
  <c r="AG30"/>
  <c r="AG31"/>
  <c r="AG32"/>
  <c r="F34"/>
  <c r="L35"/>
  <c r="F37"/>
  <c r="AG38"/>
  <c r="AD40"/>
  <c r="L42"/>
  <c r="L22"/>
  <c r="U28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38"/>
  <c r="X40"/>
  <c r="AG41"/>
  <c r="AA25"/>
  <c r="X28"/>
  <c r="I32"/>
  <c r="I18"/>
  <c r="L19"/>
  <c r="R20"/>
  <c r="AA21"/>
  <c r="I23"/>
  <c r="I24"/>
  <c r="I25"/>
  <c r="L26"/>
  <c r="L27"/>
  <c r="I28"/>
  <c r="L29"/>
  <c r="AA30"/>
  <c r="X31"/>
  <c r="X32"/>
  <c r="AD34"/>
  <c r="R36"/>
  <c r="R38"/>
  <c r="L40"/>
  <c r="AD41"/>
  <c r="AD23"/>
  <c r="AA18"/>
  <c r="O34"/>
  <c r="F41"/>
  <c r="AG20"/>
  <c r="I15"/>
  <c r="O20"/>
  <c r="U21"/>
  <c r="F23"/>
  <c r="F24"/>
  <c r="F25"/>
  <c r="F26"/>
  <c r="F27"/>
  <c r="I29"/>
  <c r="R30"/>
  <c r="U32"/>
  <c r="X34"/>
  <c r="F40"/>
  <c r="AD23" i="42"/>
  <c r="AD37"/>
  <c r="L22"/>
  <c r="AG13"/>
  <c r="O23"/>
  <c r="R24"/>
  <c r="R27"/>
  <c r="AG30"/>
  <c r="F34"/>
  <c r="F37"/>
  <c r="AD40"/>
  <c r="AA25"/>
  <c r="AG20"/>
  <c r="L18"/>
  <c r="O24"/>
  <c r="L25"/>
  <c r="O26"/>
  <c r="O27"/>
  <c r="L28"/>
  <c r="R29"/>
  <c r="AD30"/>
  <c r="AA31"/>
  <c r="AA32"/>
  <c r="AG33"/>
  <c r="AG34"/>
  <c r="AD36"/>
  <c r="X38"/>
  <c r="X40"/>
  <c r="AG41"/>
  <c r="AA18"/>
  <c r="X28"/>
  <c r="I32"/>
  <c r="U35"/>
  <c r="U28"/>
  <c r="I18"/>
  <c r="L19"/>
  <c r="R20"/>
  <c r="AA21"/>
  <c r="I23"/>
  <c r="I24"/>
  <c r="I25"/>
  <c r="L26"/>
  <c r="L27"/>
  <c r="I28"/>
  <c r="L29"/>
  <c r="AA30"/>
  <c r="X31"/>
  <c r="X32"/>
  <c r="AD34"/>
  <c r="R36"/>
  <c r="R38"/>
  <c r="L40"/>
  <c r="AD41"/>
  <c r="X35"/>
  <c r="U14"/>
  <c r="O34"/>
  <c r="F41"/>
  <c r="O20"/>
  <c r="U21"/>
  <c r="F23"/>
  <c r="F24"/>
  <c r="F25"/>
  <c r="F26"/>
  <c r="F27"/>
  <c r="I29"/>
  <c r="R30"/>
  <c r="U32"/>
  <c r="X34"/>
  <c r="F40"/>
  <c r="F41" i="40"/>
  <c r="L22"/>
  <c r="O17"/>
  <c r="O18"/>
  <c r="I22"/>
  <c r="O23"/>
  <c r="R24"/>
  <c r="O25"/>
  <c r="R27"/>
  <c r="R28"/>
  <c r="F34"/>
  <c r="L35"/>
  <c r="F37"/>
  <c r="L42"/>
  <c r="I17"/>
  <c r="L18"/>
  <c r="O19"/>
  <c r="O24"/>
  <c r="L25"/>
  <c r="O26"/>
  <c r="O27"/>
  <c r="L28"/>
  <c r="R29"/>
  <c r="I32"/>
  <c r="O34"/>
  <c r="I18"/>
  <c r="L19"/>
  <c r="I23"/>
  <c r="I24"/>
  <c r="I25"/>
  <c r="L26"/>
  <c r="L27"/>
  <c r="L29"/>
  <c r="R36"/>
  <c r="R38"/>
  <c r="L40"/>
  <c r="O20"/>
  <c r="F24"/>
  <c r="F25"/>
  <c r="F26"/>
  <c r="F27"/>
  <c r="I29"/>
  <c r="R30"/>
  <c r="F40"/>
  <c r="L45" i="92"/>
  <c r="F41"/>
  <c r="AG18" i="23"/>
  <c r="L21"/>
  <c r="AA22"/>
  <c r="AD23"/>
  <c r="AA24"/>
  <c r="AA25"/>
  <c r="AG26"/>
  <c r="AA28"/>
  <c r="I30"/>
  <c r="O31"/>
  <c r="L32"/>
  <c r="O33"/>
  <c r="R34"/>
  <c r="X35"/>
  <c r="AD37"/>
  <c r="L41"/>
  <c r="R43"/>
  <c r="O18"/>
  <c r="U19"/>
  <c r="O23"/>
  <c r="R24"/>
  <c r="O25"/>
  <c r="U26"/>
  <c r="R27"/>
  <c r="AG30"/>
  <c r="AG32"/>
  <c r="F34"/>
  <c r="L35"/>
  <c r="F37"/>
  <c r="AD40"/>
  <c r="L42"/>
  <c r="I17"/>
  <c r="L18"/>
  <c r="O19"/>
  <c r="U20"/>
  <c r="AD21"/>
  <c r="L25"/>
  <c r="O26"/>
  <c r="O27"/>
  <c r="L28"/>
  <c r="R29"/>
  <c r="AD30"/>
  <c r="AA31"/>
  <c r="AA32"/>
  <c r="AG33"/>
  <c r="AG34"/>
  <c r="AD36"/>
  <c r="X38"/>
  <c r="X40"/>
  <c r="AG41"/>
  <c r="I18"/>
  <c r="R20"/>
  <c r="AA21"/>
  <c r="I23"/>
  <c r="I24"/>
  <c r="I25"/>
  <c r="L27"/>
  <c r="I28"/>
  <c r="L29"/>
  <c r="AA30"/>
  <c r="X31"/>
  <c r="AD34"/>
  <c r="R36"/>
  <c r="R38"/>
  <c r="O20"/>
  <c r="U21"/>
  <c r="F23"/>
  <c r="F25"/>
  <c r="F26"/>
  <c r="F27"/>
  <c r="R30"/>
  <c r="X34"/>
  <c r="F40"/>
  <c r="I22" i="21"/>
  <c r="O23"/>
  <c r="O25"/>
  <c r="U26"/>
  <c r="R27"/>
  <c r="R28"/>
  <c r="AA29"/>
  <c r="AG30"/>
  <c r="AG31"/>
  <c r="AG32"/>
  <c r="L35"/>
  <c r="F37"/>
  <c r="AG38"/>
  <c r="AD40"/>
  <c r="L42"/>
  <c r="L18"/>
  <c r="O24"/>
  <c r="L25"/>
  <c r="O26"/>
  <c r="L28"/>
  <c r="R29"/>
  <c r="AA31"/>
  <c r="AG33"/>
  <c r="AD36"/>
  <c r="X38"/>
  <c r="X40"/>
  <c r="L19"/>
  <c r="R20"/>
  <c r="AA21"/>
  <c r="I23"/>
  <c r="I24"/>
  <c r="L26"/>
  <c r="L27"/>
  <c r="I28"/>
  <c r="AA30"/>
  <c r="X31"/>
  <c r="X32"/>
  <c r="AD34"/>
  <c r="R36"/>
  <c r="L40"/>
  <c r="AD41"/>
  <c r="F23"/>
  <c r="F24"/>
  <c r="F25"/>
  <c r="F26"/>
  <c r="I29"/>
  <c r="R30"/>
  <c r="U32"/>
  <c r="X34"/>
  <c r="F40"/>
  <c r="AD37" i="19"/>
  <c r="I14"/>
  <c r="I16"/>
  <c r="U17"/>
  <c r="U18"/>
  <c r="AD19"/>
  <c r="AG20"/>
  <c r="L22"/>
  <c r="R23"/>
  <c r="U24"/>
  <c r="U25"/>
  <c r="X26"/>
  <c r="U27"/>
  <c r="U28"/>
  <c r="AD29"/>
  <c r="F31"/>
  <c r="F32"/>
  <c r="F33"/>
  <c r="L34"/>
  <c r="R35"/>
  <c r="F39"/>
  <c r="AG40"/>
  <c r="R42"/>
  <c r="U35"/>
  <c r="AG13"/>
  <c r="O17"/>
  <c r="O18"/>
  <c r="U19"/>
  <c r="I22"/>
  <c r="O23"/>
  <c r="R24"/>
  <c r="O25"/>
  <c r="U26"/>
  <c r="R27"/>
  <c r="R28"/>
  <c r="AA29"/>
  <c r="AG30"/>
  <c r="AG31"/>
  <c r="AG32"/>
  <c r="F34"/>
  <c r="L35"/>
  <c r="F37"/>
  <c r="AG38"/>
  <c r="AD40"/>
  <c r="L42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38"/>
  <c r="X40"/>
  <c r="AG41"/>
  <c r="AD23"/>
  <c r="AA18"/>
  <c r="F41"/>
  <c r="I18"/>
  <c r="L19"/>
  <c r="R20"/>
  <c r="AA21"/>
  <c r="I23"/>
  <c r="I24"/>
  <c r="I25"/>
  <c r="L26"/>
  <c r="L27"/>
  <c r="I28"/>
  <c r="L29"/>
  <c r="AA30"/>
  <c r="X31"/>
  <c r="X32"/>
  <c r="AD34"/>
  <c r="R36"/>
  <c r="R38"/>
  <c r="L40"/>
  <c r="AD41"/>
  <c r="AA25"/>
  <c r="U14"/>
  <c r="X28"/>
  <c r="I32"/>
  <c r="O34"/>
  <c r="O20"/>
  <c r="U21"/>
  <c r="F23"/>
  <c r="F24"/>
  <c r="F25"/>
  <c r="F26"/>
  <c r="F27"/>
  <c r="I29"/>
  <c r="R30"/>
  <c r="U32"/>
  <c r="X34"/>
  <c r="F40"/>
  <c r="AA25" i="17"/>
  <c r="AA18"/>
  <c r="O34"/>
  <c r="AG13"/>
  <c r="I22"/>
  <c r="O23"/>
  <c r="R24"/>
  <c r="O25"/>
  <c r="U26"/>
  <c r="R27"/>
  <c r="R28"/>
  <c r="AA29"/>
  <c r="AG30"/>
  <c r="AG31"/>
  <c r="AG32"/>
  <c r="F34"/>
  <c r="L35"/>
  <c r="F37"/>
  <c r="AG38"/>
  <c r="AD40"/>
  <c r="L42"/>
  <c r="X35"/>
  <c r="AD37"/>
  <c r="I32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38"/>
  <c r="X40"/>
  <c r="AG41"/>
  <c r="AD23"/>
  <c r="X28"/>
  <c r="L22"/>
  <c r="I18"/>
  <c r="L19"/>
  <c r="R20"/>
  <c r="AA21"/>
  <c r="I23"/>
  <c r="I24"/>
  <c r="I25"/>
  <c r="L26"/>
  <c r="L27"/>
  <c r="I28"/>
  <c r="L29"/>
  <c r="AA30"/>
  <c r="X31"/>
  <c r="X32"/>
  <c r="AD34"/>
  <c r="R36"/>
  <c r="R38"/>
  <c r="L40"/>
  <c r="AD41"/>
  <c r="U14"/>
  <c r="U35"/>
  <c r="F41"/>
  <c r="AG20"/>
  <c r="U28"/>
  <c r="O20"/>
  <c r="U21"/>
  <c r="F23"/>
  <c r="F24"/>
  <c r="F25"/>
  <c r="F26"/>
  <c r="F27"/>
  <c r="I29"/>
  <c r="R30"/>
  <c r="U32"/>
  <c r="X34"/>
  <c r="F40"/>
  <c r="AD37" i="15"/>
  <c r="U14"/>
  <c r="O34"/>
  <c r="AG13"/>
  <c r="I22"/>
  <c r="O23"/>
  <c r="R24"/>
  <c r="O25"/>
  <c r="U26"/>
  <c r="R27"/>
  <c r="R28"/>
  <c r="AA29"/>
  <c r="AG30"/>
  <c r="AG31"/>
  <c r="AG32"/>
  <c r="F34"/>
  <c r="L35"/>
  <c r="F37"/>
  <c r="AG38"/>
  <c r="AD40"/>
  <c r="L42"/>
  <c r="AA25"/>
  <c r="X35"/>
  <c r="L22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38"/>
  <c r="X40"/>
  <c r="AG41"/>
  <c r="F41"/>
  <c r="U28"/>
  <c r="I18"/>
  <c r="L19"/>
  <c r="R20"/>
  <c r="AA21"/>
  <c r="I23"/>
  <c r="I24"/>
  <c r="I25"/>
  <c r="L26"/>
  <c r="L27"/>
  <c r="I28"/>
  <c r="L29"/>
  <c r="AA30"/>
  <c r="X31"/>
  <c r="X32"/>
  <c r="AD34"/>
  <c r="R36"/>
  <c r="R38"/>
  <c r="L40"/>
  <c r="AD41"/>
  <c r="AD23"/>
  <c r="AA18"/>
  <c r="X28"/>
  <c r="I32"/>
  <c r="U35"/>
  <c r="AG20"/>
  <c r="O20"/>
  <c r="U21"/>
  <c r="F23"/>
  <c r="F24"/>
  <c r="F25"/>
  <c r="F26"/>
  <c r="F27"/>
  <c r="I29"/>
  <c r="R30"/>
  <c r="U32"/>
  <c r="X34"/>
  <c r="F40"/>
  <c r="O34" i="13"/>
  <c r="AG20"/>
  <c r="AG13"/>
  <c r="O17"/>
  <c r="O18"/>
  <c r="U19"/>
  <c r="I22"/>
  <c r="O23"/>
  <c r="R24"/>
  <c r="O25"/>
  <c r="U26"/>
  <c r="R27"/>
  <c r="R28"/>
  <c r="AA29"/>
  <c r="AG30"/>
  <c r="AG31"/>
  <c r="AG32"/>
  <c r="F34"/>
  <c r="L35"/>
  <c r="F37"/>
  <c r="AG38"/>
  <c r="AD40"/>
  <c r="L42"/>
  <c r="AA25"/>
  <c r="AD37"/>
  <c r="AA18"/>
  <c r="X28"/>
  <c r="I32"/>
  <c r="U35"/>
  <c r="F41"/>
  <c r="L22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38"/>
  <c r="X40"/>
  <c r="AG41"/>
  <c r="AD23"/>
  <c r="U14"/>
  <c r="I18"/>
  <c r="L19"/>
  <c r="I23"/>
  <c r="I24"/>
  <c r="I25"/>
  <c r="L26"/>
  <c r="L27"/>
  <c r="L29"/>
  <c r="AA30"/>
  <c r="X32"/>
  <c r="AD34"/>
  <c r="R36"/>
  <c r="R38"/>
  <c r="L40"/>
  <c r="AD41"/>
  <c r="X35"/>
  <c r="U28"/>
  <c r="O20"/>
  <c r="U21"/>
  <c r="F24"/>
  <c r="F25"/>
  <c r="F26"/>
  <c r="F27"/>
  <c r="I29"/>
  <c r="R30"/>
  <c r="U32"/>
  <c r="X34"/>
  <c r="F40"/>
  <c r="X28" i="11"/>
  <c r="U28"/>
  <c r="AG13"/>
  <c r="O17"/>
  <c r="O18"/>
  <c r="U19"/>
  <c r="I22"/>
  <c r="O23"/>
  <c r="R24"/>
  <c r="O25"/>
  <c r="U26"/>
  <c r="R27"/>
  <c r="R28"/>
  <c r="AA29"/>
  <c r="AG30"/>
  <c r="AG31"/>
  <c r="AG32"/>
  <c r="F34"/>
  <c r="L35"/>
  <c r="F37"/>
  <c r="AG38"/>
  <c r="AD40"/>
  <c r="L42"/>
  <c r="AD23"/>
  <c r="AA25"/>
  <c r="X35"/>
  <c r="AD37"/>
  <c r="U14"/>
  <c r="AA18"/>
  <c r="U35"/>
  <c r="F41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40"/>
  <c r="AG41"/>
  <c r="I32"/>
  <c r="L22"/>
  <c r="I18"/>
  <c r="L19"/>
  <c r="I23"/>
  <c r="I24"/>
  <c r="I25"/>
  <c r="L26"/>
  <c r="L27"/>
  <c r="L29"/>
  <c r="AA30"/>
  <c r="X32"/>
  <c r="AD34"/>
  <c r="R36"/>
  <c r="R38"/>
  <c r="L40"/>
  <c r="AD41"/>
  <c r="O34"/>
  <c r="AG20"/>
  <c r="O20"/>
  <c r="U21"/>
  <c r="F24"/>
  <c r="F25"/>
  <c r="F26"/>
  <c r="F27"/>
  <c r="I29"/>
  <c r="R30"/>
  <c r="U32"/>
  <c r="X34"/>
  <c r="F40"/>
  <c r="X35" i="9"/>
  <c r="X28"/>
  <c r="O34"/>
  <c r="F41"/>
  <c r="U28"/>
  <c r="AG13"/>
  <c r="O17"/>
  <c r="O18"/>
  <c r="U19"/>
  <c r="I22"/>
  <c r="O23"/>
  <c r="R24"/>
  <c r="O25"/>
  <c r="U26"/>
  <c r="R27"/>
  <c r="R28"/>
  <c r="AA29"/>
  <c r="AG30"/>
  <c r="AG31"/>
  <c r="AG32"/>
  <c r="F34"/>
  <c r="L35"/>
  <c r="F37"/>
  <c r="AG38"/>
  <c r="AD40"/>
  <c r="L42"/>
  <c r="AA25"/>
  <c r="AD37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38"/>
  <c r="X40"/>
  <c r="AG41"/>
  <c r="U14"/>
  <c r="L22"/>
  <c r="I18"/>
  <c r="L19"/>
  <c r="R20"/>
  <c r="AA21"/>
  <c r="I23"/>
  <c r="I24"/>
  <c r="I25"/>
  <c r="L26"/>
  <c r="L27"/>
  <c r="I28"/>
  <c r="L29"/>
  <c r="AA30"/>
  <c r="X31"/>
  <c r="X32"/>
  <c r="AD34"/>
  <c r="R36"/>
  <c r="R38"/>
  <c r="L40"/>
  <c r="AD41"/>
  <c r="AD23"/>
  <c r="AA18"/>
  <c r="I32"/>
  <c r="U35"/>
  <c r="AG20"/>
  <c r="O20"/>
  <c r="U21"/>
  <c r="F23"/>
  <c r="F24"/>
  <c r="F25"/>
  <c r="F26"/>
  <c r="F27"/>
  <c r="I29"/>
  <c r="R30"/>
  <c r="U32"/>
  <c r="X34"/>
  <c r="F40"/>
  <c r="AD23" i="7"/>
  <c r="X35"/>
  <c r="U35"/>
  <c r="AG13"/>
  <c r="O17"/>
  <c r="O18"/>
  <c r="U19"/>
  <c r="I22"/>
  <c r="O23"/>
  <c r="R24"/>
  <c r="O25"/>
  <c r="U26"/>
  <c r="R27"/>
  <c r="R28"/>
  <c r="AA29"/>
  <c r="AG30"/>
  <c r="AG31"/>
  <c r="AG32"/>
  <c r="F34"/>
  <c r="L35"/>
  <c r="F37"/>
  <c r="AG38"/>
  <c r="AD40"/>
  <c r="L42"/>
  <c r="O34"/>
  <c r="F41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40"/>
  <c r="AG41"/>
  <c r="AA25"/>
  <c r="AD37"/>
  <c r="U14"/>
  <c r="X28"/>
  <c r="I32"/>
  <c r="L22"/>
  <c r="U28"/>
  <c r="I18"/>
  <c r="L19"/>
  <c r="I23"/>
  <c r="I24"/>
  <c r="I25"/>
  <c r="L26"/>
  <c r="L27"/>
  <c r="L29"/>
  <c r="AA30"/>
  <c r="X32"/>
  <c r="AD34"/>
  <c r="R36"/>
  <c r="R38"/>
  <c r="L40"/>
  <c r="AD41"/>
  <c r="AA18"/>
  <c r="AG20"/>
  <c r="O20"/>
  <c r="U21"/>
  <c r="F24"/>
  <c r="F25"/>
  <c r="F26"/>
  <c r="F27"/>
  <c r="I29"/>
  <c r="R30"/>
  <c r="U32"/>
  <c r="X34"/>
  <c r="F40"/>
  <c r="O13" i="26"/>
  <c r="L36"/>
  <c r="AG27"/>
  <c r="AJ18"/>
  <c r="AA17"/>
  <c r="L21"/>
  <c r="F33"/>
  <c r="AG19"/>
  <c r="AG26"/>
  <c r="AD43"/>
  <c r="U34"/>
  <c r="O33"/>
  <c r="X41"/>
  <c r="AA24"/>
  <c r="I31"/>
  <c r="AG40"/>
  <c r="R23"/>
  <c r="AD29"/>
  <c r="R37"/>
  <c r="X27"/>
  <c r="U27"/>
  <c r="U13"/>
  <c r="X26"/>
  <c r="AJ16"/>
  <c r="AA16"/>
  <c r="F32"/>
  <c r="AD35"/>
  <c r="R43"/>
  <c r="AG39"/>
  <c r="F39"/>
  <c r="O32"/>
  <c r="I16"/>
  <c r="AD42"/>
  <c r="AG25"/>
  <c r="L20"/>
  <c r="L34"/>
  <c r="L41"/>
  <c r="X33"/>
  <c r="U33"/>
  <c r="AD28"/>
  <c r="AA23"/>
  <c r="AG18"/>
  <c r="R22"/>
  <c r="F38"/>
  <c r="AA22"/>
  <c r="U25"/>
  <c r="X39"/>
  <c r="U18"/>
  <c r="AA15"/>
  <c r="L33"/>
  <c r="O31"/>
  <c r="R21"/>
  <c r="R42"/>
  <c r="AG24"/>
  <c r="AG17"/>
  <c r="R35"/>
  <c r="X25"/>
  <c r="AD27"/>
  <c r="F30"/>
  <c r="U31"/>
  <c r="AD19"/>
  <c r="X24"/>
  <c r="AG37"/>
  <c r="I14"/>
  <c r="AG16"/>
  <c r="O30"/>
  <c r="O16"/>
  <c r="L39"/>
  <c r="U17"/>
  <c r="U24"/>
  <c r="AD26"/>
  <c r="AA28"/>
  <c r="R41"/>
  <c r="L32"/>
  <c r="AJ14"/>
  <c r="AG23"/>
  <c r="R34"/>
  <c r="AD23"/>
  <c r="AD37"/>
  <c r="U14"/>
  <c r="L22"/>
  <c r="AG13"/>
  <c r="O17"/>
  <c r="O18"/>
  <c r="U19"/>
  <c r="I22"/>
  <c r="O23"/>
  <c r="R24"/>
  <c r="O25"/>
  <c r="U26"/>
  <c r="R27"/>
  <c r="R28"/>
  <c r="AA29"/>
  <c r="AG30"/>
  <c r="AG31"/>
  <c r="AG32"/>
  <c r="F34"/>
  <c r="L35"/>
  <c r="F37"/>
  <c r="AG38"/>
  <c r="AD40"/>
  <c r="L42"/>
  <c r="AA25"/>
  <c r="X35"/>
  <c r="I32"/>
  <c r="O34"/>
  <c r="AG20"/>
  <c r="U28"/>
  <c r="AJ15"/>
  <c r="I17"/>
  <c r="L18"/>
  <c r="O19"/>
  <c r="U20"/>
  <c r="AD21"/>
  <c r="O24"/>
  <c r="L25"/>
  <c r="O26"/>
  <c r="O27"/>
  <c r="L28"/>
  <c r="R29"/>
  <c r="AD30"/>
  <c r="AA31"/>
  <c r="AA32"/>
  <c r="AG33"/>
  <c r="AG34"/>
  <c r="AD36"/>
  <c r="X38"/>
  <c r="X40"/>
  <c r="AG41"/>
  <c r="X28"/>
  <c r="U35"/>
  <c r="F41"/>
  <c r="I18"/>
  <c r="L19"/>
  <c r="R20"/>
  <c r="AA21"/>
  <c r="I23"/>
  <c r="I24"/>
  <c r="I25"/>
  <c r="L26"/>
  <c r="L27"/>
  <c r="I28"/>
  <c r="L29"/>
  <c r="AA30"/>
  <c r="X31"/>
  <c r="X32"/>
  <c r="AD34"/>
  <c r="R36"/>
  <c r="R38"/>
  <c r="L40"/>
  <c r="AD41"/>
  <c r="AA18"/>
  <c r="I15"/>
  <c r="O20"/>
  <c r="U21"/>
  <c r="F23"/>
  <c r="F24"/>
  <c r="F25"/>
  <c r="F26"/>
  <c r="F27"/>
  <c r="I29"/>
  <c r="R30"/>
  <c r="U32"/>
  <c r="X34"/>
  <c r="F40"/>
  <c r="AP28" i="64"/>
  <c r="AP26"/>
  <c r="AM44" i="21"/>
  <c r="BI21" i="67"/>
  <c r="AP13" i="64"/>
  <c r="AP19"/>
  <c r="BI18" i="20"/>
  <c r="F20" i="21" s="1"/>
  <c r="AG27" s="1"/>
  <c r="AM44" i="15"/>
  <c r="J7" i="7"/>
  <c r="AF52" s="1"/>
  <c r="I21" i="4"/>
  <c r="I23"/>
  <c r="I25"/>
  <c r="I29"/>
  <c r="I31"/>
  <c r="L18"/>
  <c r="L20"/>
  <c r="L22"/>
  <c r="L26"/>
  <c r="L28"/>
  <c r="L32"/>
  <c r="L34"/>
  <c r="L36"/>
  <c r="L40"/>
  <c r="L42"/>
  <c r="O16"/>
  <c r="O19"/>
  <c r="O23"/>
  <c r="O25"/>
  <c r="O27"/>
  <c r="O31"/>
  <c r="O33"/>
  <c r="R20"/>
  <c r="R22"/>
  <c r="R24"/>
  <c r="R28"/>
  <c r="R30"/>
  <c r="R34"/>
  <c r="R36"/>
  <c r="R38"/>
  <c r="R42"/>
  <c r="U13"/>
  <c r="U17"/>
  <c r="U19"/>
  <c r="U21"/>
  <c r="U25"/>
  <c r="U27"/>
  <c r="U31"/>
  <c r="U33"/>
  <c r="U35"/>
  <c r="X25"/>
  <c r="X27"/>
  <c r="X31"/>
  <c r="X33"/>
  <c r="X35"/>
  <c r="X39"/>
  <c r="X41"/>
  <c r="AA16"/>
  <c r="AA18"/>
  <c r="AA22"/>
  <c r="AA24"/>
  <c r="AA28"/>
  <c r="AA30"/>
  <c r="AA32"/>
  <c r="AD21"/>
  <c r="AD26"/>
  <c r="AD28"/>
  <c r="AD30"/>
  <c r="AD35"/>
  <c r="AD37"/>
  <c r="AD41"/>
  <c r="AD43"/>
  <c r="AG16"/>
  <c r="AG18"/>
  <c r="AG20"/>
  <c r="AG24"/>
  <c r="AG26"/>
  <c r="AG30"/>
  <c r="AG32"/>
  <c r="AG34"/>
  <c r="AG38"/>
  <c r="AG40"/>
  <c r="AJ14"/>
  <c r="AJ16"/>
  <c r="AJ18"/>
  <c r="I22"/>
  <c r="I24"/>
  <c r="I28"/>
  <c r="I30"/>
  <c r="I32"/>
  <c r="L19"/>
  <c r="L21"/>
  <c r="L25"/>
  <c r="L27"/>
  <c r="L29"/>
  <c r="L33"/>
  <c r="L35"/>
  <c r="L39"/>
  <c r="L41"/>
  <c r="O13"/>
  <c r="O18"/>
  <c r="O20"/>
  <c r="O24"/>
  <c r="O26"/>
  <c r="O30"/>
  <c r="O32"/>
  <c r="O34"/>
  <c r="R21"/>
  <c r="R23"/>
  <c r="R27"/>
  <c r="R29"/>
  <c r="R31"/>
  <c r="R35"/>
  <c r="R37"/>
  <c r="R41"/>
  <c r="R43"/>
  <c r="U14"/>
  <c r="U18"/>
  <c r="U20"/>
  <c r="U24"/>
  <c r="U26"/>
  <c r="U28"/>
  <c r="U32"/>
  <c r="U34"/>
  <c r="X24"/>
  <c r="X26"/>
  <c r="X28"/>
  <c r="X32"/>
  <c r="X34"/>
  <c r="X38"/>
  <c r="X40"/>
  <c r="AA15"/>
  <c r="AA17"/>
  <c r="AA21"/>
  <c r="AA23"/>
  <c r="AA25"/>
  <c r="AA29"/>
  <c r="AA31"/>
  <c r="O17"/>
  <c r="AD19"/>
  <c r="AD23"/>
  <c r="AD27"/>
  <c r="AD29"/>
  <c r="AD34"/>
  <c r="AD36"/>
  <c r="AD40"/>
  <c r="AD42"/>
  <c r="AG13"/>
  <c r="AG17"/>
  <c r="AG19"/>
  <c r="AG23"/>
  <c r="AG25"/>
  <c r="AG27"/>
  <c r="AG31"/>
  <c r="AG33"/>
  <c r="AJ17"/>
  <c r="R46"/>
  <c r="F27"/>
  <c r="F41"/>
  <c r="I18"/>
  <c r="F34"/>
  <c r="I17"/>
  <c r="F26"/>
  <c r="F33"/>
  <c r="F25"/>
  <c r="F39"/>
  <c r="I16"/>
  <c r="F32"/>
  <c r="I15"/>
  <c r="F24"/>
  <c r="F31"/>
  <c r="F38"/>
  <c r="F23"/>
  <c r="F37"/>
  <c r="I14"/>
  <c r="F30"/>
  <c r="AM44" i="40"/>
  <c r="AM44" i="60"/>
  <c r="J7" i="46"/>
  <c r="AF52" s="1"/>
  <c r="AP16" i="64"/>
  <c r="AM44" i="46"/>
  <c r="L46" i="72"/>
  <c r="AM44" i="48"/>
  <c r="AM44" i="54"/>
  <c r="AP23" i="64"/>
  <c r="AP15"/>
  <c r="AP22"/>
  <c r="AM44" i="68"/>
  <c r="BI21" i="16"/>
  <c r="AM44" i="11"/>
  <c r="R46" i="9"/>
  <c r="AP20" i="64"/>
  <c r="R46" i="52"/>
  <c r="I46" i="72"/>
  <c r="AM46" i="82"/>
  <c r="AM44" i="50"/>
  <c r="X46" i="79"/>
  <c r="F46" i="72"/>
  <c r="BI21" i="63"/>
  <c r="BC17" i="66"/>
  <c r="AM44" i="7"/>
  <c r="AM44" i="19"/>
  <c r="AP27" i="64"/>
  <c r="BI21" i="37"/>
  <c r="AM44" i="57"/>
  <c r="R46" i="19"/>
  <c r="BI21" i="41"/>
  <c r="R46" i="50"/>
  <c r="AM44" i="26"/>
  <c r="R46" i="17"/>
  <c r="BI22" i="47"/>
  <c r="R46" i="48"/>
  <c r="AM44" i="23"/>
  <c r="R46" i="57"/>
  <c r="BI17" i="61"/>
  <c r="AS20" i="66"/>
  <c r="AM44" i="118"/>
  <c r="BI21" i="29"/>
  <c r="BI21" i="78"/>
  <c r="BI18" i="61"/>
  <c r="R46" i="11"/>
  <c r="R46" i="23"/>
  <c r="R46" i="68"/>
  <c r="BI21" i="55"/>
  <c r="BI21" i="43"/>
  <c r="BI21" i="18"/>
  <c r="BI21" i="8"/>
  <c r="L46" i="79" l="1"/>
  <c r="I46"/>
  <c r="F46"/>
  <c r="U46"/>
  <c r="R46"/>
  <c r="O46"/>
  <c r="AA46"/>
  <c r="O44" i="40"/>
  <c r="R44"/>
  <c r="F44"/>
  <c r="L45" i="94"/>
  <c r="L42" i="82"/>
  <c r="AJ46"/>
  <c r="O33"/>
  <c r="O26"/>
  <c r="O19"/>
  <c r="L35"/>
  <c r="L28"/>
  <c r="L21"/>
  <c r="L46" s="1"/>
  <c r="I31"/>
  <c r="I24"/>
  <c r="I17"/>
  <c r="F40"/>
  <c r="F33"/>
  <c r="O46"/>
  <c r="F26"/>
  <c r="I46"/>
  <c r="AJ45" i="92"/>
  <c r="I45"/>
  <c r="AJ44" i="19"/>
  <c r="AJ44" i="4"/>
  <c r="F27" i="21"/>
  <c r="O20"/>
  <c r="I32"/>
  <c r="AA25"/>
  <c r="R38"/>
  <c r="L29"/>
  <c r="I25"/>
  <c r="I18"/>
  <c r="O34"/>
  <c r="AG41"/>
  <c r="AG34"/>
  <c r="AA32"/>
  <c r="AD30"/>
  <c r="U28"/>
  <c r="AD37"/>
  <c r="F34"/>
  <c r="AG13"/>
  <c r="F41"/>
  <c r="R31"/>
  <c r="L36"/>
  <c r="U21"/>
  <c r="U35"/>
  <c r="X35"/>
  <c r="AD23"/>
  <c r="AG20"/>
  <c r="X28"/>
  <c r="O27"/>
  <c r="U14"/>
  <c r="R24"/>
  <c r="L22"/>
  <c r="AA18"/>
  <c r="O13"/>
  <c r="AJ18"/>
  <c r="AJ44" i="28"/>
  <c r="X44"/>
  <c r="F24" i="23"/>
  <c r="L26"/>
  <c r="O17"/>
  <c r="U18"/>
  <c r="AG38"/>
  <c r="R28"/>
  <c r="L33"/>
  <c r="L40"/>
  <c r="L19"/>
  <c r="L44" s="1"/>
  <c r="AA29"/>
  <c r="AD41"/>
  <c r="AG24"/>
  <c r="I29"/>
  <c r="AG31"/>
  <c r="AG17"/>
  <c r="AA15"/>
  <c r="X39"/>
  <c r="R42"/>
  <c r="R21"/>
  <c r="R44" s="1"/>
  <c r="F38"/>
  <c r="O24"/>
  <c r="X25"/>
  <c r="I22"/>
  <c r="I15"/>
  <c r="AJ15"/>
  <c r="AJ44" s="1"/>
  <c r="AD27"/>
  <c r="U32"/>
  <c r="X32"/>
  <c r="U25"/>
  <c r="F31"/>
  <c r="AJ44" i="7"/>
  <c r="U46" i="72"/>
  <c r="G48" s="1"/>
  <c r="AK48" s="1"/>
  <c r="AG44" i="66"/>
  <c r="X44"/>
  <c r="R44"/>
  <c r="U44" i="62"/>
  <c r="L44"/>
  <c r="AA44" i="42"/>
  <c r="I44" i="40"/>
  <c r="L44"/>
  <c r="I44" i="7"/>
  <c r="X45" i="92"/>
  <c r="U45"/>
  <c r="L44" i="66"/>
  <c r="O44"/>
  <c r="AJ44" i="46"/>
  <c r="AG44" i="23"/>
  <c r="AA44" i="7"/>
  <c r="F44" i="66"/>
  <c r="AG44" i="60"/>
  <c r="F44"/>
  <c r="L44"/>
  <c r="R44"/>
  <c r="AJ44"/>
  <c r="U44" i="57"/>
  <c r="AJ44" i="48"/>
  <c r="AJ44" i="40"/>
  <c r="AA46" i="82"/>
  <c r="AJ44" i="26"/>
  <c r="BI21" i="20"/>
  <c r="AG44" i="19"/>
  <c r="I44"/>
  <c r="AA44"/>
  <c r="R44"/>
  <c r="O44" i="11"/>
  <c r="AG44"/>
  <c r="R46" i="15"/>
  <c r="U44" i="60"/>
  <c r="O44" i="57"/>
  <c r="AJ44" i="68"/>
  <c r="I44" i="60"/>
  <c r="AD44"/>
  <c r="AA44"/>
  <c r="AA44" i="4"/>
  <c r="I44"/>
  <c r="O44"/>
  <c r="L44"/>
  <c r="AA44" i="40"/>
  <c r="AD44" i="57"/>
  <c r="AP44" i="64"/>
  <c r="R44" i="4"/>
  <c r="X44" i="60"/>
  <c r="I44" i="48"/>
  <c r="AG44" i="7"/>
  <c r="R44" i="57"/>
  <c r="I44" i="26"/>
  <c r="O44" i="50"/>
  <c r="AG44" i="57"/>
  <c r="O44" i="68"/>
  <c r="F44" i="48"/>
  <c r="AM44" i="64"/>
  <c r="X44"/>
  <c r="F44" i="19"/>
  <c r="I44" i="46"/>
  <c r="O44" i="7"/>
  <c r="AD44" i="26"/>
  <c r="AD44" i="4"/>
  <c r="O44" i="60"/>
  <c r="AG44" i="4"/>
  <c r="AG44" i="46"/>
  <c r="L44" i="48"/>
  <c r="AD44" i="19"/>
  <c r="F44" i="57"/>
  <c r="L44" i="11"/>
  <c r="AA44" i="46"/>
  <c r="R46" i="60"/>
  <c r="AG46" i="82"/>
  <c r="AA44" i="26"/>
  <c r="AJ44" i="21"/>
  <c r="AA44" i="57"/>
  <c r="O44" i="19"/>
  <c r="R44" i="48"/>
  <c r="U44"/>
  <c r="AM44" i="13"/>
  <c r="AM44" i="17"/>
  <c r="AD44" i="50"/>
  <c r="O44" i="48"/>
  <c r="R44" i="50"/>
  <c r="U44" i="64"/>
  <c r="F44" i="50"/>
  <c r="AG44"/>
  <c r="AD44" i="48"/>
  <c r="AD44" i="68"/>
  <c r="X44"/>
  <c r="AD44" i="64"/>
  <c r="O44" i="26"/>
  <c r="AD44" i="7"/>
  <c r="AJ44" i="57"/>
  <c r="AG44" i="48"/>
  <c r="AJ44" i="64"/>
  <c r="R46" i="40"/>
  <c r="X44" i="23"/>
  <c r="X44" i="7"/>
  <c r="F44"/>
  <c r="R44"/>
  <c r="L44"/>
  <c r="AA44" i="64"/>
  <c r="R44" i="11"/>
  <c r="I44"/>
  <c r="AD44" i="23"/>
  <c r="X44" i="57"/>
  <c r="AA44" i="50"/>
  <c r="AG44" i="64"/>
  <c r="I44" i="66"/>
  <c r="AJ44" i="44"/>
  <c r="AM44"/>
  <c r="I44" i="50"/>
  <c r="L44" i="68"/>
  <c r="AD44" i="46"/>
  <c r="I44" i="57"/>
  <c r="U44" i="50"/>
  <c r="R44" i="68"/>
  <c r="U44"/>
  <c r="R44" i="46"/>
  <c r="AA44" i="118"/>
  <c r="AG44"/>
  <c r="AM44" i="9"/>
  <c r="AJ44" i="62"/>
  <c r="L44" i="57"/>
  <c r="I44" i="64"/>
  <c r="O44" i="46"/>
  <c r="AA44" i="11"/>
  <c r="AA44" i="48"/>
  <c r="R46" i="64"/>
  <c r="F44" i="68"/>
  <c r="X44" i="48"/>
  <c r="AJ44" i="52"/>
  <c r="AM44"/>
  <c r="AA44"/>
  <c r="AG45" i="92"/>
  <c r="AM45"/>
  <c r="AD45"/>
  <c r="O45"/>
  <c r="AA45"/>
  <c r="X44" i="50"/>
  <c r="O44" i="64"/>
  <c r="L44"/>
  <c r="R45" i="92"/>
  <c r="I44" i="68"/>
  <c r="F44" i="118"/>
  <c r="AG44" i="26"/>
  <c r="AG44" i="68"/>
  <c r="U44" i="54"/>
  <c r="AJ44"/>
  <c r="AA44"/>
  <c r="O44"/>
  <c r="AJ44" i="15"/>
  <c r="F45" i="94"/>
  <c r="BI21" i="61"/>
  <c r="X46" i="82"/>
  <c r="X44" i="42"/>
  <c r="I44"/>
  <c r="AM44"/>
  <c r="R44" i="26"/>
  <c r="I44" i="118"/>
  <c r="I44" i="54"/>
  <c r="AD44" i="11"/>
  <c r="L44" i="19"/>
  <c r="AJ44" i="11"/>
  <c r="L44" i="46"/>
  <c r="X44" i="54"/>
  <c r="F44"/>
  <c r="L44" i="50"/>
  <c r="L44" i="26"/>
  <c r="AA44" i="68"/>
  <c r="U44" i="42"/>
  <c r="R46" i="82"/>
  <c r="R44" i="64"/>
  <c r="AK48" i="79" l="1"/>
  <c r="G46" i="40"/>
  <c r="F46" i="82"/>
  <c r="AA44" i="28"/>
  <c r="F44"/>
  <c r="R44"/>
  <c r="AG44"/>
  <c r="L44"/>
  <c r="I44" i="23"/>
  <c r="O44"/>
  <c r="F44"/>
  <c r="AA44"/>
  <c r="G46" s="1"/>
  <c r="AK46" s="1"/>
  <c r="U44"/>
  <c r="U44" i="28"/>
  <c r="AD44"/>
  <c r="I44"/>
  <c r="O44"/>
  <c r="X44" i="46"/>
  <c r="U44"/>
  <c r="U46" i="82"/>
  <c r="X44" i="19"/>
  <c r="F44" i="11"/>
  <c r="U44"/>
  <c r="X44"/>
  <c r="AJ44" i="17"/>
  <c r="G46" i="66"/>
  <c r="AK46" s="1"/>
  <c r="U45" i="94"/>
  <c r="F44" i="46"/>
  <c r="U44" i="26"/>
  <c r="F44"/>
  <c r="X44"/>
  <c r="U44" i="19"/>
  <c r="AG44" i="15"/>
  <c r="AG44" i="42"/>
  <c r="F44"/>
  <c r="X45" i="94"/>
  <c r="G46" i="60"/>
  <c r="AK46" s="1"/>
  <c r="AD44" i="52"/>
  <c r="R44"/>
  <c r="R44" i="118"/>
  <c r="AA44" i="44"/>
  <c r="I44"/>
  <c r="O44" i="42"/>
  <c r="I44" i="52"/>
  <c r="I44" i="17"/>
  <c r="R45" i="94"/>
  <c r="AJ45"/>
  <c r="R44" i="44"/>
  <c r="U44" i="7"/>
  <c r="G46" s="1"/>
  <c r="AK46" s="1"/>
  <c r="L44" i="54"/>
  <c r="O44" i="118"/>
  <c r="G46" i="57"/>
  <c r="AK46" s="1"/>
  <c r="AD44" i="44"/>
  <c r="AJ44" i="9"/>
  <c r="R44" i="54"/>
  <c r="AG44"/>
  <c r="G46" i="64"/>
  <c r="AK46" s="1"/>
  <c r="L44" i="15"/>
  <c r="AA44" i="17"/>
  <c r="F44" i="4"/>
  <c r="AD44" i="42"/>
  <c r="AJ44"/>
  <c r="X44" i="118"/>
  <c r="AD44" i="13"/>
  <c r="X44" i="4"/>
  <c r="AD46" i="82"/>
  <c r="AD44" i="118"/>
  <c r="G46" i="48"/>
  <c r="AK46" s="1"/>
  <c r="U44" i="4"/>
  <c r="AA45" i="94"/>
  <c r="R44" i="15"/>
  <c r="O45" i="94"/>
  <c r="AG44" i="9"/>
  <c r="L44" i="44"/>
  <c r="R44" i="9"/>
  <c r="AD44"/>
  <c r="L44" i="17"/>
  <c r="F44" i="15"/>
  <c r="X44"/>
  <c r="U44"/>
  <c r="R46" i="13"/>
  <c r="AJ44"/>
  <c r="F44" i="52"/>
  <c r="I44" i="15"/>
  <c r="L44" i="52"/>
  <c r="AD45" i="94"/>
  <c r="L44" i="9"/>
  <c r="I44" i="13"/>
  <c r="AG44" i="44"/>
  <c r="L44" i="42"/>
  <c r="U44" i="52"/>
  <c r="G46" i="68"/>
  <c r="AK46" s="1"/>
  <c r="AG45" i="94"/>
  <c r="AA44" i="9"/>
  <c r="O44" i="17"/>
  <c r="AG44" i="13"/>
  <c r="R44" i="17"/>
  <c r="AD44" i="15"/>
  <c r="AG44" i="52"/>
  <c r="O44"/>
  <c r="I45" i="94"/>
  <c r="F44" i="44"/>
  <c r="O44"/>
  <c r="I44" i="9"/>
  <c r="O44" i="13"/>
  <c r="L44"/>
  <c r="AD44" i="62"/>
  <c r="AG44"/>
  <c r="R44" i="42"/>
  <c r="X44" i="13"/>
  <c r="U44"/>
  <c r="F44"/>
  <c r="R44"/>
  <c r="AD44" i="17"/>
  <c r="AA44" i="15"/>
  <c r="AD44" i="54"/>
  <c r="AG44" i="17"/>
  <c r="AA44" i="13"/>
  <c r="AG44" i="40"/>
  <c r="X44"/>
  <c r="U44"/>
  <c r="X44" i="44"/>
  <c r="X44" i="52"/>
  <c r="O44" i="9"/>
  <c r="O44" i="15"/>
  <c r="L44" i="118"/>
  <c r="U44"/>
  <c r="U44" i="44"/>
  <c r="AD44" i="40"/>
  <c r="G46" i="50"/>
  <c r="AK46" s="1"/>
  <c r="G48" i="82" l="1"/>
  <c r="AK48" s="1"/>
  <c r="G46" i="28"/>
  <c r="AK46" s="1"/>
  <c r="G46" i="11"/>
  <c r="AK46" s="1"/>
  <c r="G46" i="46"/>
  <c r="AK46" s="1"/>
  <c r="G46" i="26"/>
  <c r="AK46" s="1"/>
  <c r="G46" i="19"/>
  <c r="AK46" s="1"/>
  <c r="O44" i="21"/>
  <c r="AG44"/>
  <c r="L44"/>
  <c r="AA44"/>
  <c r="I44"/>
  <c r="U44"/>
  <c r="X44"/>
  <c r="F44"/>
  <c r="R44"/>
  <c r="AD44"/>
  <c r="G46" i="118"/>
  <c r="AK46" s="1"/>
  <c r="G46" i="62"/>
  <c r="AK46" s="1"/>
  <c r="G46" i="15"/>
  <c r="AK46" s="1"/>
  <c r="AK46" i="54"/>
  <c r="G46" i="42"/>
  <c r="AK46" s="1"/>
  <c r="G46" i="4"/>
  <c r="AK46" s="1"/>
  <c r="AM45" i="94"/>
  <c r="G47" s="1"/>
  <c r="AK47" s="1"/>
  <c r="G46" i="13"/>
  <c r="AK46" s="1"/>
  <c r="AK46" i="40"/>
  <c r="G46" i="44"/>
  <c r="AK46" s="1"/>
  <c r="X44" i="17"/>
  <c r="G46" i="52"/>
  <c r="AK46" s="1"/>
  <c r="X44" i="9"/>
  <c r="U44" i="17"/>
  <c r="U44" i="9"/>
  <c r="F44"/>
  <c r="F44" i="17"/>
  <c r="G46" i="21" l="1"/>
  <c r="AK46" s="1"/>
  <c r="G46" i="9"/>
  <c r="AK46" s="1"/>
  <c r="G46" i="17"/>
  <c r="AK46" s="1"/>
  <c r="F45" i="92"/>
  <c r="G47" s="1"/>
  <c r="AK47" s="1"/>
</calcChain>
</file>

<file path=xl/sharedStrings.xml><?xml version="1.0" encoding="utf-8"?>
<sst xmlns="http://schemas.openxmlformats.org/spreadsheetml/2006/main" count="3465" uniqueCount="251">
  <si>
    <t>NOM DE L'ETABLISSEMENT:</t>
  </si>
  <si>
    <t xml:space="preserve">Lycée professionnel Georges Guynemer </t>
  </si>
  <si>
    <t>VILLE:</t>
  </si>
  <si>
    <t>Saint-Pol-sur-Mer</t>
  </si>
  <si>
    <t>Travail effectué du :</t>
  </si>
  <si>
    <t>au</t>
  </si>
  <si>
    <t>NOM PRENOM</t>
  </si>
  <si>
    <t>Statut</t>
  </si>
  <si>
    <t>Missions</t>
  </si>
  <si>
    <t>Quotité de service (%)</t>
  </si>
  <si>
    <r>
      <t xml:space="preserve">Nombre d'heures à effectuer
(Saisir obligatoirement sous ce format </t>
    </r>
    <r>
      <rPr>
        <b/>
        <u/>
        <sz val="12"/>
        <color indexed="9"/>
        <rFont val="Arial"/>
        <family val="2"/>
        <charset val="1"/>
      </rPr>
      <t>1532:</t>
    </r>
    <r>
      <rPr>
        <b/>
        <sz val="12"/>
        <color indexed="9"/>
        <rFont val="Arial"/>
        <family val="2"/>
        <charset val="1"/>
      </rPr>
      <t xml:space="preserve"> )</t>
    </r>
  </si>
  <si>
    <t>AGENT 1</t>
  </si>
  <si>
    <t>Gérard PACO</t>
  </si>
  <si>
    <t>Agent Technique Territorial Titulaire</t>
  </si>
  <si>
    <t>Accueil</t>
  </si>
  <si>
    <t>AGENT 2</t>
  </si>
  <si>
    <t>Jeannine GHYS</t>
  </si>
  <si>
    <t xml:space="preserve">Agent Technique Territorial Titulaire </t>
  </si>
  <si>
    <t>AGENT 3</t>
  </si>
  <si>
    <t>Cuisine (Chef)</t>
  </si>
  <si>
    <t>AGENT 4</t>
  </si>
  <si>
    <t>Olivier BARENTS</t>
  </si>
  <si>
    <t>Aide de cuisine</t>
  </si>
  <si>
    <t>AGENT 5</t>
  </si>
  <si>
    <t>Marie-Françoise TAQUET</t>
  </si>
  <si>
    <t>Seconde de cuisine</t>
  </si>
  <si>
    <t>AGENT 6</t>
  </si>
  <si>
    <t>AGENT 7</t>
  </si>
  <si>
    <t>Marie-Claire EVERAERE</t>
  </si>
  <si>
    <t>AGENT 8</t>
  </si>
  <si>
    <t>Dominique TOP</t>
  </si>
  <si>
    <t>Maintenance</t>
  </si>
  <si>
    <t>AGENT 9</t>
  </si>
  <si>
    <t>Gérard BARET</t>
  </si>
  <si>
    <t>AGENT 10</t>
  </si>
  <si>
    <t>Daniel EECKEMAN</t>
  </si>
  <si>
    <t>Entretien espaces verts</t>
  </si>
  <si>
    <t>AGENT 11</t>
  </si>
  <si>
    <t>AGENT 12</t>
  </si>
  <si>
    <t>Agent Technique Territorial contractuel</t>
  </si>
  <si>
    <t>du</t>
  </si>
  <si>
    <t>AGENT 13</t>
  </si>
  <si>
    <t>Agent en CUI-CAE</t>
  </si>
  <si>
    <t>Entretien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</si>
  <si>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</si>
  <si>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</si>
  <si>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</si>
  <si>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</si>
  <si>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</si>
  <si>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</si>
  <si>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</si>
  <si>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</si>
  <si>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</si>
  <si>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</si>
  <si>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</si>
  <si>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</si>
  <si>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</si>
  <si>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</si>
  <si>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</si>
  <si>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H dues</t>
  </si>
  <si>
    <t>HCP</t>
  </si>
  <si>
    <t>AGENT 29</t>
  </si>
  <si>
    <t>AGENT 30</t>
  </si>
  <si>
    <t>AGENT 31</t>
  </si>
  <si>
    <t>Marc TOP</t>
  </si>
  <si>
    <t>Contrats aidés</t>
  </si>
  <si>
    <t>Contractuels</t>
  </si>
  <si>
    <t>Le Proviseur,</t>
  </si>
  <si>
    <t>J-M. SAILLY</t>
  </si>
  <si>
    <t xml:space="preserve">SEMAINIER DE : </t>
  </si>
  <si>
    <t xml:space="preserve">Fonction : </t>
  </si>
  <si>
    <t>Mission(s) :</t>
  </si>
  <si>
    <t>Quotité :</t>
  </si>
  <si>
    <t>HORAIRE</t>
  </si>
  <si>
    <t>JOURS</t>
  </si>
  <si>
    <t>Totaux</t>
  </si>
  <si>
    <t>LUNDI</t>
  </si>
  <si>
    <t>MARDI</t>
  </si>
  <si>
    <t>MERCREDI</t>
  </si>
  <si>
    <t>JEUDI</t>
  </si>
  <si>
    <t>VENDREDI</t>
  </si>
  <si>
    <t>SAMEDI</t>
  </si>
  <si>
    <t>* Dans le cadre d'une semaine de travail ordinaire (présence élèves)</t>
  </si>
  <si>
    <t>TOTAL    39H30</t>
  </si>
  <si>
    <t>pause de 20 minutes</t>
  </si>
  <si>
    <t>L'Intéressé(e),</t>
  </si>
  <si>
    <t>EMPLOI DU TEMPS ANNUEL</t>
  </si>
  <si>
    <t xml:space="preserve">Emploi du temps annuel de : </t>
  </si>
  <si>
    <t>Volume horaire :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</si>
  <si>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</si>
  <si>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</si>
  <si>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</si>
  <si>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</si>
  <si>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</si>
  <si>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</si>
  <si>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</si>
  <si>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</si>
  <si>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</si>
  <si>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</si>
  <si>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</si>
  <si>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</si>
  <si>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M</t>
  </si>
  <si>
    <t>J</t>
  </si>
  <si>
    <t>D</t>
  </si>
  <si>
    <t>V</t>
  </si>
  <si>
    <t>L</t>
  </si>
  <si>
    <t xml:space="preserve">S </t>
  </si>
  <si>
    <t>RTT</t>
  </si>
  <si>
    <t>CFA</t>
  </si>
  <si>
    <t>Total :</t>
  </si>
  <si>
    <t>Dont permanence d'été (en H) :</t>
  </si>
  <si>
    <t>Heures total dûes :</t>
  </si>
  <si>
    <t>Reste :</t>
  </si>
  <si>
    <t>(si positif, à rendre.
sinon, heures à récupérer par l'agent)</t>
  </si>
  <si>
    <t>H à affecter</t>
  </si>
  <si>
    <t xml:space="preserve"> = autres jours de congés résultant de la fermeture du LP</t>
  </si>
  <si>
    <t>Emploi du temps à compter du</t>
  </si>
  <si>
    <t>Jusqu'au</t>
  </si>
  <si>
    <t>*</t>
  </si>
  <si>
    <t>H à effectuer</t>
  </si>
  <si>
    <t xml:space="preserve">20H/semaine avec modulation </t>
  </si>
  <si>
    <t>H</t>
  </si>
  <si>
    <t>H à faire</t>
  </si>
  <si>
    <t>LUNDI A</t>
  </si>
  <si>
    <t>LUNDI B</t>
  </si>
  <si>
    <t>17H30 en semaines impaires</t>
  </si>
  <si>
    <t>772 H (dont 5H30 non affectées pour la journée portes ouvertes)</t>
  </si>
  <si>
    <t>Dont (26,5-15)=</t>
  </si>
  <si>
    <t>Saint-Pol-sur-Mer, le 12/12/2014</t>
  </si>
  <si>
    <t>1544 H</t>
  </si>
  <si>
    <t>Htotales</t>
  </si>
  <si>
    <t>QUOTITE</t>
  </si>
  <si>
    <t>horaires des permanences</t>
  </si>
  <si>
    <t>horaires de la pré-rentrée</t>
  </si>
  <si>
    <t>horaires demi-journée de permanences</t>
  </si>
  <si>
    <t>horaires permanence CUI-CAE</t>
  </si>
  <si>
    <t>horaires de permanence administration</t>
  </si>
  <si>
    <t>CAE</t>
  </si>
  <si>
    <t>Horaires particuliers CUI-CAE</t>
  </si>
  <si>
    <t>Courrier</t>
  </si>
  <si>
    <t>Présence à l'accueil</t>
  </si>
  <si>
    <t>Pause de 20 minutes</t>
  </si>
  <si>
    <t>Ronde (accès bâtiment à contrôler)</t>
  </si>
  <si>
    <t>les autres jours de la semaine</t>
  </si>
  <si>
    <t>Une semaine sur deux, terminera à 13H45 le mercredi, et compensera en finissant 30 minutes plus tôt</t>
  </si>
  <si>
    <t>1544 (dont 8H00 non affectées pour la journée portes ouvertes)</t>
  </si>
  <si>
    <t>AGENT 32</t>
  </si>
  <si>
    <t>Magasinier</t>
  </si>
  <si>
    <t>Responsable de l'équipe de maintenance</t>
  </si>
  <si>
    <t>Grade :</t>
  </si>
  <si>
    <t>Fonction :</t>
  </si>
  <si>
    <t>Agent Technique Territorial Principal Titulaire</t>
  </si>
  <si>
    <t xml:space="preserve">Grade : </t>
  </si>
  <si>
    <t>heures de travail avancées par Mme GHYS</t>
  </si>
  <si>
    <t xml:space="preserve"> du 23 au 27 novembre</t>
  </si>
  <si>
    <t>5H30 avancées</t>
  </si>
  <si>
    <t>Service d'accueil</t>
  </si>
  <si>
    <t>Aide de Mme Vanuxem</t>
  </si>
  <si>
    <t>Mme GHYS</t>
  </si>
  <si>
    <t>3ème période</t>
  </si>
  <si>
    <t>4ème période</t>
  </si>
  <si>
    <t xml:space="preserve">  </t>
  </si>
  <si>
    <t>5ème période</t>
  </si>
  <si>
    <t>Saint-Pol-sur-Mer, le 18/04/2016</t>
  </si>
  <si>
    <t>Années scolaires 2015-16 &amp; 2016-17</t>
  </si>
  <si>
    <t>Saint-Pol-sur-Mer, le 18/04/16</t>
  </si>
  <si>
    <t>2ème période</t>
  </si>
  <si>
    <t>Total</t>
  </si>
  <si>
    <t>1ères périodes</t>
  </si>
  <si>
    <t>(sur la base de 35H hebdomadaires)</t>
  </si>
  <si>
    <t>Faites</t>
  </si>
  <si>
    <t>240H15</t>
  </si>
  <si>
    <t>H total contrat</t>
  </si>
  <si>
    <t>356H</t>
  </si>
  <si>
    <t>Nvl période</t>
  </si>
  <si>
    <t>Nv total</t>
  </si>
  <si>
    <t>417H45</t>
  </si>
  <si>
    <t>Hpayées</t>
  </si>
  <si>
    <t>Heffectives</t>
  </si>
  <si>
    <t>N.B. : Durant les permanences, les horaires sont les suivants : 7H-12H &amp; 12H45-14H45</t>
  </si>
  <si>
    <t>Saint-Pol-sur-Mer, le 30 juin 2016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</si>
  <si>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</si>
  <si>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</si>
  <si>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</si>
  <si>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</si>
  <si>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</si>
  <si>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</si>
  <si>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</si>
  <si>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</si>
  <si>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Accueil / Entretien des bureaux / Reprographie</t>
  </si>
  <si>
    <t>Thierry AIMAN</t>
  </si>
  <si>
    <t>A noter qu'un mercredi sur 2, verification de l'Annexe en fin de journée.</t>
  </si>
  <si>
    <t>Dont (24H45-4)=</t>
  </si>
  <si>
    <t>1544 (dont 5H non affectées pour la journée portes ouvertes)</t>
  </si>
  <si>
    <t>1544 H (dont 5 H non affectées pour la journée portes ouvertes)</t>
  </si>
  <si>
    <t>Dont (5-0)=</t>
  </si>
  <si>
    <t>Dont (43,25-5)=</t>
  </si>
  <si>
    <t>Dont (31-5)=</t>
  </si>
  <si>
    <t>Marie-José RYCKEMBUSCHE</t>
  </si>
  <si>
    <t>1544 (dont 6H non affectées, pour la journée portes ouvertes)</t>
  </si>
  <si>
    <t>Semaines paires</t>
  </si>
  <si>
    <t xml:space="preserve">   </t>
  </si>
  <si>
    <t>Hcp</t>
  </si>
  <si>
    <t xml:space="preserve">       </t>
  </si>
  <si>
    <t>35H hebdonadaire (CP à déduire)</t>
  </si>
  <si>
    <t>semaines</t>
  </si>
  <si>
    <t>jours ouvrés</t>
  </si>
  <si>
    <t>mois</t>
  </si>
  <si>
    <t>Saint-Pol-sur-mer, le 01/09/16</t>
  </si>
  <si>
    <t>Dont (9,5-5,50)=</t>
  </si>
  <si>
    <t xml:space="preserve">      </t>
  </si>
  <si>
    <t>Saint-Pol-sur-Mer, le 31/01/2017</t>
  </si>
  <si>
    <t>Année scolaire 2017-2018</t>
  </si>
  <si>
    <t>2017*</t>
  </si>
  <si>
    <t>Semainier appliqué à partir du 01/09/2017*</t>
  </si>
  <si>
    <t>FERIE</t>
  </si>
  <si>
    <t>1662 h 00</t>
  </si>
  <si>
    <t>Emploi du temps à compter du 1 septembre 2017</t>
  </si>
  <si>
    <t>Loïc CAPE</t>
  </si>
  <si>
    <t>Philippe DHERBOMEZ</t>
  </si>
  <si>
    <t>Brigitte DRUART</t>
  </si>
  <si>
    <t>1544 h 00</t>
  </si>
  <si>
    <t>Jours fériés</t>
  </si>
  <si>
    <t>CA</t>
  </si>
  <si>
    <t>Congés annuels</t>
  </si>
  <si>
    <t>Réduction du temps de travail</t>
  </si>
  <si>
    <t>Congés de fin d'année</t>
  </si>
  <si>
    <t>jours spéciaux (horaires variables)</t>
  </si>
  <si>
    <t>Saint-Pol-sur-Mer, le 01/09/2017</t>
  </si>
  <si>
    <t>présence en reprographie ( 17h30 hebdomadaire)</t>
  </si>
  <si>
    <t>Période au magasin général</t>
  </si>
  <si>
    <t>A noter qu'un mercredi sur 2,vérification de l'annexe en fin de journée.</t>
  </si>
  <si>
    <t>Période ou Mr Baret est en charge du magasin général</t>
  </si>
  <si>
    <t>Dont permanence d'été(en H) :</t>
  </si>
  <si>
    <t>Marie-Joseph PAEPEGAEY</t>
  </si>
  <si>
    <t>Koniba CAMARA</t>
  </si>
  <si>
    <t>Sandrine GROULT</t>
  </si>
  <si>
    <t>Nathalie HUGUES</t>
  </si>
  <si>
    <t>37h00/Semaine</t>
  </si>
  <si>
    <t>pause de 10 minutes</t>
  </si>
  <si>
    <t>pause de 10 minutes (de 10h05 à 10h15)</t>
  </si>
  <si>
    <t>Fabienne Canesse</t>
  </si>
  <si>
    <t>20h/semaine</t>
  </si>
  <si>
    <t>20H/semaine</t>
  </si>
  <si>
    <t>Saint-Pol-sur-Mer, le 01/09/17</t>
  </si>
  <si>
    <t>pause de 10 minutes ( de 10h05 à 10h15)</t>
  </si>
  <si>
    <t>Saint-Pol-sur-Mer, le 01/09/2018</t>
  </si>
  <si>
    <t>pause de 10 minutes (de 10h05 à 10h15, puis de 14h30 à 14h45)</t>
  </si>
  <si>
    <t>Gilles Sterckeman</t>
  </si>
  <si>
    <t>pause de 10 minutes (de 10h05 à 10h15 puis de 14h30 à 14h40)</t>
  </si>
  <si>
    <t>37h/semaines</t>
  </si>
</sst>
</file>

<file path=xl/styles.xml><?xml version="1.0" encoding="utf-8"?>
<styleSheet xmlns="http://schemas.openxmlformats.org/spreadsheetml/2006/main">
  <numFmts count="3">
    <numFmt numFmtId="164" formatCode="[hh]&quot; h &quot;mm"/>
    <numFmt numFmtId="165" formatCode="0.0"/>
    <numFmt numFmtId="166" formatCode="ddd"/>
  </numFmts>
  <fonts count="51">
    <font>
      <sz val="10"/>
      <name val="Arial"/>
      <family val="2"/>
    </font>
    <font>
      <sz val="11"/>
      <color indexed="8"/>
      <name val="Calibri"/>
      <family val="2"/>
      <charset val="1"/>
    </font>
    <font>
      <sz val="12"/>
      <name val="Arial"/>
      <family val="2"/>
      <charset val="1"/>
    </font>
    <font>
      <b/>
      <sz val="12"/>
      <color indexed="9"/>
      <name val="Arial"/>
      <family val="2"/>
      <charset val="1"/>
    </font>
    <font>
      <b/>
      <sz val="14"/>
      <name val="Arial"/>
      <family val="2"/>
      <charset val="1"/>
    </font>
    <font>
      <sz val="14"/>
      <name val="Arial"/>
      <family val="2"/>
      <charset val="1"/>
    </font>
    <font>
      <b/>
      <sz val="12"/>
      <color indexed="10"/>
      <name val="Arial"/>
      <family val="2"/>
    </font>
    <font>
      <sz val="14"/>
      <color indexed="8"/>
      <name val="Arial"/>
      <family val="2"/>
    </font>
    <font>
      <b/>
      <sz val="14"/>
      <color indexed="8"/>
      <name val="Calibri"/>
      <family val="2"/>
      <charset val="1"/>
    </font>
    <font>
      <sz val="14"/>
      <color indexed="8"/>
      <name val="Calibri"/>
      <family val="2"/>
      <charset val="1"/>
    </font>
    <font>
      <b/>
      <sz val="12"/>
      <name val="Arial"/>
      <family val="2"/>
      <charset val="1"/>
    </font>
    <font>
      <b/>
      <u/>
      <sz val="12"/>
      <color indexed="9"/>
      <name val="Arial"/>
      <family val="2"/>
      <charset val="1"/>
    </font>
    <font>
      <sz val="14"/>
      <color indexed="12"/>
      <name val="Arial"/>
      <family val="2"/>
    </font>
    <font>
      <u/>
      <sz val="7"/>
      <color indexed="12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sz val="10"/>
      <color indexed="8"/>
      <name val="Calibri"/>
      <family val="2"/>
      <charset val="1"/>
    </font>
    <font>
      <sz val="12"/>
      <color indexed="8"/>
      <name val="Calibri"/>
      <family val="2"/>
      <charset val="1"/>
    </font>
    <font>
      <b/>
      <sz val="11"/>
      <color indexed="8"/>
      <name val="Calibri"/>
      <family val="2"/>
      <charset val="1"/>
    </font>
    <font>
      <sz val="10"/>
      <name val="Arial"/>
      <family val="2"/>
      <charset val="1"/>
    </font>
    <font>
      <b/>
      <sz val="11"/>
      <color indexed="8"/>
      <name val="Calibri"/>
      <family val="2"/>
    </font>
    <font>
      <b/>
      <sz val="12"/>
      <color indexed="8"/>
      <name val="Calibri"/>
      <family val="2"/>
      <charset val="1"/>
    </font>
    <font>
      <b/>
      <i/>
      <sz val="12"/>
      <name val="Arial"/>
      <family val="2"/>
      <charset val="1"/>
    </font>
    <font>
      <b/>
      <sz val="20"/>
      <color indexed="8"/>
      <name val="Calibri"/>
      <family val="2"/>
      <charset val="1"/>
    </font>
    <font>
      <b/>
      <sz val="12"/>
      <name val="Calibri"/>
      <family val="2"/>
      <charset val="1"/>
    </font>
    <font>
      <b/>
      <sz val="10"/>
      <name val="Arial"/>
      <family val="2"/>
    </font>
    <font>
      <b/>
      <sz val="10"/>
      <color indexed="9"/>
      <name val="Arial"/>
      <family val="2"/>
      <charset val="1"/>
    </font>
    <font>
      <sz val="11"/>
      <name val="Calibri"/>
      <family val="2"/>
      <charset val="1"/>
    </font>
    <font>
      <b/>
      <sz val="10"/>
      <name val="Arial"/>
      <family val="2"/>
      <charset val="1"/>
    </font>
    <font>
      <sz val="11"/>
      <color indexed="8"/>
      <name val="Calibri"/>
      <family val="2"/>
    </font>
    <font>
      <u/>
      <sz val="8"/>
      <name val="Arial"/>
      <family val="2"/>
      <charset val="1"/>
    </font>
    <font>
      <sz val="11"/>
      <color indexed="9"/>
      <name val="Calibri"/>
      <family val="2"/>
      <charset val="1"/>
    </font>
    <font>
      <u/>
      <sz val="8"/>
      <color indexed="9"/>
      <name val="Arial"/>
      <family val="2"/>
      <charset val="1"/>
    </font>
    <font>
      <sz val="8"/>
      <color indexed="8"/>
      <name val="Calibri"/>
      <family val="2"/>
      <charset val="1"/>
    </font>
    <font>
      <i/>
      <sz val="11"/>
      <color indexed="8"/>
      <name val="Calibri"/>
      <family val="2"/>
    </font>
    <font>
      <sz val="11"/>
      <color indexed="8"/>
      <name val="Wingdings"/>
      <charset val="2"/>
    </font>
    <font>
      <sz val="14"/>
      <color indexed="8"/>
      <name val="Calibri"/>
      <family val="2"/>
    </font>
    <font>
      <sz val="12"/>
      <color indexed="8"/>
      <name val="Calibri"/>
      <family val="2"/>
    </font>
    <font>
      <b/>
      <sz val="14"/>
      <color indexed="8"/>
      <name val="Calibri"/>
      <family val="2"/>
    </font>
    <font>
      <sz val="10"/>
      <name val="Arial"/>
      <family val="2"/>
    </font>
    <font>
      <b/>
      <sz val="16"/>
      <color indexed="8"/>
      <name val="Calibri"/>
      <family val="2"/>
    </font>
    <font>
      <b/>
      <sz val="16"/>
      <color indexed="8"/>
      <name val="Calibri"/>
      <family val="2"/>
      <charset val="1"/>
    </font>
    <font>
      <b/>
      <sz val="16"/>
      <name val="Arial"/>
      <family val="2"/>
    </font>
    <font>
      <sz val="11"/>
      <color theme="0"/>
      <name val="Calibri"/>
      <family val="2"/>
      <charset val="1"/>
    </font>
    <font>
      <u/>
      <sz val="8"/>
      <color theme="0"/>
      <name val="Arial"/>
      <family val="2"/>
      <charset val="1"/>
    </font>
    <font>
      <b/>
      <sz val="10"/>
      <color theme="0"/>
      <name val="Arial"/>
      <family val="2"/>
      <charset val="1"/>
    </font>
    <font>
      <sz val="11"/>
      <color rgb="FFFF0000"/>
      <name val="Calibri"/>
      <family val="2"/>
      <charset val="1"/>
    </font>
    <font>
      <sz val="11"/>
      <color theme="7" tint="0.39997558519241921"/>
      <name val="Calibri"/>
      <family val="2"/>
      <charset val="1"/>
    </font>
    <font>
      <u/>
      <sz val="8"/>
      <color rgb="FFFF0000"/>
      <name val="Arial"/>
      <family val="2"/>
      <charset val="1"/>
    </font>
    <font>
      <b/>
      <sz val="10"/>
      <color rgb="FFFF0000"/>
      <name val="Arial"/>
      <family val="2"/>
      <charset val="1"/>
    </font>
    <font>
      <sz val="10"/>
      <color indexed="8"/>
      <name val="Arial"/>
      <family val="2"/>
    </font>
  </fonts>
  <fills count="61">
    <fill>
      <patternFill patternType="none"/>
    </fill>
    <fill>
      <patternFill patternType="gray125"/>
    </fill>
    <fill>
      <patternFill patternType="solid">
        <fgColor indexed="56"/>
        <bgColor indexed="63"/>
      </patternFill>
    </fill>
    <fill>
      <patternFill patternType="solid">
        <fgColor indexed="24"/>
        <bgColor indexed="44"/>
      </patternFill>
    </fill>
    <fill>
      <patternFill patternType="solid">
        <fgColor indexed="54"/>
        <bgColor indexed="62"/>
      </patternFill>
    </fill>
    <fill>
      <patternFill patternType="solid">
        <fgColor indexed="9"/>
        <bgColor indexed="26"/>
      </patternFill>
    </fill>
    <fill>
      <patternFill patternType="solid">
        <fgColor indexed="42"/>
        <bgColor indexed="47"/>
      </patternFill>
    </fill>
    <fill>
      <patternFill patternType="solid">
        <fgColor indexed="22"/>
        <bgColor indexed="47"/>
      </patternFill>
    </fill>
    <fill>
      <patternFill patternType="solid">
        <fgColor indexed="10"/>
        <bgColor indexed="60"/>
      </patternFill>
    </fill>
    <fill>
      <patternFill patternType="solid">
        <fgColor indexed="55"/>
        <bgColor indexed="2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249977111117893"/>
        <bgColor indexed="6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indexed="47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7558519241921"/>
        <bgColor indexed="47"/>
      </patternFill>
    </fill>
    <fill>
      <patternFill patternType="solid">
        <fgColor theme="6" tint="0.59999389629810485"/>
        <bgColor indexed="60"/>
      </patternFill>
    </fill>
    <fill>
      <patternFill patternType="solid">
        <fgColor theme="7" tint="0.39997558519241921"/>
        <bgColor indexed="62"/>
      </patternFill>
    </fill>
    <fill>
      <patternFill patternType="solid">
        <fgColor theme="4" tint="-0.249977111117893"/>
        <bgColor indexed="63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26"/>
      </patternFill>
    </fill>
    <fill>
      <patternFill patternType="solid">
        <fgColor theme="4" tint="0.39997558519241921"/>
        <bgColor indexed="62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0"/>
      </patternFill>
    </fill>
    <fill>
      <patternFill patternType="solid">
        <fgColor theme="7" tint="-0.249977111117893"/>
        <bgColor indexed="60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59999389629810485"/>
        <bgColor indexed="4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2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47"/>
      </patternFill>
    </fill>
    <fill>
      <patternFill patternType="solid">
        <fgColor theme="4" tint="0.59999389629810485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47"/>
      </patternFill>
    </fill>
    <fill>
      <patternFill patternType="solid">
        <fgColor theme="4" tint="0.39997558519241921"/>
        <bgColor indexed="44"/>
      </patternFill>
    </fill>
    <fill>
      <patternFill patternType="solid">
        <fgColor theme="0"/>
        <bgColor indexed="63"/>
      </patternFill>
    </fill>
    <fill>
      <patternFill patternType="solid">
        <fgColor rgb="FFFF0000"/>
        <bgColor indexed="60"/>
      </patternFill>
    </fill>
    <fill>
      <patternFill patternType="solid">
        <fgColor theme="3" tint="0.59999389629810485"/>
        <bgColor indexed="47"/>
      </patternFill>
    </fill>
    <fill>
      <patternFill patternType="solid">
        <fgColor theme="6" tint="0.39997558519241921"/>
        <bgColor indexed="47"/>
      </patternFill>
    </fill>
    <fill>
      <patternFill patternType="solid">
        <fgColor theme="3" tint="-0.499984740745262"/>
        <bgColor indexed="63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indexed="55"/>
      </patternFill>
    </fill>
    <fill>
      <patternFill patternType="solid">
        <fgColor theme="6" tint="0.39997558519241921"/>
        <bgColor indexed="60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indexed="47"/>
      </patternFill>
    </fill>
    <fill>
      <patternFill patternType="solid">
        <fgColor rgb="FF00B0F0"/>
        <bgColor indexed="60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indexed="62"/>
      </patternFill>
    </fill>
    <fill>
      <patternFill patternType="solid">
        <fgColor theme="0"/>
        <bgColor indexed="62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indexed="62"/>
      </patternFill>
    </fill>
    <fill>
      <patternFill patternType="solid">
        <fgColor theme="7" tint="0.59999389629810485"/>
        <bgColor indexed="44"/>
      </patternFill>
    </fill>
    <fill>
      <patternFill patternType="solid">
        <fgColor theme="0"/>
        <bgColor indexed="26"/>
      </patternFill>
    </fill>
    <fill>
      <patternFill patternType="solid">
        <fgColor theme="4" tint="-0.249977111117893"/>
        <bgColor indexed="44"/>
      </patternFill>
    </fill>
    <fill>
      <patternFill patternType="solid">
        <fgColor theme="0"/>
        <bgColor indexed="44"/>
      </patternFill>
    </fill>
    <fill>
      <patternFill patternType="solid">
        <fgColor theme="0"/>
        <bgColor indexed="24"/>
      </patternFill>
    </fill>
    <fill>
      <patternFill patternType="solid">
        <fgColor theme="3" tint="0.59999389629810485"/>
        <bgColor indexed="62"/>
      </patternFill>
    </fill>
  </fills>
  <borders count="97">
    <border>
      <left/>
      <right/>
      <top/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/>
      <right style="thick">
        <color indexed="8"/>
      </right>
      <top/>
      <bottom style="thick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ck">
        <color indexed="8"/>
      </top>
      <bottom style="thin">
        <color indexed="8"/>
      </bottom>
      <diagonal/>
    </border>
    <border>
      <left style="thick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ck">
        <color indexed="8"/>
      </bottom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/>
      <right/>
      <top style="double">
        <color indexed="8"/>
      </top>
      <bottom/>
      <diagonal/>
    </border>
    <border>
      <left style="double">
        <color indexed="8"/>
      </left>
      <right style="double">
        <color indexed="8"/>
      </right>
      <top style="double">
        <color indexed="8"/>
      </top>
      <bottom/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/>
      <right/>
      <top/>
      <bottom style="double">
        <color indexed="8"/>
      </bottom>
      <diagonal/>
    </border>
    <border>
      <left style="double">
        <color indexed="8"/>
      </left>
      <right style="double">
        <color indexed="8"/>
      </right>
      <top/>
      <bottom style="double">
        <color indexed="8"/>
      </bottom>
      <diagonal/>
    </border>
    <border>
      <left style="double">
        <color indexed="8"/>
      </left>
      <right/>
      <top style="double">
        <color indexed="8"/>
      </top>
      <bottom style="thin">
        <color indexed="8"/>
      </bottom>
      <diagonal/>
    </border>
    <border>
      <left/>
      <right style="double">
        <color indexed="8"/>
      </right>
      <top style="double">
        <color indexed="8"/>
      </top>
      <bottom style="thin">
        <color indexed="8"/>
      </bottom>
      <diagonal/>
    </border>
    <border>
      <left/>
      <right/>
      <top style="double">
        <color indexed="8"/>
      </top>
      <bottom style="thin">
        <color indexed="8"/>
      </bottom>
      <diagonal/>
    </border>
    <border>
      <left style="thick">
        <color indexed="8"/>
      </left>
      <right style="thin">
        <color indexed="8"/>
      </right>
      <top style="double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double">
        <color indexed="8"/>
      </top>
      <bottom style="thin">
        <color indexed="8"/>
      </bottom>
      <diagonal/>
    </border>
    <border>
      <left style="thin">
        <color indexed="8"/>
      </left>
      <right style="thick">
        <color indexed="8"/>
      </right>
      <top style="double">
        <color indexed="8"/>
      </top>
      <bottom style="thin">
        <color indexed="8"/>
      </bottom>
      <diagonal/>
    </border>
    <border>
      <left style="thick">
        <color indexed="8"/>
      </left>
      <right style="double">
        <color indexed="8"/>
      </right>
      <top style="double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thin">
        <color indexed="8"/>
      </bottom>
      <diagonal/>
    </border>
    <border>
      <left style="double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double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ck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ck">
        <color indexed="8"/>
      </right>
      <top/>
      <bottom style="thin">
        <color indexed="8"/>
      </bottom>
      <diagonal/>
    </border>
    <border>
      <left style="thick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/>
      <top/>
      <bottom style="thin">
        <color indexed="8"/>
      </bottom>
      <diagonal/>
    </border>
    <border>
      <left/>
      <right style="double">
        <color indexed="8"/>
      </right>
      <top/>
      <bottom style="thin">
        <color indexed="8"/>
      </bottom>
      <diagonal/>
    </border>
    <border>
      <left style="thick">
        <color indexed="8"/>
      </left>
      <right style="double">
        <color indexed="8"/>
      </right>
      <top/>
      <bottom style="thin">
        <color indexed="8"/>
      </bottom>
      <diagonal/>
    </border>
    <border>
      <left style="double">
        <color indexed="8"/>
      </left>
      <right style="double">
        <color indexed="8"/>
      </right>
      <top/>
      <bottom style="thin">
        <color indexed="8"/>
      </bottom>
      <diagonal/>
    </border>
    <border>
      <left style="double">
        <color indexed="8"/>
      </left>
      <right/>
      <top/>
      <bottom/>
      <diagonal/>
    </border>
    <border>
      <left/>
      <right style="double">
        <color indexed="8"/>
      </right>
      <top/>
      <bottom/>
      <diagonal/>
    </border>
    <border>
      <left style="thick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ck">
        <color indexed="8"/>
      </left>
      <right style="double">
        <color indexed="8"/>
      </right>
      <top/>
      <bottom/>
      <diagonal/>
    </border>
    <border>
      <left style="double">
        <color indexed="8"/>
      </left>
      <right style="double">
        <color indexed="8"/>
      </right>
      <top/>
      <bottom/>
      <diagonal/>
    </border>
    <border>
      <left style="thick">
        <color indexed="8"/>
      </left>
      <right style="thin">
        <color indexed="8"/>
      </right>
      <top/>
      <bottom style="double">
        <color indexed="8"/>
      </bottom>
      <diagonal/>
    </border>
    <border>
      <left style="thin">
        <color indexed="8"/>
      </left>
      <right style="thin">
        <color indexed="8"/>
      </right>
      <top/>
      <bottom style="double">
        <color indexed="8"/>
      </bottom>
      <diagonal/>
    </border>
    <border>
      <left style="thick">
        <color indexed="8"/>
      </left>
      <right style="double">
        <color indexed="8"/>
      </right>
      <top/>
      <bottom style="double">
        <color indexed="8"/>
      </bottom>
      <diagonal/>
    </border>
    <border>
      <left/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ck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ck">
        <color indexed="8"/>
      </right>
      <top style="thin">
        <color indexed="8"/>
      </top>
      <bottom/>
      <diagonal/>
    </border>
    <border>
      <left style="thin">
        <color indexed="8"/>
      </left>
      <right style="thick">
        <color indexed="8"/>
      </right>
      <top/>
      <bottom style="double">
        <color indexed="8"/>
      </bottom>
      <diagonal/>
    </border>
    <border>
      <left style="thick">
        <color indexed="8"/>
      </left>
      <right/>
      <top style="double">
        <color indexed="8"/>
      </top>
      <bottom style="thin">
        <color indexed="8"/>
      </bottom>
      <diagonal/>
    </border>
    <border>
      <left style="thick">
        <color indexed="8"/>
      </left>
      <right/>
      <top style="thin">
        <color indexed="8"/>
      </top>
      <bottom style="thin">
        <color indexed="8"/>
      </bottom>
      <diagonal/>
    </border>
    <border>
      <left style="thick">
        <color indexed="8"/>
      </left>
      <right/>
      <top/>
      <bottom style="thin">
        <color indexed="8"/>
      </bottom>
      <diagonal/>
    </border>
    <border>
      <left style="thick">
        <color indexed="8"/>
      </left>
      <right/>
      <top/>
      <bottom/>
      <diagonal/>
    </border>
    <border>
      <left style="thick">
        <color indexed="8"/>
      </left>
      <right/>
      <top/>
      <bottom style="double">
        <color indexed="8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thin">
        <color indexed="8"/>
      </left>
      <right style="thick">
        <color indexed="8"/>
      </right>
      <top/>
      <bottom/>
      <diagonal/>
    </border>
    <border>
      <left/>
      <right style="thin">
        <color indexed="8"/>
      </right>
      <top/>
      <bottom style="double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ck">
        <color indexed="8"/>
      </left>
      <right style="thin">
        <color indexed="8"/>
      </right>
      <top style="double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ck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ck">
        <color indexed="8"/>
      </right>
      <top style="thin">
        <color indexed="8"/>
      </top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/>
      <diagonal/>
    </border>
    <border>
      <left style="thick">
        <color indexed="8"/>
      </left>
      <right/>
      <top/>
      <bottom style="thick">
        <color indexed="8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/>
      <top style="double">
        <color indexed="8"/>
      </top>
      <bottom style="double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3" fillId="0" borderId="0" applyNumberFormat="0" applyFill="0" applyBorder="0" applyAlignment="0" applyProtection="0"/>
    <xf numFmtId="9" fontId="39" fillId="0" borderId="0" applyFill="0" applyBorder="0" applyAlignment="0" applyProtection="0"/>
  </cellStyleXfs>
  <cellXfs count="703">
    <xf numFmtId="0" fontId="0" fillId="0" borderId="0" xfId="0"/>
    <xf numFmtId="0" fontId="2" fillId="0" borderId="0" xfId="1" applyFont="1" applyProtection="1"/>
    <xf numFmtId="0" fontId="4" fillId="0" borderId="1" xfId="1" applyFont="1" applyFill="1" applyBorder="1" applyProtection="1"/>
    <xf numFmtId="0" fontId="2" fillId="0" borderId="0" xfId="1" applyFont="1" applyFill="1" applyProtection="1"/>
    <xf numFmtId="0" fontId="5" fillId="0" borderId="0" xfId="1" applyFont="1" applyFill="1" applyProtection="1"/>
    <xf numFmtId="0" fontId="5" fillId="0" borderId="0" xfId="1" applyFont="1" applyProtection="1"/>
    <xf numFmtId="0" fontId="4" fillId="0" borderId="2" xfId="1" applyFont="1" applyFill="1" applyBorder="1" applyProtection="1"/>
    <xf numFmtId="0" fontId="6" fillId="0" borderId="0" xfId="1" applyFont="1" applyFill="1" applyProtection="1"/>
    <xf numFmtId="0" fontId="7" fillId="0" borderId="0" xfId="1" applyFont="1" applyAlignment="1">
      <alignment wrapText="1"/>
    </xf>
    <xf numFmtId="14" fontId="8" fillId="0" borderId="3" xfId="1" applyNumberFormat="1" applyFont="1" applyBorder="1" applyAlignment="1">
      <alignment wrapText="1"/>
    </xf>
    <xf numFmtId="0" fontId="9" fillId="0" borderId="0" xfId="1" applyFont="1" applyBorder="1"/>
    <xf numFmtId="0" fontId="9" fillId="0" borderId="0" xfId="1" applyFont="1" applyBorder="1" applyAlignment="1">
      <alignment horizontal="center"/>
    </xf>
    <xf numFmtId="0" fontId="2" fillId="0" borderId="0" xfId="1" applyFont="1" applyFill="1" applyBorder="1" applyProtection="1"/>
    <xf numFmtId="0" fontId="2" fillId="0" borderId="0" xfId="1" applyFont="1" applyBorder="1" applyProtection="1"/>
    <xf numFmtId="0" fontId="10" fillId="0" borderId="4" xfId="1" applyFont="1" applyFill="1" applyBorder="1" applyAlignment="1" applyProtection="1">
      <alignment vertical="top" wrapText="1"/>
    </xf>
    <xf numFmtId="0" fontId="3" fillId="2" borderId="5" xfId="1" applyFont="1" applyFill="1" applyBorder="1" applyAlignment="1" applyProtection="1">
      <alignment horizontal="center" vertical="center" wrapText="1"/>
    </xf>
    <xf numFmtId="0" fontId="3" fillId="2" borderId="5" xfId="1" applyFont="1" applyFill="1" applyBorder="1" applyAlignment="1" applyProtection="1">
      <alignment vertical="center" wrapText="1"/>
    </xf>
    <xf numFmtId="9" fontId="2" fillId="0" borderId="0" xfId="1" applyNumberFormat="1" applyFont="1" applyBorder="1" applyProtection="1"/>
    <xf numFmtId="0" fontId="3" fillId="2" borderId="6" xfId="1" applyFont="1" applyFill="1" applyBorder="1" applyAlignment="1" applyProtection="1">
      <alignment vertical="top" wrapText="1"/>
    </xf>
    <xf numFmtId="0" fontId="10" fillId="0" borderId="7" xfId="1" applyFont="1" applyFill="1" applyBorder="1" applyAlignment="1" applyProtection="1">
      <alignment vertical="top" wrapText="1"/>
      <protection locked="0"/>
    </xf>
    <xf numFmtId="9" fontId="10" fillId="0" borderId="7" xfId="1" applyNumberFormat="1" applyFont="1" applyFill="1" applyBorder="1" applyAlignment="1" applyProtection="1">
      <alignment horizontal="center" vertical="top" wrapText="1"/>
      <protection locked="0"/>
    </xf>
    <xf numFmtId="0" fontId="2" fillId="0" borderId="0" xfId="1" applyFont="1" applyFill="1" applyAlignment="1" applyProtection="1">
      <alignment horizontal="center"/>
    </xf>
    <xf numFmtId="0" fontId="2" fillId="0" borderId="0" xfId="1" applyFont="1" applyBorder="1" applyAlignment="1" applyProtection="1">
      <alignment horizontal="center"/>
    </xf>
    <xf numFmtId="9" fontId="10" fillId="0" borderId="8" xfId="1" applyNumberFormat="1" applyFont="1" applyFill="1" applyBorder="1" applyAlignment="1" applyProtection="1">
      <alignment horizontal="center" vertical="top" wrapText="1"/>
      <protection locked="0"/>
    </xf>
    <xf numFmtId="14" fontId="2" fillId="0" borderId="0" xfId="1" applyNumberFormat="1" applyFont="1" applyBorder="1" applyAlignment="1" applyProtection="1">
      <alignment horizontal="center"/>
    </xf>
    <xf numFmtId="164" fontId="2" fillId="0" borderId="0" xfId="1" applyNumberFormat="1" applyFont="1" applyBorder="1" applyProtection="1"/>
    <xf numFmtId="0" fontId="10" fillId="0" borderId="8" xfId="1" applyFont="1" applyFill="1" applyBorder="1" applyAlignment="1" applyProtection="1">
      <alignment vertical="top" wrapText="1"/>
      <protection locked="0"/>
    </xf>
    <xf numFmtId="0" fontId="12" fillId="0" borderId="8" xfId="2" applyNumberFormat="1" applyFont="1" applyFill="1" applyBorder="1" applyAlignment="1" applyProtection="1">
      <alignment vertical="top" wrapText="1"/>
      <protection locked="0"/>
    </xf>
    <xf numFmtId="14" fontId="2" fillId="0" borderId="0" xfId="1" applyNumberFormat="1" applyFont="1" applyBorder="1" applyAlignment="1" applyProtection="1">
      <alignment horizontal="left"/>
    </xf>
    <xf numFmtId="0" fontId="14" fillId="0" borderId="0" xfId="1" applyFont="1" applyBorder="1" applyProtection="1"/>
    <xf numFmtId="14" fontId="2" fillId="0" borderId="3" xfId="1" applyNumberFormat="1" applyFont="1" applyBorder="1" applyAlignment="1" applyProtection="1">
      <alignment horizontal="center"/>
    </xf>
    <xf numFmtId="0" fontId="15" fillId="0" borderId="9" xfId="1" applyFont="1" applyFill="1" applyBorder="1" applyAlignment="1" applyProtection="1">
      <alignment vertical="top" wrapText="1"/>
      <protection locked="0"/>
    </xf>
    <xf numFmtId="0" fontId="10" fillId="0" borderId="9" xfId="1" applyFont="1" applyFill="1" applyBorder="1" applyAlignment="1" applyProtection="1">
      <alignment vertical="top" wrapText="1"/>
      <protection locked="0"/>
    </xf>
    <xf numFmtId="9" fontId="10" fillId="0" borderId="9" xfId="1" applyNumberFormat="1" applyFont="1" applyFill="1" applyBorder="1" applyAlignment="1" applyProtection="1">
      <alignment horizontal="center" vertical="top" wrapText="1"/>
      <protection locked="0"/>
    </xf>
    <xf numFmtId="0" fontId="1" fillId="0" borderId="0" xfId="1"/>
    <xf numFmtId="0" fontId="1" fillId="0" borderId="0" xfId="1" applyAlignment="1">
      <alignment horizontal="center"/>
    </xf>
    <xf numFmtId="0" fontId="16" fillId="0" borderId="0" xfId="1" applyFont="1"/>
    <xf numFmtId="0" fontId="17" fillId="0" borderId="0" xfId="1" applyFont="1"/>
    <xf numFmtId="0" fontId="9" fillId="0" borderId="0" xfId="1" applyFont="1"/>
    <xf numFmtId="0" fontId="8" fillId="0" borderId="0" xfId="1" applyFont="1"/>
    <xf numFmtId="0" fontId="9" fillId="0" borderId="0" xfId="1" applyFont="1" applyBorder="1" applyAlignment="1">
      <alignment wrapText="1"/>
    </xf>
    <xf numFmtId="0" fontId="1" fillId="0" borderId="0" xfId="1" applyFont="1" applyBorder="1" applyAlignment="1">
      <alignment wrapText="1"/>
    </xf>
    <xf numFmtId="0" fontId="1" fillId="0" borderId="10" xfId="1" applyBorder="1"/>
    <xf numFmtId="0" fontId="1" fillId="0" borderId="11" xfId="1" applyBorder="1"/>
    <xf numFmtId="0" fontId="1" fillId="0" borderId="12" xfId="1" applyBorder="1" applyAlignment="1">
      <alignment horizontal="center"/>
    </xf>
    <xf numFmtId="0" fontId="1" fillId="0" borderId="13" xfId="1" applyBorder="1" applyAlignment="1">
      <alignment horizontal="center"/>
    </xf>
    <xf numFmtId="0" fontId="1" fillId="0" borderId="14" xfId="1" applyFont="1" applyBorder="1"/>
    <xf numFmtId="0" fontId="1" fillId="0" borderId="15" xfId="1" applyBorder="1"/>
    <xf numFmtId="0" fontId="1" fillId="0" borderId="16" xfId="1" applyBorder="1"/>
    <xf numFmtId="0" fontId="1" fillId="0" borderId="17" xfId="1" applyFont="1" applyBorder="1" applyAlignment="1">
      <alignment horizontal="center"/>
    </xf>
    <xf numFmtId="0" fontId="1" fillId="0" borderId="18" xfId="1" applyFont="1" applyBorder="1"/>
    <xf numFmtId="0" fontId="1" fillId="0" borderId="19" xfId="1" applyBorder="1"/>
    <xf numFmtId="0" fontId="1" fillId="0" borderId="20" xfId="1" applyFill="1" applyBorder="1"/>
    <xf numFmtId="0" fontId="1" fillId="0" borderId="21" xfId="1" applyFill="1" applyBorder="1"/>
    <xf numFmtId="0" fontId="1" fillId="0" borderId="22" xfId="1" applyFill="1" applyBorder="1"/>
    <xf numFmtId="0" fontId="1" fillId="4" borderId="21" xfId="1" applyFill="1" applyBorder="1"/>
    <xf numFmtId="0" fontId="1" fillId="4" borderId="22" xfId="1" applyFill="1" applyBorder="1"/>
    <xf numFmtId="0" fontId="1" fillId="5" borderId="22" xfId="1" applyFill="1" applyBorder="1"/>
    <xf numFmtId="0" fontId="1" fillId="4" borderId="23" xfId="1" applyFill="1" applyBorder="1"/>
    <xf numFmtId="0" fontId="1" fillId="3" borderId="22" xfId="1" applyFill="1" applyBorder="1"/>
    <xf numFmtId="0" fontId="1" fillId="5" borderId="21" xfId="1" applyFill="1" applyBorder="1"/>
    <xf numFmtId="0" fontId="1" fillId="0" borderId="24" xfId="1" applyFill="1" applyBorder="1"/>
    <xf numFmtId="164" fontId="1" fillId="0" borderId="25" xfId="1" applyNumberFormat="1" applyBorder="1" applyAlignment="1">
      <alignment horizontal="center"/>
    </xf>
    <xf numFmtId="0" fontId="1" fillId="0" borderId="26" xfId="1" applyFont="1" applyBorder="1"/>
    <xf numFmtId="0" fontId="1" fillId="0" borderId="27" xfId="1" applyBorder="1"/>
    <xf numFmtId="0" fontId="1" fillId="0" borderId="28" xfId="1" applyFill="1" applyBorder="1"/>
    <xf numFmtId="0" fontId="1" fillId="0" borderId="6" xfId="1" applyFill="1" applyBorder="1"/>
    <xf numFmtId="0" fontId="1" fillId="0" borderId="29" xfId="1" applyFill="1" applyBorder="1"/>
    <xf numFmtId="0" fontId="1" fillId="4" borderId="30" xfId="1" applyFill="1" applyBorder="1"/>
    <xf numFmtId="0" fontId="1" fillId="4" borderId="29" xfId="1" applyFill="1" applyBorder="1"/>
    <xf numFmtId="0" fontId="1" fillId="0" borderId="30" xfId="1" applyFill="1" applyBorder="1"/>
    <xf numFmtId="0" fontId="1" fillId="5" borderId="29" xfId="1" applyFill="1" applyBorder="1"/>
    <xf numFmtId="0" fontId="1" fillId="5" borderId="30" xfId="1" applyFill="1" applyBorder="1"/>
    <xf numFmtId="0" fontId="1" fillId="0" borderId="31" xfId="1" applyFill="1" applyBorder="1"/>
    <xf numFmtId="0" fontId="1" fillId="0" borderId="7" xfId="1" applyFill="1" applyBorder="1"/>
    <xf numFmtId="0" fontId="1" fillId="4" borderId="6" xfId="1" applyFill="1" applyBorder="1"/>
    <xf numFmtId="0" fontId="1" fillId="4" borderId="7" xfId="1" applyFill="1" applyBorder="1"/>
    <xf numFmtId="0" fontId="1" fillId="5" borderId="6" xfId="1" applyFill="1" applyBorder="1"/>
    <xf numFmtId="0" fontId="1" fillId="5" borderId="7" xfId="1" applyFill="1" applyBorder="1"/>
    <xf numFmtId="0" fontId="1" fillId="0" borderId="32" xfId="1" applyFill="1" applyBorder="1"/>
    <xf numFmtId="164" fontId="1" fillId="0" borderId="33" xfId="1" applyNumberFormat="1" applyBorder="1" applyAlignment="1">
      <alignment horizontal="center"/>
    </xf>
    <xf numFmtId="0" fontId="1" fillId="0" borderId="34" xfId="1" applyFont="1" applyBorder="1"/>
    <xf numFmtId="0" fontId="1" fillId="0" borderId="35" xfId="1" applyBorder="1"/>
    <xf numFmtId="0" fontId="1" fillId="0" borderId="3" xfId="1" applyFill="1" applyBorder="1"/>
    <xf numFmtId="0" fontId="1" fillId="4" borderId="31" xfId="1" applyFill="1" applyBorder="1"/>
    <xf numFmtId="0" fontId="1" fillId="3" borderId="29" xfId="1" applyFill="1" applyBorder="1"/>
    <xf numFmtId="0" fontId="1" fillId="0" borderId="36" xfId="1" applyFill="1" applyBorder="1"/>
    <xf numFmtId="164" fontId="1" fillId="0" borderId="37" xfId="1" applyNumberFormat="1" applyBorder="1" applyAlignment="1">
      <alignment horizontal="center"/>
    </xf>
    <xf numFmtId="0" fontId="1" fillId="3" borderId="7" xfId="1" applyFill="1" applyBorder="1"/>
    <xf numFmtId="0" fontId="1" fillId="0" borderId="38" xfId="1" applyBorder="1"/>
    <xf numFmtId="0" fontId="1" fillId="0" borderId="39" xfId="1" applyBorder="1"/>
    <xf numFmtId="0" fontId="1" fillId="0" borderId="0" xfId="1" applyFill="1" applyBorder="1"/>
    <xf numFmtId="0" fontId="1" fillId="0" borderId="40" xfId="1" applyFill="1" applyBorder="1"/>
    <xf numFmtId="0" fontId="1" fillId="0" borderId="41" xfId="1" applyFill="1" applyBorder="1"/>
    <xf numFmtId="0" fontId="1" fillId="0" borderId="42" xfId="1" applyFill="1" applyBorder="1"/>
    <xf numFmtId="164" fontId="1" fillId="0" borderId="43" xfId="1" applyNumberFormat="1" applyBorder="1" applyAlignment="1">
      <alignment horizontal="center"/>
    </xf>
    <xf numFmtId="0" fontId="1" fillId="0" borderId="16" xfId="1" applyFill="1" applyBorder="1"/>
    <xf numFmtId="0" fontId="1" fillId="0" borderId="44" xfId="1" applyFill="1" applyBorder="1"/>
    <xf numFmtId="0" fontId="1" fillId="0" borderId="45" xfId="1" applyFill="1" applyBorder="1"/>
    <xf numFmtId="0" fontId="1" fillId="0" borderId="46" xfId="1" applyFill="1" applyBorder="1"/>
    <xf numFmtId="164" fontId="1" fillId="0" borderId="17" xfId="1" applyNumberFormat="1" applyBorder="1" applyAlignment="1">
      <alignment horizontal="center"/>
    </xf>
    <xf numFmtId="0" fontId="1" fillId="0" borderId="12" xfId="1" applyBorder="1"/>
    <xf numFmtId="0" fontId="1" fillId="0" borderId="0" xfId="1" applyBorder="1"/>
    <xf numFmtId="164" fontId="1" fillId="0" borderId="47" xfId="1" applyNumberFormat="1" applyBorder="1" applyAlignment="1">
      <alignment horizontal="center"/>
    </xf>
    <xf numFmtId="0" fontId="1" fillId="3" borderId="48" xfId="1" applyFill="1" applyBorder="1"/>
    <xf numFmtId="0" fontId="1" fillId="3" borderId="28" xfId="1" applyFill="1" applyBorder="1"/>
    <xf numFmtId="0" fontId="1" fillId="3" borderId="49" xfId="1" applyFill="1" applyBorder="1"/>
    <xf numFmtId="0" fontId="1" fillId="0" borderId="0" xfId="1" applyFont="1" applyBorder="1" applyAlignment="1">
      <alignment horizontal="center"/>
    </xf>
    <xf numFmtId="0" fontId="19" fillId="0" borderId="0" xfId="1" applyFont="1"/>
    <xf numFmtId="0" fontId="20" fillId="0" borderId="0" xfId="1" applyFont="1"/>
    <xf numFmtId="0" fontId="1" fillId="6" borderId="21" xfId="1" applyFill="1" applyBorder="1"/>
    <xf numFmtId="0" fontId="1" fillId="6" borderId="22" xfId="1" applyFill="1" applyBorder="1"/>
    <xf numFmtId="0" fontId="1" fillId="3" borderId="21" xfId="1" applyFill="1" applyBorder="1"/>
    <xf numFmtId="0" fontId="1" fillId="6" borderId="23" xfId="1" applyFill="1" applyBorder="1"/>
    <xf numFmtId="0" fontId="1" fillId="6" borderId="30" xfId="1" applyFill="1" applyBorder="1"/>
    <xf numFmtId="0" fontId="1" fillId="6" borderId="29" xfId="1" applyFill="1" applyBorder="1"/>
    <xf numFmtId="0" fontId="1" fillId="3" borderId="30" xfId="1" applyFill="1" applyBorder="1"/>
    <xf numFmtId="0" fontId="1" fillId="6" borderId="6" xfId="1" applyFill="1" applyBorder="1"/>
    <xf numFmtId="0" fontId="1" fillId="6" borderId="7" xfId="1" applyFill="1" applyBorder="1"/>
    <xf numFmtId="0" fontId="1" fillId="3" borderId="6" xfId="1" applyFill="1" applyBorder="1"/>
    <xf numFmtId="0" fontId="1" fillId="6" borderId="31" xfId="1" applyFill="1" applyBorder="1"/>
    <xf numFmtId="0" fontId="1" fillId="0" borderId="0" xfId="1" applyFill="1"/>
    <xf numFmtId="0" fontId="21" fillId="0" borderId="0" xfId="1" applyFont="1"/>
    <xf numFmtId="0" fontId="22" fillId="0" borderId="0" xfId="1" applyFont="1" applyFill="1" applyBorder="1"/>
    <xf numFmtId="0" fontId="23" fillId="0" borderId="0" xfId="1" applyFont="1" applyFill="1" applyBorder="1"/>
    <xf numFmtId="0" fontId="4" fillId="0" borderId="0" xfId="1" applyFont="1" applyFill="1" applyBorder="1"/>
    <xf numFmtId="0" fontId="22" fillId="0" borderId="0" xfId="1" applyFont="1" applyFill="1" applyBorder="1" applyAlignment="1">
      <alignment horizontal="left"/>
    </xf>
    <xf numFmtId="0" fontId="1" fillId="0" borderId="0" xfId="1" applyFill="1" applyBorder="1" applyAlignment="1">
      <alignment horizontal="left"/>
    </xf>
    <xf numFmtId="0" fontId="24" fillId="0" borderId="0" xfId="1" applyFont="1" applyFill="1" applyBorder="1"/>
    <xf numFmtId="0" fontId="1" fillId="0" borderId="0" xfId="1" applyFont="1" applyFill="1" applyBorder="1"/>
    <xf numFmtId="0" fontId="9" fillId="0" borderId="0" xfId="1" applyFont="1" applyFill="1"/>
    <xf numFmtId="0" fontId="9" fillId="0" borderId="0" xfId="1" applyFont="1" applyAlignment="1">
      <alignment wrapText="1"/>
    </xf>
    <xf numFmtId="0" fontId="8" fillId="0" borderId="0" xfId="1" applyFont="1" applyBorder="1"/>
    <xf numFmtId="0" fontId="9" fillId="0" borderId="0" xfId="1" applyFont="1" applyFill="1" applyBorder="1"/>
    <xf numFmtId="0" fontId="1" fillId="0" borderId="0" xfId="1" applyFont="1" applyAlignment="1">
      <alignment wrapText="1"/>
    </xf>
    <xf numFmtId="0" fontId="21" fillId="0" borderId="0" xfId="1" applyFont="1" applyBorder="1"/>
    <xf numFmtId="0" fontId="1" fillId="0" borderId="0" xfId="1" applyBorder="1" applyAlignment="1">
      <alignment wrapText="1"/>
    </xf>
    <xf numFmtId="0" fontId="25" fillId="0" borderId="0" xfId="3" applyNumberFormat="1" applyFont="1" applyFill="1" applyBorder="1" applyAlignment="1" applyProtection="1">
      <alignment horizontal="left" wrapText="1"/>
    </xf>
    <xf numFmtId="0" fontId="1" fillId="0" borderId="0" xfId="1" applyBorder="1" applyAlignment="1"/>
    <xf numFmtId="164" fontId="1" fillId="0" borderId="0" xfId="1" applyNumberFormat="1"/>
    <xf numFmtId="0" fontId="4" fillId="0" borderId="0" xfId="1" applyFont="1" applyFill="1"/>
    <xf numFmtId="0" fontId="27" fillId="0" borderId="0" xfId="1" applyFont="1" applyFill="1"/>
    <xf numFmtId="0" fontId="1" fillId="0" borderId="50" xfId="1" applyFont="1" applyBorder="1" applyAlignment="1">
      <alignment horizontal="center"/>
    </xf>
    <xf numFmtId="0" fontId="1" fillId="0" borderId="50" xfId="1" applyFont="1" applyFill="1" applyBorder="1" applyAlignment="1">
      <alignment horizontal="center"/>
    </xf>
    <xf numFmtId="0" fontId="19" fillId="0" borderId="41" xfId="1" applyFont="1" applyFill="1" applyBorder="1" applyAlignment="1">
      <alignment horizontal="center"/>
    </xf>
    <xf numFmtId="0" fontId="1" fillId="0" borderId="41" xfId="1" applyFont="1" applyFill="1" applyBorder="1" applyAlignment="1">
      <alignment horizontal="center"/>
    </xf>
    <xf numFmtId="164" fontId="19" fillId="0" borderId="51" xfId="1" applyNumberFormat="1" applyFont="1" applyFill="1" applyBorder="1" applyAlignment="1" applyProtection="1">
      <alignment horizontal="center"/>
      <protection locked="0"/>
    </xf>
    <xf numFmtId="0" fontId="18" fillId="7" borderId="7" xfId="1" applyFont="1" applyFill="1" applyBorder="1" applyAlignment="1">
      <alignment horizontal="center"/>
    </xf>
    <xf numFmtId="164" fontId="19" fillId="6" borderId="52" xfId="1" applyNumberFormat="1" applyFont="1" applyFill="1" applyBorder="1" applyAlignment="1" applyProtection="1">
      <alignment horizontal="center"/>
      <protection locked="0"/>
    </xf>
    <xf numFmtId="164" fontId="19" fillId="0" borderId="51" xfId="1" applyNumberFormat="1" applyFont="1" applyFill="1" applyBorder="1" applyAlignment="1">
      <alignment horizontal="center"/>
    </xf>
    <xf numFmtId="164" fontId="19" fillId="7" borderId="52" xfId="1" applyNumberFormat="1" applyFont="1" applyFill="1" applyBorder="1" applyAlignment="1" applyProtection="1">
      <alignment horizontal="center"/>
      <protection locked="0"/>
    </xf>
    <xf numFmtId="0" fontId="28" fillId="7" borderId="54" xfId="1" applyFont="1" applyFill="1" applyBorder="1" applyAlignment="1">
      <alignment horizontal="center"/>
    </xf>
    <xf numFmtId="164" fontId="19" fillId="6" borderId="51" xfId="1" applyNumberFormat="1" applyFont="1" applyFill="1" applyBorder="1" applyAlignment="1" applyProtection="1">
      <alignment horizontal="center"/>
      <protection locked="0"/>
    </xf>
    <xf numFmtId="164" fontId="30" fillId="0" borderId="0" xfId="1" applyNumberFormat="1" applyFont="1" applyFill="1" applyAlignment="1">
      <alignment horizontal="center"/>
    </xf>
    <xf numFmtId="0" fontId="1" fillId="0" borderId="0" xfId="1" applyFont="1" applyFill="1" applyBorder="1" applyAlignment="1">
      <alignment horizontal="center"/>
    </xf>
    <xf numFmtId="0" fontId="1" fillId="0" borderId="56" xfId="1" applyFont="1" applyFill="1" applyBorder="1" applyAlignment="1">
      <alignment horizontal="center"/>
    </xf>
    <xf numFmtId="0" fontId="19" fillId="0" borderId="59" xfId="1" applyFont="1" applyFill="1" applyBorder="1" applyAlignment="1">
      <alignment horizontal="center"/>
    </xf>
    <xf numFmtId="164" fontId="19" fillId="6" borderId="57" xfId="1" applyNumberFormat="1" applyFont="1" applyFill="1" applyBorder="1" applyAlignment="1" applyProtection="1">
      <alignment horizontal="center"/>
      <protection locked="0"/>
    </xf>
    <xf numFmtId="0" fontId="31" fillId="0" borderId="0" xfId="1" applyFont="1" applyFill="1"/>
    <xf numFmtId="0" fontId="31" fillId="0" borderId="0" xfId="1" applyFont="1"/>
    <xf numFmtId="164" fontId="32" fillId="0" borderId="0" xfId="1" applyNumberFormat="1" applyFont="1" applyFill="1" applyAlignment="1">
      <alignment horizontal="center"/>
    </xf>
    <xf numFmtId="0" fontId="28" fillId="0" borderId="0" xfId="1" applyFont="1" applyFill="1" applyBorder="1" applyAlignment="1">
      <alignment horizontal="center"/>
    </xf>
    <xf numFmtId="0" fontId="28" fillId="0" borderId="0" xfId="1" applyFont="1" applyFill="1"/>
    <xf numFmtId="0" fontId="34" fillId="0" borderId="0" xfId="1" applyFont="1" applyFill="1"/>
    <xf numFmtId="2" fontId="34" fillId="0" borderId="0" xfId="1" applyNumberFormat="1" applyFont="1" applyFill="1"/>
    <xf numFmtId="0" fontId="16" fillId="0" borderId="0" xfId="1" applyFont="1" applyFill="1"/>
    <xf numFmtId="49" fontId="16" fillId="0" borderId="0" xfId="1" applyNumberFormat="1" applyFont="1" applyFill="1"/>
    <xf numFmtId="0" fontId="16" fillId="6" borderId="7" xfId="1" applyFont="1" applyFill="1" applyBorder="1"/>
    <xf numFmtId="0" fontId="1" fillId="3" borderId="60" xfId="1" applyFill="1" applyBorder="1"/>
    <xf numFmtId="0" fontId="1" fillId="3" borderId="61" xfId="1" applyFill="1" applyBorder="1"/>
    <xf numFmtId="0" fontId="1" fillId="3" borderId="62" xfId="1" applyFill="1" applyBorder="1"/>
    <xf numFmtId="0" fontId="26" fillId="0" borderId="0" xfId="1" applyFont="1" applyFill="1" applyBorder="1" applyAlignment="1">
      <alignment horizontal="center"/>
    </xf>
    <xf numFmtId="0" fontId="1" fillId="0" borderId="23" xfId="1" applyFill="1" applyBorder="1"/>
    <xf numFmtId="0" fontId="1" fillId="4" borderId="49" xfId="1" applyFill="1" applyBorder="1"/>
    <xf numFmtId="0" fontId="1" fillId="4" borderId="63" xfId="1" applyFill="1" applyBorder="1"/>
    <xf numFmtId="0" fontId="1" fillId="0" borderId="63" xfId="1" applyFill="1" applyBorder="1"/>
    <xf numFmtId="0" fontId="1" fillId="5" borderId="41" xfId="1" applyFill="1" applyBorder="1"/>
    <xf numFmtId="0" fontId="1" fillId="0" borderId="49" xfId="1" applyFill="1" applyBorder="1"/>
    <xf numFmtId="0" fontId="1" fillId="0" borderId="8" xfId="1" applyFill="1" applyBorder="1"/>
    <xf numFmtId="0" fontId="1" fillId="0" borderId="64" xfId="1" applyFill="1" applyBorder="1"/>
    <xf numFmtId="0" fontId="1" fillId="0" borderId="65" xfId="1" applyFill="1" applyBorder="1"/>
    <xf numFmtId="0" fontId="1" fillId="0" borderId="66" xfId="1" applyFill="1" applyBorder="1"/>
    <xf numFmtId="0" fontId="1" fillId="0" borderId="67" xfId="1" applyFill="1" applyBorder="1"/>
    <xf numFmtId="0" fontId="1" fillId="0" borderId="68" xfId="1" applyFill="1" applyBorder="1"/>
    <xf numFmtId="0" fontId="1" fillId="0" borderId="69" xfId="1" applyFill="1" applyBorder="1"/>
    <xf numFmtId="0" fontId="1" fillId="0" borderId="70" xfId="1" applyFill="1" applyBorder="1"/>
    <xf numFmtId="0" fontId="1" fillId="0" borderId="71" xfId="1" applyFill="1" applyBorder="1"/>
    <xf numFmtId="164" fontId="1" fillId="0" borderId="72" xfId="1" applyNumberFormat="1" applyBorder="1" applyAlignment="1">
      <alignment horizontal="center"/>
    </xf>
    <xf numFmtId="0" fontId="20" fillId="0" borderId="0" xfId="1" applyFont="1" applyFill="1"/>
    <xf numFmtId="0" fontId="0" fillId="0" borderId="10" xfId="0" applyBorder="1"/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14" xfId="0" applyFont="1" applyBorder="1"/>
    <xf numFmtId="0" fontId="0" fillId="0" borderId="15" xfId="0" applyBorder="1"/>
    <xf numFmtId="0" fontId="0" fillId="0" borderId="16" xfId="0" applyBorder="1"/>
    <xf numFmtId="0" fontId="0" fillId="0" borderId="16" xfId="0" applyFill="1" applyBorder="1"/>
    <xf numFmtId="0" fontId="35" fillId="0" borderId="16" xfId="0" applyFont="1" applyFill="1" applyBorder="1"/>
    <xf numFmtId="0" fontId="18" fillId="0" borderId="0" xfId="1" applyFont="1"/>
    <xf numFmtId="164" fontId="27" fillId="0" borderId="0" xfId="1" applyNumberFormat="1" applyFont="1" applyFill="1"/>
    <xf numFmtId="0" fontId="1" fillId="0" borderId="41" xfId="1" applyFill="1" applyBorder="1" applyAlignment="1">
      <alignment horizontal="center"/>
    </xf>
    <xf numFmtId="0" fontId="18" fillId="0" borderId="41" xfId="1" applyFont="1" applyFill="1" applyBorder="1" applyAlignment="1">
      <alignment horizontal="center"/>
    </xf>
    <xf numFmtId="0" fontId="1" fillId="8" borderId="41" xfId="1" applyFill="1" applyBorder="1" applyAlignment="1">
      <alignment horizontal="center"/>
    </xf>
    <xf numFmtId="0" fontId="1" fillId="5" borderId="40" xfId="1" applyFill="1" applyBorder="1"/>
    <xf numFmtId="0" fontId="1" fillId="0" borderId="55" xfId="1" applyFill="1" applyBorder="1"/>
    <xf numFmtId="0" fontId="1" fillId="7" borderId="7" xfId="1" applyFill="1" applyBorder="1" applyAlignment="1">
      <alignment horizontal="center"/>
    </xf>
    <xf numFmtId="0" fontId="19" fillId="7" borderId="7" xfId="1" applyFont="1" applyFill="1" applyBorder="1" applyAlignment="1">
      <alignment horizontal="center"/>
    </xf>
    <xf numFmtId="0" fontId="35" fillId="0" borderId="16" xfId="1" applyFont="1" applyFill="1" applyBorder="1"/>
    <xf numFmtId="0" fontId="1" fillId="0" borderId="43" xfId="1" applyFont="1" applyBorder="1" applyAlignment="1">
      <alignment horizontal="center"/>
    </xf>
    <xf numFmtId="0" fontId="0" fillId="0" borderId="20" xfId="0" applyFill="1" applyBorder="1"/>
    <xf numFmtId="0" fontId="0" fillId="0" borderId="21" xfId="0" applyFill="1" applyBorder="1"/>
    <xf numFmtId="0" fontId="0" fillId="0" borderId="22" xfId="0" applyFill="1" applyBorder="1"/>
    <xf numFmtId="0" fontId="0" fillId="5" borderId="22" xfId="0" applyFill="1" applyBorder="1"/>
    <xf numFmtId="0" fontId="0" fillId="5" borderId="21" xfId="0" applyFill="1" applyBorder="1"/>
    <xf numFmtId="0" fontId="0" fillId="4" borderId="21" xfId="0" applyFill="1" applyBorder="1"/>
    <xf numFmtId="0" fontId="0" fillId="4" borderId="22" xfId="0" applyFill="1" applyBorder="1"/>
    <xf numFmtId="0" fontId="0" fillId="0" borderId="49" xfId="0" applyFill="1" applyBorder="1"/>
    <xf numFmtId="0" fontId="0" fillId="0" borderId="24" xfId="0" applyFill="1" applyBorder="1"/>
    <xf numFmtId="0" fontId="0" fillId="0" borderId="28" xfId="0" applyFill="1" applyBorder="1"/>
    <xf numFmtId="0" fontId="0" fillId="0" borderId="6" xfId="0" applyFill="1" applyBorder="1"/>
    <xf numFmtId="0" fontId="0" fillId="0" borderId="29" xfId="0" applyFill="1" applyBorder="1"/>
    <xf numFmtId="0" fontId="0" fillId="5" borderId="29" xfId="0" applyFill="1" applyBorder="1"/>
    <xf numFmtId="0" fontId="0" fillId="4" borderId="30" xfId="0" applyFill="1" applyBorder="1"/>
    <xf numFmtId="0" fontId="0" fillId="4" borderId="29" xfId="0" applyFill="1" applyBorder="1"/>
    <xf numFmtId="0" fontId="0" fillId="4" borderId="6" xfId="0" applyFill="1" applyBorder="1"/>
    <xf numFmtId="0" fontId="0" fillId="4" borderId="7" xfId="0" applyFill="1" applyBorder="1"/>
    <xf numFmtId="0" fontId="0" fillId="0" borderId="30" xfId="0" applyFill="1" applyBorder="1"/>
    <xf numFmtId="0" fontId="0" fillId="0" borderId="7" xfId="0" applyFill="1" applyBorder="1"/>
    <xf numFmtId="0" fontId="0" fillId="5" borderId="7" xfId="0" applyFill="1" applyBorder="1"/>
    <xf numFmtId="0" fontId="0" fillId="5" borderId="6" xfId="0" applyFill="1" applyBorder="1"/>
    <xf numFmtId="0" fontId="0" fillId="0" borderId="32" xfId="0" applyFill="1" applyBorder="1"/>
    <xf numFmtId="0" fontId="0" fillId="0" borderId="38" xfId="0" applyBorder="1"/>
    <xf numFmtId="0" fontId="0" fillId="0" borderId="39" xfId="0" applyBorder="1"/>
    <xf numFmtId="0" fontId="0" fillId="0" borderId="0" xfId="0" applyFill="1" applyBorder="1"/>
    <xf numFmtId="0" fontId="0" fillId="0" borderId="40" xfId="0" applyFill="1" applyBorder="1"/>
    <xf numFmtId="0" fontId="0" fillId="0" borderId="41" xfId="0" applyFill="1" applyBorder="1"/>
    <xf numFmtId="0" fontId="0" fillId="5" borderId="41" xfId="0" applyFill="1" applyBorder="1"/>
    <xf numFmtId="0" fontId="0" fillId="5" borderId="40" xfId="0" applyFill="1" applyBorder="1"/>
    <xf numFmtId="0" fontId="0" fillId="0" borderId="42" xfId="0" applyFill="1" applyBorder="1"/>
    <xf numFmtId="0" fontId="0" fillId="0" borderId="44" xfId="0" applyFill="1" applyBorder="1"/>
    <xf numFmtId="0" fontId="0" fillId="0" borderId="45" xfId="0" applyFill="1" applyBorder="1"/>
    <xf numFmtId="0" fontId="0" fillId="0" borderId="46" xfId="0" applyFill="1" applyBorder="1"/>
    <xf numFmtId="164" fontId="1" fillId="0" borderId="15" xfId="1" applyNumberFormat="1" applyBorder="1" applyAlignment="1">
      <alignment horizontal="center"/>
    </xf>
    <xf numFmtId="0" fontId="18" fillId="0" borderId="0" xfId="1" applyFont="1" applyFill="1"/>
    <xf numFmtId="0" fontId="1" fillId="0" borderId="0" xfId="1" applyFill="1" applyAlignment="1">
      <alignment horizontal="center"/>
    </xf>
    <xf numFmtId="49" fontId="1" fillId="0" borderId="0" xfId="1" applyNumberFormat="1" applyFill="1"/>
    <xf numFmtId="0" fontId="1" fillId="5" borderId="63" xfId="1" applyFill="1" applyBorder="1"/>
    <xf numFmtId="0" fontId="1" fillId="0" borderId="73" xfId="1" applyFill="1" applyBorder="1"/>
    <xf numFmtId="0" fontId="1" fillId="0" borderId="53" xfId="1" applyFill="1" applyBorder="1"/>
    <xf numFmtId="0" fontId="1" fillId="0" borderId="74" xfId="1" applyFill="1" applyBorder="1"/>
    <xf numFmtId="0" fontId="1" fillId="0" borderId="0" xfId="1" applyFont="1" applyBorder="1"/>
    <xf numFmtId="164" fontId="1" fillId="0" borderId="75" xfId="1" applyNumberFormat="1" applyBorder="1" applyAlignment="1">
      <alignment horizontal="center"/>
    </xf>
    <xf numFmtId="0" fontId="0" fillId="4" borderId="49" xfId="0" applyFill="1" applyBorder="1"/>
    <xf numFmtId="0" fontId="0" fillId="0" borderId="23" xfId="0" applyFill="1" applyBorder="1"/>
    <xf numFmtId="0" fontId="0" fillId="4" borderId="23" xfId="0" applyFill="1" applyBorder="1"/>
    <xf numFmtId="0" fontId="0" fillId="9" borderId="21" xfId="0" applyFont="1" applyFill="1" applyBorder="1"/>
    <xf numFmtId="0" fontId="0" fillId="0" borderId="67" xfId="0" applyFill="1" applyBorder="1"/>
    <xf numFmtId="164" fontId="0" fillId="0" borderId="25" xfId="0" applyNumberFormat="1" applyBorder="1" applyAlignment="1">
      <alignment horizontal="center"/>
    </xf>
    <xf numFmtId="0" fontId="0" fillId="0" borderId="31" xfId="0" applyFill="1" applyBorder="1"/>
    <xf numFmtId="0" fontId="0" fillId="4" borderId="31" xfId="0" applyFill="1" applyBorder="1"/>
    <xf numFmtId="0" fontId="0" fillId="9" borderId="30" xfId="0" applyFont="1" applyFill="1" applyBorder="1"/>
    <xf numFmtId="0" fontId="0" fillId="0" borderId="68" xfId="0" applyFill="1" applyBorder="1"/>
    <xf numFmtId="164" fontId="0" fillId="0" borderId="33" xfId="0" applyNumberFormat="1" applyBorder="1" applyAlignment="1">
      <alignment horizontal="center"/>
    </xf>
    <xf numFmtId="0" fontId="0" fillId="5" borderId="63" xfId="0" applyFill="1" applyBorder="1"/>
    <xf numFmtId="0" fontId="0" fillId="0" borderId="63" xfId="0" applyFill="1" applyBorder="1"/>
    <xf numFmtId="0" fontId="0" fillId="4" borderId="63" xfId="0" applyFill="1" applyBorder="1"/>
    <xf numFmtId="0" fontId="0" fillId="9" borderId="6" xfId="0" applyFont="1" applyFill="1" applyBorder="1"/>
    <xf numFmtId="164" fontId="0" fillId="0" borderId="37" xfId="0" applyNumberFormat="1" applyBorder="1" applyAlignment="1">
      <alignment horizontal="center"/>
    </xf>
    <xf numFmtId="164" fontId="31" fillId="0" borderId="0" xfId="1" applyNumberFormat="1" applyFont="1" applyFill="1"/>
    <xf numFmtId="0" fontId="1" fillId="0" borderId="0" xfId="1" applyFont="1" applyBorder="1" applyAlignment="1">
      <alignment horizontal="left"/>
    </xf>
    <xf numFmtId="164" fontId="1" fillId="0" borderId="0" xfId="1" applyNumberFormat="1" applyBorder="1" applyAlignment="1">
      <alignment horizontal="center"/>
    </xf>
    <xf numFmtId="0" fontId="20" fillId="0" borderId="0" xfId="1" applyFont="1" applyFill="1" applyBorder="1"/>
    <xf numFmtId="0" fontId="34" fillId="0" borderId="0" xfId="1" applyFont="1"/>
    <xf numFmtId="0" fontId="34" fillId="0" borderId="0" xfId="1" applyFont="1" applyBorder="1"/>
    <xf numFmtId="0" fontId="34" fillId="0" borderId="0" xfId="1" applyFont="1" applyAlignment="1">
      <alignment horizontal="center"/>
    </xf>
    <xf numFmtId="0" fontId="36" fillId="0" borderId="0" xfId="1" applyFont="1" applyBorder="1"/>
    <xf numFmtId="0" fontId="37" fillId="0" borderId="0" xfId="1" applyFont="1" applyBorder="1"/>
    <xf numFmtId="9" fontId="1" fillId="0" borderId="0" xfId="1" applyNumberFormat="1" applyAlignment="1">
      <alignment horizontal="right"/>
    </xf>
    <xf numFmtId="0" fontId="1" fillId="0" borderId="0" xfId="1" applyFont="1" applyAlignment="1">
      <alignment horizontal="right"/>
    </xf>
    <xf numFmtId="0" fontId="1" fillId="10" borderId="21" xfId="1" applyFill="1" applyBorder="1"/>
    <xf numFmtId="0" fontId="1" fillId="10" borderId="22" xfId="1" applyFill="1" applyBorder="1"/>
    <xf numFmtId="0" fontId="1" fillId="10" borderId="30" xfId="1" applyFill="1" applyBorder="1"/>
    <xf numFmtId="0" fontId="1" fillId="10" borderId="29" xfId="1" applyFill="1" applyBorder="1"/>
    <xf numFmtId="0" fontId="1" fillId="10" borderId="6" xfId="1" applyFill="1" applyBorder="1"/>
    <xf numFmtId="0" fontId="1" fillId="10" borderId="7" xfId="1" applyFill="1" applyBorder="1"/>
    <xf numFmtId="0" fontId="1" fillId="11" borderId="29" xfId="1" applyFill="1" applyBorder="1"/>
    <xf numFmtId="0" fontId="1" fillId="12" borderId="76" xfId="1" applyFill="1" applyBorder="1"/>
    <xf numFmtId="0" fontId="1" fillId="12" borderId="77" xfId="1" applyFill="1" applyBorder="1"/>
    <xf numFmtId="0" fontId="1" fillId="12" borderId="78" xfId="1" applyFill="1" applyBorder="1"/>
    <xf numFmtId="0" fontId="1" fillId="13" borderId="76" xfId="1" applyFill="1" applyBorder="1"/>
    <xf numFmtId="0" fontId="1" fillId="13" borderId="77" xfId="1" applyFill="1" applyBorder="1"/>
    <xf numFmtId="0" fontId="1" fillId="13" borderId="78" xfId="1" applyFill="1" applyBorder="1"/>
    <xf numFmtId="0" fontId="1" fillId="14" borderId="22" xfId="1" applyFill="1" applyBorder="1"/>
    <xf numFmtId="0" fontId="1" fillId="14" borderId="29" xfId="1" applyFill="1" applyBorder="1"/>
    <xf numFmtId="0" fontId="1" fillId="14" borderId="7" xfId="1" applyFill="1" applyBorder="1"/>
    <xf numFmtId="0" fontId="1" fillId="15" borderId="76" xfId="1" applyFill="1" applyBorder="1"/>
    <xf numFmtId="0" fontId="1" fillId="15" borderId="77" xfId="1" applyFill="1" applyBorder="1"/>
    <xf numFmtId="0" fontId="1" fillId="15" borderId="78" xfId="1" applyFill="1" applyBorder="1"/>
    <xf numFmtId="0" fontId="1" fillId="16" borderId="21" xfId="1" applyFill="1" applyBorder="1"/>
    <xf numFmtId="0" fontId="1" fillId="16" borderId="22" xfId="1" applyFill="1" applyBorder="1"/>
    <xf numFmtId="0" fontId="1" fillId="16" borderId="30" xfId="1" applyFill="1" applyBorder="1"/>
    <xf numFmtId="0" fontId="1" fillId="16" borderId="29" xfId="1" applyFill="1" applyBorder="1"/>
    <xf numFmtId="0" fontId="1" fillId="16" borderId="6" xfId="1" applyFill="1" applyBorder="1"/>
    <xf numFmtId="0" fontId="1" fillId="16" borderId="7" xfId="1" applyFill="1" applyBorder="1"/>
    <xf numFmtId="0" fontId="1" fillId="17" borderId="22" xfId="1" applyFill="1" applyBorder="1"/>
    <xf numFmtId="0" fontId="1" fillId="17" borderId="29" xfId="1" applyFill="1" applyBorder="1"/>
    <xf numFmtId="0" fontId="1" fillId="17" borderId="7" xfId="1" applyFill="1" applyBorder="1"/>
    <xf numFmtId="0" fontId="1" fillId="10" borderId="31" xfId="1" applyFill="1" applyBorder="1"/>
    <xf numFmtId="0" fontId="1" fillId="10" borderId="23" xfId="1" applyFill="1" applyBorder="1"/>
    <xf numFmtId="0" fontId="1" fillId="15" borderId="7" xfId="1" applyFill="1" applyBorder="1"/>
    <xf numFmtId="0" fontId="1" fillId="15" borderId="6" xfId="1" applyFill="1" applyBorder="1"/>
    <xf numFmtId="0" fontId="1" fillId="18" borderId="22" xfId="1" applyFill="1" applyBorder="1"/>
    <xf numFmtId="0" fontId="1" fillId="18" borderId="29" xfId="1" applyFill="1" applyBorder="1"/>
    <xf numFmtId="0" fontId="43" fillId="0" borderId="0" xfId="1" applyFont="1"/>
    <xf numFmtId="164" fontId="44" fillId="0" borderId="0" xfId="1" applyNumberFormat="1" applyFont="1" applyFill="1" applyAlignment="1">
      <alignment horizontal="center"/>
    </xf>
    <xf numFmtId="0" fontId="43" fillId="0" borderId="0" xfId="1" applyFont="1" applyFill="1"/>
    <xf numFmtId="0" fontId="1" fillId="0" borderId="0" xfId="1" applyFont="1" applyFill="1"/>
    <xf numFmtId="0" fontId="1" fillId="19" borderId="6" xfId="1" applyFill="1" applyBorder="1"/>
    <xf numFmtId="0" fontId="1" fillId="19" borderId="7" xfId="1" applyFill="1" applyBorder="1"/>
    <xf numFmtId="0" fontId="1" fillId="10" borderId="63" xfId="1" applyFill="1" applyBorder="1"/>
    <xf numFmtId="0" fontId="1" fillId="10" borderId="49" xfId="1" applyFill="1" applyBorder="1"/>
    <xf numFmtId="0" fontId="1" fillId="20" borderId="21" xfId="1" applyFill="1" applyBorder="1"/>
    <xf numFmtId="0" fontId="1" fillId="20" borderId="6" xfId="1" applyFill="1" applyBorder="1"/>
    <xf numFmtId="0" fontId="1" fillId="21" borderId="22" xfId="1" applyFill="1" applyBorder="1"/>
    <xf numFmtId="0" fontId="1" fillId="21" borderId="29" xfId="1" applyFill="1" applyBorder="1"/>
    <xf numFmtId="0" fontId="1" fillId="21" borderId="7" xfId="1" applyFill="1" applyBorder="1"/>
    <xf numFmtId="0" fontId="1" fillId="11" borderId="6" xfId="1" applyFill="1" applyBorder="1"/>
    <xf numFmtId="0" fontId="1" fillId="22" borderId="21" xfId="1" applyFill="1" applyBorder="1"/>
    <xf numFmtId="0" fontId="1" fillId="22" borderId="6" xfId="1" applyFill="1" applyBorder="1"/>
    <xf numFmtId="0" fontId="40" fillId="0" borderId="0" xfId="1" applyFont="1"/>
    <xf numFmtId="0" fontId="1" fillId="23" borderId="29" xfId="1" applyFill="1" applyBorder="1"/>
    <xf numFmtId="0" fontId="1" fillId="23" borderId="30" xfId="1" applyFill="1" applyBorder="1"/>
    <xf numFmtId="0" fontId="1" fillId="23" borderId="31" xfId="1" applyFill="1" applyBorder="1"/>
    <xf numFmtId="0" fontId="1" fillId="23" borderId="7" xfId="1" applyFill="1" applyBorder="1"/>
    <xf numFmtId="0" fontId="1" fillId="23" borderId="6" xfId="1" applyFill="1" applyBorder="1"/>
    <xf numFmtId="0" fontId="1" fillId="24" borderId="29" xfId="1" applyFill="1" applyBorder="1"/>
    <xf numFmtId="0" fontId="1" fillId="17" borderId="30" xfId="1" applyFill="1" applyBorder="1"/>
    <xf numFmtId="0" fontId="1" fillId="13" borderId="29" xfId="1" applyFill="1" applyBorder="1"/>
    <xf numFmtId="0" fontId="1" fillId="25" borderId="60" xfId="1" applyFill="1" applyBorder="1"/>
    <xf numFmtId="0" fontId="1" fillId="25" borderId="61" xfId="1" applyFill="1" applyBorder="1"/>
    <xf numFmtId="0" fontId="1" fillId="25" borderId="62" xfId="1" applyFill="1" applyBorder="1"/>
    <xf numFmtId="0" fontId="1" fillId="17" borderId="21" xfId="1" applyFill="1" applyBorder="1"/>
    <xf numFmtId="0" fontId="1" fillId="17" borderId="6" xfId="1" applyFill="1" applyBorder="1"/>
    <xf numFmtId="0" fontId="1" fillId="23" borderId="22" xfId="1" applyFill="1" applyBorder="1"/>
    <xf numFmtId="0" fontId="1" fillId="0" borderId="0" xfId="1" applyAlignment="1">
      <alignment horizontal="left"/>
    </xf>
    <xf numFmtId="0" fontId="1" fillId="24" borderId="22" xfId="1" applyFill="1" applyBorder="1"/>
    <xf numFmtId="0" fontId="1" fillId="24" borderId="7" xfId="1" applyFill="1" applyBorder="1"/>
    <xf numFmtId="0" fontId="1" fillId="26" borderId="30" xfId="1" applyFill="1" applyBorder="1"/>
    <xf numFmtId="0" fontId="1" fillId="27" borderId="21" xfId="1" applyFill="1" applyBorder="1"/>
    <xf numFmtId="0" fontId="1" fillId="27" borderId="30" xfId="1" applyFill="1" applyBorder="1"/>
    <xf numFmtId="0" fontId="1" fillId="27" borderId="7" xfId="1" applyFill="1" applyBorder="1"/>
    <xf numFmtId="0" fontId="1" fillId="27" borderId="79" xfId="1" applyFill="1" applyBorder="1"/>
    <xf numFmtId="0" fontId="1" fillId="27" borderId="80" xfId="1" applyFill="1" applyBorder="1"/>
    <xf numFmtId="0" fontId="1" fillId="27" borderId="81" xfId="1" applyFill="1" applyBorder="1"/>
    <xf numFmtId="0" fontId="1" fillId="29" borderId="22" xfId="1" applyFill="1" applyBorder="1"/>
    <xf numFmtId="0" fontId="1" fillId="29" borderId="29" xfId="1" applyFill="1" applyBorder="1"/>
    <xf numFmtId="0" fontId="1" fillId="29" borderId="76" xfId="1" applyFill="1" applyBorder="1"/>
    <xf numFmtId="0" fontId="1" fillId="29" borderId="77" xfId="1" applyFill="1" applyBorder="1"/>
    <xf numFmtId="0" fontId="1" fillId="29" borderId="78" xfId="1" applyFill="1" applyBorder="1"/>
    <xf numFmtId="0" fontId="1" fillId="30" borderId="21" xfId="1" applyFill="1" applyBorder="1"/>
    <xf numFmtId="0" fontId="1" fillId="30" borderId="22" xfId="1" applyFill="1" applyBorder="1"/>
    <xf numFmtId="0" fontId="1" fillId="31" borderId="7" xfId="1" applyFill="1" applyBorder="1"/>
    <xf numFmtId="0" fontId="45" fillId="0" borderId="0" xfId="1" applyFont="1" applyFill="1" applyBorder="1" applyAlignment="1">
      <alignment horizontal="center"/>
    </xf>
    <xf numFmtId="165" fontId="37" fillId="0" borderId="0" xfId="1" applyNumberFormat="1" applyFont="1" applyBorder="1"/>
    <xf numFmtId="0" fontId="1" fillId="22" borderId="49" xfId="1" applyFill="1" applyBorder="1"/>
    <xf numFmtId="164" fontId="1" fillId="0" borderId="0" xfId="1" applyNumberFormat="1" applyFill="1"/>
    <xf numFmtId="0" fontId="0" fillId="0" borderId="0" xfId="0" applyAlignment="1"/>
    <xf numFmtId="164" fontId="46" fillId="0" borderId="0" xfId="1" applyNumberFormat="1" applyFont="1" applyFill="1"/>
    <xf numFmtId="1" fontId="1" fillId="0" borderId="0" xfId="1" applyNumberFormat="1" applyFill="1"/>
    <xf numFmtId="0" fontId="3" fillId="2" borderId="83" xfId="1" applyFont="1" applyFill="1" applyBorder="1" applyAlignment="1" applyProtection="1">
      <alignment vertical="top" wrapText="1"/>
    </xf>
    <xf numFmtId="0" fontId="2" fillId="34" borderId="7" xfId="1" applyFont="1" applyFill="1" applyBorder="1" applyProtection="1"/>
    <xf numFmtId="164" fontId="19" fillId="32" borderId="82" xfId="1" applyNumberFormat="1" applyFont="1" applyFill="1" applyBorder="1" applyAlignment="1" applyProtection="1">
      <alignment horizontal="center"/>
      <protection locked="0"/>
    </xf>
    <xf numFmtId="0" fontId="1" fillId="4" borderId="84" xfId="1" applyFill="1" applyBorder="1"/>
    <xf numFmtId="0" fontId="0" fillId="0" borderId="18" xfId="0" applyFont="1" applyBorder="1"/>
    <xf numFmtId="0" fontId="0" fillId="0" borderId="19" xfId="0" applyBorder="1"/>
    <xf numFmtId="0" fontId="0" fillId="0" borderId="26" xfId="0" applyFont="1" applyBorder="1"/>
    <xf numFmtId="0" fontId="0" fillId="0" borderId="27" xfId="0" applyBorder="1"/>
    <xf numFmtId="0" fontId="0" fillId="5" borderId="30" xfId="0" applyFill="1" applyBorder="1"/>
    <xf numFmtId="0" fontId="0" fillId="0" borderId="34" xfId="0" applyFont="1" applyBorder="1"/>
    <xf numFmtId="0" fontId="0" fillId="0" borderId="35" xfId="0" applyBorder="1"/>
    <xf numFmtId="14" fontId="2" fillId="0" borderId="80" xfId="1" applyNumberFormat="1" applyFont="1" applyBorder="1" applyAlignment="1" applyProtection="1">
      <alignment horizontal="center"/>
    </xf>
    <xf numFmtId="0" fontId="1" fillId="0" borderId="85" xfId="1" applyFill="1" applyBorder="1"/>
    <xf numFmtId="0" fontId="1" fillId="22" borderId="30" xfId="1" applyFill="1" applyBorder="1"/>
    <xf numFmtId="0" fontId="0" fillId="22" borderId="21" xfId="0" applyFill="1" applyBorder="1"/>
    <xf numFmtId="0" fontId="0" fillId="22" borderId="30" xfId="0" applyFill="1" applyBorder="1"/>
    <xf numFmtId="0" fontId="0" fillId="22" borderId="6" xfId="0" applyFill="1" applyBorder="1"/>
    <xf numFmtId="0" fontId="0" fillId="10" borderId="21" xfId="0" applyFill="1" applyBorder="1"/>
    <xf numFmtId="0" fontId="0" fillId="10" borderId="6" xfId="0" applyFill="1" applyBorder="1"/>
    <xf numFmtId="0" fontId="1" fillId="11" borderId="22" xfId="1" applyFill="1" applyBorder="1"/>
    <xf numFmtId="0" fontId="0" fillId="10" borderId="22" xfId="0" applyFill="1" applyBorder="1"/>
    <xf numFmtId="0" fontId="0" fillId="10" borderId="29" xfId="0" applyFill="1" applyBorder="1"/>
    <xf numFmtId="0" fontId="1" fillId="20" borderId="30" xfId="1" applyFill="1" applyBorder="1"/>
    <xf numFmtId="0" fontId="1" fillId="35" borderId="22" xfId="1" applyFill="1" applyBorder="1"/>
    <xf numFmtId="0" fontId="1" fillId="35" borderId="21" xfId="1" applyFill="1" applyBorder="1"/>
    <xf numFmtId="0" fontId="1" fillId="35" borderId="29" xfId="1" applyFill="1" applyBorder="1"/>
    <xf numFmtId="0" fontId="1" fillId="35" borderId="7" xfId="1" applyFill="1" applyBorder="1"/>
    <xf numFmtId="0" fontId="1" fillId="35" borderId="6" xfId="1" applyFill="1" applyBorder="1"/>
    <xf numFmtId="0" fontId="1" fillId="35" borderId="30" xfId="1" applyFill="1" applyBorder="1"/>
    <xf numFmtId="0" fontId="1" fillId="21" borderId="30" xfId="1" applyFill="1" applyBorder="1"/>
    <xf numFmtId="0" fontId="1" fillId="10" borderId="86" xfId="1" applyFill="1" applyBorder="1"/>
    <xf numFmtId="0" fontId="1" fillId="10" borderId="85" xfId="1" applyFill="1" applyBorder="1"/>
    <xf numFmtId="0" fontId="46" fillId="0" borderId="0" xfId="1" applyFont="1"/>
    <xf numFmtId="164" fontId="48" fillId="0" borderId="0" xfId="1" applyNumberFormat="1" applyFont="1" applyFill="1" applyAlignment="1">
      <alignment horizontal="center"/>
    </xf>
    <xf numFmtId="0" fontId="49" fillId="0" borderId="0" xfId="1" applyFont="1" applyFill="1" applyBorder="1" applyAlignment="1">
      <alignment horizontal="center"/>
    </xf>
    <xf numFmtId="0" fontId="46" fillId="0" borderId="0" xfId="1" applyFont="1" applyFill="1"/>
    <xf numFmtId="166" fontId="29" fillId="35" borderId="82" xfId="1" applyNumberFormat="1" applyFont="1" applyFill="1" applyBorder="1" applyAlignment="1">
      <alignment horizontal="center"/>
    </xf>
    <xf numFmtId="166" fontId="39" fillId="36" borderId="82" xfId="1" applyNumberFormat="1" applyFont="1" applyFill="1" applyBorder="1" applyAlignment="1">
      <alignment horizontal="center"/>
    </xf>
    <xf numFmtId="166" fontId="1" fillId="35" borderId="82" xfId="1" applyNumberFormat="1" applyFont="1" applyFill="1" applyBorder="1" applyAlignment="1">
      <alignment horizontal="center"/>
    </xf>
    <xf numFmtId="0" fontId="19" fillId="35" borderId="82" xfId="1" applyFont="1" applyFill="1" applyBorder="1" applyAlignment="1">
      <alignment horizontal="center"/>
    </xf>
    <xf numFmtId="0" fontId="1" fillId="35" borderId="82" xfId="1" applyFont="1" applyFill="1" applyBorder="1" applyAlignment="1">
      <alignment horizontal="center"/>
    </xf>
    <xf numFmtId="0" fontId="29" fillId="35" borderId="82" xfId="1" applyFont="1" applyFill="1" applyBorder="1" applyAlignment="1">
      <alignment horizontal="center"/>
    </xf>
    <xf numFmtId="0" fontId="1" fillId="38" borderId="82" xfId="1" applyFont="1" applyFill="1" applyBorder="1" applyAlignment="1">
      <alignment horizontal="center"/>
    </xf>
    <xf numFmtId="0" fontId="39" fillId="35" borderId="82" xfId="1" applyNumberFormat="1" applyFont="1" applyFill="1" applyBorder="1" applyAlignment="1">
      <alignment horizontal="center"/>
    </xf>
    <xf numFmtId="164" fontId="19" fillId="35" borderId="82" xfId="1" applyNumberFormat="1" applyFont="1" applyFill="1" applyBorder="1" applyAlignment="1" applyProtection="1">
      <alignment horizontal="center"/>
      <protection locked="0"/>
    </xf>
    <xf numFmtId="166" fontId="19" fillId="36" borderId="82" xfId="1" applyNumberFormat="1" applyFont="1" applyFill="1" applyBorder="1" applyAlignment="1">
      <alignment horizontal="center"/>
    </xf>
    <xf numFmtId="0" fontId="39" fillId="35" borderId="82" xfId="1" applyFont="1" applyFill="1" applyBorder="1" applyAlignment="1">
      <alignment horizontal="center"/>
    </xf>
    <xf numFmtId="0" fontId="1" fillId="36" borderId="82" xfId="1" applyFont="1" applyFill="1" applyBorder="1" applyAlignment="1">
      <alignment horizontal="center"/>
    </xf>
    <xf numFmtId="164" fontId="19" fillId="38" borderId="82" xfId="1" applyNumberFormat="1" applyFont="1" applyFill="1" applyBorder="1" applyAlignment="1" applyProtection="1">
      <alignment horizontal="center"/>
      <protection locked="0"/>
    </xf>
    <xf numFmtId="0" fontId="1" fillId="38" borderId="82" xfId="1" applyFont="1" applyFill="1" applyBorder="1"/>
    <xf numFmtId="164" fontId="1" fillId="38" borderId="82" xfId="1" applyNumberFormat="1" applyFont="1" applyFill="1" applyBorder="1"/>
    <xf numFmtId="0" fontId="1" fillId="35" borderId="82" xfId="1" applyFont="1" applyFill="1" applyBorder="1"/>
    <xf numFmtId="0" fontId="39" fillId="38" borderId="82" xfId="1" applyFont="1" applyFill="1" applyBorder="1" applyAlignment="1">
      <alignment horizontal="center"/>
    </xf>
    <xf numFmtId="164" fontId="19" fillId="32" borderId="82" xfId="1" applyNumberFormat="1" applyFont="1" applyFill="1" applyBorder="1" applyAlignment="1">
      <alignment horizontal="center"/>
    </xf>
    <xf numFmtId="164" fontId="19" fillId="33" borderId="82" xfId="1" applyNumberFormat="1" applyFont="1" applyFill="1" applyBorder="1" applyAlignment="1">
      <alignment horizontal="center"/>
    </xf>
    <xf numFmtId="0" fontId="19" fillId="39" borderId="82" xfId="1" applyFont="1" applyFill="1" applyBorder="1" applyAlignment="1">
      <alignment horizontal="center"/>
    </xf>
    <xf numFmtId="0" fontId="1" fillId="39" borderId="82" xfId="1" applyFont="1" applyFill="1" applyBorder="1" applyAlignment="1">
      <alignment horizontal="center"/>
    </xf>
    <xf numFmtId="164" fontId="19" fillId="28" borderId="82" xfId="1" applyNumberFormat="1" applyFont="1" applyFill="1" applyBorder="1" applyAlignment="1" applyProtection="1">
      <alignment horizontal="center"/>
      <protection locked="0"/>
    </xf>
    <xf numFmtId="0" fontId="29" fillId="28" borderId="82" xfId="1" applyFont="1" applyFill="1" applyBorder="1" applyAlignment="1">
      <alignment horizontal="center"/>
    </xf>
    <xf numFmtId="0" fontId="1" fillId="28" borderId="82" xfId="1" applyFont="1" applyFill="1" applyBorder="1" applyAlignment="1">
      <alignment horizontal="center"/>
    </xf>
    <xf numFmtId="164" fontId="19" fillId="33" borderId="82" xfId="1" applyNumberFormat="1" applyFont="1" applyFill="1" applyBorder="1" applyAlignment="1" applyProtection="1">
      <alignment horizontal="center"/>
      <protection locked="0"/>
    </xf>
    <xf numFmtId="164" fontId="39" fillId="26" borderId="82" xfId="1" applyNumberFormat="1" applyFont="1" applyFill="1" applyBorder="1" applyAlignment="1" applyProtection="1">
      <alignment horizontal="center"/>
      <protection locked="0"/>
    </xf>
    <xf numFmtId="164" fontId="19" fillId="26" borderId="82" xfId="1" applyNumberFormat="1" applyFont="1" applyFill="1" applyBorder="1" applyAlignment="1" applyProtection="1">
      <alignment horizontal="center"/>
      <protection locked="0"/>
    </xf>
    <xf numFmtId="164" fontId="19" fillId="26" borderId="82" xfId="1" applyNumberFormat="1" applyFont="1" applyFill="1" applyBorder="1" applyAlignment="1">
      <alignment horizontal="center"/>
    </xf>
    <xf numFmtId="164" fontId="19" fillId="40" borderId="82" xfId="1" applyNumberFormat="1" applyFont="1" applyFill="1" applyBorder="1" applyAlignment="1" applyProtection="1">
      <alignment horizontal="center"/>
      <protection locked="0"/>
    </xf>
    <xf numFmtId="164" fontId="19" fillId="12" borderId="82" xfId="1" applyNumberFormat="1" applyFont="1" applyFill="1" applyBorder="1" applyAlignment="1" applyProtection="1">
      <alignment horizontal="center"/>
      <protection locked="0"/>
    </xf>
    <xf numFmtId="164" fontId="39" fillId="32" borderId="82" xfId="1" applyNumberFormat="1" applyFont="1" applyFill="1" applyBorder="1" applyAlignment="1">
      <alignment horizontal="center"/>
    </xf>
    <xf numFmtId="0" fontId="1" fillId="32" borderId="0" xfId="1" applyFont="1" applyFill="1"/>
    <xf numFmtId="0" fontId="16" fillId="0" borderId="0" xfId="1" applyFont="1" applyFill="1" applyBorder="1" applyAlignment="1"/>
    <xf numFmtId="14" fontId="2" fillId="0" borderId="0" xfId="1" applyNumberFormat="1" applyFont="1" applyBorder="1" applyProtection="1"/>
    <xf numFmtId="0" fontId="1" fillId="42" borderId="82" xfId="1" applyFont="1" applyFill="1" applyBorder="1" applyAlignment="1">
      <alignment horizontal="center"/>
    </xf>
    <xf numFmtId="0" fontId="1" fillId="42" borderId="82" xfId="1" applyFont="1" applyFill="1" applyBorder="1"/>
    <xf numFmtId="164" fontId="19" fillId="43" borderId="82" xfId="1" applyNumberFormat="1" applyFont="1" applyFill="1" applyBorder="1" applyAlignment="1" applyProtection="1">
      <alignment horizontal="center"/>
      <protection locked="0"/>
    </xf>
    <xf numFmtId="164" fontId="1" fillId="42" borderId="82" xfId="1" applyNumberFormat="1" applyFont="1" applyFill="1" applyBorder="1"/>
    <xf numFmtId="164" fontId="19" fillId="42" borderId="82" xfId="1" applyNumberFormat="1" applyFont="1" applyFill="1" applyBorder="1" applyAlignment="1" applyProtection="1">
      <alignment horizontal="center"/>
      <protection locked="0"/>
    </xf>
    <xf numFmtId="0" fontId="39" fillId="42" borderId="82" xfId="1" applyFont="1" applyFill="1" applyBorder="1" applyAlignment="1">
      <alignment horizontal="center"/>
    </xf>
    <xf numFmtId="0" fontId="1" fillId="38" borderId="6" xfId="1" applyFill="1" applyBorder="1"/>
    <xf numFmtId="0" fontId="1" fillId="38" borderId="7" xfId="1" applyFill="1" applyBorder="1"/>
    <xf numFmtId="0" fontId="1" fillId="0" borderId="0" xfId="1" applyAlignment="1">
      <alignment vertical="center"/>
    </xf>
    <xf numFmtId="164" fontId="0" fillId="26" borderId="82" xfId="1" applyNumberFormat="1" applyFont="1" applyFill="1" applyBorder="1" applyAlignment="1" applyProtection="1">
      <alignment horizontal="center"/>
      <protection locked="0"/>
    </xf>
    <xf numFmtId="0" fontId="16" fillId="0" borderId="0" xfId="1" applyFont="1" applyFill="1"/>
    <xf numFmtId="0" fontId="16" fillId="41" borderId="82" xfId="1" applyFont="1" applyFill="1" applyBorder="1"/>
    <xf numFmtId="0" fontId="50" fillId="26" borderId="82" xfId="1" applyFont="1" applyFill="1" applyBorder="1" applyAlignment="1">
      <alignment horizontal="center"/>
    </xf>
    <xf numFmtId="0" fontId="50" fillId="35" borderId="0" xfId="1" applyFont="1" applyFill="1" applyBorder="1" applyAlignment="1">
      <alignment horizontal="center"/>
    </xf>
    <xf numFmtId="0" fontId="16" fillId="0" borderId="0" xfId="1" applyFont="1" applyFill="1" applyAlignment="1"/>
    <xf numFmtId="0" fontId="16" fillId="0" borderId="0" xfId="1" applyFont="1" applyFill="1" applyBorder="1"/>
    <xf numFmtId="49" fontId="16" fillId="0" borderId="0" xfId="1" applyNumberFormat="1" applyFont="1" applyFill="1" applyBorder="1"/>
    <xf numFmtId="49" fontId="16" fillId="0" borderId="0" xfId="1" applyNumberFormat="1" applyFont="1" applyFill="1"/>
    <xf numFmtId="0" fontId="16" fillId="0" borderId="0" xfId="1" applyFont="1" applyFill="1"/>
    <xf numFmtId="0" fontId="16" fillId="0" borderId="95" xfId="1" applyFont="1" applyFill="1" applyBorder="1" applyAlignment="1"/>
    <xf numFmtId="0" fontId="16" fillId="0" borderId="0" xfId="1" applyFont="1" applyFill="1" applyAlignment="1"/>
    <xf numFmtId="0" fontId="10" fillId="44" borderId="7" xfId="1" applyFont="1" applyFill="1" applyBorder="1" applyAlignment="1" applyProtection="1">
      <alignment vertical="top" wrapText="1"/>
      <protection locked="0"/>
    </xf>
    <xf numFmtId="9" fontId="10" fillId="44" borderId="7" xfId="1" applyNumberFormat="1" applyFont="1" applyFill="1" applyBorder="1" applyAlignment="1" applyProtection="1">
      <alignment horizontal="center" vertical="top" wrapText="1"/>
      <protection locked="0"/>
    </xf>
    <xf numFmtId="0" fontId="2" fillId="37" borderId="7" xfId="1" applyFont="1" applyFill="1" applyBorder="1" applyProtection="1"/>
    <xf numFmtId="0" fontId="10" fillId="20" borderId="8" xfId="1" applyFont="1" applyFill="1" applyBorder="1" applyAlignment="1" applyProtection="1">
      <alignment vertical="top" wrapText="1"/>
      <protection locked="0"/>
    </xf>
    <xf numFmtId="0" fontId="10" fillId="20" borderId="7" xfId="1" applyFont="1" applyFill="1" applyBorder="1" applyAlignment="1" applyProtection="1">
      <alignment vertical="top" wrapText="1"/>
      <protection locked="0"/>
    </xf>
    <xf numFmtId="9" fontId="10" fillId="20" borderId="7" xfId="1" applyNumberFormat="1" applyFont="1" applyFill="1" applyBorder="1" applyAlignment="1" applyProtection="1">
      <alignment horizontal="center" vertical="top" wrapText="1"/>
      <protection locked="0"/>
    </xf>
    <xf numFmtId="9" fontId="10" fillId="20" borderId="8" xfId="1" applyNumberFormat="1" applyFont="1" applyFill="1" applyBorder="1" applyAlignment="1" applyProtection="1">
      <alignment horizontal="center" vertical="top" wrapText="1"/>
      <protection locked="0"/>
    </xf>
    <xf numFmtId="0" fontId="17" fillId="0" borderId="0" xfId="1" applyFont="1" applyAlignment="1"/>
    <xf numFmtId="0" fontId="0" fillId="0" borderId="0" xfId="0" applyAlignment="1"/>
    <xf numFmtId="0" fontId="1" fillId="0" borderId="0" xfId="1"/>
    <xf numFmtId="0" fontId="1" fillId="0" borderId="0" xfId="1"/>
    <xf numFmtId="0" fontId="1" fillId="41" borderId="21" xfId="1" applyFill="1" applyBorder="1"/>
    <xf numFmtId="0" fontId="1" fillId="41" borderId="22" xfId="1" applyFill="1" applyBorder="1"/>
    <xf numFmtId="0" fontId="1" fillId="41" borderId="30" xfId="1" applyFill="1" applyBorder="1"/>
    <xf numFmtId="0" fontId="1" fillId="41" borderId="29" xfId="1" applyFill="1" applyBorder="1"/>
    <xf numFmtId="0" fontId="1" fillId="41" borderId="6" xfId="1" applyFill="1" applyBorder="1"/>
    <xf numFmtId="0" fontId="1" fillId="41" borderId="7" xfId="1" applyFill="1" applyBorder="1"/>
    <xf numFmtId="0" fontId="1" fillId="41" borderId="23" xfId="1" applyFill="1" applyBorder="1"/>
    <xf numFmtId="0" fontId="1" fillId="41" borderId="31" xfId="1" applyFill="1" applyBorder="1"/>
    <xf numFmtId="0" fontId="1" fillId="48" borderId="22" xfId="1" applyFill="1" applyBorder="1"/>
    <xf numFmtId="0" fontId="1" fillId="48" borderId="29" xfId="1" applyFill="1" applyBorder="1"/>
    <xf numFmtId="0" fontId="1" fillId="37" borderId="21" xfId="1" applyFill="1" applyBorder="1"/>
    <xf numFmtId="0" fontId="1" fillId="37" borderId="30" xfId="1" applyFill="1" applyBorder="1"/>
    <xf numFmtId="0" fontId="1" fillId="36" borderId="6" xfId="1" applyFill="1" applyBorder="1"/>
    <xf numFmtId="0" fontId="1" fillId="36" borderId="7" xfId="1" applyFill="1" applyBorder="1"/>
    <xf numFmtId="0" fontId="1" fillId="37" borderId="7" xfId="1" applyFill="1" applyBorder="1"/>
    <xf numFmtId="0" fontId="1" fillId="35" borderId="31" xfId="1" applyFill="1" applyBorder="1"/>
    <xf numFmtId="0" fontId="1" fillId="46" borderId="22" xfId="1" applyFill="1" applyBorder="1"/>
    <xf numFmtId="0" fontId="1" fillId="46" borderId="29" xfId="1" applyFill="1" applyBorder="1"/>
    <xf numFmtId="0" fontId="1" fillId="46" borderId="7" xfId="1" applyFill="1" applyBorder="1"/>
    <xf numFmtId="0" fontId="47" fillId="49" borderId="21" xfId="1" applyFont="1" applyFill="1" applyBorder="1"/>
    <xf numFmtId="0" fontId="47" fillId="49" borderId="22" xfId="1" applyFont="1" applyFill="1" applyBorder="1"/>
    <xf numFmtId="0" fontId="47" fillId="49" borderId="30" xfId="1" applyFont="1" applyFill="1" applyBorder="1"/>
    <xf numFmtId="0" fontId="47" fillId="49" borderId="29" xfId="1" applyFont="1" applyFill="1" applyBorder="1"/>
    <xf numFmtId="0" fontId="47" fillId="49" borderId="7" xfId="1" applyFont="1" applyFill="1" applyBorder="1"/>
    <xf numFmtId="0" fontId="47" fillId="49" borderId="6" xfId="1" applyFont="1" applyFill="1" applyBorder="1"/>
    <xf numFmtId="0" fontId="1" fillId="0" borderId="0" xfId="1"/>
    <xf numFmtId="0" fontId="1" fillId="50" borderId="22" xfId="1" applyFill="1" applyBorder="1"/>
    <xf numFmtId="0" fontId="1" fillId="51" borderId="21" xfId="1" applyFill="1" applyBorder="1"/>
    <xf numFmtId="0" fontId="1" fillId="51" borderId="22" xfId="1" applyFill="1" applyBorder="1"/>
    <xf numFmtId="0" fontId="1" fillId="51" borderId="23" xfId="1" applyFill="1" applyBorder="1"/>
    <xf numFmtId="0" fontId="1" fillId="50" borderId="29" xfId="1" applyFill="1" applyBorder="1"/>
    <xf numFmtId="0" fontId="1" fillId="51" borderId="30" xfId="1" applyFill="1" applyBorder="1"/>
    <xf numFmtId="0" fontId="1" fillId="51" borderId="29" xfId="1" applyFill="1" applyBorder="1"/>
    <xf numFmtId="0" fontId="1" fillId="51" borderId="31" xfId="1" applyFill="1" applyBorder="1"/>
    <xf numFmtId="0" fontId="1" fillId="52" borderId="6" xfId="1" applyFill="1" applyBorder="1"/>
    <xf numFmtId="0" fontId="1" fillId="52" borderId="7" xfId="1" applyFill="1" applyBorder="1"/>
    <xf numFmtId="0" fontId="1" fillId="52" borderId="63" xfId="1" applyFill="1" applyBorder="1"/>
    <xf numFmtId="0" fontId="1" fillId="0" borderId="0" xfId="1"/>
    <xf numFmtId="0" fontId="1" fillId="53" borderId="21" xfId="1" applyFill="1" applyBorder="1"/>
    <xf numFmtId="0" fontId="1" fillId="53" borderId="22" xfId="1" applyFill="1" applyBorder="1"/>
    <xf numFmtId="0" fontId="1" fillId="54" borderId="22" xfId="1" applyFill="1" applyBorder="1"/>
    <xf numFmtId="0" fontId="1" fillId="54" borderId="21" xfId="1" applyFill="1" applyBorder="1"/>
    <xf numFmtId="0" fontId="1" fillId="54" borderId="49" xfId="1" applyFill="1" applyBorder="1"/>
    <xf numFmtId="0" fontId="1" fillId="54" borderId="30" xfId="1" applyFill="1" applyBorder="1"/>
    <xf numFmtId="0" fontId="1" fillId="54" borderId="29" xfId="1" applyFill="1" applyBorder="1"/>
    <xf numFmtId="0" fontId="1" fillId="54" borderId="6" xfId="1" applyFill="1" applyBorder="1"/>
    <xf numFmtId="0" fontId="1" fillId="54" borderId="7" xfId="1" applyFill="1" applyBorder="1"/>
    <xf numFmtId="0" fontId="1" fillId="53" borderId="6" xfId="1" applyFill="1" applyBorder="1"/>
    <xf numFmtId="0" fontId="1" fillId="53" borderId="7" xfId="1" applyFill="1" applyBorder="1"/>
    <xf numFmtId="0" fontId="1" fillId="53" borderId="29" xfId="1" applyFill="1" applyBorder="1"/>
    <xf numFmtId="0" fontId="1" fillId="11" borderId="30" xfId="1" applyFill="1" applyBorder="1"/>
    <xf numFmtId="0" fontId="1" fillId="11" borderId="7" xfId="1" applyFill="1" applyBorder="1"/>
    <xf numFmtId="0" fontId="1" fillId="52" borderId="29" xfId="1" applyFill="1" applyBorder="1"/>
    <xf numFmtId="0" fontId="1" fillId="52" borderId="30" xfId="1" applyFill="1" applyBorder="1"/>
    <xf numFmtId="0" fontId="1" fillId="55" borderId="84" xfId="1" applyFill="1" applyBorder="1"/>
    <xf numFmtId="0" fontId="1" fillId="55" borderId="30" xfId="1" applyFill="1" applyBorder="1"/>
    <xf numFmtId="0" fontId="1" fillId="55" borderId="6" xfId="1" applyFill="1" applyBorder="1"/>
    <xf numFmtId="0" fontId="1" fillId="11" borderId="21" xfId="1" applyFill="1" applyBorder="1"/>
    <xf numFmtId="0" fontId="1" fillId="56" borderId="30" xfId="1" applyFill="1" applyBorder="1"/>
    <xf numFmtId="0" fontId="1" fillId="56" borderId="29" xfId="1" applyFill="1" applyBorder="1"/>
    <xf numFmtId="0" fontId="1" fillId="52" borderId="31" xfId="1" applyFill="1" applyBorder="1"/>
    <xf numFmtId="0" fontId="1" fillId="56" borderId="21" xfId="1" applyFill="1" applyBorder="1"/>
    <xf numFmtId="0" fontId="1" fillId="56" borderId="22" xfId="1" applyFill="1" applyBorder="1"/>
    <xf numFmtId="0" fontId="1" fillId="57" borderId="6" xfId="1" applyFill="1" applyBorder="1"/>
    <xf numFmtId="0" fontId="1" fillId="32" borderId="0" xfId="1" applyFill="1"/>
    <xf numFmtId="0" fontId="12" fillId="0" borderId="7" xfId="2" applyNumberFormat="1" applyFont="1" applyFill="1" applyBorder="1" applyAlignment="1" applyProtection="1">
      <alignment vertical="top" wrapText="1"/>
      <protection locked="0"/>
    </xf>
    <xf numFmtId="0" fontId="12" fillId="0" borderId="0" xfId="2" applyNumberFormat="1" applyFont="1" applyFill="1" applyBorder="1" applyAlignment="1" applyProtection="1"/>
    <xf numFmtId="0" fontId="12" fillId="44" borderId="8" xfId="2" applyNumberFormat="1" applyFont="1" applyFill="1" applyBorder="1" applyAlignment="1" applyProtection="1">
      <alignment vertical="top" wrapText="1"/>
      <protection locked="0"/>
    </xf>
    <xf numFmtId="0" fontId="12" fillId="20" borderId="8" xfId="2" applyNumberFormat="1" applyFont="1" applyFill="1" applyBorder="1" applyAlignment="1" applyProtection="1">
      <alignment vertical="top" wrapText="1"/>
      <protection locked="0"/>
    </xf>
    <xf numFmtId="0" fontId="1" fillId="58" borderId="30" xfId="1" applyFill="1" applyBorder="1"/>
    <xf numFmtId="0" fontId="1" fillId="0" borderId="0" xfId="1"/>
    <xf numFmtId="0" fontId="1" fillId="0" borderId="0" xfId="1"/>
    <xf numFmtId="0" fontId="0" fillId="11" borderId="22" xfId="0" applyFill="1" applyBorder="1"/>
    <xf numFmtId="0" fontId="0" fillId="11" borderId="21" xfId="0" applyFill="1" applyBorder="1"/>
    <xf numFmtId="0" fontId="0" fillId="11" borderId="30" xfId="0" applyFill="1" applyBorder="1"/>
    <xf numFmtId="0" fontId="0" fillId="11" borderId="6" xfId="0" applyFill="1" applyBorder="1"/>
    <xf numFmtId="0" fontId="1" fillId="35" borderId="0" xfId="1" applyFill="1" applyBorder="1"/>
    <xf numFmtId="0" fontId="1" fillId="35" borderId="0" xfId="1" applyFill="1"/>
    <xf numFmtId="0" fontId="1" fillId="59" borderId="40" xfId="1" applyFill="1" applyBorder="1"/>
    <xf numFmtId="0" fontId="1" fillId="35" borderId="44" xfId="1" applyFill="1" applyBorder="1"/>
    <xf numFmtId="0" fontId="1" fillId="59" borderId="6" xfId="1" applyFill="1" applyBorder="1"/>
    <xf numFmtId="0" fontId="1" fillId="57" borderId="30" xfId="1" applyFill="1" applyBorder="1"/>
    <xf numFmtId="0" fontId="1" fillId="60" borderId="22" xfId="1" applyFill="1" applyBorder="1"/>
    <xf numFmtId="0" fontId="1" fillId="60" borderId="29" xfId="1" applyFill="1" applyBorder="1"/>
    <xf numFmtId="0" fontId="1" fillId="60" borderId="7" xfId="1" applyFill="1" applyBorder="1"/>
    <xf numFmtId="0" fontId="1" fillId="57" borderId="21" xfId="1" applyFill="1" applyBorder="1"/>
    <xf numFmtId="0" fontId="1" fillId="59" borderId="0" xfId="1" applyFill="1" applyBorder="1"/>
    <xf numFmtId="0" fontId="1" fillId="0" borderId="0" xfId="1"/>
    <xf numFmtId="0" fontId="1" fillId="37" borderId="48" xfId="1" applyFill="1" applyBorder="1"/>
    <xf numFmtId="0" fontId="1" fillId="37" borderId="28" xfId="1" applyFill="1" applyBorder="1"/>
    <xf numFmtId="0" fontId="1" fillId="37" borderId="49" xfId="1" applyFill="1" applyBorder="1"/>
    <xf numFmtId="0" fontId="1" fillId="0" borderId="0" xfId="1"/>
    <xf numFmtId="0" fontId="19" fillId="0" borderId="0" xfId="1" applyFont="1" applyAlignment="1"/>
    <xf numFmtId="0" fontId="1" fillId="0" borderId="0" xfId="1"/>
    <xf numFmtId="0" fontId="16" fillId="0" borderId="0" xfId="1" applyFont="1" applyFill="1" applyBorder="1"/>
    <xf numFmtId="49" fontId="16" fillId="0" borderId="0" xfId="1" applyNumberFormat="1" applyFont="1" applyFill="1" applyBorder="1"/>
    <xf numFmtId="49" fontId="16" fillId="0" borderId="0" xfId="1" applyNumberFormat="1" applyFont="1" applyFill="1"/>
    <xf numFmtId="0" fontId="16" fillId="0" borderId="0" xfId="1" applyFont="1" applyFill="1"/>
    <xf numFmtId="0" fontId="16" fillId="0" borderId="95" xfId="1" applyFont="1" applyFill="1" applyBorder="1" applyAlignment="1"/>
    <xf numFmtId="0" fontId="16" fillId="0" borderId="0" xfId="1" applyFont="1" applyFill="1" applyAlignment="1"/>
    <xf numFmtId="0" fontId="1" fillId="22" borderId="22" xfId="1" applyFill="1" applyBorder="1"/>
    <xf numFmtId="0" fontId="1" fillId="22" borderId="29" xfId="1" applyFill="1" applyBorder="1"/>
    <xf numFmtId="0" fontId="1" fillId="0" borderId="0" xfId="1"/>
    <xf numFmtId="0" fontId="1" fillId="35" borderId="0" xfId="1" applyFill="1" applyBorder="1"/>
    <xf numFmtId="0" fontId="1" fillId="20" borderId="22" xfId="1" applyFill="1" applyBorder="1"/>
    <xf numFmtId="0" fontId="1" fillId="20" borderId="29" xfId="1" applyFill="1" applyBorder="1"/>
    <xf numFmtId="0" fontId="1" fillId="35" borderId="23" xfId="1" applyFill="1" applyBorder="1"/>
    <xf numFmtId="14" fontId="2" fillId="0" borderId="96" xfId="1" applyNumberFormat="1" applyFont="1" applyBorder="1" applyAlignment="1" applyProtection="1">
      <alignment horizontal="center"/>
    </xf>
    <xf numFmtId="0" fontId="2" fillId="0" borderId="0" xfId="1" applyFont="1" applyAlignment="1" applyProtection="1">
      <alignment horizontal="center"/>
    </xf>
    <xf numFmtId="164" fontId="19" fillId="36" borderId="0" xfId="1" applyNumberFormat="1" applyFont="1" applyFill="1" applyBorder="1" applyAlignment="1" applyProtection="1">
      <alignment horizontal="center"/>
      <protection locked="0"/>
    </xf>
    <xf numFmtId="0" fontId="16" fillId="36" borderId="0" xfId="1" applyFont="1" applyFill="1" applyBorder="1"/>
    <xf numFmtId="0" fontId="1" fillId="0" borderId="0" xfId="1"/>
    <xf numFmtId="20" fontId="1" fillId="32" borderId="0" xfId="1" applyNumberFormat="1" applyFont="1" applyFill="1"/>
    <xf numFmtId="0" fontId="16" fillId="0" borderId="0" xfId="1" applyFont="1" applyFill="1" applyBorder="1"/>
    <xf numFmtId="0" fontId="16" fillId="0" borderId="0" xfId="1" applyFont="1" applyFill="1"/>
    <xf numFmtId="0" fontId="16" fillId="0" borderId="95" xfId="1" applyFont="1" applyFill="1" applyBorder="1" applyAlignment="1"/>
    <xf numFmtId="0" fontId="16" fillId="0" borderId="0" xfId="1" applyFont="1" applyFill="1" applyAlignment="1"/>
    <xf numFmtId="49" fontId="16" fillId="0" borderId="0" xfId="1" applyNumberFormat="1" applyFont="1" applyFill="1" applyBorder="1"/>
    <xf numFmtId="49" fontId="16" fillId="0" borderId="0" xfId="1" applyNumberFormat="1" applyFont="1" applyFill="1"/>
    <xf numFmtId="0" fontId="1" fillId="11" borderId="49" xfId="1" applyFill="1" applyBorder="1"/>
    <xf numFmtId="0" fontId="1" fillId="52" borderId="22" xfId="1" applyFill="1" applyBorder="1"/>
    <xf numFmtId="0" fontId="1" fillId="56" borderId="7" xfId="1" applyFill="1" applyBorder="1"/>
    <xf numFmtId="0" fontId="1" fillId="57" borderId="23" xfId="1" applyFill="1" applyBorder="1"/>
    <xf numFmtId="0" fontId="1" fillId="57" borderId="31" xfId="1" applyFill="1" applyBorder="1"/>
    <xf numFmtId="0" fontId="1" fillId="57" borderId="63" xfId="1" applyFill="1" applyBorder="1"/>
    <xf numFmtId="0" fontId="1" fillId="22" borderId="7" xfId="1" applyFill="1" applyBorder="1"/>
    <xf numFmtId="0" fontId="16" fillId="0" borderId="0" xfId="1" applyFont="1" applyFill="1" applyBorder="1"/>
    <xf numFmtId="49" fontId="16" fillId="0" borderId="0" xfId="1" applyNumberFormat="1" applyFont="1" applyFill="1" applyBorder="1"/>
    <xf numFmtId="49" fontId="16" fillId="0" borderId="0" xfId="1" applyNumberFormat="1" applyFont="1" applyFill="1"/>
    <xf numFmtId="0" fontId="16" fillId="0" borderId="0" xfId="1" applyFont="1" applyFill="1"/>
    <xf numFmtId="0" fontId="16" fillId="0" borderId="95" xfId="1" applyFont="1" applyFill="1" applyBorder="1" applyAlignment="1"/>
    <xf numFmtId="0" fontId="16" fillId="0" borderId="0" xfId="1" applyFont="1" applyFill="1" applyAlignment="1"/>
    <xf numFmtId="0" fontId="1" fillId="0" borderId="0" xfId="1"/>
    <xf numFmtId="164" fontId="10" fillId="0" borderId="63" xfId="1" applyNumberFormat="1" applyFont="1" applyFill="1" applyBorder="1" applyAlignment="1">
      <alignment horizontal="center"/>
    </xf>
    <xf numFmtId="164" fontId="10" fillId="37" borderId="63" xfId="1" applyNumberFormat="1" applyFont="1" applyFill="1" applyBorder="1" applyAlignment="1">
      <alignment horizontal="center"/>
    </xf>
    <xf numFmtId="164" fontId="10" fillId="20" borderId="63" xfId="1" applyNumberFormat="1" applyFont="1" applyFill="1" applyBorder="1" applyAlignment="1">
      <alignment horizontal="center"/>
    </xf>
    <xf numFmtId="164" fontId="10" fillId="45" borderId="63" xfId="1" applyNumberFormat="1" applyFont="1" applyFill="1" applyBorder="1" applyAlignment="1">
      <alignment horizontal="center"/>
    </xf>
    <xf numFmtId="0" fontId="3" fillId="2" borderId="88" xfId="1" applyFont="1" applyFill="1" applyBorder="1" applyAlignment="1" applyProtection="1">
      <alignment horizontal="center"/>
    </xf>
    <xf numFmtId="0" fontId="3" fillId="2" borderId="89" xfId="1" applyFont="1" applyFill="1" applyBorder="1" applyAlignment="1" applyProtection="1">
      <alignment horizontal="center"/>
    </xf>
    <xf numFmtId="0" fontId="3" fillId="2" borderId="90" xfId="1" applyFont="1" applyFill="1" applyBorder="1" applyAlignment="1" applyProtection="1">
      <alignment vertical="center" wrapText="1"/>
    </xf>
    <xf numFmtId="164" fontId="10" fillId="0" borderId="0" xfId="1" applyNumberFormat="1" applyFont="1" applyFill="1" applyBorder="1" applyAlignment="1">
      <alignment horizontal="center"/>
    </xf>
    <xf numFmtId="1" fontId="10" fillId="0" borderId="87" xfId="1" applyNumberFormat="1" applyFont="1" applyFill="1" applyBorder="1" applyAlignment="1">
      <alignment horizontal="center"/>
    </xf>
    <xf numFmtId="164" fontId="10" fillId="44" borderId="63" xfId="1" applyNumberFormat="1" applyFont="1" applyFill="1" applyBorder="1" applyAlignment="1">
      <alignment horizontal="center"/>
    </xf>
    <xf numFmtId="0" fontId="9" fillId="0" borderId="0" xfId="1" applyFont="1" applyBorder="1" applyAlignment="1">
      <alignment wrapText="1"/>
    </xf>
    <xf numFmtId="0" fontId="8" fillId="0" borderId="0" xfId="1" applyFont="1" applyBorder="1" applyAlignment="1">
      <alignment wrapText="1"/>
    </xf>
    <xf numFmtId="0" fontId="1" fillId="0" borderId="0" xfId="1" applyFont="1" applyBorder="1" applyAlignment="1">
      <alignment wrapText="1"/>
    </xf>
    <xf numFmtId="0" fontId="18" fillId="0" borderId="0" xfId="1" applyFont="1" applyBorder="1" applyAlignment="1">
      <alignment wrapText="1"/>
    </xf>
    <xf numFmtId="9" fontId="18" fillId="0" borderId="0" xfId="1" applyNumberFormat="1" applyFont="1" applyBorder="1" applyAlignment="1">
      <alignment horizontal="left" wrapText="1"/>
    </xf>
    <xf numFmtId="0" fontId="1" fillId="0" borderId="11" xfId="1" applyFont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91" xfId="1" applyFont="1" applyBorder="1" applyAlignment="1">
      <alignment horizontal="left"/>
    </xf>
    <xf numFmtId="0" fontId="1" fillId="0" borderId="15" xfId="1" applyBorder="1" applyAlignment="1">
      <alignment horizontal="center"/>
    </xf>
    <xf numFmtId="46" fontId="25" fillId="0" borderId="0" xfId="3" applyNumberFormat="1" applyFont="1" applyFill="1" applyBorder="1" applyAlignment="1" applyProtection="1">
      <alignment horizontal="left" wrapText="1"/>
    </xf>
    <xf numFmtId="0" fontId="25" fillId="0" borderId="0" xfId="3" applyNumberFormat="1" applyFont="1" applyFill="1" applyBorder="1" applyAlignment="1" applyProtection="1">
      <alignment horizontal="left" wrapText="1"/>
    </xf>
    <xf numFmtId="0" fontId="26" fillId="2" borderId="93" xfId="1" applyFont="1" applyFill="1" applyBorder="1" applyAlignment="1">
      <alignment horizontal="center"/>
    </xf>
    <xf numFmtId="0" fontId="26" fillId="2" borderId="94" xfId="1" applyFont="1" applyFill="1" applyBorder="1" applyAlignment="1">
      <alignment horizontal="center"/>
    </xf>
    <xf numFmtId="0" fontId="22" fillId="0" borderId="58" xfId="1" applyFont="1" applyFill="1" applyBorder="1" applyAlignment="1">
      <alignment horizontal="center"/>
    </xf>
    <xf numFmtId="0" fontId="1" fillId="0" borderId="0" xfId="1" applyFont="1" applyBorder="1" applyAlignment="1">
      <alignment horizontal="right" wrapText="1"/>
    </xf>
    <xf numFmtId="14" fontId="18" fillId="0" borderId="3" xfId="1" applyNumberFormat="1" applyFont="1" applyBorder="1" applyAlignment="1">
      <alignment wrapText="1"/>
    </xf>
    <xf numFmtId="0" fontId="16" fillId="0" borderId="0" xfId="1" applyFont="1" applyFill="1" applyBorder="1"/>
    <xf numFmtId="0" fontId="16" fillId="0" borderId="0" xfId="1" applyFont="1" applyFill="1"/>
    <xf numFmtId="164" fontId="3" fillId="2" borderId="7" xfId="1" applyNumberFormat="1" applyFont="1" applyFill="1" applyBorder="1" applyAlignment="1" applyProtection="1">
      <alignment horizontal="center" wrapText="1"/>
      <protection locked="0"/>
    </xf>
    <xf numFmtId="0" fontId="26" fillId="2" borderId="48" xfId="1" applyFont="1" applyFill="1" applyBorder="1" applyAlignment="1">
      <alignment horizontal="center" vertical="center"/>
    </xf>
    <xf numFmtId="164" fontId="3" fillId="2" borderId="7" xfId="1" applyNumberFormat="1" applyFont="1" applyFill="1" applyBorder="1" applyAlignment="1">
      <alignment horizontal="center"/>
    </xf>
    <xf numFmtId="0" fontId="26" fillId="2" borderId="7" xfId="1" applyFont="1" applyFill="1" applyBorder="1" applyAlignment="1">
      <alignment horizontal="center" vertical="center" wrapText="1"/>
    </xf>
    <xf numFmtId="0" fontId="26" fillId="2" borderId="48" xfId="1" applyFont="1" applyFill="1" applyBorder="1" applyAlignment="1">
      <alignment horizontal="center" vertical="center" wrapText="1"/>
    </xf>
    <xf numFmtId="0" fontId="16" fillId="0" borderId="95" xfId="1" applyFont="1" applyFill="1" applyBorder="1" applyAlignment="1"/>
    <xf numFmtId="0" fontId="16" fillId="0" borderId="0" xfId="1" applyFont="1" applyFill="1" applyAlignment="1"/>
    <xf numFmtId="0" fontId="16" fillId="0" borderId="95" xfId="1" applyFont="1" applyFill="1" applyBorder="1"/>
    <xf numFmtId="0" fontId="33" fillId="0" borderId="61" xfId="1" applyFont="1" applyFill="1" applyBorder="1" applyAlignment="1">
      <alignment vertical="top" wrapText="1"/>
    </xf>
    <xf numFmtId="49" fontId="16" fillId="0" borderId="0" xfId="1" applyNumberFormat="1" applyFont="1" applyFill="1" applyBorder="1"/>
    <xf numFmtId="49" fontId="16" fillId="0" borderId="0" xfId="1" applyNumberFormat="1" applyFont="1" applyFill="1"/>
    <xf numFmtId="0" fontId="1" fillId="0" borderId="0" xfId="1"/>
    <xf numFmtId="0" fontId="27" fillId="49" borderId="79" xfId="1" applyFont="1" applyFill="1" applyBorder="1"/>
    <xf numFmtId="0" fontId="27" fillId="49" borderId="80" xfId="1" applyFont="1" applyFill="1" applyBorder="1"/>
    <xf numFmtId="0" fontId="27" fillId="49" borderId="81" xfId="1" applyFont="1" applyFill="1" applyBorder="1"/>
    <xf numFmtId="0" fontId="1" fillId="37" borderId="48" xfId="1" applyFill="1" applyBorder="1"/>
    <xf numFmtId="0" fontId="1" fillId="37" borderId="28" xfId="1" applyFill="1" applyBorder="1"/>
    <xf numFmtId="0" fontId="1" fillId="37" borderId="49" xfId="1" applyFill="1" applyBorder="1"/>
    <xf numFmtId="0" fontId="1" fillId="12" borderId="76" xfId="1" applyFill="1" applyBorder="1"/>
    <xf numFmtId="0" fontId="1" fillId="12" borderId="77" xfId="1" applyFill="1" applyBorder="1"/>
    <xf numFmtId="0" fontId="1" fillId="12" borderId="78" xfId="1" applyFill="1" applyBorder="1"/>
    <xf numFmtId="0" fontId="1" fillId="47" borderId="76" xfId="1" applyFill="1" applyBorder="1"/>
    <xf numFmtId="0" fontId="1" fillId="47" borderId="77" xfId="1" applyFill="1" applyBorder="1"/>
    <xf numFmtId="0" fontId="1" fillId="47" borderId="78" xfId="1" applyFill="1" applyBorder="1"/>
    <xf numFmtId="0" fontId="1" fillId="35" borderId="0" xfId="1" applyFill="1" applyBorder="1"/>
    <xf numFmtId="0" fontId="25" fillId="0" borderId="0" xfId="3" applyNumberFormat="1" applyFont="1" applyFill="1" applyBorder="1" applyAlignment="1" applyProtection="1">
      <alignment horizontal="left" vertical="center" wrapText="1"/>
    </xf>
    <xf numFmtId="0" fontId="41" fillId="0" borderId="0" xfId="1" applyFont="1" applyBorder="1" applyAlignment="1"/>
    <xf numFmtId="0" fontId="42" fillId="0" borderId="0" xfId="0" applyFont="1" applyAlignment="1"/>
    <xf numFmtId="46" fontId="14" fillId="0" borderId="0" xfId="3" applyNumberFormat="1" applyFont="1" applyFill="1" applyBorder="1" applyAlignment="1" applyProtection="1">
      <alignment horizontal="left" wrapText="1"/>
    </xf>
    <xf numFmtId="0" fontId="14" fillId="0" borderId="0" xfId="3" applyNumberFormat="1" applyFont="1" applyFill="1" applyBorder="1" applyAlignment="1" applyProtection="1">
      <alignment horizontal="left" wrapText="1"/>
    </xf>
    <xf numFmtId="0" fontId="1" fillId="50" borderId="76" xfId="1" applyFill="1" applyBorder="1"/>
    <xf numFmtId="0" fontId="1" fillId="50" borderId="77" xfId="1" applyFill="1" applyBorder="1"/>
    <xf numFmtId="0" fontId="1" fillId="50" borderId="78" xfId="1" applyFill="1" applyBorder="1"/>
    <xf numFmtId="0" fontId="1" fillId="55" borderId="48" xfId="1" applyFill="1" applyBorder="1"/>
    <xf numFmtId="0" fontId="1" fillId="55" borderId="28" xfId="1" applyFill="1" applyBorder="1"/>
    <xf numFmtId="0" fontId="1" fillId="55" borderId="49" xfId="1" applyFill="1" applyBorder="1"/>
    <xf numFmtId="0" fontId="1" fillId="53" borderId="61" xfId="1" applyFill="1" applyBorder="1"/>
    <xf numFmtId="0" fontId="21" fillId="0" borderId="0" xfId="1" applyFont="1" applyBorder="1" applyAlignment="1">
      <alignment wrapText="1"/>
    </xf>
    <xf numFmtId="0" fontId="38" fillId="0" borderId="0" xfId="1" applyFont="1" applyBorder="1" applyAlignment="1">
      <alignment wrapText="1"/>
    </xf>
    <xf numFmtId="0" fontId="16" fillId="0" borderId="0" xfId="1" applyFont="1" applyFill="1" applyBorder="1" applyAlignment="1"/>
    <xf numFmtId="0" fontId="1" fillId="0" borderId="0" xfId="1" applyFill="1" applyBorder="1" applyAlignment="1">
      <alignment horizontal="center"/>
    </xf>
    <xf numFmtId="14" fontId="1" fillId="0" borderId="0" xfId="1" applyNumberFormat="1" applyBorder="1" applyAlignment="1"/>
    <xf numFmtId="0" fontId="1" fillId="0" borderId="0" xfId="1" applyFont="1" applyBorder="1" applyAlignment="1">
      <alignment horizontal="right"/>
    </xf>
    <xf numFmtId="0" fontId="0" fillId="0" borderId="11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164" fontId="25" fillId="0" borderId="0" xfId="3" applyNumberFormat="1" applyFont="1" applyFill="1" applyBorder="1" applyAlignment="1" applyProtection="1">
      <alignment horizontal="left" wrapText="1"/>
    </xf>
    <xf numFmtId="0" fontId="17" fillId="0" borderId="0" xfId="1" applyFont="1" applyAlignment="1"/>
    <xf numFmtId="0" fontId="0" fillId="0" borderId="0" xfId="0" applyAlignment="1"/>
    <xf numFmtId="0" fontId="1" fillId="0" borderId="16" xfId="1" applyFill="1" applyBorder="1" applyAlignment="1">
      <alignment horizontal="center"/>
    </xf>
    <xf numFmtId="0" fontId="1" fillId="27" borderId="76" xfId="1" applyFill="1" applyBorder="1"/>
    <xf numFmtId="0" fontId="1" fillId="27" borderId="77" xfId="1" applyFill="1" applyBorder="1"/>
    <xf numFmtId="0" fontId="1" fillId="27" borderId="78" xfId="1" applyFill="1" applyBorder="1"/>
    <xf numFmtId="0" fontId="19" fillId="0" borderId="0" xfId="1" applyFont="1" applyAlignment="1">
      <alignment horizontal="center"/>
    </xf>
    <xf numFmtId="0" fontId="1" fillId="37" borderId="48" xfId="1" applyFill="1" applyBorder="1" applyAlignment="1">
      <alignment horizontal="center"/>
    </xf>
    <xf numFmtId="0" fontId="1" fillId="37" borderId="28" xfId="1" applyFill="1" applyBorder="1" applyAlignment="1">
      <alignment horizontal="center"/>
    </xf>
    <xf numFmtId="0" fontId="1" fillId="37" borderId="49" xfId="1" applyFill="1" applyBorder="1" applyAlignment="1">
      <alignment horizontal="center"/>
    </xf>
    <xf numFmtId="22" fontId="25" fillId="0" borderId="0" xfId="3" applyNumberFormat="1" applyFont="1" applyFill="1" applyBorder="1" applyAlignment="1" applyProtection="1">
      <alignment horizontal="left" vertical="center" wrapText="1"/>
    </xf>
    <xf numFmtId="0" fontId="1" fillId="0" borderId="72" xfId="1" applyFont="1" applyBorder="1" applyAlignment="1">
      <alignment horizontal="left"/>
    </xf>
    <xf numFmtId="19" fontId="25" fillId="0" borderId="0" xfId="3" applyNumberFormat="1" applyFont="1" applyFill="1" applyBorder="1" applyAlignment="1" applyProtection="1">
      <alignment horizontal="left" wrapText="1"/>
    </xf>
    <xf numFmtId="49" fontId="25" fillId="0" borderId="0" xfId="3" applyNumberFormat="1" applyFont="1" applyFill="1" applyBorder="1" applyAlignment="1" applyProtection="1">
      <alignment horizontal="left" wrapText="1"/>
    </xf>
    <xf numFmtId="0" fontId="26" fillId="2" borderId="92" xfId="1" applyFont="1" applyFill="1" applyBorder="1" applyAlignment="1">
      <alignment horizontal="center"/>
    </xf>
    <xf numFmtId="0" fontId="19" fillId="0" borderId="0" xfId="1" applyFont="1" applyAlignment="1"/>
    <xf numFmtId="0" fontId="19" fillId="0" borderId="0" xfId="1" applyNumberFormat="1" applyFont="1" applyAlignment="1"/>
    <xf numFmtId="0" fontId="0" fillId="0" borderId="0" xfId="0" applyNumberFormat="1" applyAlignment="1"/>
    <xf numFmtId="14" fontId="18" fillId="0" borderId="0" xfId="1" applyNumberFormat="1" applyFont="1" applyBorder="1" applyAlignment="1">
      <alignment wrapText="1"/>
    </xf>
    <xf numFmtId="0" fontId="1" fillId="3" borderId="76" xfId="1" applyFill="1" applyBorder="1" applyAlignment="1">
      <alignment horizontal="center"/>
    </xf>
    <xf numFmtId="0" fontId="1" fillId="3" borderId="77" xfId="1" applyFill="1" applyBorder="1" applyAlignment="1">
      <alignment horizontal="center"/>
    </xf>
    <xf numFmtId="0" fontId="1" fillId="3" borderId="78" xfId="1" applyFill="1" applyBorder="1" applyAlignment="1">
      <alignment horizontal="center"/>
    </xf>
    <xf numFmtId="0" fontId="33" fillId="0" borderId="0" xfId="1" applyFont="1" applyFill="1" applyBorder="1" applyAlignment="1">
      <alignment vertical="top" wrapText="1"/>
    </xf>
  </cellXfs>
  <cellStyles count="4">
    <cellStyle name="Excel Built-in Normal" xfId="1"/>
    <cellStyle name="Lien hypertexte" xfId="2" builtinId="8"/>
    <cellStyle name="Normal" xfId="0" builtinId="0"/>
    <cellStyle name="Pourcentage" xfId="3" builtinId="5"/>
  </cellStyles>
  <dxfs count="452"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ill>
        <patternFill>
          <fgColor theme="0"/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theme="0" tint="-0.34998626667073579"/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6B9B8"/>
      <rgbColor rgb="00808080"/>
      <rgbColor rgb="0085A8D5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D7E4BD"/>
      <rgbColor rgb="00FFFF99"/>
      <rgbColor rgb="008BA7CA"/>
      <rgbColor rgb="00FF99CC"/>
      <rgbColor rgb="00CC99FF"/>
      <rgbColor rgb="00FCD5B5"/>
      <rgbColor rgb="003366FF"/>
      <rgbColor rgb="0033CCCC"/>
      <rgbColor rgb="0099CC00"/>
      <rgbColor rgb="00FFCC00"/>
      <rgbColor rgb="00FF9900"/>
      <rgbColor rgb="00FF6600"/>
      <rgbColor rgb="00376092"/>
      <rgbColor rgb="007C9DC7"/>
      <rgbColor rgb="0017375E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styles" Target="style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microsoft.com/office/2006/relationships/vbaProject" Target="vbaProject.bin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externalLink" Target="externalLinks/externalLink1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8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0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8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54</xdr:col>
      <xdr:colOff>99060</xdr:colOff>
      <xdr:row>1</xdr:row>
      <xdr:rowOff>15240</xdr:rowOff>
    </xdr:from>
    <xdr:to>
      <xdr:col>59</xdr:col>
      <xdr:colOff>60960</xdr:colOff>
      <xdr:row>3</xdr:row>
      <xdr:rowOff>175260</xdr:rowOff>
    </xdr:to>
    <xdr:pic>
      <xdr:nvPicPr>
        <xdr:cNvPr id="185474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888480" y="19812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114300</xdr:colOff>
      <xdr:row>1</xdr:row>
      <xdr:rowOff>38100</xdr:rowOff>
    </xdr:from>
    <xdr:to>
      <xdr:col>10</xdr:col>
      <xdr:colOff>91440</xdr:colOff>
      <xdr:row>4</xdr:row>
      <xdr:rowOff>0</xdr:rowOff>
    </xdr:to>
    <xdr:pic>
      <xdr:nvPicPr>
        <xdr:cNvPr id="185476" name="Image 6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4300" y="220980"/>
          <a:ext cx="1737360" cy="5105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137160</xdr:colOff>
      <xdr:row>1</xdr:row>
      <xdr:rowOff>83820</xdr:rowOff>
    </xdr:from>
    <xdr:to>
      <xdr:col>60</xdr:col>
      <xdr:colOff>737795</xdr:colOff>
      <xdr:row>3</xdr:row>
      <xdr:rowOff>103542</xdr:rowOff>
    </xdr:to>
    <xdr:pic>
      <xdr:nvPicPr>
        <xdr:cNvPr id="6" name="Image 5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665720" y="266700"/>
          <a:ext cx="600635" cy="385482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91440</xdr:colOff>
      <xdr:row>0</xdr:row>
      <xdr:rowOff>0</xdr:rowOff>
    </xdr:from>
    <xdr:to>
      <xdr:col>36</xdr:col>
      <xdr:colOff>121920</xdr:colOff>
      <xdr:row>2</xdr:row>
      <xdr:rowOff>167640</xdr:rowOff>
    </xdr:to>
    <xdr:pic>
      <xdr:nvPicPr>
        <xdr:cNvPr id="187520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8120" y="0"/>
          <a:ext cx="571500" cy="53340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3</xdr:col>
      <xdr:colOff>207533</xdr:colOff>
      <xdr:row>3</xdr:row>
      <xdr:rowOff>68580</xdr:rowOff>
    </xdr:to>
    <xdr:pic>
      <xdr:nvPicPr>
        <xdr:cNvPr id="187522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455420" cy="6172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277907</xdr:colOff>
      <xdr:row>0</xdr:row>
      <xdr:rowOff>98613</xdr:rowOff>
    </xdr:from>
    <xdr:to>
      <xdr:col>38</xdr:col>
      <xdr:colOff>311523</xdr:colOff>
      <xdr:row>2</xdr:row>
      <xdr:rowOff>125507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2550589" y="98613"/>
          <a:ext cx="600635" cy="385482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188544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5</xdr:col>
      <xdr:colOff>22860</xdr:colOff>
      <xdr:row>2</xdr:row>
      <xdr:rowOff>144780</xdr:rowOff>
    </xdr:to>
    <xdr:pic>
      <xdr:nvPicPr>
        <xdr:cNvPr id="188546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211580" cy="5105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220980</xdr:colOff>
      <xdr:row>0</xdr:row>
      <xdr:rowOff>99060</xdr:rowOff>
    </xdr:from>
    <xdr:to>
      <xdr:col>61</xdr:col>
      <xdr:colOff>36755</xdr:colOff>
      <xdr:row>2</xdr:row>
      <xdr:rowOff>118782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749540" y="99060"/>
          <a:ext cx="600635" cy="385482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266700</xdr:colOff>
      <xdr:row>0</xdr:row>
      <xdr:rowOff>7620</xdr:rowOff>
    </xdr:from>
    <xdr:to>
      <xdr:col>37</xdr:col>
      <xdr:colOff>137160</xdr:colOff>
      <xdr:row>2</xdr:row>
      <xdr:rowOff>182880</xdr:rowOff>
    </xdr:to>
    <xdr:pic>
      <xdr:nvPicPr>
        <xdr:cNvPr id="189568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803380" y="7620"/>
          <a:ext cx="579120" cy="54102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3</xdr:col>
      <xdr:colOff>285750</xdr:colOff>
      <xdr:row>3</xdr:row>
      <xdr:rowOff>121920</xdr:rowOff>
    </xdr:to>
    <xdr:pic>
      <xdr:nvPicPr>
        <xdr:cNvPr id="189570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577340" cy="6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37</xdr:col>
      <xdr:colOff>238125</xdr:colOff>
      <xdr:row>0</xdr:row>
      <xdr:rowOff>66675</xdr:rowOff>
    </xdr:from>
    <xdr:to>
      <xdr:col>39</xdr:col>
      <xdr:colOff>74379</xdr:colOff>
      <xdr:row>2</xdr:row>
      <xdr:rowOff>90207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3706475" y="66675"/>
          <a:ext cx="600635" cy="385482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51</xdr:col>
      <xdr:colOff>45720</xdr:colOff>
      <xdr:row>0</xdr:row>
      <xdr:rowOff>0</xdr:rowOff>
    </xdr:from>
    <xdr:to>
      <xdr:col>55</xdr:col>
      <xdr:colOff>114300</xdr:colOff>
      <xdr:row>2</xdr:row>
      <xdr:rowOff>152400</xdr:rowOff>
    </xdr:to>
    <xdr:pic>
      <xdr:nvPicPr>
        <xdr:cNvPr id="178857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492240" y="0"/>
          <a:ext cx="525780" cy="51816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5</xdr:col>
      <xdr:colOff>22860</xdr:colOff>
      <xdr:row>2</xdr:row>
      <xdr:rowOff>144780</xdr:rowOff>
    </xdr:to>
    <xdr:pic>
      <xdr:nvPicPr>
        <xdr:cNvPr id="178859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211580" cy="5105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56</xdr:col>
      <xdr:colOff>89647</xdr:colOff>
      <xdr:row>0</xdr:row>
      <xdr:rowOff>62753</xdr:rowOff>
    </xdr:from>
    <xdr:to>
      <xdr:col>60</xdr:col>
      <xdr:colOff>174363</xdr:colOff>
      <xdr:row>2</xdr:row>
      <xdr:rowOff>82475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234518" y="62753"/>
          <a:ext cx="604669" cy="37831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54</xdr:col>
      <xdr:colOff>68580</xdr:colOff>
      <xdr:row>0</xdr:row>
      <xdr:rowOff>0</xdr:rowOff>
    </xdr:from>
    <xdr:to>
      <xdr:col>59</xdr:col>
      <xdr:colOff>30480</xdr:colOff>
      <xdr:row>2</xdr:row>
      <xdr:rowOff>160020</xdr:rowOff>
    </xdr:to>
    <xdr:pic>
      <xdr:nvPicPr>
        <xdr:cNvPr id="190574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858000" y="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45720</xdr:colOff>
      <xdr:row>3</xdr:row>
      <xdr:rowOff>30480</xdr:rowOff>
    </xdr:to>
    <xdr:pic>
      <xdr:nvPicPr>
        <xdr:cNvPr id="190576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48740" cy="5791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15240</xdr:colOff>
      <xdr:row>0</xdr:row>
      <xdr:rowOff>83820</xdr:rowOff>
    </xdr:from>
    <xdr:to>
      <xdr:col>60</xdr:col>
      <xdr:colOff>372035</xdr:colOff>
      <xdr:row>2</xdr:row>
      <xdr:rowOff>144780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543800" y="83820"/>
          <a:ext cx="356795" cy="42672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129540</xdr:colOff>
      <xdr:row>0</xdr:row>
      <xdr:rowOff>0</xdr:rowOff>
    </xdr:from>
    <xdr:to>
      <xdr:col>36</xdr:col>
      <xdr:colOff>7620</xdr:colOff>
      <xdr:row>3</xdr:row>
      <xdr:rowOff>83820</xdr:rowOff>
    </xdr:to>
    <xdr:pic>
      <xdr:nvPicPr>
        <xdr:cNvPr id="191598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475720" y="0"/>
          <a:ext cx="670560" cy="63246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426720</xdr:colOff>
      <xdr:row>2</xdr:row>
      <xdr:rowOff>144780</xdr:rowOff>
    </xdr:to>
    <xdr:pic>
      <xdr:nvPicPr>
        <xdr:cNvPr id="191600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211580" cy="5105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293915</xdr:colOff>
      <xdr:row>0</xdr:row>
      <xdr:rowOff>119741</xdr:rowOff>
    </xdr:from>
    <xdr:to>
      <xdr:col>38</xdr:col>
      <xdr:colOff>195943</xdr:colOff>
      <xdr:row>3</xdr:row>
      <xdr:rowOff>54427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3803086" y="119741"/>
          <a:ext cx="500743" cy="48985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192622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5</xdr:col>
      <xdr:colOff>7620</xdr:colOff>
      <xdr:row>2</xdr:row>
      <xdr:rowOff>144780</xdr:rowOff>
    </xdr:to>
    <xdr:pic>
      <xdr:nvPicPr>
        <xdr:cNvPr id="192624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196340" cy="5105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289560</xdr:colOff>
      <xdr:row>0</xdr:row>
      <xdr:rowOff>76200</xdr:rowOff>
    </xdr:from>
    <xdr:to>
      <xdr:col>60</xdr:col>
      <xdr:colOff>646355</xdr:colOff>
      <xdr:row>2</xdr:row>
      <xdr:rowOff>137160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818120" y="76200"/>
          <a:ext cx="356795" cy="42672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266700</xdr:colOff>
      <xdr:row>0</xdr:row>
      <xdr:rowOff>7620</xdr:rowOff>
    </xdr:from>
    <xdr:to>
      <xdr:col>37</xdr:col>
      <xdr:colOff>137160</xdr:colOff>
      <xdr:row>2</xdr:row>
      <xdr:rowOff>182880</xdr:rowOff>
    </xdr:to>
    <xdr:pic>
      <xdr:nvPicPr>
        <xdr:cNvPr id="193646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803380" y="7620"/>
          <a:ext cx="579120" cy="54102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426720</xdr:colOff>
      <xdr:row>2</xdr:row>
      <xdr:rowOff>144780</xdr:rowOff>
    </xdr:to>
    <xdr:pic>
      <xdr:nvPicPr>
        <xdr:cNvPr id="193648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211580" cy="5105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38</xdr:col>
      <xdr:colOff>98612</xdr:colOff>
      <xdr:row>0</xdr:row>
      <xdr:rowOff>89647</xdr:rowOff>
    </xdr:from>
    <xdr:to>
      <xdr:col>38</xdr:col>
      <xdr:colOff>455407</xdr:colOff>
      <xdr:row>2</xdr:row>
      <xdr:rowOff>157779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2550588" y="89647"/>
          <a:ext cx="356795" cy="42672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194670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30480</xdr:colOff>
      <xdr:row>3</xdr:row>
      <xdr:rowOff>15240</xdr:rowOff>
    </xdr:to>
    <xdr:pic>
      <xdr:nvPicPr>
        <xdr:cNvPr id="194672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33500" cy="5638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381000</xdr:colOff>
      <xdr:row>0</xdr:row>
      <xdr:rowOff>83820</xdr:rowOff>
    </xdr:from>
    <xdr:to>
      <xdr:col>60</xdr:col>
      <xdr:colOff>737795</xdr:colOff>
      <xdr:row>2</xdr:row>
      <xdr:rowOff>144780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909560" y="83820"/>
          <a:ext cx="356795" cy="42672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266700</xdr:colOff>
      <xdr:row>0</xdr:row>
      <xdr:rowOff>7620</xdr:rowOff>
    </xdr:from>
    <xdr:to>
      <xdr:col>37</xdr:col>
      <xdr:colOff>137160</xdr:colOff>
      <xdr:row>2</xdr:row>
      <xdr:rowOff>182880</xdr:rowOff>
    </xdr:to>
    <xdr:pic>
      <xdr:nvPicPr>
        <xdr:cNvPr id="19569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803380" y="7620"/>
          <a:ext cx="579120" cy="54102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426720</xdr:colOff>
      <xdr:row>2</xdr:row>
      <xdr:rowOff>144780</xdr:rowOff>
    </xdr:to>
    <xdr:pic>
      <xdr:nvPicPr>
        <xdr:cNvPr id="195696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211580" cy="5105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38</xdr:col>
      <xdr:colOff>108858</xdr:colOff>
      <xdr:row>0</xdr:row>
      <xdr:rowOff>97972</xdr:rowOff>
    </xdr:from>
    <xdr:to>
      <xdr:col>38</xdr:col>
      <xdr:colOff>465653</xdr:colOff>
      <xdr:row>2</xdr:row>
      <xdr:rowOff>154578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4162315" y="97972"/>
          <a:ext cx="356795" cy="42672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196718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45720</xdr:colOff>
      <xdr:row>3</xdr:row>
      <xdr:rowOff>30480</xdr:rowOff>
    </xdr:to>
    <xdr:pic>
      <xdr:nvPicPr>
        <xdr:cNvPr id="196720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48740" cy="5791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274321</xdr:colOff>
      <xdr:row>0</xdr:row>
      <xdr:rowOff>60960</xdr:rowOff>
    </xdr:from>
    <xdr:to>
      <xdr:col>60</xdr:col>
      <xdr:colOff>699695</xdr:colOff>
      <xdr:row>2</xdr:row>
      <xdr:rowOff>160020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802881" y="60960"/>
          <a:ext cx="425374" cy="46482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58271</xdr:colOff>
      <xdr:row>0</xdr:row>
      <xdr:rowOff>35858</xdr:rowOff>
    </xdr:from>
    <xdr:to>
      <xdr:col>36</xdr:col>
      <xdr:colOff>53341</xdr:colOff>
      <xdr:row>2</xdr:row>
      <xdr:rowOff>173018</xdr:rowOff>
    </xdr:to>
    <xdr:pic>
      <xdr:nvPicPr>
        <xdr:cNvPr id="197742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551024" y="35858"/>
          <a:ext cx="532952" cy="495748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411480</xdr:colOff>
      <xdr:row>2</xdr:row>
      <xdr:rowOff>137160</xdr:rowOff>
    </xdr:to>
    <xdr:pic>
      <xdr:nvPicPr>
        <xdr:cNvPr id="197744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196340" cy="5029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38</xdr:col>
      <xdr:colOff>2</xdr:colOff>
      <xdr:row>0</xdr:row>
      <xdr:rowOff>107577</xdr:rowOff>
    </xdr:from>
    <xdr:to>
      <xdr:col>38</xdr:col>
      <xdr:colOff>421342</xdr:colOff>
      <xdr:row>2</xdr:row>
      <xdr:rowOff>164183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ve="http://schemas.openxmlformats.org/markup-compatibility/2006" xmlns:m="http://schemas.openxmlformats.org/officeDocument/2006/math" xmlns:wp="http://schemas.openxmlformats.org/drawingml/2006/wordprocessingDrawing" xmlns:wne="http://schemas.microsoft.com/office/word/2006/wordml" xmlns="" xmlns:wpc="http://schemas.microsoft.com/office/word/2010/wordprocessingCanvas" xmlns:mc="http://schemas.openxmlformats.org/markup-compatibility/2006" xmlns:o="urn:schemas-microsoft-com:office:office" xmlns:v="urn:schemas-microsoft-com:vml" xmlns:wp14="http://schemas.microsoft.com/office/word/2010/wordprocessingDrawing" xmlns:w10="urn:schemas-microsoft-com:office:word" xmlns:w="http://schemas.openxmlformats.org/wordprocessingml/2006/main" xmlns:w14="http://schemas.microsoft.com/office/word/2010/wordml" xmlns:w15="http://schemas.microsoft.com/office/word/2012/wordml" xmlns:wpg="http://schemas.microsoft.com/office/word/2010/wordprocessingGroup" xmlns:wpi="http://schemas.microsoft.com/office/word/2010/wordprocessingInk" xmlns:wps="http://schemas.microsoft.com/office/word/2010/wordprocessingShape" xmlns:a14="http://schemas.microsoft.com/office/drawing/2010/main" xmlns:pic="http://schemas.openxmlformats.org/drawingml/2006/picture" xmlns:lc="http://schemas.openxmlformats.org/drawingml/2006/lockedCanvas" val="0"/>
            </a:ext>
          </a:extLst>
        </a:blip>
        <a:srcRect/>
        <a:stretch>
          <a:fillRect/>
        </a:stretch>
      </xdr:blipFill>
      <xdr:spPr bwMode="auto">
        <a:xfrm>
          <a:off x="12451978" y="107577"/>
          <a:ext cx="421340" cy="415194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198766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5</xdr:col>
      <xdr:colOff>91440</xdr:colOff>
      <xdr:row>3</xdr:row>
      <xdr:rowOff>0</xdr:rowOff>
    </xdr:to>
    <xdr:pic>
      <xdr:nvPicPr>
        <xdr:cNvPr id="198768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280160" cy="5486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243840</xdr:colOff>
      <xdr:row>0</xdr:row>
      <xdr:rowOff>83820</xdr:rowOff>
    </xdr:from>
    <xdr:to>
      <xdr:col>60</xdr:col>
      <xdr:colOff>768275</xdr:colOff>
      <xdr:row>2</xdr:row>
      <xdr:rowOff>140426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772400" y="83820"/>
          <a:ext cx="524435" cy="422366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43543</xdr:colOff>
      <xdr:row>0</xdr:row>
      <xdr:rowOff>21772</xdr:rowOff>
    </xdr:from>
    <xdr:to>
      <xdr:col>36</xdr:col>
      <xdr:colOff>31569</xdr:colOff>
      <xdr:row>2</xdr:row>
      <xdr:rowOff>143692</xdr:rowOff>
    </xdr:to>
    <xdr:pic>
      <xdr:nvPicPr>
        <xdr:cNvPr id="199790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030200" y="21772"/>
          <a:ext cx="510540" cy="492034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411480</xdr:colOff>
      <xdr:row>2</xdr:row>
      <xdr:rowOff>137160</xdr:rowOff>
    </xdr:to>
    <xdr:pic>
      <xdr:nvPicPr>
        <xdr:cNvPr id="199792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196340" cy="5029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272143</xdr:colOff>
      <xdr:row>0</xdr:row>
      <xdr:rowOff>65314</xdr:rowOff>
    </xdr:from>
    <xdr:to>
      <xdr:col>38</xdr:col>
      <xdr:colOff>228600</xdr:colOff>
      <xdr:row>2</xdr:row>
      <xdr:rowOff>176348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ve="http://schemas.openxmlformats.org/markup-compatibility/2006" xmlns:m="http://schemas.openxmlformats.org/officeDocument/2006/math" xmlns:wp="http://schemas.openxmlformats.org/drawingml/2006/wordprocessingDrawing" xmlns:wne="http://schemas.microsoft.com/office/word/2006/wordml" xmlns="" xmlns:wpc="http://schemas.microsoft.com/office/word/2010/wordprocessingCanvas" xmlns:mc="http://schemas.openxmlformats.org/markup-compatibility/2006" xmlns:o="urn:schemas-microsoft-com:office:office" xmlns:v="urn:schemas-microsoft-com:vml" xmlns:wp14="http://schemas.microsoft.com/office/word/2010/wordprocessingDrawing" xmlns:w10="urn:schemas-microsoft-com:office:word" xmlns:w="http://schemas.openxmlformats.org/wordprocessingml/2006/main" xmlns:w14="http://schemas.microsoft.com/office/word/2010/wordml" xmlns:w15="http://schemas.microsoft.com/office/word/2012/wordml" xmlns:wpg="http://schemas.microsoft.com/office/word/2010/wordprocessingGroup" xmlns:wpi="http://schemas.microsoft.com/office/word/2010/wordprocessingInk" xmlns:wps="http://schemas.microsoft.com/office/word/2010/wordprocessingShape" xmlns:a14="http://schemas.microsoft.com/office/drawing/2010/main" xmlns:pic="http://schemas.openxmlformats.org/drawingml/2006/picture" xmlns:lc="http://schemas.openxmlformats.org/drawingml/2006/lockedCanvas" val="0"/>
            </a:ext>
          </a:extLst>
        </a:blip>
        <a:srcRect/>
        <a:stretch>
          <a:fillRect/>
        </a:stretch>
      </xdr:blipFill>
      <xdr:spPr bwMode="auto">
        <a:xfrm>
          <a:off x="13781314" y="65314"/>
          <a:ext cx="555172" cy="481148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200814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5</xdr:col>
      <xdr:colOff>76200</xdr:colOff>
      <xdr:row>2</xdr:row>
      <xdr:rowOff>175260</xdr:rowOff>
    </xdr:to>
    <xdr:pic>
      <xdr:nvPicPr>
        <xdr:cNvPr id="200816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264920" cy="5410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266700</xdr:colOff>
      <xdr:row>0</xdr:row>
      <xdr:rowOff>83820</xdr:rowOff>
    </xdr:from>
    <xdr:to>
      <xdr:col>60</xdr:col>
      <xdr:colOff>737795</xdr:colOff>
      <xdr:row>2</xdr:row>
      <xdr:rowOff>163286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795260" y="83820"/>
          <a:ext cx="471095" cy="445226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28303</xdr:colOff>
      <xdr:row>0</xdr:row>
      <xdr:rowOff>0</xdr:rowOff>
    </xdr:from>
    <xdr:to>
      <xdr:col>36</xdr:col>
      <xdr:colOff>31569</xdr:colOff>
      <xdr:row>2</xdr:row>
      <xdr:rowOff>137160</xdr:rowOff>
    </xdr:to>
    <xdr:pic>
      <xdr:nvPicPr>
        <xdr:cNvPr id="201838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545389" y="0"/>
          <a:ext cx="547551" cy="507274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426720</xdr:colOff>
      <xdr:row>2</xdr:row>
      <xdr:rowOff>144780</xdr:rowOff>
    </xdr:to>
    <xdr:pic>
      <xdr:nvPicPr>
        <xdr:cNvPr id="201840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211580" cy="5105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37</xdr:col>
      <xdr:colOff>54428</xdr:colOff>
      <xdr:row>0</xdr:row>
      <xdr:rowOff>32656</xdr:rowOff>
    </xdr:from>
    <xdr:to>
      <xdr:col>38</xdr:col>
      <xdr:colOff>261546</xdr:colOff>
      <xdr:row>2</xdr:row>
      <xdr:rowOff>174171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3879285" y="32656"/>
          <a:ext cx="476539" cy="511629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202862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5</xdr:col>
      <xdr:colOff>91440</xdr:colOff>
      <xdr:row>3</xdr:row>
      <xdr:rowOff>0</xdr:rowOff>
    </xdr:to>
    <xdr:pic>
      <xdr:nvPicPr>
        <xdr:cNvPr id="202864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280160" cy="5486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266700</xdr:colOff>
      <xdr:row>0</xdr:row>
      <xdr:rowOff>76200</xdr:rowOff>
    </xdr:from>
    <xdr:to>
      <xdr:col>60</xdr:col>
      <xdr:colOff>699695</xdr:colOff>
      <xdr:row>2</xdr:row>
      <xdr:rowOff>132806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795260" y="76200"/>
          <a:ext cx="432995" cy="422366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144780</xdr:colOff>
      <xdr:row>0</xdr:row>
      <xdr:rowOff>0</xdr:rowOff>
    </xdr:from>
    <xdr:to>
      <xdr:col>37</xdr:col>
      <xdr:colOff>22860</xdr:colOff>
      <xdr:row>2</xdr:row>
      <xdr:rowOff>175260</xdr:rowOff>
    </xdr:to>
    <xdr:pic>
      <xdr:nvPicPr>
        <xdr:cNvPr id="203886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81460" y="0"/>
          <a:ext cx="586740" cy="54102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426720</xdr:colOff>
      <xdr:row>2</xdr:row>
      <xdr:rowOff>144780</xdr:rowOff>
    </xdr:to>
    <xdr:pic>
      <xdr:nvPicPr>
        <xdr:cNvPr id="203888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211580" cy="5105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38</xdr:col>
      <xdr:colOff>8965</xdr:colOff>
      <xdr:row>0</xdr:row>
      <xdr:rowOff>62753</xdr:rowOff>
    </xdr:from>
    <xdr:to>
      <xdr:col>39</xdr:col>
      <xdr:colOff>2242</xdr:colOff>
      <xdr:row>2</xdr:row>
      <xdr:rowOff>164182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3285694" y="62753"/>
          <a:ext cx="475130" cy="46001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204909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5</xdr:col>
      <xdr:colOff>7620</xdr:colOff>
      <xdr:row>2</xdr:row>
      <xdr:rowOff>144780</xdr:rowOff>
    </xdr:to>
    <xdr:pic>
      <xdr:nvPicPr>
        <xdr:cNvPr id="204911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196340" cy="5105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251460</xdr:colOff>
      <xdr:row>0</xdr:row>
      <xdr:rowOff>114300</xdr:rowOff>
    </xdr:from>
    <xdr:to>
      <xdr:col>60</xdr:col>
      <xdr:colOff>760655</xdr:colOff>
      <xdr:row>2</xdr:row>
      <xdr:rowOff>170906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ve="http://schemas.openxmlformats.org/markup-compatibility/2006" xmlns:m="http://schemas.openxmlformats.org/officeDocument/2006/math" xmlns:wp="http://schemas.openxmlformats.org/drawingml/2006/wordprocessingDrawing" xmlns:wne="http://schemas.microsoft.com/office/word/2006/wordml" xmlns="" xmlns:wpc="http://schemas.microsoft.com/office/word/2010/wordprocessingCanvas" xmlns:mc="http://schemas.openxmlformats.org/markup-compatibility/2006" xmlns:o="urn:schemas-microsoft-com:office:office" xmlns:v="urn:schemas-microsoft-com:vml" xmlns:wp14="http://schemas.microsoft.com/office/word/2010/wordprocessingDrawing" xmlns:w10="urn:schemas-microsoft-com:office:word" xmlns:w="http://schemas.openxmlformats.org/wordprocessingml/2006/main" xmlns:w14="http://schemas.microsoft.com/office/word/2010/wordml" xmlns:w15="http://schemas.microsoft.com/office/word/2012/wordml" xmlns:wpg="http://schemas.microsoft.com/office/word/2010/wordprocessingGroup" xmlns:wpi="http://schemas.microsoft.com/office/word/2010/wordprocessingInk" xmlns:wps="http://schemas.microsoft.com/office/word/2010/wordprocessingShape" xmlns:a14="http://schemas.microsoft.com/office/drawing/2010/main" xmlns:pic="http://schemas.openxmlformats.org/drawingml/2006/picture" xmlns:lc="http://schemas.openxmlformats.org/drawingml/2006/lockedCanvas" val="0"/>
            </a:ext>
          </a:extLst>
        </a:blip>
        <a:srcRect/>
        <a:stretch>
          <a:fillRect/>
        </a:stretch>
      </xdr:blipFill>
      <xdr:spPr bwMode="auto">
        <a:xfrm>
          <a:off x="7780020" y="114300"/>
          <a:ext cx="509195" cy="422366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127298</xdr:colOff>
      <xdr:row>0</xdr:row>
      <xdr:rowOff>44823</xdr:rowOff>
    </xdr:from>
    <xdr:to>
      <xdr:col>36</xdr:col>
      <xdr:colOff>157330</xdr:colOff>
      <xdr:row>3</xdr:row>
      <xdr:rowOff>40789</xdr:rowOff>
    </xdr:to>
    <xdr:pic>
      <xdr:nvPicPr>
        <xdr:cNvPr id="205933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051" y="44823"/>
          <a:ext cx="567914" cy="533848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426720</xdr:colOff>
      <xdr:row>2</xdr:row>
      <xdr:rowOff>144780</xdr:rowOff>
    </xdr:to>
    <xdr:pic>
      <xdr:nvPicPr>
        <xdr:cNvPr id="205935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211580" cy="5105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37</xdr:col>
      <xdr:colOff>224117</xdr:colOff>
      <xdr:row>0</xdr:row>
      <xdr:rowOff>62753</xdr:rowOff>
    </xdr:from>
    <xdr:to>
      <xdr:col>38</xdr:col>
      <xdr:colOff>467173</xdr:colOff>
      <xdr:row>2</xdr:row>
      <xdr:rowOff>173147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ve="http://schemas.openxmlformats.org/markup-compatibility/2006" xmlns:m="http://schemas.openxmlformats.org/officeDocument/2006/math" xmlns:wp="http://schemas.openxmlformats.org/drawingml/2006/wordprocessingDrawing" xmlns:wne="http://schemas.microsoft.com/office/word/2006/wordml" xmlns="" xmlns:wpc="http://schemas.microsoft.com/office/word/2010/wordprocessingCanvas" xmlns:mc="http://schemas.openxmlformats.org/markup-compatibility/2006" xmlns:o="urn:schemas-microsoft-com:office:office" xmlns:v="urn:schemas-microsoft-com:vml" xmlns:wp14="http://schemas.microsoft.com/office/word/2010/wordprocessingDrawing" xmlns:w10="urn:schemas-microsoft-com:office:word" xmlns:w="http://schemas.openxmlformats.org/wordprocessingml/2006/main" xmlns:w14="http://schemas.microsoft.com/office/word/2010/wordml" xmlns:w15="http://schemas.microsoft.com/office/word/2012/wordml" xmlns:wpg="http://schemas.microsoft.com/office/word/2010/wordprocessingGroup" xmlns:wpi="http://schemas.microsoft.com/office/word/2010/wordprocessingInk" xmlns:wps="http://schemas.microsoft.com/office/word/2010/wordprocessingShape" xmlns:a14="http://schemas.microsoft.com/office/drawing/2010/main" xmlns:pic="http://schemas.openxmlformats.org/drawingml/2006/picture" xmlns:lc="http://schemas.openxmlformats.org/drawingml/2006/lockedCanvas" val="0"/>
            </a:ext>
          </a:extLst>
        </a:blip>
        <a:srcRect/>
        <a:stretch>
          <a:fillRect/>
        </a:stretch>
      </xdr:blipFill>
      <xdr:spPr bwMode="auto">
        <a:xfrm>
          <a:off x="12425082" y="62753"/>
          <a:ext cx="466165" cy="468982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59</xdr:col>
      <xdr:colOff>22860</xdr:colOff>
      <xdr:row>0</xdr:row>
      <xdr:rowOff>38100</xdr:rowOff>
    </xdr:from>
    <xdr:to>
      <xdr:col>60</xdr:col>
      <xdr:colOff>388620</xdr:colOff>
      <xdr:row>3</xdr:row>
      <xdr:rowOff>15240</xdr:rowOff>
    </xdr:to>
    <xdr:pic>
      <xdr:nvPicPr>
        <xdr:cNvPr id="206957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383780" y="3810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0</xdr:colOff>
      <xdr:row>3</xdr:row>
      <xdr:rowOff>7620</xdr:rowOff>
    </xdr:to>
    <xdr:pic>
      <xdr:nvPicPr>
        <xdr:cNvPr id="206959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0302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541020</xdr:colOff>
      <xdr:row>0</xdr:row>
      <xdr:rowOff>60960</xdr:rowOff>
    </xdr:from>
    <xdr:to>
      <xdr:col>60</xdr:col>
      <xdr:colOff>1019735</xdr:colOff>
      <xdr:row>2</xdr:row>
      <xdr:rowOff>167640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8069580" y="60960"/>
          <a:ext cx="478715" cy="47244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48409</xdr:colOff>
      <xdr:row>0</xdr:row>
      <xdr:rowOff>35859</xdr:rowOff>
    </xdr:from>
    <xdr:to>
      <xdr:col>39</xdr:col>
      <xdr:colOff>571948</xdr:colOff>
      <xdr:row>3</xdr:row>
      <xdr:rowOff>31825</xdr:rowOff>
    </xdr:to>
    <xdr:pic>
      <xdr:nvPicPr>
        <xdr:cNvPr id="207981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818197" y="35859"/>
          <a:ext cx="523539" cy="533848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591671</xdr:colOff>
      <xdr:row>0</xdr:row>
      <xdr:rowOff>71718</xdr:rowOff>
    </xdr:from>
    <xdr:to>
      <xdr:col>3</xdr:col>
      <xdr:colOff>59167</xdr:colOff>
      <xdr:row>3</xdr:row>
      <xdr:rowOff>37204</xdr:rowOff>
    </xdr:to>
    <xdr:pic>
      <xdr:nvPicPr>
        <xdr:cNvPr id="207983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91671" y="71718"/>
          <a:ext cx="1215614" cy="50336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40</xdr:col>
      <xdr:colOff>125506</xdr:colOff>
      <xdr:row>0</xdr:row>
      <xdr:rowOff>53789</xdr:rowOff>
    </xdr:from>
    <xdr:to>
      <xdr:col>40</xdr:col>
      <xdr:colOff>509195</xdr:colOff>
      <xdr:row>3</xdr:row>
      <xdr:rowOff>62753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4684188" y="53789"/>
          <a:ext cx="383689" cy="546846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209002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6096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0</xdr:colOff>
      <xdr:row>3</xdr:row>
      <xdr:rowOff>7620</xdr:rowOff>
    </xdr:to>
    <xdr:pic>
      <xdr:nvPicPr>
        <xdr:cNvPr id="209004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0302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274320</xdr:colOff>
      <xdr:row>0</xdr:row>
      <xdr:rowOff>38100</xdr:rowOff>
    </xdr:from>
    <xdr:to>
      <xdr:col>60</xdr:col>
      <xdr:colOff>758750</xdr:colOff>
      <xdr:row>2</xdr:row>
      <xdr:rowOff>132806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ve="http://schemas.openxmlformats.org/markup-compatibility/2006" xmlns:m="http://schemas.openxmlformats.org/officeDocument/2006/math" xmlns:wp="http://schemas.openxmlformats.org/drawingml/2006/wordprocessingDrawing" xmlns:wne="http://schemas.microsoft.com/office/word/2006/wordml" xmlns="" xmlns:wpc="http://schemas.microsoft.com/office/word/2010/wordprocessingCanvas" xmlns:mc="http://schemas.openxmlformats.org/markup-compatibility/2006" xmlns:o="urn:schemas-microsoft-com:office:office" xmlns:v="urn:schemas-microsoft-com:vml" xmlns:wp14="http://schemas.microsoft.com/office/word/2010/wordprocessingDrawing" xmlns:w10="urn:schemas-microsoft-com:office:word" xmlns:w="http://schemas.openxmlformats.org/wordprocessingml/2006/main" xmlns:w14="http://schemas.microsoft.com/office/word/2010/wordml" xmlns:w15="http://schemas.microsoft.com/office/word/2012/wordml" xmlns:wpg="http://schemas.microsoft.com/office/word/2010/wordprocessingGroup" xmlns:wpi="http://schemas.microsoft.com/office/word/2010/wordprocessingInk" xmlns:wps="http://schemas.microsoft.com/office/word/2010/wordprocessingShape" xmlns:a14="http://schemas.microsoft.com/office/drawing/2010/main" xmlns:pic="http://schemas.openxmlformats.org/drawingml/2006/picture" xmlns:lc="http://schemas.openxmlformats.org/drawingml/2006/lockedCanvas" val="0"/>
            </a:ext>
          </a:extLst>
        </a:blip>
        <a:srcRect/>
        <a:stretch>
          <a:fillRect/>
        </a:stretch>
      </xdr:blipFill>
      <xdr:spPr bwMode="auto">
        <a:xfrm>
          <a:off x="7879080" y="38100"/>
          <a:ext cx="493955" cy="460466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250116</xdr:colOff>
      <xdr:row>0</xdr:row>
      <xdr:rowOff>26894</xdr:rowOff>
    </xdr:from>
    <xdr:to>
      <xdr:col>37</xdr:col>
      <xdr:colOff>135816</xdr:colOff>
      <xdr:row>3</xdr:row>
      <xdr:rowOff>22860</xdr:rowOff>
    </xdr:to>
    <xdr:pic>
      <xdr:nvPicPr>
        <xdr:cNvPr id="210026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522798" y="26894"/>
          <a:ext cx="683559" cy="533848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426720</xdr:colOff>
      <xdr:row>2</xdr:row>
      <xdr:rowOff>144780</xdr:rowOff>
    </xdr:to>
    <xdr:pic>
      <xdr:nvPicPr>
        <xdr:cNvPr id="210028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211580" cy="5105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37</xdr:col>
      <xdr:colOff>152400</xdr:colOff>
      <xdr:row>0</xdr:row>
      <xdr:rowOff>89646</xdr:rowOff>
    </xdr:from>
    <xdr:to>
      <xdr:col>38</xdr:col>
      <xdr:colOff>403187</xdr:colOff>
      <xdr:row>2</xdr:row>
      <xdr:rowOff>179293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3222941" y="89646"/>
          <a:ext cx="466165" cy="44823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211041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7912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0</xdr:colOff>
      <xdr:row>3</xdr:row>
      <xdr:rowOff>7620</xdr:rowOff>
    </xdr:to>
    <xdr:pic>
      <xdr:nvPicPr>
        <xdr:cNvPr id="211043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0302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276225</xdr:colOff>
      <xdr:row>0</xdr:row>
      <xdr:rowOff>104775</xdr:rowOff>
    </xdr:from>
    <xdr:to>
      <xdr:col>60</xdr:col>
      <xdr:colOff>739923</xdr:colOff>
      <xdr:row>3</xdr:row>
      <xdr:rowOff>3922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829550" y="104775"/>
          <a:ext cx="463698" cy="47064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155427</xdr:colOff>
      <xdr:row>0</xdr:row>
      <xdr:rowOff>11205</xdr:rowOff>
    </xdr:from>
    <xdr:to>
      <xdr:col>36</xdr:col>
      <xdr:colOff>156884</xdr:colOff>
      <xdr:row>2</xdr:row>
      <xdr:rowOff>186465</xdr:rowOff>
    </xdr:to>
    <xdr:pic>
      <xdr:nvPicPr>
        <xdr:cNvPr id="93129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05162" y="11205"/>
          <a:ext cx="483310" cy="55626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9286</xdr:colOff>
      <xdr:row>3</xdr:row>
      <xdr:rowOff>7620</xdr:rowOff>
    </xdr:to>
    <xdr:pic>
      <xdr:nvPicPr>
        <xdr:cNvPr id="93131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1826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37</xdr:col>
      <xdr:colOff>44823</xdr:colOff>
      <xdr:row>0</xdr:row>
      <xdr:rowOff>123264</xdr:rowOff>
    </xdr:from>
    <xdr:to>
      <xdr:col>38</xdr:col>
      <xdr:colOff>295610</xdr:colOff>
      <xdr:row>3</xdr:row>
      <xdr:rowOff>22411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3312588" y="123264"/>
          <a:ext cx="463698" cy="47064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180811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7912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0</xdr:colOff>
      <xdr:row>3</xdr:row>
      <xdr:rowOff>7620</xdr:rowOff>
    </xdr:to>
    <xdr:pic>
      <xdr:nvPicPr>
        <xdr:cNvPr id="180813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0302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276225</xdr:colOff>
      <xdr:row>0</xdr:row>
      <xdr:rowOff>85725</xdr:rowOff>
    </xdr:from>
    <xdr:to>
      <xdr:col>60</xdr:col>
      <xdr:colOff>739923</xdr:colOff>
      <xdr:row>2</xdr:row>
      <xdr:rowOff>175372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829550" y="85725"/>
          <a:ext cx="463698" cy="47064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230393</xdr:colOff>
      <xdr:row>0</xdr:row>
      <xdr:rowOff>44824</xdr:rowOff>
    </xdr:from>
    <xdr:to>
      <xdr:col>37</xdr:col>
      <xdr:colOff>156882</xdr:colOff>
      <xdr:row>3</xdr:row>
      <xdr:rowOff>29584</xdr:rowOff>
    </xdr:to>
    <xdr:pic>
      <xdr:nvPicPr>
        <xdr:cNvPr id="17981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24952" y="44824"/>
          <a:ext cx="688489" cy="55626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7620</xdr:colOff>
      <xdr:row>3</xdr:row>
      <xdr:rowOff>7620</xdr:rowOff>
    </xdr:to>
    <xdr:pic>
      <xdr:nvPicPr>
        <xdr:cNvPr id="179816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1826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38</xdr:col>
      <xdr:colOff>44823</xdr:colOff>
      <xdr:row>0</xdr:row>
      <xdr:rowOff>100853</xdr:rowOff>
    </xdr:from>
    <xdr:to>
      <xdr:col>39</xdr:col>
      <xdr:colOff>26668</xdr:colOff>
      <xdr:row>3</xdr:row>
      <xdr:rowOff>0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3514294" y="100853"/>
          <a:ext cx="463698" cy="47064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186500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7912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0</xdr:colOff>
      <xdr:row>3</xdr:row>
      <xdr:rowOff>7620</xdr:rowOff>
    </xdr:to>
    <xdr:pic>
      <xdr:nvPicPr>
        <xdr:cNvPr id="186502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0302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312420</xdr:colOff>
      <xdr:row>0</xdr:row>
      <xdr:rowOff>76200</xdr:rowOff>
    </xdr:from>
    <xdr:to>
      <xdr:col>61</xdr:col>
      <xdr:colOff>11429</xdr:colOff>
      <xdr:row>2</xdr:row>
      <xdr:rowOff>147469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886700" y="76200"/>
          <a:ext cx="483869" cy="437029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127298</xdr:colOff>
      <xdr:row>0</xdr:row>
      <xdr:rowOff>26893</xdr:rowOff>
    </xdr:from>
    <xdr:to>
      <xdr:col>36</xdr:col>
      <xdr:colOff>157330</xdr:colOff>
      <xdr:row>3</xdr:row>
      <xdr:rowOff>22859</xdr:rowOff>
    </xdr:to>
    <xdr:pic>
      <xdr:nvPicPr>
        <xdr:cNvPr id="170873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051" y="26893"/>
          <a:ext cx="567914" cy="533848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7620</xdr:colOff>
      <xdr:row>3</xdr:row>
      <xdr:rowOff>7620</xdr:rowOff>
    </xdr:to>
    <xdr:pic>
      <xdr:nvPicPr>
        <xdr:cNvPr id="170875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1826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37</xdr:col>
      <xdr:colOff>206187</xdr:colOff>
      <xdr:row>0</xdr:row>
      <xdr:rowOff>80683</xdr:rowOff>
    </xdr:from>
    <xdr:to>
      <xdr:col>38</xdr:col>
      <xdr:colOff>483868</xdr:colOff>
      <xdr:row>2</xdr:row>
      <xdr:rowOff>159124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2407152" y="80683"/>
          <a:ext cx="483869" cy="437029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212060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6096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0</xdr:colOff>
      <xdr:row>3</xdr:row>
      <xdr:rowOff>7620</xdr:rowOff>
    </xdr:to>
    <xdr:pic>
      <xdr:nvPicPr>
        <xdr:cNvPr id="212062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0302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266700</xdr:colOff>
      <xdr:row>0</xdr:row>
      <xdr:rowOff>83820</xdr:rowOff>
    </xdr:from>
    <xdr:to>
      <xdr:col>60</xdr:col>
      <xdr:colOff>750569</xdr:colOff>
      <xdr:row>2</xdr:row>
      <xdr:rowOff>155089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871460" y="83820"/>
          <a:ext cx="483869" cy="437029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129988</xdr:colOff>
      <xdr:row>0</xdr:row>
      <xdr:rowOff>0</xdr:rowOff>
    </xdr:from>
    <xdr:to>
      <xdr:col>36</xdr:col>
      <xdr:colOff>152848</xdr:colOff>
      <xdr:row>2</xdr:row>
      <xdr:rowOff>175260</xdr:rowOff>
    </xdr:to>
    <xdr:pic>
      <xdr:nvPicPr>
        <xdr:cNvPr id="213081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2741" y="0"/>
          <a:ext cx="560742" cy="533848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7620</xdr:colOff>
      <xdr:row>3</xdr:row>
      <xdr:rowOff>7620</xdr:rowOff>
    </xdr:to>
    <xdr:pic>
      <xdr:nvPicPr>
        <xdr:cNvPr id="213083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1826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37</xdr:col>
      <xdr:colOff>134471</xdr:colOff>
      <xdr:row>0</xdr:row>
      <xdr:rowOff>71717</xdr:rowOff>
    </xdr:from>
    <xdr:to>
      <xdr:col>38</xdr:col>
      <xdr:colOff>400945</xdr:colOff>
      <xdr:row>2</xdr:row>
      <xdr:rowOff>150158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2335436" y="71717"/>
          <a:ext cx="483869" cy="437029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56</xdr:col>
      <xdr:colOff>114008</xdr:colOff>
      <xdr:row>0</xdr:row>
      <xdr:rowOff>51288</xdr:rowOff>
    </xdr:from>
    <xdr:to>
      <xdr:col>60</xdr:col>
      <xdr:colOff>54807</xdr:colOff>
      <xdr:row>2</xdr:row>
      <xdr:rowOff>135108</xdr:rowOff>
    </xdr:to>
    <xdr:pic>
      <xdr:nvPicPr>
        <xdr:cNvPr id="214105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279739" y="51288"/>
          <a:ext cx="453683" cy="46482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7620</xdr:colOff>
      <xdr:row>3</xdr:row>
      <xdr:rowOff>7620</xdr:rowOff>
    </xdr:to>
    <xdr:pic>
      <xdr:nvPicPr>
        <xdr:cNvPr id="214107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1064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227136</xdr:colOff>
      <xdr:row>0</xdr:row>
      <xdr:rowOff>73269</xdr:rowOff>
    </xdr:from>
    <xdr:to>
      <xdr:col>60</xdr:col>
      <xdr:colOff>706522</xdr:colOff>
      <xdr:row>2</xdr:row>
      <xdr:rowOff>151710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905751" y="73269"/>
          <a:ext cx="479386" cy="45944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307042</xdr:colOff>
      <xdr:row>0</xdr:row>
      <xdr:rowOff>78442</xdr:rowOff>
    </xdr:from>
    <xdr:to>
      <xdr:col>36</xdr:col>
      <xdr:colOff>215602</xdr:colOff>
      <xdr:row>2</xdr:row>
      <xdr:rowOff>162262</xdr:rowOff>
    </xdr:to>
    <xdr:pic>
      <xdr:nvPicPr>
        <xdr:cNvPr id="215130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56777" y="78442"/>
          <a:ext cx="390413" cy="46482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7620</xdr:colOff>
      <xdr:row>3</xdr:row>
      <xdr:rowOff>7620</xdr:rowOff>
    </xdr:to>
    <xdr:pic>
      <xdr:nvPicPr>
        <xdr:cNvPr id="215131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1826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37</xdr:col>
      <xdr:colOff>123264</xdr:colOff>
      <xdr:row>0</xdr:row>
      <xdr:rowOff>112059</xdr:rowOff>
    </xdr:from>
    <xdr:to>
      <xdr:col>38</xdr:col>
      <xdr:colOff>389739</xdr:colOff>
      <xdr:row>3</xdr:row>
      <xdr:rowOff>0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3391029" y="112059"/>
          <a:ext cx="479386" cy="45944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216152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0</xdr:colOff>
      <xdr:row>3</xdr:row>
      <xdr:rowOff>7620</xdr:rowOff>
    </xdr:to>
    <xdr:pic>
      <xdr:nvPicPr>
        <xdr:cNvPr id="216154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0302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51</xdr:col>
      <xdr:colOff>0</xdr:colOff>
      <xdr:row>1</xdr:row>
      <xdr:rowOff>0</xdr:rowOff>
    </xdr:from>
    <xdr:to>
      <xdr:col>55</xdr:col>
      <xdr:colOff>22186</xdr:colOff>
      <xdr:row>3</xdr:row>
      <xdr:rowOff>78441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6429375" y="190500"/>
          <a:ext cx="479386" cy="45944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212463</xdr:colOff>
      <xdr:row>0</xdr:row>
      <xdr:rowOff>22412</xdr:rowOff>
    </xdr:from>
    <xdr:to>
      <xdr:col>37</xdr:col>
      <xdr:colOff>79338</xdr:colOff>
      <xdr:row>3</xdr:row>
      <xdr:rowOff>7172</xdr:rowOff>
    </xdr:to>
    <xdr:pic>
      <xdr:nvPicPr>
        <xdr:cNvPr id="217176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496787" y="22412"/>
          <a:ext cx="550433" cy="55626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7620</xdr:colOff>
      <xdr:row>3</xdr:row>
      <xdr:rowOff>7620</xdr:rowOff>
    </xdr:to>
    <xdr:pic>
      <xdr:nvPicPr>
        <xdr:cNvPr id="217178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1826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37</xdr:col>
      <xdr:colOff>235324</xdr:colOff>
      <xdr:row>0</xdr:row>
      <xdr:rowOff>56030</xdr:rowOff>
    </xdr:from>
    <xdr:to>
      <xdr:col>38</xdr:col>
      <xdr:colOff>468180</xdr:colOff>
      <xdr:row>2</xdr:row>
      <xdr:rowOff>134471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2203206" y="56030"/>
          <a:ext cx="479386" cy="45944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218200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9436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0</xdr:colOff>
      <xdr:row>3</xdr:row>
      <xdr:rowOff>7620</xdr:rowOff>
    </xdr:to>
    <xdr:pic>
      <xdr:nvPicPr>
        <xdr:cNvPr id="218202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0302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266700</xdr:colOff>
      <xdr:row>0</xdr:row>
      <xdr:rowOff>104775</xdr:rowOff>
    </xdr:from>
    <xdr:to>
      <xdr:col>61</xdr:col>
      <xdr:colOff>12661</xdr:colOff>
      <xdr:row>2</xdr:row>
      <xdr:rowOff>183216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829550" y="104775"/>
          <a:ext cx="479386" cy="45944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393999</xdr:colOff>
      <xdr:row>0</xdr:row>
      <xdr:rowOff>0</xdr:rowOff>
    </xdr:from>
    <xdr:to>
      <xdr:col>37</xdr:col>
      <xdr:colOff>88302</xdr:colOff>
      <xdr:row>2</xdr:row>
      <xdr:rowOff>175260</xdr:rowOff>
    </xdr:to>
    <xdr:pic>
      <xdr:nvPicPr>
        <xdr:cNvPr id="21922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843734" y="0"/>
          <a:ext cx="512333" cy="55626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7620</xdr:colOff>
      <xdr:row>3</xdr:row>
      <xdr:rowOff>7620</xdr:rowOff>
    </xdr:to>
    <xdr:pic>
      <xdr:nvPicPr>
        <xdr:cNvPr id="219226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1826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37</xdr:col>
      <xdr:colOff>212912</xdr:colOff>
      <xdr:row>0</xdr:row>
      <xdr:rowOff>67236</xdr:rowOff>
    </xdr:from>
    <xdr:to>
      <xdr:col>38</xdr:col>
      <xdr:colOff>479387</xdr:colOff>
      <xdr:row>2</xdr:row>
      <xdr:rowOff>145677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2180794" y="67236"/>
          <a:ext cx="479386" cy="45944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220248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7912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0</xdr:colOff>
      <xdr:row>3</xdr:row>
      <xdr:rowOff>7620</xdr:rowOff>
    </xdr:to>
    <xdr:pic>
      <xdr:nvPicPr>
        <xdr:cNvPr id="220250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0302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257175</xdr:colOff>
      <xdr:row>0</xdr:row>
      <xdr:rowOff>95250</xdr:rowOff>
    </xdr:from>
    <xdr:to>
      <xdr:col>61</xdr:col>
      <xdr:colOff>3136</xdr:colOff>
      <xdr:row>2</xdr:row>
      <xdr:rowOff>173691</xdr:rowOff>
    </xdr:to>
    <xdr:pic>
      <xdr:nvPicPr>
        <xdr:cNvPr id="4" name="Image 3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810500" y="95250"/>
          <a:ext cx="479386" cy="45944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217842</xdr:colOff>
      <xdr:row>0</xdr:row>
      <xdr:rowOff>11206</xdr:rowOff>
    </xdr:from>
    <xdr:to>
      <xdr:col>37</xdr:col>
      <xdr:colOff>83820</xdr:colOff>
      <xdr:row>2</xdr:row>
      <xdr:rowOff>186466</xdr:rowOff>
    </xdr:to>
    <xdr:pic>
      <xdr:nvPicPr>
        <xdr:cNvPr id="221272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502166" y="11206"/>
          <a:ext cx="549536" cy="55626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7620</xdr:colOff>
      <xdr:row>3</xdr:row>
      <xdr:rowOff>7620</xdr:rowOff>
    </xdr:to>
    <xdr:pic>
      <xdr:nvPicPr>
        <xdr:cNvPr id="221274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1826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37</xdr:col>
      <xdr:colOff>212912</xdr:colOff>
      <xdr:row>0</xdr:row>
      <xdr:rowOff>78441</xdr:rowOff>
    </xdr:from>
    <xdr:to>
      <xdr:col>38</xdr:col>
      <xdr:colOff>445768</xdr:colOff>
      <xdr:row>2</xdr:row>
      <xdr:rowOff>156882</xdr:rowOff>
    </xdr:to>
    <xdr:pic>
      <xdr:nvPicPr>
        <xdr:cNvPr id="4" name="Image 3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2180794" y="78441"/>
          <a:ext cx="479386" cy="45944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222296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0</xdr:colOff>
      <xdr:row>3</xdr:row>
      <xdr:rowOff>7620</xdr:rowOff>
    </xdr:to>
    <xdr:pic>
      <xdr:nvPicPr>
        <xdr:cNvPr id="222298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0302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247650</xdr:colOff>
      <xdr:row>0</xdr:row>
      <xdr:rowOff>85725</xdr:rowOff>
    </xdr:from>
    <xdr:to>
      <xdr:col>60</xdr:col>
      <xdr:colOff>727036</xdr:colOff>
      <xdr:row>2</xdr:row>
      <xdr:rowOff>164166</xdr:rowOff>
    </xdr:to>
    <xdr:pic>
      <xdr:nvPicPr>
        <xdr:cNvPr id="4" name="Image 3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753350" y="85725"/>
          <a:ext cx="479386" cy="45944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358588</xdr:colOff>
      <xdr:row>0</xdr:row>
      <xdr:rowOff>0</xdr:rowOff>
    </xdr:from>
    <xdr:to>
      <xdr:col>37</xdr:col>
      <xdr:colOff>232186</xdr:colOff>
      <xdr:row>2</xdr:row>
      <xdr:rowOff>175260</xdr:rowOff>
    </xdr:to>
    <xdr:pic>
      <xdr:nvPicPr>
        <xdr:cNvPr id="223320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42912" y="0"/>
          <a:ext cx="557156" cy="55626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7620</xdr:colOff>
      <xdr:row>3</xdr:row>
      <xdr:rowOff>7620</xdr:rowOff>
    </xdr:to>
    <xdr:pic>
      <xdr:nvPicPr>
        <xdr:cNvPr id="223322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1826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38</xdr:col>
      <xdr:colOff>33617</xdr:colOff>
      <xdr:row>0</xdr:row>
      <xdr:rowOff>56029</xdr:rowOff>
    </xdr:from>
    <xdr:to>
      <xdr:col>38</xdr:col>
      <xdr:colOff>513003</xdr:colOff>
      <xdr:row>2</xdr:row>
      <xdr:rowOff>134470</xdr:rowOff>
    </xdr:to>
    <xdr:pic>
      <xdr:nvPicPr>
        <xdr:cNvPr id="4" name="Image 3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2248029" y="56029"/>
          <a:ext cx="479386" cy="45944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224344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0</xdr:colOff>
      <xdr:row>3</xdr:row>
      <xdr:rowOff>7620</xdr:rowOff>
    </xdr:to>
    <xdr:pic>
      <xdr:nvPicPr>
        <xdr:cNvPr id="224345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0302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209550</xdr:colOff>
      <xdr:row>0</xdr:row>
      <xdr:rowOff>104775</xdr:rowOff>
    </xdr:from>
    <xdr:to>
      <xdr:col>60</xdr:col>
      <xdr:colOff>688936</xdr:colOff>
      <xdr:row>2</xdr:row>
      <xdr:rowOff>183216</xdr:rowOff>
    </xdr:to>
    <xdr:pic>
      <xdr:nvPicPr>
        <xdr:cNvPr id="4" name="Image 3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715250" y="104775"/>
          <a:ext cx="479386" cy="45944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340658</xdr:colOff>
      <xdr:row>0</xdr:row>
      <xdr:rowOff>0</xdr:rowOff>
    </xdr:from>
    <xdr:to>
      <xdr:col>37</xdr:col>
      <xdr:colOff>214256</xdr:colOff>
      <xdr:row>2</xdr:row>
      <xdr:rowOff>175260</xdr:rowOff>
    </xdr:to>
    <xdr:pic>
      <xdr:nvPicPr>
        <xdr:cNvPr id="225368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4982" y="0"/>
          <a:ext cx="557156" cy="55626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7620</xdr:colOff>
      <xdr:row>3</xdr:row>
      <xdr:rowOff>7620</xdr:rowOff>
    </xdr:to>
    <xdr:pic>
      <xdr:nvPicPr>
        <xdr:cNvPr id="225369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1826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37</xdr:col>
      <xdr:colOff>224118</xdr:colOff>
      <xdr:row>0</xdr:row>
      <xdr:rowOff>56029</xdr:rowOff>
    </xdr:from>
    <xdr:to>
      <xdr:col>38</xdr:col>
      <xdr:colOff>456974</xdr:colOff>
      <xdr:row>2</xdr:row>
      <xdr:rowOff>134470</xdr:rowOff>
    </xdr:to>
    <xdr:pic>
      <xdr:nvPicPr>
        <xdr:cNvPr id="4" name="Image 3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2192000" y="56029"/>
          <a:ext cx="479386" cy="45944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226392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7912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0</xdr:colOff>
      <xdr:row>3</xdr:row>
      <xdr:rowOff>7620</xdr:rowOff>
    </xdr:to>
    <xdr:pic>
      <xdr:nvPicPr>
        <xdr:cNvPr id="226394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0302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238125</xdr:colOff>
      <xdr:row>0</xdr:row>
      <xdr:rowOff>85725</xdr:rowOff>
    </xdr:from>
    <xdr:to>
      <xdr:col>60</xdr:col>
      <xdr:colOff>717511</xdr:colOff>
      <xdr:row>2</xdr:row>
      <xdr:rowOff>164166</xdr:rowOff>
    </xdr:to>
    <xdr:pic>
      <xdr:nvPicPr>
        <xdr:cNvPr id="4" name="Image 3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791450" y="85725"/>
          <a:ext cx="479386" cy="45944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159571</xdr:colOff>
      <xdr:row>0</xdr:row>
      <xdr:rowOff>26894</xdr:rowOff>
    </xdr:from>
    <xdr:to>
      <xdr:col>37</xdr:col>
      <xdr:colOff>12101</xdr:colOff>
      <xdr:row>3</xdr:row>
      <xdr:rowOff>22860</xdr:rowOff>
    </xdr:to>
    <xdr:pic>
      <xdr:nvPicPr>
        <xdr:cNvPr id="227416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52324" y="26894"/>
          <a:ext cx="560742" cy="533848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7620</xdr:colOff>
      <xdr:row>3</xdr:row>
      <xdr:rowOff>7620</xdr:rowOff>
    </xdr:to>
    <xdr:pic>
      <xdr:nvPicPr>
        <xdr:cNvPr id="227418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1826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38</xdr:col>
      <xdr:colOff>8964</xdr:colOff>
      <xdr:row>0</xdr:row>
      <xdr:rowOff>98612</xdr:rowOff>
    </xdr:from>
    <xdr:to>
      <xdr:col>38</xdr:col>
      <xdr:colOff>488350</xdr:colOff>
      <xdr:row>3</xdr:row>
      <xdr:rowOff>4931</xdr:rowOff>
    </xdr:to>
    <xdr:pic>
      <xdr:nvPicPr>
        <xdr:cNvPr id="4" name="Image 3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2460940" y="98612"/>
          <a:ext cx="479386" cy="44420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55</xdr:col>
      <xdr:colOff>30480</xdr:colOff>
      <xdr:row>0</xdr:row>
      <xdr:rowOff>30480</xdr:rowOff>
    </xdr:from>
    <xdr:to>
      <xdr:col>59</xdr:col>
      <xdr:colOff>137160</xdr:colOff>
      <xdr:row>3</xdr:row>
      <xdr:rowOff>7620</xdr:rowOff>
    </xdr:to>
    <xdr:pic>
      <xdr:nvPicPr>
        <xdr:cNvPr id="228440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934200" y="30480"/>
          <a:ext cx="56388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0</xdr:colOff>
      <xdr:row>3</xdr:row>
      <xdr:rowOff>7620</xdr:rowOff>
    </xdr:to>
    <xdr:pic>
      <xdr:nvPicPr>
        <xdr:cNvPr id="228442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03020" cy="5562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60</xdr:col>
      <xdr:colOff>182880</xdr:colOff>
      <xdr:row>0</xdr:row>
      <xdr:rowOff>76200</xdr:rowOff>
    </xdr:from>
    <xdr:to>
      <xdr:col>60</xdr:col>
      <xdr:colOff>662266</xdr:colOff>
      <xdr:row>2</xdr:row>
      <xdr:rowOff>154641</xdr:rowOff>
    </xdr:to>
    <xdr:pic>
      <xdr:nvPicPr>
        <xdr:cNvPr id="4" name="Image 3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741920" y="76200"/>
          <a:ext cx="479386" cy="44420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99060</xdr:colOff>
      <xdr:row>0</xdr:row>
      <xdr:rowOff>0</xdr:rowOff>
    </xdr:from>
    <xdr:to>
      <xdr:col>36</xdr:col>
      <xdr:colOff>129540</xdr:colOff>
      <xdr:row>2</xdr:row>
      <xdr:rowOff>175260</xdr:rowOff>
    </xdr:to>
    <xdr:pic>
      <xdr:nvPicPr>
        <xdr:cNvPr id="18180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35740" y="0"/>
          <a:ext cx="571500" cy="54102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144780</xdr:colOff>
      <xdr:row>3</xdr:row>
      <xdr:rowOff>68580</xdr:rowOff>
    </xdr:to>
    <xdr:pic>
      <xdr:nvPicPr>
        <xdr:cNvPr id="181806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455420" cy="6172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38</xdr:col>
      <xdr:colOff>0</xdr:colOff>
      <xdr:row>0</xdr:row>
      <xdr:rowOff>62753</xdr:rowOff>
    </xdr:from>
    <xdr:to>
      <xdr:col>38</xdr:col>
      <xdr:colOff>479386</xdr:colOff>
      <xdr:row>2</xdr:row>
      <xdr:rowOff>148366</xdr:rowOff>
    </xdr:to>
    <xdr:pic>
      <xdr:nvPicPr>
        <xdr:cNvPr id="4" name="Image 3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12451976" y="62753"/>
          <a:ext cx="479386" cy="44420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229454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6388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7</xdr:col>
      <xdr:colOff>22860</xdr:colOff>
      <xdr:row>3</xdr:row>
      <xdr:rowOff>68580</xdr:rowOff>
    </xdr:to>
    <xdr:pic>
      <xdr:nvPicPr>
        <xdr:cNvPr id="229456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440180" cy="6172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114300</xdr:colOff>
      <xdr:row>0</xdr:row>
      <xdr:rowOff>0</xdr:rowOff>
    </xdr:from>
    <xdr:to>
      <xdr:col>31</xdr:col>
      <xdr:colOff>7620</xdr:colOff>
      <xdr:row>2</xdr:row>
      <xdr:rowOff>175260</xdr:rowOff>
    </xdr:to>
    <xdr:pic>
      <xdr:nvPicPr>
        <xdr:cNvPr id="230478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776460" y="0"/>
          <a:ext cx="579120" cy="54102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144780</xdr:colOff>
      <xdr:row>3</xdr:row>
      <xdr:rowOff>68580</xdr:rowOff>
    </xdr:to>
    <xdr:pic>
      <xdr:nvPicPr>
        <xdr:cNvPr id="230480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455420" cy="6172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231502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7</xdr:col>
      <xdr:colOff>22860</xdr:colOff>
      <xdr:row>3</xdr:row>
      <xdr:rowOff>68580</xdr:rowOff>
    </xdr:to>
    <xdr:pic>
      <xdr:nvPicPr>
        <xdr:cNvPr id="231504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440180" cy="6172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38100</xdr:colOff>
      <xdr:row>0</xdr:row>
      <xdr:rowOff>0</xdr:rowOff>
    </xdr:from>
    <xdr:to>
      <xdr:col>30</xdr:col>
      <xdr:colOff>68580</xdr:colOff>
      <xdr:row>2</xdr:row>
      <xdr:rowOff>175260</xdr:rowOff>
    </xdr:to>
    <xdr:pic>
      <xdr:nvPicPr>
        <xdr:cNvPr id="232526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700260" y="0"/>
          <a:ext cx="571500" cy="54102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60960</xdr:colOff>
      <xdr:row>3</xdr:row>
      <xdr:rowOff>30480</xdr:rowOff>
    </xdr:to>
    <xdr:pic>
      <xdr:nvPicPr>
        <xdr:cNvPr id="232528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71600" cy="5791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233550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7</xdr:col>
      <xdr:colOff>22860</xdr:colOff>
      <xdr:row>3</xdr:row>
      <xdr:rowOff>68580</xdr:rowOff>
    </xdr:to>
    <xdr:pic>
      <xdr:nvPicPr>
        <xdr:cNvPr id="233552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440180" cy="6172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22860</xdr:colOff>
      <xdr:row>0</xdr:row>
      <xdr:rowOff>0</xdr:rowOff>
    </xdr:from>
    <xdr:to>
      <xdr:col>30</xdr:col>
      <xdr:colOff>45720</xdr:colOff>
      <xdr:row>2</xdr:row>
      <xdr:rowOff>175260</xdr:rowOff>
    </xdr:to>
    <xdr:pic>
      <xdr:nvPicPr>
        <xdr:cNvPr id="23457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85020" y="0"/>
          <a:ext cx="563880" cy="54102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144780</xdr:colOff>
      <xdr:row>3</xdr:row>
      <xdr:rowOff>68580</xdr:rowOff>
    </xdr:to>
    <xdr:pic>
      <xdr:nvPicPr>
        <xdr:cNvPr id="234576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455420" cy="6172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235598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7912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83820</xdr:colOff>
      <xdr:row>3</xdr:row>
      <xdr:rowOff>45720</xdr:rowOff>
    </xdr:to>
    <xdr:pic>
      <xdr:nvPicPr>
        <xdr:cNvPr id="235600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86840" cy="594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45720</xdr:colOff>
      <xdr:row>0</xdr:row>
      <xdr:rowOff>0</xdr:rowOff>
    </xdr:from>
    <xdr:to>
      <xdr:col>33</xdr:col>
      <xdr:colOff>83820</xdr:colOff>
      <xdr:row>2</xdr:row>
      <xdr:rowOff>175260</xdr:rowOff>
    </xdr:to>
    <xdr:pic>
      <xdr:nvPicPr>
        <xdr:cNvPr id="236622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645140" y="0"/>
          <a:ext cx="579120" cy="54102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99060</xdr:colOff>
      <xdr:row>3</xdr:row>
      <xdr:rowOff>45720</xdr:rowOff>
    </xdr:to>
    <xdr:pic>
      <xdr:nvPicPr>
        <xdr:cNvPr id="236624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409700" cy="594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237646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216140" y="15240"/>
          <a:ext cx="5715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83820</xdr:colOff>
      <xdr:row>3</xdr:row>
      <xdr:rowOff>45720</xdr:rowOff>
    </xdr:to>
    <xdr:pic>
      <xdr:nvPicPr>
        <xdr:cNvPr id="237648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86840" cy="594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236220</xdr:colOff>
      <xdr:row>0</xdr:row>
      <xdr:rowOff>0</xdr:rowOff>
    </xdr:from>
    <xdr:to>
      <xdr:col>31</xdr:col>
      <xdr:colOff>114300</xdr:colOff>
      <xdr:row>2</xdr:row>
      <xdr:rowOff>175260</xdr:rowOff>
    </xdr:to>
    <xdr:pic>
      <xdr:nvPicPr>
        <xdr:cNvPr id="238670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126980" y="0"/>
          <a:ext cx="563880" cy="54102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571500</xdr:colOff>
      <xdr:row>3</xdr:row>
      <xdr:rowOff>22860</xdr:rowOff>
    </xdr:to>
    <xdr:pic>
      <xdr:nvPicPr>
        <xdr:cNvPr id="238672" name="Image 4" descr="LPGGlog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356360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160671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239000" y="15240"/>
          <a:ext cx="60198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167640</xdr:colOff>
      <xdr:row>0</xdr:row>
      <xdr:rowOff>0</xdr:rowOff>
    </xdr:from>
    <xdr:to>
      <xdr:col>31</xdr:col>
      <xdr:colOff>45720</xdr:colOff>
      <xdr:row>2</xdr:row>
      <xdr:rowOff>175260</xdr:rowOff>
    </xdr:to>
    <xdr:pic>
      <xdr:nvPicPr>
        <xdr:cNvPr id="161695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829800" y="0"/>
          <a:ext cx="563880" cy="54102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164767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220980</xdr:colOff>
      <xdr:row>0</xdr:row>
      <xdr:rowOff>0</xdr:rowOff>
    </xdr:from>
    <xdr:to>
      <xdr:col>30</xdr:col>
      <xdr:colOff>22860</xdr:colOff>
      <xdr:row>2</xdr:row>
      <xdr:rowOff>175260</xdr:rowOff>
    </xdr:to>
    <xdr:pic>
      <xdr:nvPicPr>
        <xdr:cNvPr id="165791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364980" y="0"/>
          <a:ext cx="594360" cy="54102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38100</xdr:colOff>
      <xdr:row>0</xdr:row>
      <xdr:rowOff>15240</xdr:rowOff>
    </xdr:from>
    <xdr:to>
      <xdr:col>60</xdr:col>
      <xdr:colOff>175260</xdr:colOff>
      <xdr:row>2</xdr:row>
      <xdr:rowOff>175260</xdr:rowOff>
    </xdr:to>
    <xdr:pic>
      <xdr:nvPicPr>
        <xdr:cNvPr id="175725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70420" y="15240"/>
          <a:ext cx="533400" cy="52578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 editAs="oneCell">
    <xdr:from>
      <xdr:col>60</xdr:col>
      <xdr:colOff>257175</xdr:colOff>
      <xdr:row>0</xdr:row>
      <xdr:rowOff>76200</xdr:rowOff>
    </xdr:from>
    <xdr:to>
      <xdr:col>61</xdr:col>
      <xdr:colOff>3136</xdr:colOff>
      <xdr:row>2</xdr:row>
      <xdr:rowOff>154641</xdr:rowOff>
    </xdr:to>
    <xdr:pic>
      <xdr:nvPicPr>
        <xdr:cNvPr id="3" name="Image 2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14="http://schemas.microsoft.com/office/word/2010/wordprocessingDrawing" xmlns:v="urn:schemas-microsoft-com:vml" xmlns:o="urn:schemas-microsoft-com:office:office" xmlns:mc="http://schemas.openxmlformats.org/markup-compatibility/2006" xmlns:wpc="http://schemas.microsoft.com/office/word/2010/wordprocessingCanvas" xmlns="" xmlns:wne="http://schemas.microsoft.com/office/word/2006/wordml" xmlns:wp="http://schemas.openxmlformats.org/drawingml/2006/wordprocessingDrawing" xmlns:m="http://schemas.openxmlformats.org/officeDocument/2006/math" xmlns:ve="http://schemas.openxmlformats.org/markup-compatibility/2006" val="0"/>
            </a:ext>
          </a:extLst>
        </a:blip>
        <a:srcRect/>
        <a:stretch>
          <a:fillRect/>
        </a:stretch>
      </xdr:blipFill>
      <xdr:spPr bwMode="auto">
        <a:xfrm>
          <a:off x="7762875" y="76200"/>
          <a:ext cx="479386" cy="45944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175260</xdr:colOff>
      <xdr:row>0</xdr:row>
      <xdr:rowOff>0</xdr:rowOff>
    </xdr:from>
    <xdr:to>
      <xdr:col>37</xdr:col>
      <xdr:colOff>60960</xdr:colOff>
      <xdr:row>2</xdr:row>
      <xdr:rowOff>175260</xdr:rowOff>
    </xdr:to>
    <xdr:pic>
      <xdr:nvPicPr>
        <xdr:cNvPr id="176722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445240" y="0"/>
          <a:ext cx="594360" cy="541020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intendant\Desktop\EDT%20&#233;quipe%20ATT%20%20%20IATSS%202014-2015%20Guynemer%20Koniba%202015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 des personnels"/>
      <sheetName val="1 semainier"/>
      <sheetName val="1 planning"/>
      <sheetName val="2 semainier"/>
      <sheetName val="2 planning"/>
      <sheetName val="3 semainier"/>
      <sheetName val="3 planning"/>
      <sheetName val="4 semainier"/>
      <sheetName val="4 planning"/>
      <sheetName val="5 semainier"/>
      <sheetName val="5 planning"/>
      <sheetName val="6 semainier"/>
      <sheetName val="6 planning"/>
      <sheetName val="7 semainier"/>
      <sheetName val="7 planning"/>
      <sheetName val="8 semainier"/>
      <sheetName val="8 planning"/>
      <sheetName val="9 semainier"/>
      <sheetName val="9 planning"/>
      <sheetName val="10 semainier"/>
      <sheetName val="10 planning"/>
      <sheetName val="11 semainier"/>
      <sheetName val="11 planning"/>
      <sheetName val="12 semainier"/>
      <sheetName val="12 planning"/>
      <sheetName val="13 semainier"/>
      <sheetName val="13 planning"/>
      <sheetName val="14 semainier"/>
      <sheetName val="14 planning"/>
      <sheetName val="15 semainier"/>
      <sheetName val="15 planning"/>
      <sheetName val="16 semainier"/>
      <sheetName val="16 planning"/>
      <sheetName val="17 semainier"/>
      <sheetName val="17 planning"/>
      <sheetName val="18 semainier"/>
      <sheetName val="18 planning"/>
      <sheetName val="19 semainier"/>
      <sheetName val="19 planning"/>
      <sheetName val="20 semainier"/>
      <sheetName val="20 planning"/>
      <sheetName val="21 semainier"/>
      <sheetName val="21 planning"/>
      <sheetName val="22 semainier"/>
      <sheetName val="22 planning"/>
      <sheetName val="23 semainier"/>
      <sheetName val="23 planning"/>
      <sheetName val="24 semainier"/>
      <sheetName val="Global"/>
      <sheetName val="24 planning"/>
      <sheetName val="25 semainier"/>
      <sheetName val="25 planning"/>
      <sheetName val="26 semainier"/>
      <sheetName val="26 planning"/>
      <sheetName val="27 semainier"/>
      <sheetName val="27 planning"/>
      <sheetName val="28 semainier"/>
      <sheetName val="28 planning"/>
      <sheetName val="29 semainier"/>
      <sheetName val="29 planning"/>
      <sheetName val="30 semainier"/>
      <sheetName val="30 planning"/>
      <sheetName val="31 semainier"/>
      <sheetName val="31 planning"/>
      <sheetName val="Menus déroulants"/>
      <sheetName val="Feuil1"/>
      <sheetName val="Feuil2"/>
      <sheetName val="Feuil3"/>
      <sheetName val="Feuil4"/>
    </sheetNames>
    <sheetDataSet>
      <sheetData sheetId="0">
        <row r="3">
          <cell r="D3" t="str">
            <v xml:space="preserve">Lycée professionnel Georges Guynemer </v>
          </cell>
        </row>
        <row r="4">
          <cell r="D4" t="str">
            <v>Saint-Pol-sur-Mer</v>
          </cell>
        </row>
        <row r="21">
          <cell r="C21" t="str">
            <v>Mme CAMARA</v>
          </cell>
          <cell r="D21" t="str">
            <v>Agent en CUI-CAE</v>
          </cell>
          <cell r="E21" t="str">
            <v>Entretien</v>
          </cell>
          <cell r="F21">
            <v>1</v>
          </cell>
        </row>
        <row r="43">
          <cell r="D43" t="str">
            <v>Le Proviseur,</v>
          </cell>
        </row>
        <row r="45">
          <cell r="D45" t="str">
            <v>J-M. SAILLY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/>
      <sheetData sheetId="66" refreshError="1"/>
      <sheetData sheetId="67" refreshError="1"/>
      <sheetData sheetId="6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2.xml"/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54.bin"/></Relationships>
</file>

<file path=xl/worksheets/_rels/sheet5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55.bin"/></Relationships>
</file>

<file path=xl/worksheets/_rels/sheet5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5.xml"/><Relationship Id="rId1" Type="http://schemas.openxmlformats.org/officeDocument/2006/relationships/printerSettings" Target="../printerSettings/printerSettings56.bin"/></Relationships>
</file>

<file path=xl/worksheets/_rels/sheet5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6.xml"/><Relationship Id="rId1" Type="http://schemas.openxmlformats.org/officeDocument/2006/relationships/printerSettings" Target="../printerSettings/printerSettings57.bin"/></Relationships>
</file>

<file path=xl/worksheets/_rels/sheet5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7.xml"/><Relationship Id="rId1" Type="http://schemas.openxmlformats.org/officeDocument/2006/relationships/printerSettings" Target="../printerSettings/printerSettings58.bin"/></Relationships>
</file>

<file path=xl/worksheets/_rels/sheet5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59.bin"/></Relationships>
</file>

<file path=xl/worksheets/_rels/sheet6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9.xml"/><Relationship Id="rId1" Type="http://schemas.openxmlformats.org/officeDocument/2006/relationships/printerSettings" Target="../printerSettings/printerSettings60.bin"/></Relationships>
</file>

<file path=xl/worksheets/_rels/sheet6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0.xml"/><Relationship Id="rId1" Type="http://schemas.openxmlformats.org/officeDocument/2006/relationships/printerSettings" Target="../printerSettings/printerSettings61.bin"/></Relationships>
</file>

<file path=xl/worksheets/_rels/sheet6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1.xml"/><Relationship Id="rId1" Type="http://schemas.openxmlformats.org/officeDocument/2006/relationships/printerSettings" Target="../printerSettings/printerSettings62.bin"/></Relationships>
</file>

<file path=xl/worksheets/_rels/sheet6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2.xml"/><Relationship Id="rId1" Type="http://schemas.openxmlformats.org/officeDocument/2006/relationships/printerSettings" Target="../printerSettings/printerSettings63.bin"/></Relationships>
</file>

<file path=xl/worksheets/_rels/sheet6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3.xml"/><Relationship Id="rId1" Type="http://schemas.openxmlformats.org/officeDocument/2006/relationships/printerSettings" Target="../printerSettings/printerSettings64.bin"/></Relationships>
</file>

<file path=xl/worksheets/_rels/sheet6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4.xml"/><Relationship Id="rId1" Type="http://schemas.openxmlformats.org/officeDocument/2006/relationships/printerSettings" Target="../printerSettings/printerSettings65.bin"/></Relationships>
</file>

<file path=xl/worksheets/_rels/sheet6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5.xml"/><Relationship Id="rId1" Type="http://schemas.openxmlformats.org/officeDocument/2006/relationships/printerSettings" Target="../printerSettings/printerSettings66.bin"/></Relationships>
</file>

<file path=xl/worksheets/_rels/sheet8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V65528"/>
  <sheetViews>
    <sheetView topLeftCell="A8" zoomScale="70" zoomScaleNormal="70" workbookViewId="0">
      <selection activeCell="C8" sqref="C8"/>
    </sheetView>
  </sheetViews>
  <sheetFormatPr baseColWidth="10" defaultColWidth="13.44140625" defaultRowHeight="15" zeroHeight="1"/>
  <cols>
    <col min="1" max="1" width="2.6640625" style="1" customWidth="1"/>
    <col min="2" max="2" width="13.44140625" style="1"/>
    <col min="3" max="3" width="38.44140625" style="1" customWidth="1"/>
    <col min="4" max="4" width="55.109375" style="1" customWidth="1"/>
    <col min="5" max="5" width="60" style="1" customWidth="1"/>
    <col min="6" max="6" width="14.109375" style="1" customWidth="1"/>
    <col min="7" max="7" width="35.109375" style="1" customWidth="1"/>
    <col min="8" max="8" width="15.33203125" style="1" customWidth="1"/>
    <col min="9" max="9" width="8" style="1" customWidth="1"/>
    <col min="10" max="10" width="12.88671875" style="1" customWidth="1"/>
    <col min="11" max="11" width="7.88671875" style="1" customWidth="1"/>
    <col min="12" max="12" width="15.88671875" style="1" customWidth="1"/>
    <col min="13" max="254" width="11.44140625" style="1" customWidth="1"/>
    <col min="255" max="255" width="2.6640625" style="1" customWidth="1"/>
    <col min="256" max="16384" width="13.44140625" style="1"/>
  </cols>
  <sheetData>
    <row r="2" spans="1:22"/>
    <row r="3" spans="1:22" ht="18" thickTop="1">
      <c r="B3" s="607" t="s">
        <v>0</v>
      </c>
      <c r="C3" s="607"/>
      <c r="D3" s="2" t="s">
        <v>1</v>
      </c>
      <c r="E3" s="3"/>
      <c r="F3" s="3"/>
      <c r="G3" s="4" t="s">
        <v>212</v>
      </c>
      <c r="H3" s="5"/>
      <c r="I3" s="5"/>
      <c r="J3" s="5"/>
      <c r="K3" s="5"/>
      <c r="L3" s="5"/>
    </row>
    <row r="4" spans="1:22" ht="18" thickBot="1">
      <c r="B4" s="608" t="s">
        <v>2</v>
      </c>
      <c r="C4" s="608"/>
      <c r="D4" s="6" t="s">
        <v>3</v>
      </c>
      <c r="E4" s="3"/>
      <c r="F4" s="3"/>
      <c r="G4" s="4" t="s">
        <v>217</v>
      </c>
      <c r="H4" s="5"/>
      <c r="I4" s="5" t="s">
        <v>213</v>
      </c>
      <c r="J4" s="5"/>
      <c r="K4" s="5"/>
      <c r="L4" s="5"/>
    </row>
    <row r="5" spans="1:22" ht="18.600000000000001" thickTop="1">
      <c r="B5" s="3"/>
      <c r="C5" s="3"/>
      <c r="D5" s="7"/>
      <c r="E5" s="3"/>
      <c r="F5" s="3"/>
      <c r="G5" s="8" t="s">
        <v>4</v>
      </c>
      <c r="H5" s="9">
        <v>41517</v>
      </c>
      <c r="I5" s="10"/>
      <c r="J5" s="11" t="s">
        <v>5</v>
      </c>
      <c r="K5" s="11"/>
      <c r="L5" s="9">
        <v>41881</v>
      </c>
    </row>
    <row r="6" spans="1:22">
      <c r="B6" s="12"/>
      <c r="C6" s="3"/>
      <c r="D6" s="3"/>
      <c r="E6" s="3"/>
      <c r="F6" s="3"/>
      <c r="G6" s="3"/>
      <c r="H6" s="3"/>
      <c r="I6" s="3"/>
    </row>
    <row r="7" spans="1:22" ht="32.25" customHeight="1">
      <c r="A7" s="13"/>
      <c r="B7" s="14"/>
      <c r="C7" s="15" t="s">
        <v>6</v>
      </c>
      <c r="D7" s="15" t="s">
        <v>7</v>
      </c>
      <c r="E7" s="15" t="s">
        <v>8</v>
      </c>
      <c r="F7" s="16" t="s">
        <v>9</v>
      </c>
      <c r="G7" s="609" t="s">
        <v>10</v>
      </c>
      <c r="H7" s="609"/>
      <c r="I7" s="3"/>
      <c r="J7" s="13"/>
      <c r="K7" s="13"/>
      <c r="L7" s="13"/>
      <c r="M7" s="13"/>
      <c r="N7" s="13"/>
      <c r="O7" s="13"/>
      <c r="P7" s="17"/>
      <c r="Q7" s="13"/>
      <c r="R7" s="13"/>
      <c r="S7" s="13"/>
      <c r="T7" s="13"/>
      <c r="U7" s="13"/>
      <c r="V7" s="13"/>
    </row>
    <row r="8" spans="1:22" ht="17.399999999999999">
      <c r="B8" s="18" t="s">
        <v>11</v>
      </c>
      <c r="C8" s="535" t="s">
        <v>12</v>
      </c>
      <c r="D8" s="19" t="s">
        <v>13</v>
      </c>
      <c r="E8" s="19" t="s">
        <v>14</v>
      </c>
      <c r="F8" s="20">
        <v>1</v>
      </c>
      <c r="G8" s="603">
        <v>69.25</v>
      </c>
      <c r="H8" s="603"/>
      <c r="I8" s="21"/>
      <c r="J8" s="13"/>
      <c r="K8" s="22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</row>
    <row r="9" spans="1:22" ht="17.399999999999999">
      <c r="B9" s="18" t="s">
        <v>15</v>
      </c>
      <c r="C9" s="536" t="s">
        <v>16</v>
      </c>
      <c r="D9" s="19" t="s">
        <v>17</v>
      </c>
      <c r="E9" s="19" t="s">
        <v>189</v>
      </c>
      <c r="F9" s="20">
        <v>1</v>
      </c>
      <c r="G9" s="603">
        <v>64.333333333333329</v>
      </c>
      <c r="H9" s="603"/>
      <c r="I9" s="21"/>
      <c r="J9" s="13"/>
      <c r="K9" s="22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</row>
    <row r="10" spans="1:22" ht="17.399999999999999">
      <c r="B10" s="18" t="s">
        <v>18</v>
      </c>
      <c r="C10" s="535" t="s">
        <v>190</v>
      </c>
      <c r="D10" s="19" t="s">
        <v>151</v>
      </c>
      <c r="E10" s="19" t="s">
        <v>19</v>
      </c>
      <c r="F10" s="23">
        <v>1</v>
      </c>
      <c r="G10" s="603">
        <v>64.333333333333329</v>
      </c>
      <c r="H10" s="603"/>
      <c r="I10" s="21"/>
      <c r="J10" s="13"/>
      <c r="K10" s="22"/>
      <c r="L10" s="13"/>
      <c r="M10" s="13"/>
      <c r="N10" s="610"/>
      <c r="O10" s="610"/>
      <c r="P10" s="13"/>
      <c r="Q10" s="13"/>
      <c r="R10" s="13"/>
      <c r="S10" s="13"/>
      <c r="T10" s="13"/>
      <c r="U10" s="13"/>
      <c r="V10" s="13"/>
    </row>
    <row r="11" spans="1:22" ht="17.399999999999999">
      <c r="B11" s="18" t="s">
        <v>20</v>
      </c>
      <c r="C11" s="535" t="s">
        <v>21</v>
      </c>
      <c r="D11" s="19" t="s">
        <v>13</v>
      </c>
      <c r="E11" s="19" t="s">
        <v>22</v>
      </c>
      <c r="F11" s="23">
        <v>1</v>
      </c>
      <c r="G11" s="603">
        <v>64.333333333333329</v>
      </c>
      <c r="H11" s="603"/>
      <c r="I11" s="21"/>
      <c r="J11" s="13"/>
      <c r="K11" s="22"/>
      <c r="L11" s="13"/>
      <c r="M11" s="13"/>
      <c r="N11" s="610"/>
      <c r="O11" s="610"/>
      <c r="P11" s="13"/>
      <c r="Q11" s="13"/>
      <c r="R11" s="13"/>
      <c r="S11" s="13"/>
      <c r="T11" s="13"/>
      <c r="U11" s="13"/>
      <c r="V11" s="13"/>
    </row>
    <row r="12" spans="1:22" ht="17.399999999999999">
      <c r="B12" s="18" t="s">
        <v>23</v>
      </c>
      <c r="C12" s="535" t="s">
        <v>24</v>
      </c>
      <c r="D12" s="19" t="s">
        <v>13</v>
      </c>
      <c r="E12" s="19" t="s">
        <v>25</v>
      </c>
      <c r="F12" s="20">
        <v>1</v>
      </c>
      <c r="G12" s="603">
        <f>G9</f>
        <v>64.333333333333329</v>
      </c>
      <c r="H12" s="603"/>
      <c r="I12" s="21"/>
      <c r="J12" s="24"/>
      <c r="K12" s="22"/>
      <c r="L12" s="13"/>
      <c r="M12" s="13"/>
      <c r="N12" s="25"/>
      <c r="O12" s="13"/>
      <c r="P12" s="13"/>
      <c r="Q12" s="13"/>
      <c r="R12" s="13"/>
      <c r="S12" s="13"/>
      <c r="T12" s="13"/>
      <c r="U12" s="13"/>
      <c r="V12" s="13"/>
    </row>
    <row r="13" spans="1:22" ht="18.75" customHeight="1">
      <c r="B13" s="18" t="s">
        <v>26</v>
      </c>
      <c r="C13" s="535" t="s">
        <v>198</v>
      </c>
      <c r="D13" s="19" t="s">
        <v>13</v>
      </c>
      <c r="E13" s="19" t="s">
        <v>22</v>
      </c>
      <c r="F13" s="20">
        <v>1</v>
      </c>
      <c r="G13" s="603">
        <f>G11</f>
        <v>64.333333333333329</v>
      </c>
      <c r="H13" s="603"/>
      <c r="I13" s="21"/>
      <c r="J13" s="24"/>
      <c r="K13" s="22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</row>
    <row r="14" spans="1:22" ht="17.399999999999999">
      <c r="B14" s="18" t="s">
        <v>27</v>
      </c>
      <c r="C14" s="535" t="s">
        <v>28</v>
      </c>
      <c r="D14" s="19" t="s">
        <v>13</v>
      </c>
      <c r="E14" s="19" t="s">
        <v>22</v>
      </c>
      <c r="F14" s="20">
        <v>1</v>
      </c>
      <c r="G14" s="603">
        <f>G12</f>
        <v>64.333333333333329</v>
      </c>
      <c r="H14" s="603"/>
      <c r="I14" s="21"/>
      <c r="J14" s="24"/>
      <c r="K14" s="22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</row>
    <row r="15" spans="1:22" ht="17.399999999999999">
      <c r="B15" s="18" t="s">
        <v>29</v>
      </c>
      <c r="C15" s="535" t="s">
        <v>30</v>
      </c>
      <c r="D15" s="19" t="s">
        <v>13</v>
      </c>
      <c r="E15" s="19" t="s">
        <v>31</v>
      </c>
      <c r="F15" s="20">
        <v>1</v>
      </c>
      <c r="G15" s="603">
        <f>G13</f>
        <v>64.333333333333329</v>
      </c>
      <c r="H15" s="603"/>
      <c r="I15" s="21"/>
      <c r="J15" s="24"/>
      <c r="K15" s="22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</row>
    <row r="16" spans="1:22" ht="17.399999999999999">
      <c r="B16" s="18" t="s">
        <v>32</v>
      </c>
      <c r="C16" s="535" t="s">
        <v>33</v>
      </c>
      <c r="D16" s="19" t="s">
        <v>13</v>
      </c>
      <c r="E16" s="19" t="s">
        <v>31</v>
      </c>
      <c r="F16" s="20">
        <v>1</v>
      </c>
      <c r="G16" s="603">
        <f>G14</f>
        <v>64.333333333333329</v>
      </c>
      <c r="H16" s="603"/>
      <c r="I16" s="21"/>
      <c r="J16" s="24"/>
      <c r="K16" s="22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</row>
    <row r="17" spans="2:22" ht="17.399999999999999">
      <c r="B17" s="18" t="s">
        <v>34</v>
      </c>
      <c r="C17" s="535" t="s">
        <v>35</v>
      </c>
      <c r="D17" s="19" t="s">
        <v>13</v>
      </c>
      <c r="E17" s="26" t="s">
        <v>36</v>
      </c>
      <c r="F17" s="20">
        <v>1</v>
      </c>
      <c r="G17" s="603">
        <v>64.333333333333329</v>
      </c>
      <c r="H17" s="603"/>
      <c r="I17" s="21"/>
      <c r="J17" s="24"/>
      <c r="K17" s="22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</row>
    <row r="18" spans="2:22" ht="17.399999999999999">
      <c r="B18" s="18" t="s">
        <v>37</v>
      </c>
      <c r="C18" s="27" t="s">
        <v>218</v>
      </c>
      <c r="D18" s="19" t="s">
        <v>151</v>
      </c>
      <c r="E18" s="19" t="s">
        <v>148</v>
      </c>
      <c r="F18" s="20">
        <v>1</v>
      </c>
      <c r="G18" s="603">
        <v>64.333333333333329</v>
      </c>
      <c r="H18" s="603"/>
      <c r="I18" s="21"/>
      <c r="J18" s="28"/>
      <c r="K18" s="22"/>
      <c r="L18" s="29"/>
      <c r="M18" s="13"/>
      <c r="N18" s="13"/>
      <c r="O18" s="13"/>
      <c r="P18" s="13"/>
      <c r="Q18" s="13"/>
      <c r="R18" s="13"/>
      <c r="S18" s="13"/>
      <c r="T18" s="13"/>
      <c r="U18" s="13"/>
      <c r="V18" s="13"/>
    </row>
    <row r="19" spans="2:22" ht="17.399999999999999">
      <c r="B19" s="18" t="s">
        <v>38</v>
      </c>
      <c r="C19" s="537" t="s">
        <v>219</v>
      </c>
      <c r="D19" s="459" t="s">
        <v>39</v>
      </c>
      <c r="E19" s="459" t="s">
        <v>31</v>
      </c>
      <c r="F19" s="460">
        <v>1</v>
      </c>
      <c r="G19" s="606">
        <v>32.958333333333336</v>
      </c>
      <c r="H19" s="606"/>
      <c r="I19" s="21" t="s">
        <v>40</v>
      </c>
      <c r="J19" s="30">
        <v>41567</v>
      </c>
      <c r="K19" s="22" t="s">
        <v>5</v>
      </c>
      <c r="L19" s="30">
        <v>41759</v>
      </c>
      <c r="M19" s="13"/>
      <c r="N19" s="13"/>
      <c r="O19" s="13"/>
      <c r="P19" s="13"/>
      <c r="Q19" s="13"/>
      <c r="R19" s="13"/>
      <c r="S19" s="13"/>
      <c r="T19" s="13"/>
      <c r="U19" s="13"/>
      <c r="V19" s="13"/>
    </row>
    <row r="20" spans="2:22" ht="17.399999999999999">
      <c r="B20" s="18" t="s">
        <v>41</v>
      </c>
      <c r="C20" s="538" t="s">
        <v>234</v>
      </c>
      <c r="D20" s="462" t="s">
        <v>42</v>
      </c>
      <c r="E20" s="463" t="s">
        <v>43</v>
      </c>
      <c r="F20" s="464">
        <v>1</v>
      </c>
      <c r="G20" s="604">
        <v>32.5</v>
      </c>
      <c r="H20" s="604"/>
      <c r="I20" s="21" t="s">
        <v>40</v>
      </c>
      <c r="J20" s="30">
        <v>41517</v>
      </c>
      <c r="K20" s="22" t="s">
        <v>5</v>
      </c>
      <c r="L20" s="30">
        <v>41789</v>
      </c>
      <c r="M20" s="13"/>
      <c r="N20" s="13"/>
      <c r="O20" s="13"/>
      <c r="P20" s="13"/>
      <c r="Q20" s="13"/>
      <c r="R20" s="13"/>
      <c r="S20" s="13"/>
      <c r="T20" s="13"/>
      <c r="U20" s="13"/>
      <c r="V20" s="13"/>
    </row>
    <row r="21" spans="2:22" ht="17.399999999999999">
      <c r="B21" s="18" t="s">
        <v>44</v>
      </c>
      <c r="C21" s="538" t="s">
        <v>235</v>
      </c>
      <c r="D21" s="462" t="s">
        <v>42</v>
      </c>
      <c r="E21" s="463" t="s">
        <v>43</v>
      </c>
      <c r="F21" s="464">
        <v>1</v>
      </c>
      <c r="G21" s="605">
        <v>14.458333333333334</v>
      </c>
      <c r="H21" s="605"/>
      <c r="I21" s="21" t="s">
        <v>40</v>
      </c>
      <c r="J21" s="30">
        <v>41517</v>
      </c>
      <c r="K21" s="22" t="s">
        <v>5</v>
      </c>
      <c r="L21" s="30">
        <v>41638</v>
      </c>
      <c r="M21" s="13"/>
      <c r="P21" s="13"/>
      <c r="Q21" s="13"/>
      <c r="R21" s="13"/>
      <c r="S21" s="13"/>
      <c r="T21" s="13"/>
      <c r="U21" s="13"/>
      <c r="V21" s="13"/>
    </row>
    <row r="22" spans="2:22" ht="17.399999999999999">
      <c r="B22" s="18" t="s">
        <v>45</v>
      </c>
      <c r="C22" s="538" t="s">
        <v>241</v>
      </c>
      <c r="D22" s="462" t="s">
        <v>42</v>
      </c>
      <c r="E22" s="463" t="s">
        <v>43</v>
      </c>
      <c r="F22" s="464">
        <v>1</v>
      </c>
      <c r="G22" s="604">
        <v>34.166666666666664</v>
      </c>
      <c r="H22" s="604"/>
      <c r="I22" s="21" t="s">
        <v>40</v>
      </c>
      <c r="J22" s="30">
        <v>41517</v>
      </c>
      <c r="K22" s="22" t="s">
        <v>5</v>
      </c>
      <c r="L22" s="30">
        <v>41803</v>
      </c>
      <c r="M22" s="13"/>
      <c r="N22" s="13"/>
      <c r="O22" s="13"/>
      <c r="P22" s="13"/>
      <c r="Q22" s="13"/>
      <c r="R22" s="13"/>
      <c r="S22" s="13"/>
      <c r="T22" s="13"/>
      <c r="U22" s="13"/>
      <c r="V22" s="13"/>
    </row>
    <row r="23" spans="2:22" ht="17.399999999999999">
      <c r="B23" s="18" t="s">
        <v>46</v>
      </c>
      <c r="C23" s="538" t="s">
        <v>236</v>
      </c>
      <c r="D23" s="462" t="s">
        <v>42</v>
      </c>
      <c r="E23" s="463" t="s">
        <v>43</v>
      </c>
      <c r="F23" s="464">
        <v>1</v>
      </c>
      <c r="G23" s="604">
        <v>18.041666666666668</v>
      </c>
      <c r="H23" s="604"/>
      <c r="I23" s="21" t="s">
        <v>40</v>
      </c>
      <c r="J23" s="30">
        <v>41517</v>
      </c>
      <c r="K23" s="22" t="s">
        <v>5</v>
      </c>
      <c r="L23" s="30">
        <v>41669</v>
      </c>
      <c r="M23" s="13"/>
      <c r="N23" s="13"/>
      <c r="O23" s="13"/>
      <c r="P23" s="13"/>
      <c r="Q23" s="13"/>
      <c r="R23" s="13"/>
      <c r="S23" s="13"/>
      <c r="T23" s="13"/>
      <c r="U23" s="13"/>
      <c r="V23" s="13"/>
    </row>
    <row r="24" spans="2:22" ht="17.399999999999999">
      <c r="B24" s="18" t="s">
        <v>47</v>
      </c>
      <c r="C24" s="538"/>
      <c r="D24" s="462" t="s">
        <v>42</v>
      </c>
      <c r="E24" s="463" t="s">
        <v>43</v>
      </c>
      <c r="F24" s="465">
        <v>1</v>
      </c>
      <c r="G24" s="605">
        <v>38.333333333333336</v>
      </c>
      <c r="H24" s="605"/>
      <c r="I24" s="21" t="s">
        <v>40</v>
      </c>
      <c r="J24" s="379"/>
      <c r="K24" s="22" t="s">
        <v>5</v>
      </c>
      <c r="L24" s="379"/>
      <c r="M24" s="13"/>
      <c r="N24" s="13"/>
      <c r="O24" s="13"/>
      <c r="P24" s="13"/>
      <c r="Q24" s="13"/>
      <c r="R24" s="13"/>
      <c r="S24" s="13"/>
      <c r="T24" s="13"/>
      <c r="U24" s="13"/>
      <c r="V24" s="13"/>
    </row>
    <row r="25" spans="2:22" ht="17.399999999999999">
      <c r="B25" s="18" t="s">
        <v>48</v>
      </c>
      <c r="C25" s="27"/>
      <c r="D25" s="19" t="s">
        <v>13</v>
      </c>
      <c r="E25" s="19" t="s">
        <v>43</v>
      </c>
      <c r="F25" s="20">
        <v>1</v>
      </c>
      <c r="G25" s="603">
        <v>64.333333333333329</v>
      </c>
      <c r="H25" s="603"/>
      <c r="I25" s="21"/>
      <c r="J25" s="24"/>
      <c r="K25" s="22"/>
      <c r="L25" s="22"/>
      <c r="M25" s="13"/>
      <c r="N25" s="13"/>
      <c r="O25" s="13"/>
      <c r="P25" s="13"/>
      <c r="Q25" s="13"/>
      <c r="R25" s="13"/>
      <c r="S25" s="13"/>
      <c r="T25" s="13"/>
      <c r="U25" s="13"/>
      <c r="V25" s="13"/>
    </row>
    <row r="26" spans="2:22" ht="17.399999999999999">
      <c r="B26" s="18" t="s">
        <v>49</v>
      </c>
      <c r="C26" s="27" t="s">
        <v>248</v>
      </c>
      <c r="D26" s="19" t="s">
        <v>13</v>
      </c>
      <c r="E26" s="19" t="s">
        <v>43</v>
      </c>
      <c r="F26" s="20">
        <v>1</v>
      </c>
      <c r="G26" s="603">
        <v>64.333333333333329</v>
      </c>
      <c r="H26" s="603"/>
      <c r="I26" s="21"/>
      <c r="J26" s="24"/>
      <c r="K26" s="22"/>
      <c r="L26" s="22"/>
      <c r="M26" s="13"/>
      <c r="N26" s="13"/>
      <c r="O26" s="13"/>
      <c r="P26" s="13"/>
      <c r="Q26" s="13"/>
      <c r="R26" s="13"/>
      <c r="S26" s="13"/>
      <c r="T26" s="13"/>
      <c r="U26" s="13"/>
      <c r="V26" s="13"/>
    </row>
    <row r="27" spans="2:22" ht="17.399999999999999">
      <c r="B27" s="18" t="s">
        <v>50</v>
      </c>
      <c r="C27" s="27"/>
      <c r="D27" s="19" t="s">
        <v>13</v>
      </c>
      <c r="E27" s="19" t="s">
        <v>43</v>
      </c>
      <c r="F27" s="20">
        <v>1</v>
      </c>
      <c r="G27" s="603">
        <v>64.333333333333329</v>
      </c>
      <c r="H27" s="603"/>
      <c r="I27" s="21"/>
      <c r="J27" s="24"/>
      <c r="K27" s="22"/>
      <c r="L27" s="22"/>
      <c r="M27" s="13"/>
      <c r="N27" s="13"/>
      <c r="O27" s="13"/>
      <c r="P27" s="13"/>
      <c r="Q27" s="13"/>
      <c r="R27" s="13"/>
      <c r="S27" s="13"/>
      <c r="T27" s="13"/>
      <c r="U27" s="13"/>
      <c r="V27" s="13"/>
    </row>
    <row r="28" spans="2:22" ht="17.399999999999999">
      <c r="B28" s="18" t="s">
        <v>51</v>
      </c>
      <c r="C28" s="27"/>
      <c r="D28" s="19" t="s">
        <v>13</v>
      </c>
      <c r="E28" s="19" t="s">
        <v>43</v>
      </c>
      <c r="F28" s="20">
        <v>1</v>
      </c>
      <c r="G28" s="603">
        <v>64.333333333333329</v>
      </c>
      <c r="H28" s="603"/>
      <c r="I28" s="21"/>
      <c r="J28" s="24"/>
      <c r="K28" s="22"/>
      <c r="L28" s="22"/>
      <c r="M28" s="13"/>
      <c r="N28" s="13"/>
      <c r="O28" s="13"/>
      <c r="P28" s="13"/>
      <c r="Q28" s="13"/>
      <c r="R28" s="13"/>
      <c r="S28" s="13"/>
      <c r="T28" s="13"/>
      <c r="U28" s="13"/>
      <c r="V28" s="13"/>
    </row>
    <row r="29" spans="2:22" ht="17.399999999999999">
      <c r="B29" s="18" t="s">
        <v>52</v>
      </c>
      <c r="C29" s="27"/>
      <c r="D29" s="19" t="s">
        <v>13</v>
      </c>
      <c r="E29" s="19" t="s">
        <v>43</v>
      </c>
      <c r="F29" s="20">
        <v>1</v>
      </c>
      <c r="G29" s="603">
        <v>64.333333333333329</v>
      </c>
      <c r="H29" s="603"/>
      <c r="I29" s="3"/>
      <c r="J29" s="22"/>
      <c r="K29" s="13"/>
      <c r="L29" s="22"/>
      <c r="M29" s="13"/>
      <c r="N29" s="13"/>
      <c r="O29" s="13"/>
      <c r="P29" s="13"/>
      <c r="Q29" s="13"/>
      <c r="R29" s="13"/>
      <c r="S29" s="13"/>
      <c r="T29" s="13"/>
      <c r="U29" s="13"/>
      <c r="V29" s="13"/>
    </row>
    <row r="30" spans="2:22" ht="17.399999999999999">
      <c r="B30" s="18" t="s">
        <v>53</v>
      </c>
      <c r="C30" s="27" t="s">
        <v>220</v>
      </c>
      <c r="D30" s="19" t="s">
        <v>13</v>
      </c>
      <c r="E30" s="19" t="s">
        <v>43</v>
      </c>
      <c r="F30" s="20">
        <v>1</v>
      </c>
      <c r="G30" s="603">
        <v>64.333333333333329</v>
      </c>
      <c r="H30" s="603"/>
      <c r="I30" s="3"/>
      <c r="J30" s="22"/>
      <c r="K30" s="13"/>
      <c r="L30" s="22"/>
      <c r="M30" s="13"/>
      <c r="N30" s="13"/>
      <c r="O30" s="13"/>
      <c r="P30" s="13"/>
      <c r="Q30" s="13"/>
      <c r="R30" s="13"/>
      <c r="S30" s="13"/>
      <c r="T30" s="13"/>
      <c r="U30" s="13"/>
      <c r="V30" s="13"/>
    </row>
    <row r="31" spans="2:22" ht="20.25" customHeight="1">
      <c r="B31" s="18" t="s">
        <v>54</v>
      </c>
      <c r="C31" s="27" t="s">
        <v>64</v>
      </c>
      <c r="D31" s="19" t="s">
        <v>13</v>
      </c>
      <c r="E31" s="19" t="s">
        <v>43</v>
      </c>
      <c r="F31" s="20">
        <v>1</v>
      </c>
      <c r="G31" s="603">
        <v>64.333333333333329</v>
      </c>
      <c r="H31" s="603"/>
      <c r="I31" s="3"/>
      <c r="J31" s="22"/>
      <c r="K31" s="13"/>
      <c r="L31" s="22"/>
      <c r="M31" s="13"/>
      <c r="N31" s="13"/>
      <c r="O31" s="13"/>
      <c r="P31" s="13"/>
      <c r="Q31" s="13"/>
      <c r="R31" s="13"/>
      <c r="S31" s="13"/>
      <c r="T31" s="13"/>
      <c r="U31" s="13"/>
      <c r="V31" s="13"/>
    </row>
    <row r="32" spans="2:22" ht="17.399999999999999">
      <c r="B32" s="18" t="s">
        <v>55</v>
      </c>
      <c r="C32" s="27"/>
      <c r="D32" s="26"/>
      <c r="E32" s="26"/>
      <c r="F32" s="20">
        <v>0.5</v>
      </c>
      <c r="G32" s="603">
        <v>32.166666666666664</v>
      </c>
      <c r="H32" s="603"/>
      <c r="I32" s="3"/>
      <c r="J32" s="22"/>
      <c r="K32" s="13"/>
      <c r="L32" s="22"/>
      <c r="M32" s="13"/>
      <c r="N32" s="13"/>
      <c r="O32" s="13"/>
      <c r="P32" s="13"/>
      <c r="Q32" s="13"/>
      <c r="R32" s="13"/>
      <c r="S32" s="13"/>
      <c r="T32" s="13"/>
      <c r="U32" s="13"/>
      <c r="V32" s="13"/>
    </row>
    <row r="33" spans="2:22" ht="18.75" customHeight="1">
      <c r="B33" s="18" t="s">
        <v>56</v>
      </c>
      <c r="C33" s="27"/>
      <c r="D33" s="26"/>
      <c r="E33" s="26"/>
      <c r="F33" s="20">
        <v>1</v>
      </c>
      <c r="G33" s="603">
        <v>64.333333333333329</v>
      </c>
      <c r="H33" s="603"/>
      <c r="J33" s="578"/>
      <c r="L33" s="578"/>
      <c r="M33" s="13"/>
      <c r="N33" s="13"/>
      <c r="O33" s="13"/>
      <c r="P33" s="13"/>
      <c r="Q33" s="13"/>
      <c r="R33" s="13"/>
      <c r="S33" s="13"/>
      <c r="T33" s="13"/>
      <c r="U33" s="13"/>
      <c r="V33" s="13"/>
    </row>
    <row r="34" spans="2:22" ht="17.399999999999999">
      <c r="B34" s="18" t="s">
        <v>57</v>
      </c>
      <c r="C34" s="27"/>
      <c r="D34" s="26"/>
      <c r="E34" s="26"/>
      <c r="F34" s="20">
        <v>1</v>
      </c>
      <c r="G34" s="603">
        <v>64.333333333333329</v>
      </c>
      <c r="H34" s="603"/>
      <c r="J34" s="578"/>
      <c r="L34" s="578"/>
      <c r="M34" s="13"/>
      <c r="N34" s="13"/>
      <c r="O34" s="13"/>
      <c r="P34" s="13"/>
      <c r="Q34" s="13"/>
      <c r="R34" s="13"/>
      <c r="S34" s="13"/>
      <c r="T34" s="13"/>
      <c r="U34" s="13"/>
      <c r="V34" s="13"/>
    </row>
    <row r="35" spans="2:22" ht="17.399999999999999">
      <c r="B35" s="18" t="s">
        <v>58</v>
      </c>
      <c r="C35" s="27"/>
      <c r="D35" s="26"/>
      <c r="E35" s="26"/>
      <c r="F35" s="20">
        <v>1</v>
      </c>
      <c r="G35" s="603">
        <v>64.333333333333329</v>
      </c>
      <c r="H35" s="603"/>
      <c r="J35" s="578"/>
      <c r="L35" s="578"/>
      <c r="M35" s="13"/>
      <c r="N35" s="13"/>
      <c r="O35" s="13"/>
      <c r="P35" s="13"/>
      <c r="Q35" s="13"/>
      <c r="R35" s="13"/>
      <c r="S35" s="13"/>
      <c r="T35" s="13"/>
      <c r="U35" s="13"/>
      <c r="V35" s="13"/>
    </row>
    <row r="36" spans="2:22" ht="17.399999999999999">
      <c r="B36" s="18" t="s">
        <v>61</v>
      </c>
      <c r="C36" s="27"/>
      <c r="D36" s="26"/>
      <c r="E36" s="26"/>
      <c r="F36" s="23">
        <v>1</v>
      </c>
      <c r="G36" s="603">
        <v>64.333333333333329</v>
      </c>
      <c r="H36" s="603"/>
      <c r="J36" s="578"/>
      <c r="L36" s="578"/>
      <c r="M36" s="13"/>
      <c r="N36" s="13"/>
      <c r="O36" s="13"/>
      <c r="P36" s="13"/>
      <c r="Q36" s="13"/>
      <c r="R36" s="13"/>
      <c r="S36" s="13"/>
      <c r="T36" s="13"/>
      <c r="U36" s="13"/>
      <c r="V36" s="13"/>
    </row>
    <row r="37" spans="2:22" ht="17.399999999999999">
      <c r="B37" s="18" t="s">
        <v>62</v>
      </c>
      <c r="C37" s="27"/>
      <c r="D37" s="19" t="s">
        <v>13</v>
      </c>
      <c r="E37" s="26" t="s">
        <v>147</v>
      </c>
      <c r="F37" s="20">
        <v>1</v>
      </c>
      <c r="G37" s="603">
        <v>64.333333333333329</v>
      </c>
      <c r="H37" s="603"/>
      <c r="J37" s="578"/>
      <c r="L37" s="578"/>
      <c r="M37" s="13"/>
      <c r="N37" s="13"/>
      <c r="O37" s="13"/>
      <c r="P37" s="13"/>
      <c r="Q37" s="13"/>
      <c r="R37" s="13"/>
      <c r="S37" s="13"/>
      <c r="T37" s="13"/>
      <c r="U37" s="13"/>
      <c r="V37" s="13"/>
    </row>
    <row r="38" spans="2:22" ht="17.399999999999999">
      <c r="B38" s="18" t="s">
        <v>63</v>
      </c>
      <c r="C38" s="537"/>
      <c r="D38" s="459" t="s">
        <v>39</v>
      </c>
      <c r="E38" s="459" t="s">
        <v>43</v>
      </c>
      <c r="F38" s="460">
        <v>1</v>
      </c>
      <c r="G38" s="612">
        <v>27.072916666666668</v>
      </c>
      <c r="H38" s="612"/>
      <c r="I38" s="21"/>
      <c r="J38" s="24"/>
      <c r="K38" s="22"/>
      <c r="L38" s="24"/>
      <c r="M38" s="13"/>
      <c r="N38" s="13"/>
      <c r="O38" s="13"/>
      <c r="P38" s="13"/>
      <c r="Q38" s="13"/>
      <c r="R38" s="13"/>
      <c r="S38" s="13"/>
      <c r="T38" s="13"/>
      <c r="U38" s="13"/>
      <c r="V38" s="13"/>
    </row>
    <row r="39" spans="2:22" ht="17.399999999999999">
      <c r="B39" s="18" t="s">
        <v>146</v>
      </c>
      <c r="C39" s="537" t="s">
        <v>237</v>
      </c>
      <c r="D39" s="459" t="s">
        <v>39</v>
      </c>
      <c r="E39" s="459" t="s">
        <v>43</v>
      </c>
      <c r="F39" s="460">
        <v>1</v>
      </c>
      <c r="G39" s="612">
        <v>27.854166666666668</v>
      </c>
      <c r="H39" s="612"/>
      <c r="I39" s="21" t="s">
        <v>40</v>
      </c>
      <c r="J39" s="577">
        <v>41520</v>
      </c>
      <c r="K39" s="22" t="s">
        <v>5</v>
      </c>
      <c r="L39" s="577">
        <v>41669</v>
      </c>
      <c r="M39" s="13"/>
      <c r="N39" s="13"/>
      <c r="O39" s="13"/>
      <c r="P39" s="13"/>
      <c r="Q39" s="13"/>
      <c r="R39" s="13"/>
      <c r="S39" s="13"/>
      <c r="T39" s="13"/>
      <c r="U39" s="13"/>
      <c r="V39" s="13"/>
    </row>
    <row r="40" spans="2:22" ht="17.399999999999999">
      <c r="B40" s="18" t="s">
        <v>181</v>
      </c>
      <c r="C40" s="27"/>
      <c r="D40" s="26"/>
      <c r="E40" s="26"/>
      <c r="F40" s="23"/>
      <c r="G40" s="603"/>
      <c r="H40" s="603"/>
      <c r="I40" s="21"/>
      <c r="J40" s="24"/>
      <c r="K40" s="22"/>
      <c r="L40" s="437"/>
      <c r="M40" s="13"/>
      <c r="N40" s="13"/>
      <c r="O40" s="13"/>
      <c r="P40" s="13"/>
      <c r="Q40" s="13"/>
      <c r="R40" s="13"/>
      <c r="S40" s="13"/>
      <c r="T40" s="13"/>
      <c r="U40" s="13"/>
      <c r="V40" s="13"/>
    </row>
    <row r="41" spans="2:22" ht="17.399999999999999">
      <c r="B41" s="18" t="s">
        <v>182</v>
      </c>
      <c r="C41" s="27"/>
      <c r="D41" s="26"/>
      <c r="E41" s="26"/>
      <c r="F41" s="23"/>
      <c r="G41" s="603"/>
      <c r="H41" s="603"/>
      <c r="I41" s="21"/>
      <c r="J41" s="24"/>
      <c r="K41" s="22"/>
      <c r="L41" s="437"/>
      <c r="M41" s="13"/>
      <c r="N41" s="13"/>
      <c r="O41" s="13"/>
      <c r="P41" s="13"/>
      <c r="Q41" s="13"/>
      <c r="R41" s="13"/>
      <c r="S41" s="13"/>
      <c r="T41" s="13"/>
      <c r="U41" s="13"/>
      <c r="V41" s="13"/>
    </row>
    <row r="42" spans="2:22" ht="17.399999999999999">
      <c r="B42" s="18" t="s">
        <v>183</v>
      </c>
      <c r="C42" s="27"/>
      <c r="D42" s="26"/>
      <c r="E42" s="26"/>
      <c r="F42" s="23"/>
      <c r="G42" s="603"/>
      <c r="H42" s="603"/>
      <c r="I42" s="21"/>
      <c r="J42" s="24"/>
      <c r="K42" s="22"/>
      <c r="L42" s="437"/>
      <c r="M42" s="13"/>
      <c r="N42" s="13"/>
      <c r="O42" s="13"/>
      <c r="P42" s="13"/>
      <c r="Q42" s="13"/>
      <c r="R42" s="13"/>
      <c r="S42" s="13"/>
      <c r="T42" s="13"/>
      <c r="U42" s="13"/>
      <c r="V42" s="13"/>
    </row>
    <row r="43" spans="2:22" ht="17.399999999999999">
      <c r="B43" s="18" t="s">
        <v>184</v>
      </c>
      <c r="C43" s="27"/>
      <c r="D43" s="26"/>
      <c r="E43" s="26"/>
      <c r="F43" s="23"/>
      <c r="G43" s="603"/>
      <c r="H43" s="603"/>
      <c r="I43" s="21"/>
      <c r="J43" s="24"/>
      <c r="K43" s="22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</row>
    <row r="44" spans="2:22" ht="17.399999999999999">
      <c r="B44" s="18" t="s">
        <v>185</v>
      </c>
      <c r="C44" s="27"/>
      <c r="D44" s="26"/>
      <c r="E44" s="26"/>
      <c r="F44" s="23"/>
      <c r="G44" s="603"/>
      <c r="H44" s="603"/>
      <c r="I44" s="21"/>
      <c r="J44" s="24"/>
      <c r="K44" s="22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</row>
    <row r="45" spans="2:22" ht="17.399999999999999">
      <c r="B45" s="18" t="s">
        <v>186</v>
      </c>
      <c r="C45" s="27"/>
      <c r="D45" s="26"/>
      <c r="E45" s="26"/>
      <c r="F45" s="23"/>
      <c r="G45" s="603"/>
      <c r="H45" s="603"/>
      <c r="I45" s="21"/>
      <c r="J45" s="24"/>
      <c r="K45" s="22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</row>
    <row r="46" spans="2:22" ht="17.399999999999999">
      <c r="B46" s="18" t="s">
        <v>187</v>
      </c>
      <c r="C46" s="27"/>
      <c r="D46" s="26"/>
      <c r="E46" s="26"/>
      <c r="F46" s="23"/>
      <c r="G46" s="603"/>
      <c r="H46" s="603"/>
      <c r="I46" s="21"/>
      <c r="J46" s="24"/>
      <c r="K46" s="22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</row>
    <row r="47" spans="2:22" ht="18" thickBot="1">
      <c r="B47" s="368" t="s">
        <v>188</v>
      </c>
      <c r="C47" s="31"/>
      <c r="D47" s="32"/>
      <c r="E47" s="32"/>
      <c r="F47" s="33"/>
      <c r="G47" s="611"/>
      <c r="H47" s="611"/>
      <c r="I47" s="21"/>
      <c r="J47" s="24"/>
      <c r="K47" s="22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</row>
    <row r="48" spans="2:22">
      <c r="B48" s="3"/>
      <c r="C48" s="3"/>
      <c r="D48" s="3"/>
      <c r="E48" s="3"/>
      <c r="F48" s="3"/>
      <c r="G48" s="3"/>
      <c r="H48" s="3"/>
      <c r="I48" s="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</row>
    <row r="49" spans="3:22">
      <c r="C49" s="1" t="s">
        <v>228</v>
      </c>
      <c r="F49" s="461"/>
      <c r="G49" s="1" t="s">
        <v>65</v>
      </c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</row>
    <row r="50" spans="3:22">
      <c r="F50" s="369"/>
      <c r="G50" s="1" t="s">
        <v>66</v>
      </c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</row>
    <row r="51" spans="3:22">
      <c r="D51" s="1" t="s">
        <v>67</v>
      </c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</row>
    <row r="52" spans="3:22"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</row>
    <row r="53" spans="3:22">
      <c r="D53" s="1" t="s">
        <v>68</v>
      </c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</row>
    <row r="65521"/>
    <row r="65522"/>
    <row r="65523"/>
    <row r="65524"/>
    <row r="65525"/>
    <row r="65526"/>
    <row r="65527"/>
    <row r="65528"/>
  </sheetData>
  <sheetProtection selectLockedCells="1" selectUnlockedCells="1"/>
  <mergeCells count="45">
    <mergeCell ref="G36:H36"/>
    <mergeCell ref="G34:H34"/>
    <mergeCell ref="G33:H33"/>
    <mergeCell ref="G47:H47"/>
    <mergeCell ref="G37:H37"/>
    <mergeCell ref="G38:H38"/>
    <mergeCell ref="G39:H39"/>
    <mergeCell ref="G40:H40"/>
    <mergeCell ref="G41:H41"/>
    <mergeCell ref="G44:H44"/>
    <mergeCell ref="G45:H45"/>
    <mergeCell ref="G46:H46"/>
    <mergeCell ref="G42:H42"/>
    <mergeCell ref="G43:H43"/>
    <mergeCell ref="N10:O10"/>
    <mergeCell ref="G11:H11"/>
    <mergeCell ref="N11:O11"/>
    <mergeCell ref="G12:H12"/>
    <mergeCell ref="G13:H13"/>
    <mergeCell ref="G29:H29"/>
    <mergeCell ref="G14:H14"/>
    <mergeCell ref="G18:H18"/>
    <mergeCell ref="G19:H19"/>
    <mergeCell ref="B3:C3"/>
    <mergeCell ref="B4:C4"/>
    <mergeCell ref="G7:H7"/>
    <mergeCell ref="G8:H8"/>
    <mergeCell ref="G9:H9"/>
    <mergeCell ref="G10:H10"/>
    <mergeCell ref="G30:H30"/>
    <mergeCell ref="G20:H20"/>
    <mergeCell ref="G35:H35"/>
    <mergeCell ref="G15:H15"/>
    <mergeCell ref="G16:H16"/>
    <mergeCell ref="G17:H17"/>
    <mergeCell ref="G21:H21"/>
    <mergeCell ref="G22:H22"/>
    <mergeCell ref="G32:H32"/>
    <mergeCell ref="G31:H31"/>
    <mergeCell ref="G23:H23"/>
    <mergeCell ref="G24:H24"/>
    <mergeCell ref="G25:H25"/>
    <mergeCell ref="G26:H26"/>
    <mergeCell ref="G27:H27"/>
    <mergeCell ref="G28:H28"/>
  </mergeCells>
  <hyperlinks>
    <hyperlink ref="C8" location="'1 semainier'!A1" display="Gérard PACO"/>
    <hyperlink ref="C9" location="'2 semainier'!A1" display="Jeannine GHYS"/>
    <hyperlink ref="C10" location="'3 semainier'!A1" display="Thierry AIMAN"/>
    <hyperlink ref="C11" location="'4 semainier'!A1" display="Olivier BARENTS"/>
    <hyperlink ref="C12" location="'5 semainier'!A1" display="Marie-Françoise TAQUET"/>
    <hyperlink ref="C13" location="'6 semainier'!A1" display="Marie-José RYCKEMBUSCHE"/>
    <hyperlink ref="C14" location="'7 semainier'!A1" display="Marie-Claire EVERAERE"/>
    <hyperlink ref="C15" location="'8 semainier'!A1" display="Dominique TOP"/>
    <hyperlink ref="C16" location="'9 semainier'!A1" display="Gérard BARET"/>
    <hyperlink ref="C17" location="'10 semainier'!A1" display="Daniel EECKEMAN"/>
    <hyperlink ref="C18" location="'11 semainier'!A1" display="Loïc CAPE"/>
    <hyperlink ref="C19" location="'12 semainier'!A1" display="Philippe DHERBOMEZ"/>
    <hyperlink ref="C20" location="'13 semainier'!A1" display="Mme PAEPEGAEY"/>
    <hyperlink ref="C21" location="'14 semainier'!A1" display="Mme CAMARA"/>
    <hyperlink ref="C22" location="'15 semainier'!A1" display="Mme MALAHIEUDE"/>
    <hyperlink ref="C23" location="'16 semainier'!A1" display="Mme GROULT"/>
    <hyperlink ref="C26" location="'19 semainier'!A1" display="M. STERCKEMAN"/>
    <hyperlink ref="C31" location="'24 semainier'!A1" display="Marc TOP"/>
    <hyperlink ref="C30" location="'23 semainier'!A1" display="Brigitte DRUART"/>
    <hyperlink ref="C39" location="'32 semainier'!A1" display="HUGUES Nathalie"/>
  </hyperlinks>
  <pageMargins left="0.19652777777777777" right="0.19652777777777777" top="0.74791666666666667" bottom="0.74791666666666667" header="0.51180555555555551" footer="0.51180555555555551"/>
  <pageSetup paperSize="9" scale="50" firstPageNumber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BI34"/>
  <sheetViews>
    <sheetView topLeftCell="A4" workbookViewId="0"/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.44140625" style="35" customWidth="1"/>
    <col min="62" max="239" width="10.6640625" style="34" customWidth="1"/>
    <col min="240" max="16384" width="1.6640625" style="34"/>
  </cols>
  <sheetData>
    <row r="5" spans="1:61" ht="15.6">
      <c r="A5" s="36" t="str">
        <f>'Liste des personnels'!D3</f>
        <v xml:space="preserve">Lycée professionnel Georges Guynemer </v>
      </c>
      <c r="BA5" s="37" t="str">
        <f>'Liste des personnels'!G3</f>
        <v>Année scolaire 2017-2018</v>
      </c>
      <c r="BG5" s="35"/>
      <c r="BI5" s="34"/>
    </row>
    <row r="6" spans="1:61">
      <c r="A6" s="36" t="str">
        <f>'Liste des personnels'!D4</f>
        <v>Saint-Pol-sur-Mer</v>
      </c>
      <c r="AO6" s="34" t="str">
        <f>'Liste des personnels'!G4</f>
        <v>Emploi du temps à compter du 1 septembre 2017</v>
      </c>
      <c r="BC6" s="35"/>
      <c r="BI6" s="34"/>
    </row>
    <row r="9" spans="1:61" s="38" customFormat="1" ht="18.75" customHeight="1">
      <c r="B9" s="39" t="s">
        <v>69</v>
      </c>
      <c r="N9" s="39" t="str">
        <f>'Liste des personnels'!C8</f>
        <v>Gérard PACO</v>
      </c>
      <c r="AK9" s="613" t="s">
        <v>70</v>
      </c>
      <c r="AL9" s="613"/>
      <c r="AM9" s="613"/>
      <c r="AN9" s="613"/>
      <c r="AO9" s="613"/>
      <c r="AP9" s="613"/>
      <c r="AQ9" s="613"/>
      <c r="AR9" s="613"/>
      <c r="AS9" s="614" t="str">
        <f>'Liste des personnels'!D8</f>
        <v>Agent Technique Territorial Titulaire</v>
      </c>
      <c r="AT9" s="614"/>
      <c r="AU9" s="614"/>
      <c r="AV9" s="614"/>
      <c r="AW9" s="614"/>
      <c r="AX9" s="614"/>
      <c r="AY9" s="614"/>
      <c r="AZ9" s="614"/>
      <c r="BA9" s="614"/>
      <c r="BB9" s="614"/>
      <c r="BC9" s="614"/>
      <c r="BD9" s="614"/>
      <c r="BE9" s="614"/>
      <c r="BF9" s="614"/>
      <c r="BG9" s="614"/>
      <c r="BH9" s="614"/>
      <c r="BI9" s="614"/>
    </row>
    <row r="10" spans="1:61" ht="15" customHeight="1">
      <c r="AK10" s="615" t="s">
        <v>71</v>
      </c>
      <c r="AL10" s="615"/>
      <c r="AM10" s="615"/>
      <c r="AN10" s="615"/>
      <c r="AO10" s="615"/>
      <c r="AP10" s="615"/>
      <c r="AQ10" s="615"/>
      <c r="AR10" s="615"/>
      <c r="AS10" s="616" t="str">
        <f>'Liste des personnels'!E8</f>
        <v>Accueil</v>
      </c>
      <c r="AT10" s="616"/>
      <c r="AU10" s="616"/>
      <c r="AV10" s="616"/>
      <c r="AW10" s="616"/>
      <c r="AX10" s="616"/>
      <c r="AY10" s="616"/>
      <c r="AZ10" s="616"/>
      <c r="BA10" s="616"/>
      <c r="BB10" s="616"/>
      <c r="BC10" s="616"/>
      <c r="BD10" s="616"/>
      <c r="BE10" s="616"/>
      <c r="BF10" s="616"/>
      <c r="BG10" s="616"/>
      <c r="BH10" s="616"/>
      <c r="BI10" s="616"/>
    </row>
    <row r="11" spans="1:61" ht="15" customHeight="1">
      <c r="AK11" s="615" t="s">
        <v>72</v>
      </c>
      <c r="AL11" s="615"/>
      <c r="AM11" s="615"/>
      <c r="AN11" s="615"/>
      <c r="AO11" s="615"/>
      <c r="AP11" s="615"/>
      <c r="AQ11" s="615"/>
      <c r="AR11" s="615"/>
      <c r="AS11" s="617">
        <f>'Liste des personnels'!F8</f>
        <v>1</v>
      </c>
      <c r="AT11" s="617"/>
      <c r="AU11" s="617"/>
      <c r="AV11" s="617"/>
      <c r="AW11" s="617"/>
      <c r="AX11" s="617"/>
      <c r="AY11" s="617"/>
      <c r="AZ11" s="617"/>
      <c r="BA11" s="617"/>
      <c r="BB11" s="617"/>
      <c r="BC11" s="617"/>
      <c r="BD11" s="617"/>
      <c r="BE11" s="617"/>
      <c r="BF11" s="617"/>
      <c r="BG11" s="617"/>
      <c r="BH11" s="617"/>
      <c r="BI11" s="617"/>
    </row>
    <row r="13" spans="1:61" ht="15.9" customHeight="1">
      <c r="A13" s="42"/>
      <c r="B13" s="43"/>
      <c r="C13" s="42"/>
      <c r="D13" s="44"/>
      <c r="E13" s="618" t="s">
        <v>73</v>
      </c>
      <c r="F13" s="618"/>
      <c r="G13" s="618"/>
      <c r="H13" s="618"/>
      <c r="I13" s="618"/>
      <c r="J13" s="618"/>
      <c r="K13" s="618"/>
      <c r="L13" s="618"/>
      <c r="M13" s="618"/>
      <c r="N13" s="618"/>
      <c r="O13" s="618"/>
      <c r="P13" s="618"/>
      <c r="Q13" s="618"/>
      <c r="R13" s="618"/>
      <c r="S13" s="618"/>
      <c r="T13" s="618"/>
      <c r="U13" s="618"/>
      <c r="V13" s="618"/>
      <c r="W13" s="618"/>
      <c r="X13" s="618"/>
      <c r="Y13" s="618"/>
      <c r="Z13" s="618"/>
      <c r="AA13" s="618"/>
      <c r="AB13" s="618"/>
      <c r="AC13" s="618"/>
      <c r="AD13" s="618"/>
      <c r="AE13" s="618"/>
      <c r="AF13" s="618"/>
      <c r="AG13" s="618"/>
      <c r="AH13" s="618"/>
      <c r="AI13" s="618"/>
      <c r="AJ13" s="618"/>
      <c r="AK13" s="618"/>
      <c r="AL13" s="618"/>
      <c r="AM13" s="618"/>
      <c r="AN13" s="618"/>
      <c r="AO13" s="618"/>
      <c r="AP13" s="618"/>
      <c r="AQ13" s="618"/>
      <c r="AR13" s="618"/>
      <c r="AS13" s="618"/>
      <c r="AT13" s="618"/>
      <c r="AU13" s="618"/>
      <c r="AV13" s="618"/>
      <c r="AW13" s="618"/>
      <c r="AX13" s="618"/>
      <c r="AY13" s="618"/>
      <c r="AZ13" s="618"/>
      <c r="BA13" s="618"/>
      <c r="BB13" s="618"/>
      <c r="BC13" s="618"/>
      <c r="BD13" s="618"/>
      <c r="BE13" s="618"/>
      <c r="BF13" s="618"/>
      <c r="BG13" s="618"/>
      <c r="BH13" s="618"/>
      <c r="BI13" s="45"/>
    </row>
    <row r="14" spans="1:61" ht="15.9" customHeight="1">
      <c r="A14" s="46" t="s">
        <v>74</v>
      </c>
      <c r="B14" s="47"/>
      <c r="C14" s="619">
        <v>6</v>
      </c>
      <c r="D14" s="619"/>
      <c r="E14" s="48"/>
      <c r="F14" s="48"/>
      <c r="G14" s="620">
        <v>7</v>
      </c>
      <c r="H14" s="620"/>
      <c r="I14" s="48"/>
      <c r="J14" s="48"/>
      <c r="K14" s="620">
        <v>8</v>
      </c>
      <c r="L14" s="620"/>
      <c r="M14" s="48"/>
      <c r="N14" s="48"/>
      <c r="O14" s="620">
        <v>9</v>
      </c>
      <c r="P14" s="620"/>
      <c r="Q14" s="48"/>
      <c r="R14" s="48"/>
      <c r="S14" s="620">
        <v>10</v>
      </c>
      <c r="T14" s="620"/>
      <c r="U14" s="48"/>
      <c r="V14" s="48"/>
      <c r="W14" s="620">
        <v>11</v>
      </c>
      <c r="X14" s="620"/>
      <c r="Y14" s="48"/>
      <c r="Z14" s="48"/>
      <c r="AA14" s="620">
        <v>12</v>
      </c>
      <c r="AB14" s="620"/>
      <c r="AC14" s="48"/>
      <c r="AD14" s="48"/>
      <c r="AE14" s="620">
        <v>13</v>
      </c>
      <c r="AF14" s="620"/>
      <c r="AG14" s="48"/>
      <c r="AH14" s="48"/>
      <c r="AI14" s="620">
        <v>14</v>
      </c>
      <c r="AJ14" s="620"/>
      <c r="AK14" s="48"/>
      <c r="AL14" s="48"/>
      <c r="AM14" s="620">
        <v>15</v>
      </c>
      <c r="AN14" s="620"/>
      <c r="AO14" s="48"/>
      <c r="AP14" s="48"/>
      <c r="AQ14" s="620">
        <v>16</v>
      </c>
      <c r="AR14" s="620"/>
      <c r="AS14" s="48"/>
      <c r="AT14" s="48"/>
      <c r="AU14" s="620">
        <v>17</v>
      </c>
      <c r="AV14" s="620"/>
      <c r="AW14" s="48"/>
      <c r="AX14" s="48"/>
      <c r="AY14" s="620">
        <v>18</v>
      </c>
      <c r="AZ14" s="620"/>
      <c r="BA14" s="48"/>
      <c r="BB14" s="48"/>
      <c r="BC14" s="620">
        <v>19</v>
      </c>
      <c r="BD14" s="620"/>
      <c r="BE14" s="48"/>
      <c r="BF14" s="48"/>
      <c r="BG14" s="622">
        <v>20</v>
      </c>
      <c r="BH14" s="622"/>
      <c r="BI14" s="49" t="s">
        <v>75</v>
      </c>
    </row>
    <row r="15" spans="1:61" ht="30" customHeight="1">
      <c r="A15" s="50" t="s">
        <v>76</v>
      </c>
      <c r="B15" s="51"/>
      <c r="C15" s="52"/>
      <c r="D15" s="53"/>
      <c r="E15" s="54"/>
      <c r="F15" s="54"/>
      <c r="G15" s="54"/>
      <c r="H15" s="297"/>
      <c r="I15" s="298"/>
      <c r="J15" s="298"/>
      <c r="K15" s="111"/>
      <c r="L15" s="110"/>
      <c r="M15" s="111"/>
      <c r="N15" s="111"/>
      <c r="O15" s="111"/>
      <c r="P15" s="110"/>
      <c r="Q15" s="111"/>
      <c r="R15" s="291"/>
      <c r="S15" s="291"/>
      <c r="T15" s="112"/>
      <c r="U15" s="111"/>
      <c r="V15" s="111"/>
      <c r="W15" s="111"/>
      <c r="X15" s="110"/>
      <c r="Y15" s="111"/>
      <c r="Z15" s="111"/>
      <c r="AA15" s="111"/>
      <c r="AB15" s="110"/>
      <c r="AC15" s="54"/>
      <c r="AD15" s="54"/>
      <c r="AE15" s="54"/>
      <c r="AF15" s="53"/>
      <c r="AG15" s="54"/>
      <c r="AH15" s="54"/>
      <c r="AI15" s="57"/>
      <c r="AJ15" s="53"/>
      <c r="AK15" s="54"/>
      <c r="AL15" s="54"/>
      <c r="AM15" s="111"/>
      <c r="AN15" s="110"/>
      <c r="AO15" s="291"/>
      <c r="AP15" s="291"/>
      <c r="AQ15" s="113"/>
      <c r="AR15" s="110"/>
      <c r="AS15" s="111"/>
      <c r="AT15" s="111"/>
      <c r="AU15" s="111"/>
      <c r="AV15" s="110"/>
      <c r="AW15" s="111"/>
      <c r="AX15" s="111"/>
      <c r="AY15" s="111"/>
      <c r="AZ15" s="110"/>
      <c r="BA15" s="298"/>
      <c r="BB15" s="298"/>
      <c r="BC15" s="298"/>
      <c r="BD15" s="60"/>
      <c r="BE15" s="57"/>
      <c r="BF15" s="57"/>
      <c r="BG15" s="54"/>
      <c r="BH15" s="61"/>
      <c r="BI15" s="62">
        <v>0.39583333333333331</v>
      </c>
    </row>
    <row r="16" spans="1:61" ht="30" customHeight="1">
      <c r="A16" s="63" t="s">
        <v>77</v>
      </c>
      <c r="B16" s="64"/>
      <c r="C16" s="65"/>
      <c r="D16" s="66"/>
      <c r="E16" s="67"/>
      <c r="F16" s="67"/>
      <c r="G16" s="67"/>
      <c r="H16" s="299"/>
      <c r="I16" s="300"/>
      <c r="J16" s="300"/>
      <c r="K16" s="115"/>
      <c r="L16" s="114"/>
      <c r="M16" s="115"/>
      <c r="N16" s="115"/>
      <c r="O16" s="115"/>
      <c r="P16" s="114"/>
      <c r="Q16" s="115"/>
      <c r="R16" s="292"/>
      <c r="S16" s="292"/>
      <c r="T16" s="116"/>
      <c r="U16" s="115"/>
      <c r="V16" s="115"/>
      <c r="W16" s="115"/>
      <c r="X16" s="114"/>
      <c r="Y16" s="115"/>
      <c r="Z16" s="115"/>
      <c r="AA16" s="115"/>
      <c r="AB16" s="114"/>
      <c r="AC16" s="67"/>
      <c r="AD16" s="67"/>
      <c r="AE16" s="67"/>
      <c r="AF16" s="70"/>
      <c r="AG16" s="67"/>
      <c r="AH16" s="67"/>
      <c r="AI16" s="71"/>
      <c r="AJ16" s="72"/>
      <c r="AK16" s="67"/>
      <c r="AL16" s="67"/>
      <c r="AM16" s="67"/>
      <c r="AN16" s="70"/>
      <c r="AO16" s="67"/>
      <c r="AP16" s="67"/>
      <c r="AQ16" s="73"/>
      <c r="AR16" s="70"/>
      <c r="AS16" s="67"/>
      <c r="AT16" s="74"/>
      <c r="AU16" s="74"/>
      <c r="AV16" s="66"/>
      <c r="AW16" s="74"/>
      <c r="AX16" s="74"/>
      <c r="AY16" s="74"/>
      <c r="AZ16" s="117"/>
      <c r="BA16" s="302"/>
      <c r="BB16" s="302"/>
      <c r="BC16" s="302"/>
      <c r="BD16" s="77"/>
      <c r="BE16" s="78"/>
      <c r="BF16" s="78"/>
      <c r="BG16" s="74"/>
      <c r="BH16" s="79"/>
      <c r="BI16" s="80">
        <v>0.26041666666666669</v>
      </c>
    </row>
    <row r="17" spans="1:61" ht="30" customHeight="1">
      <c r="A17" s="63" t="s">
        <v>78</v>
      </c>
      <c r="B17" s="64"/>
      <c r="C17" s="65"/>
      <c r="D17" s="66"/>
      <c r="E17" s="74"/>
      <c r="F17" s="74"/>
      <c r="G17" s="74"/>
      <c r="H17" s="301"/>
      <c r="I17" s="302"/>
      <c r="J17" s="302"/>
      <c r="K17" s="118"/>
      <c r="L17" s="117"/>
      <c r="M17" s="118"/>
      <c r="N17" s="118"/>
      <c r="O17" s="118"/>
      <c r="P17" s="117"/>
      <c r="Q17" s="118"/>
      <c r="R17" s="293"/>
      <c r="S17" s="293"/>
      <c r="T17" s="119"/>
      <c r="U17" s="118"/>
      <c r="V17" s="118"/>
      <c r="W17" s="118"/>
      <c r="X17" s="117"/>
      <c r="Y17" s="118"/>
      <c r="Z17" s="118"/>
      <c r="AA17" s="118"/>
      <c r="AB17" s="117"/>
      <c r="AC17" s="118"/>
      <c r="AD17" s="74"/>
      <c r="AE17" s="74"/>
      <c r="AF17" s="66"/>
      <c r="AG17" s="74"/>
      <c r="AH17" s="74"/>
      <c r="AI17" s="74"/>
      <c r="AJ17" s="66"/>
      <c r="AK17" s="74"/>
      <c r="AL17" s="74"/>
      <c r="AM17" s="74"/>
      <c r="AN17" s="66"/>
      <c r="AO17" s="74"/>
      <c r="AP17" s="74"/>
      <c r="AQ17" s="74"/>
      <c r="AR17" s="66"/>
      <c r="AS17" s="74"/>
      <c r="AT17" s="74"/>
      <c r="AU17" s="74"/>
      <c r="AV17" s="77"/>
      <c r="AW17" s="78"/>
      <c r="AX17" s="78"/>
      <c r="AY17" s="78"/>
      <c r="AZ17" s="301"/>
      <c r="BA17" s="302"/>
      <c r="BB17" s="302"/>
      <c r="BC17" s="302"/>
      <c r="BD17" s="77"/>
      <c r="BE17" s="78"/>
      <c r="BF17" s="78"/>
      <c r="BG17" s="74"/>
      <c r="BH17" s="79"/>
      <c r="BI17" s="80">
        <v>0.27083333333333331</v>
      </c>
    </row>
    <row r="18" spans="1:61" ht="30" customHeight="1">
      <c r="A18" s="81" t="s">
        <v>79</v>
      </c>
      <c r="B18" s="82"/>
      <c r="C18" s="83"/>
      <c r="D18" s="70"/>
      <c r="E18" s="67"/>
      <c r="F18" s="67"/>
      <c r="G18" s="67"/>
      <c r="H18" s="299"/>
      <c r="I18" s="300"/>
      <c r="J18" s="300"/>
      <c r="K18" s="115"/>
      <c r="L18" s="114"/>
      <c r="M18" s="115"/>
      <c r="N18" s="115"/>
      <c r="O18" s="115"/>
      <c r="P18" s="114"/>
      <c r="Q18" s="115"/>
      <c r="R18" s="292"/>
      <c r="S18" s="292"/>
      <c r="T18" s="116"/>
      <c r="U18" s="115"/>
      <c r="V18" s="115"/>
      <c r="W18" s="115"/>
      <c r="X18" s="114"/>
      <c r="Y18" s="115"/>
      <c r="Z18" s="115"/>
      <c r="AA18" s="115"/>
      <c r="AB18" s="114"/>
      <c r="AC18" s="67"/>
      <c r="AD18" s="67"/>
      <c r="AE18" s="67"/>
      <c r="AF18" s="70"/>
      <c r="AG18" s="67"/>
      <c r="AH18" s="67"/>
      <c r="AI18" s="71"/>
      <c r="AJ18" s="72"/>
      <c r="AK18" s="67"/>
      <c r="AL18" s="67"/>
      <c r="AM18" s="115"/>
      <c r="AN18" s="114"/>
      <c r="AO18" s="292"/>
      <c r="AP18" s="292"/>
      <c r="AQ18" s="120"/>
      <c r="AR18" s="114"/>
      <c r="AS18" s="115"/>
      <c r="AT18" s="115"/>
      <c r="AU18" s="115"/>
      <c r="AV18" s="114"/>
      <c r="AW18" s="115"/>
      <c r="AX18" s="115"/>
      <c r="AY18" s="115"/>
      <c r="AZ18" s="114"/>
      <c r="BA18" s="300"/>
      <c r="BB18" s="300"/>
      <c r="BC18" s="300"/>
      <c r="BD18" s="72"/>
      <c r="BE18" s="71"/>
      <c r="BF18" s="71"/>
      <c r="BG18" s="67"/>
      <c r="BH18" s="86"/>
      <c r="BI18" s="87">
        <v>0.39583333333333331</v>
      </c>
    </row>
    <row r="19" spans="1:61" ht="30" customHeight="1">
      <c r="A19" s="63" t="s">
        <v>80</v>
      </c>
      <c r="B19" s="64"/>
      <c r="C19" s="65"/>
      <c r="D19" s="66"/>
      <c r="E19" s="67"/>
      <c r="F19" s="67"/>
      <c r="G19" s="67"/>
      <c r="H19" s="299"/>
      <c r="I19" s="300"/>
      <c r="J19" s="300"/>
      <c r="K19" s="115"/>
      <c r="L19" s="114"/>
      <c r="M19" s="115"/>
      <c r="N19" s="115"/>
      <c r="O19" s="115"/>
      <c r="P19" s="114"/>
      <c r="Q19" s="115"/>
      <c r="R19" s="292"/>
      <c r="S19" s="292"/>
      <c r="T19" s="116"/>
      <c r="U19" s="115"/>
      <c r="V19" s="115"/>
      <c r="W19" s="115"/>
      <c r="X19" s="114"/>
      <c r="Y19" s="115"/>
      <c r="Z19" s="115"/>
      <c r="AA19" s="115"/>
      <c r="AB19" s="114"/>
      <c r="AC19" s="67"/>
      <c r="AD19" s="67"/>
      <c r="AE19" s="67"/>
      <c r="AF19" s="70"/>
      <c r="AG19" s="67"/>
      <c r="AH19" s="71"/>
      <c r="AI19" s="71"/>
      <c r="AJ19" s="114"/>
      <c r="AK19" s="115"/>
      <c r="AL19" s="115"/>
      <c r="AM19" s="115"/>
      <c r="AN19" s="114"/>
      <c r="AO19" s="292"/>
      <c r="AP19" s="292"/>
      <c r="AQ19" s="120"/>
      <c r="AR19" s="114"/>
      <c r="AS19" s="115"/>
      <c r="AT19" s="118"/>
      <c r="AU19" s="118"/>
      <c r="AV19" s="117"/>
      <c r="AW19" s="118"/>
      <c r="AX19" s="118"/>
      <c r="AY19" s="118"/>
      <c r="AZ19" s="117"/>
      <c r="BA19" s="302"/>
      <c r="BB19" s="302"/>
      <c r="BC19" s="302"/>
      <c r="BD19" s="77"/>
      <c r="BE19" s="78"/>
      <c r="BF19" s="78"/>
      <c r="BG19" s="74"/>
      <c r="BH19" s="79"/>
      <c r="BI19" s="80">
        <v>0.42708333333333331</v>
      </c>
    </row>
    <row r="20" spans="1:61" ht="15" customHeight="1">
      <c r="A20" s="89"/>
      <c r="B20" s="90"/>
      <c r="C20" s="91"/>
      <c r="D20" s="92"/>
      <c r="E20" s="93"/>
      <c r="F20" s="93"/>
      <c r="G20" s="93"/>
      <c r="H20" s="92"/>
      <c r="I20" s="93"/>
      <c r="J20" s="93"/>
      <c r="K20" s="93"/>
      <c r="L20" s="92"/>
      <c r="M20" s="93"/>
      <c r="N20" s="93"/>
      <c r="O20" s="93"/>
      <c r="P20" s="92"/>
      <c r="Q20" s="93"/>
      <c r="R20" s="93"/>
      <c r="S20" s="93"/>
      <c r="T20" s="92"/>
      <c r="U20" s="93"/>
      <c r="V20" s="93"/>
      <c r="W20" s="93"/>
      <c r="X20" s="92"/>
      <c r="Y20" s="93"/>
      <c r="Z20" s="93"/>
      <c r="AA20" s="93"/>
      <c r="AB20" s="92"/>
      <c r="AC20" s="93"/>
      <c r="AD20" s="93"/>
      <c r="AE20" s="93"/>
      <c r="AF20" s="92"/>
      <c r="AG20" s="93"/>
      <c r="AH20" s="93"/>
      <c r="AI20" s="93"/>
      <c r="AJ20" s="92"/>
      <c r="AK20" s="93"/>
      <c r="AL20" s="93"/>
      <c r="AM20" s="93"/>
      <c r="AN20" s="92"/>
      <c r="AO20" s="93"/>
      <c r="AP20" s="93"/>
      <c r="AQ20" s="93"/>
      <c r="AR20" s="92"/>
      <c r="AS20" s="93"/>
      <c r="AT20" s="93"/>
      <c r="AU20" s="93"/>
      <c r="AV20" s="92"/>
      <c r="AW20" s="93"/>
      <c r="AX20" s="93"/>
      <c r="AY20" s="93"/>
      <c r="AZ20" s="92"/>
      <c r="BA20" s="93"/>
      <c r="BB20" s="93"/>
      <c r="BC20" s="93"/>
      <c r="BD20" s="92"/>
      <c r="BE20" s="93"/>
      <c r="BF20" s="93"/>
      <c r="BG20" s="93"/>
      <c r="BH20" s="94"/>
      <c r="BI20" s="95"/>
    </row>
    <row r="21" spans="1:61" ht="15" customHeight="1">
      <c r="A21" s="46" t="s">
        <v>81</v>
      </c>
      <c r="B21" s="47"/>
      <c r="C21" s="96"/>
      <c r="D21" s="97"/>
      <c r="E21" s="98"/>
      <c r="F21" s="98"/>
      <c r="G21" s="98"/>
      <c r="H21" s="97"/>
      <c r="I21" s="98"/>
      <c r="J21" s="98"/>
      <c r="K21" s="98"/>
      <c r="L21" s="97"/>
      <c r="M21" s="98"/>
      <c r="N21" s="98"/>
      <c r="O21" s="98"/>
      <c r="P21" s="97"/>
      <c r="Q21" s="98"/>
      <c r="R21" s="98"/>
      <c r="S21" s="98"/>
      <c r="T21" s="97"/>
      <c r="U21" s="98"/>
      <c r="V21" s="98"/>
      <c r="W21" s="98"/>
      <c r="X21" s="97"/>
      <c r="Y21" s="98"/>
      <c r="Z21" s="98"/>
      <c r="AA21" s="98"/>
      <c r="AB21" s="97"/>
      <c r="AC21" s="98"/>
      <c r="AD21" s="98"/>
      <c r="AE21" s="98"/>
      <c r="AF21" s="97"/>
      <c r="AG21" s="98"/>
      <c r="AH21" s="98"/>
      <c r="AI21" s="98"/>
      <c r="AJ21" s="97"/>
      <c r="AK21" s="98"/>
      <c r="AL21" s="98"/>
      <c r="AM21" s="98"/>
      <c r="AN21" s="97"/>
      <c r="AO21" s="98"/>
      <c r="AP21" s="98"/>
      <c r="AQ21" s="98"/>
      <c r="AR21" s="97"/>
      <c r="AS21" s="98"/>
      <c r="AT21" s="98"/>
      <c r="AU21" s="98"/>
      <c r="AV21" s="97"/>
      <c r="AW21" s="98"/>
      <c r="AX21" s="98"/>
      <c r="AY21" s="98"/>
      <c r="AZ21" s="97"/>
      <c r="BA21" s="98"/>
      <c r="BB21" s="98"/>
      <c r="BC21" s="98"/>
      <c r="BD21" s="97"/>
      <c r="BE21" s="98"/>
      <c r="BF21" s="98"/>
      <c r="BG21" s="98"/>
      <c r="BH21" s="99"/>
      <c r="BI21" s="100"/>
    </row>
    <row r="22" spans="1:61">
      <c r="B22" s="34" t="s">
        <v>82</v>
      </c>
      <c r="BB22" s="101"/>
      <c r="BC22" s="102"/>
      <c r="BD22" s="102"/>
      <c r="BE22" s="102"/>
      <c r="BF22" s="621" t="s">
        <v>83</v>
      </c>
      <c r="BG22" s="621"/>
      <c r="BH22" s="621"/>
      <c r="BI22" s="103">
        <f>BI15+BI16+BI17+BI18+BI19</f>
        <v>1.7499999999999998</v>
      </c>
    </row>
    <row r="23" spans="1:61">
      <c r="E23" s="168"/>
      <c r="F23" s="169"/>
      <c r="G23" s="170"/>
      <c r="I23" s="34" t="s">
        <v>141</v>
      </c>
      <c r="BB23" s="102"/>
      <c r="BC23" s="102"/>
      <c r="BD23" s="102"/>
      <c r="BE23" s="102"/>
      <c r="BF23" s="102"/>
      <c r="BG23" s="102"/>
      <c r="BH23" s="102"/>
      <c r="BI23" s="107"/>
    </row>
    <row r="24" spans="1:61">
      <c r="E24" s="285"/>
      <c r="F24" s="286"/>
      <c r="G24" s="287"/>
      <c r="I24" s="34" t="s">
        <v>140</v>
      </c>
      <c r="BB24" s="102"/>
      <c r="BC24" s="102"/>
      <c r="BD24" s="102"/>
      <c r="BE24" s="102"/>
      <c r="BF24" s="102"/>
      <c r="BG24" s="102"/>
      <c r="BH24" s="102"/>
    </row>
    <row r="25" spans="1:61">
      <c r="E25" s="288"/>
      <c r="F25" s="289"/>
      <c r="G25" s="290"/>
      <c r="I25" s="34" t="s">
        <v>139</v>
      </c>
      <c r="BB25" s="102"/>
      <c r="BC25" s="102"/>
      <c r="BD25" s="102"/>
      <c r="BE25" s="102"/>
      <c r="BF25" s="102"/>
      <c r="BG25" s="102"/>
      <c r="BH25" s="102"/>
    </row>
    <row r="26" spans="1:61">
      <c r="E26" s="294"/>
      <c r="F26" s="295"/>
      <c r="G26" s="296"/>
      <c r="I26" s="34" t="s">
        <v>142</v>
      </c>
      <c r="AB26" s="34" t="s">
        <v>191</v>
      </c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  <c r="BH27" s="102"/>
    </row>
    <row r="28" spans="1:61">
      <c r="BB28" s="102"/>
      <c r="BC28" s="102"/>
      <c r="BD28" s="102"/>
      <c r="BE28" s="102"/>
      <c r="BF28" s="102"/>
      <c r="BG28" s="102"/>
      <c r="BH28" s="102"/>
    </row>
    <row r="29" spans="1:61">
      <c r="M29" s="108" t="str">
        <f>'Liste des personnels'!C49</f>
        <v>Saint-Pol-sur-Mer, le 01/09/2017</v>
      </c>
      <c r="BB29" s="102"/>
      <c r="BC29" s="102"/>
      <c r="BD29" s="102"/>
      <c r="BE29" s="102"/>
      <c r="BF29" s="102"/>
      <c r="BG29" s="102"/>
      <c r="BH29" s="102"/>
    </row>
    <row r="30" spans="1:61">
      <c r="BB30" s="102"/>
      <c r="BC30" s="102"/>
      <c r="BD30" s="102"/>
      <c r="BE30" s="102"/>
      <c r="BF30" s="102"/>
      <c r="BG30" s="102"/>
    </row>
    <row r="31" spans="1:61">
      <c r="AF31" s="34" t="str">
        <f>'Liste des personnels'!$D$51</f>
        <v>Le Proviseur,</v>
      </c>
      <c r="AV31" s="34" t="s">
        <v>85</v>
      </c>
    </row>
    <row r="34" spans="34:50">
      <c r="AH34" s="34" t="str">
        <f>'Liste des personnels'!$D$53</f>
        <v>J-M. SAILLY</v>
      </c>
      <c r="AX34" s="34" t="str">
        <f>N9</f>
        <v>Gérard PACO</v>
      </c>
    </row>
  </sheetData>
  <sheetProtection selectLockedCells="1" selectUnlockedCells="1"/>
  <mergeCells count="23">
    <mergeCell ref="BF22:BH22"/>
    <mergeCell ref="AM14:AN14"/>
    <mergeCell ref="AQ14:AR14"/>
    <mergeCell ref="AU14:AV14"/>
    <mergeCell ref="AY14:AZ14"/>
    <mergeCell ref="BC14:BD14"/>
    <mergeCell ref="BG14:BH14"/>
    <mergeCell ref="E13:BH13"/>
    <mergeCell ref="C14:D14"/>
    <mergeCell ref="G14:H14"/>
    <mergeCell ref="K14:L14"/>
    <mergeCell ref="O14:P14"/>
    <mergeCell ref="S14:T14"/>
    <mergeCell ref="W14:X14"/>
    <mergeCell ref="AA14:AB14"/>
    <mergeCell ref="AE14:AF14"/>
    <mergeCell ref="AI14:AJ14"/>
    <mergeCell ref="AK9:AR9"/>
    <mergeCell ref="AS9:BI9"/>
    <mergeCell ref="AK10:AR10"/>
    <mergeCell ref="AS10:BI10"/>
    <mergeCell ref="AK11:AR11"/>
    <mergeCell ref="AS11:BI11"/>
  </mergeCells>
  <pageMargins left="0.57013888888888886" right="0.25" top="0.3298611111111111" bottom="0.32013888888888886" header="0.51180555555555551" footer="0.51180555555555551"/>
  <pageSetup paperSize="9" firstPageNumber="0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4:BC55"/>
  <sheetViews>
    <sheetView topLeftCell="A17" zoomScale="85" zoomScaleNormal="85" workbookViewId="0">
      <selection activeCell="AB46" sqref="AB46:AF46"/>
    </sheetView>
  </sheetViews>
  <sheetFormatPr baseColWidth="10" defaultColWidth="11.44140625" defaultRowHeight="14.4"/>
  <cols>
    <col min="1" max="1" width="7.5546875" style="121" customWidth="1"/>
    <col min="2" max="3" width="5.33203125" style="121" customWidth="1"/>
    <col min="4" max="4" width="5" style="121" customWidth="1"/>
    <col min="5" max="5" width="3.109375" style="121" customWidth="1"/>
    <col min="6" max="6" width="7.109375" style="121" customWidth="1"/>
    <col min="7" max="7" width="4.5546875" style="121" customWidth="1"/>
    <col min="8" max="8" width="3.109375" style="121" customWidth="1"/>
    <col min="9" max="9" width="7.109375" style="121" customWidth="1"/>
    <col min="10" max="10" width="5" style="121" customWidth="1"/>
    <col min="11" max="11" width="3.109375" style="121" customWidth="1"/>
    <col min="12" max="12" width="7.109375" style="121" customWidth="1"/>
    <col min="13" max="13" width="5" style="121" customWidth="1"/>
    <col min="14" max="14" width="3.109375" style="121" customWidth="1"/>
    <col min="15" max="15" width="7.109375" style="121" customWidth="1"/>
    <col min="16" max="16" width="4.5546875" style="121" customWidth="1"/>
    <col min="17" max="17" width="3.109375" style="121" customWidth="1"/>
    <col min="18" max="18" width="7.109375" style="121" customWidth="1"/>
    <col min="19" max="19" width="5" style="121" customWidth="1"/>
    <col min="20" max="20" width="3.109375" style="121" customWidth="1"/>
    <col min="21" max="21" width="7.109375" style="121" customWidth="1"/>
    <col min="22" max="22" width="5" style="121" customWidth="1"/>
    <col min="23" max="23" width="3.109375" style="121" customWidth="1"/>
    <col min="24" max="24" width="7.109375" style="121" customWidth="1"/>
    <col min="25" max="25" width="5" style="121" customWidth="1"/>
    <col min="26" max="26" width="3.109375" style="121" customWidth="1"/>
    <col min="27" max="27" width="7.109375" style="121" customWidth="1"/>
    <col min="28" max="28" width="5" style="121" customWidth="1"/>
    <col min="29" max="29" width="3.109375" style="121" customWidth="1"/>
    <col min="30" max="30" width="7.109375" style="121" customWidth="1"/>
    <col min="31" max="31" width="5" style="121" customWidth="1"/>
    <col min="32" max="32" width="3.109375" style="121" customWidth="1"/>
    <col min="33" max="33" width="7.109375" style="121" customWidth="1"/>
    <col min="34" max="34" width="4.5546875" style="121" customWidth="1"/>
    <col min="35" max="35" width="3.109375" style="121" customWidth="1"/>
    <col min="36" max="36" width="7.109375" style="121" customWidth="1"/>
    <col min="37" max="37" width="5" style="121" customWidth="1"/>
    <col min="38" max="38" width="3.109375" style="121" customWidth="1"/>
    <col min="39" max="39" width="7.10937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'Liste des personnels'!C8</f>
        <v>Gérard PACO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personnels'!D8</f>
        <v>Agent Technique Territorial Titulaire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personnels'!E8</f>
        <v>Accueil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personnels'!F8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29.25" customHeight="1">
      <c r="U10" s="615" t="s">
        <v>88</v>
      </c>
      <c r="V10" s="615"/>
      <c r="W10" s="615"/>
      <c r="X10" s="615"/>
      <c r="Y10" s="615"/>
      <c r="Z10" s="615"/>
      <c r="AA10" s="623" t="s">
        <v>216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91"/>
      <c r="E11" s="91"/>
      <c r="F11" s="91"/>
      <c r="G11" s="140"/>
      <c r="H11" s="140"/>
      <c r="J11" s="140"/>
      <c r="K11" s="140"/>
      <c r="L11" s="140"/>
      <c r="M11" s="140"/>
      <c r="N11" s="140"/>
      <c r="O11" s="140"/>
      <c r="P11" s="627"/>
      <c r="Q11" s="627"/>
      <c r="R11" s="627"/>
      <c r="AA11" s="91"/>
      <c r="AB11" s="127"/>
      <c r="AC11" s="127"/>
      <c r="AD11" s="127"/>
      <c r="AJ11" s="91"/>
      <c r="AK11" s="127"/>
      <c r="AL11" s="127"/>
      <c r="AM11" s="127"/>
    </row>
    <row r="12" spans="1:55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0.33333333333333331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0.42708333333333331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0.39583333333333331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0.42708333333333331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0.39583333333333331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0.42708333333333331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0.39583333333333331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0.26041666666666669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0.26041666666666669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0.26041666666666669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'1 semainier'!$BI$15</f>
        <v>0.39583333333333331</v>
      </c>
      <c r="G16" s="405">
        <v>41550</v>
      </c>
      <c r="H16" s="407">
        <v>4</v>
      </c>
      <c r="I16" s="412">
        <f>$F$18</f>
        <v>0.27083333333333331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0.39583333333333331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0.27083333333333331</v>
      </c>
      <c r="AB16" s="406">
        <v>41762</v>
      </c>
      <c r="AC16" s="409">
        <v>4</v>
      </c>
      <c r="AD16" s="430" t="s">
        <v>223</v>
      </c>
      <c r="AE16" s="406">
        <v>41793</v>
      </c>
      <c r="AF16" s="407">
        <v>4</v>
      </c>
      <c r="AG16" s="412">
        <f>$F$16</f>
        <v>0.39583333333333331</v>
      </c>
      <c r="AH16" s="405">
        <v>41823</v>
      </c>
      <c r="AI16" s="407">
        <v>4</v>
      </c>
      <c r="AJ16" s="412">
        <f>$F$18</f>
        <v>0.27083333333333331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'1 semainier'!$BI$16</f>
        <v>0.26041666666666669</v>
      </c>
      <c r="G17" s="405">
        <v>41551</v>
      </c>
      <c r="H17" s="407">
        <v>5</v>
      </c>
      <c r="I17" s="412">
        <f>$F$19</f>
        <v>0.39583333333333331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0.26041666666666669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0.39583333333333331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0.39583333333333331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0.26041666666666669</v>
      </c>
      <c r="AH17" s="405">
        <v>41824</v>
      </c>
      <c r="AI17" s="407">
        <v>5</v>
      </c>
      <c r="AJ17" s="412">
        <f>$F$19</f>
        <v>0.39583333333333331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'1 semainier'!$BI$17</f>
        <v>0.27083333333333331</v>
      </c>
      <c r="G18" s="405">
        <v>41552</v>
      </c>
      <c r="H18" s="408">
        <v>6</v>
      </c>
      <c r="I18" s="412">
        <f>$F$20</f>
        <v>0.42708333333333331</v>
      </c>
      <c r="J18" s="406">
        <v>41583</v>
      </c>
      <c r="K18" s="408">
        <v>6</v>
      </c>
      <c r="L18" s="412">
        <f>$F$16</f>
        <v>0.39583333333333331</v>
      </c>
      <c r="M18" s="406">
        <v>41613</v>
      </c>
      <c r="N18" s="408">
        <v>6</v>
      </c>
      <c r="O18" s="412">
        <f>$F$18</f>
        <v>0.27083333333333331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0.26041666666666669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0.42708333333333331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0.27083333333333331</v>
      </c>
      <c r="AH18" s="405">
        <v>41825</v>
      </c>
      <c r="AI18" s="408">
        <v>6</v>
      </c>
      <c r="AJ18" s="412">
        <f>$F$20</f>
        <v>0.42708333333333331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'1 semainier'!$BI$18</f>
        <v>0.39583333333333331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0.26041666666666669</v>
      </c>
      <c r="M19" s="406">
        <v>41614</v>
      </c>
      <c r="N19" s="408">
        <v>7</v>
      </c>
      <c r="O19" s="412">
        <f>$F$19</f>
        <v>0.39583333333333331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0.27083333333333331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0.39583333333333331</v>
      </c>
      <c r="AE19" s="406">
        <v>41796</v>
      </c>
      <c r="AF19" s="409">
        <v>7</v>
      </c>
      <c r="AG19" s="412">
        <f>$F$19</f>
        <v>0.39583333333333331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'1 semainier'!$BI$19</f>
        <v>0.42708333333333331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0.27083333333333331</v>
      </c>
      <c r="M20" s="406">
        <v>41615</v>
      </c>
      <c r="N20" s="408">
        <v>8</v>
      </c>
      <c r="O20" s="412">
        <f>$F$20</f>
        <v>0.42708333333333331</v>
      </c>
      <c r="P20" s="413">
        <v>41646</v>
      </c>
      <c r="Q20" s="408">
        <v>8</v>
      </c>
      <c r="R20" s="412">
        <f>$F$16</f>
        <v>0.39583333333333331</v>
      </c>
      <c r="S20" s="406">
        <v>41677</v>
      </c>
      <c r="T20" s="409">
        <v>8</v>
      </c>
      <c r="U20" s="412">
        <f>$F$19</f>
        <v>0.39583333333333331</v>
      </c>
      <c r="V20" s="406">
        <v>41705</v>
      </c>
      <c r="W20" s="409">
        <v>8</v>
      </c>
      <c r="X20" s="430" t="s">
        <v>107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0.42708333333333331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0.39583333333333331</v>
      </c>
      <c r="J21" s="406">
        <v>41586</v>
      </c>
      <c r="K21" s="408">
        <v>9</v>
      </c>
      <c r="L21" s="412">
        <f>$F$19</f>
        <v>0.39583333333333331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0.26041666666666669</v>
      </c>
      <c r="S21" s="406">
        <v>41678</v>
      </c>
      <c r="T21" s="407">
        <v>9</v>
      </c>
      <c r="U21" s="412">
        <f>$F$20</f>
        <v>0.42708333333333331</v>
      </c>
      <c r="V21" s="406">
        <v>41706</v>
      </c>
      <c r="W21" s="408">
        <v>9</v>
      </c>
      <c r="X21" s="430" t="s">
        <v>107</v>
      </c>
      <c r="Y21" s="404">
        <v>41737</v>
      </c>
      <c r="Z21" s="408">
        <v>9</v>
      </c>
      <c r="AA21" s="412">
        <f>$F$16</f>
        <v>0.39583333333333331</v>
      </c>
      <c r="AB21" s="406">
        <v>41767</v>
      </c>
      <c r="AC21" s="408">
        <v>9</v>
      </c>
      <c r="AD21" s="412">
        <f>$F$18</f>
        <v>0.27083333333333331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0.26041666666666669</v>
      </c>
      <c r="J22" s="406">
        <v>41587</v>
      </c>
      <c r="K22" s="408">
        <v>10</v>
      </c>
      <c r="L22" s="412">
        <f>$F$20</f>
        <v>0.42708333333333331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0.27083333333333331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0.26041666666666669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0.39583333333333331</v>
      </c>
      <c r="G23" s="405">
        <v>41557</v>
      </c>
      <c r="H23" s="408">
        <v>11</v>
      </c>
      <c r="I23" s="412">
        <f>$F$18</f>
        <v>0.27083333333333331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0.39583333333333331</v>
      </c>
      <c r="P23" s="413">
        <v>41649</v>
      </c>
      <c r="Q23" s="408">
        <v>11</v>
      </c>
      <c r="R23" s="412">
        <f>$F$19</f>
        <v>0.39583333333333331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0.27083333333333331</v>
      </c>
      <c r="AB23" s="406">
        <v>41769</v>
      </c>
      <c r="AC23" s="409">
        <v>11</v>
      </c>
      <c r="AD23" s="412">
        <f>$F$20</f>
        <v>0.42708333333333331</v>
      </c>
      <c r="AE23" s="406">
        <v>41800</v>
      </c>
      <c r="AF23" s="408">
        <v>11</v>
      </c>
      <c r="AG23" s="412">
        <f>$F$16</f>
        <v>0.39583333333333331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0.26041666666666669</v>
      </c>
      <c r="G24" s="405">
        <v>41558</v>
      </c>
      <c r="H24" s="408">
        <v>12</v>
      </c>
      <c r="I24" s="412">
        <f>$F$19</f>
        <v>0.39583333333333331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0.26041666666666669</v>
      </c>
      <c r="P24" s="413">
        <v>41650</v>
      </c>
      <c r="Q24" s="409">
        <v>12</v>
      </c>
      <c r="R24" s="412">
        <f>$F$20</f>
        <v>0.42708333333333331</v>
      </c>
      <c r="S24" s="406">
        <v>41681</v>
      </c>
      <c r="T24" s="407">
        <v>12</v>
      </c>
      <c r="U24" s="412">
        <f>$F$16</f>
        <v>0.39583333333333331</v>
      </c>
      <c r="V24" s="406">
        <v>41709</v>
      </c>
      <c r="W24" s="408">
        <v>12</v>
      </c>
      <c r="X24" s="412">
        <f>$F$16</f>
        <v>0.39583333333333331</v>
      </c>
      <c r="Y24" s="404">
        <v>41740</v>
      </c>
      <c r="Z24" s="408">
        <v>12</v>
      </c>
      <c r="AA24" s="412">
        <f>$F$19</f>
        <v>0.39583333333333331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0.26041666666666669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0.27083333333333331</v>
      </c>
      <c r="G25" s="405">
        <v>41559</v>
      </c>
      <c r="H25" s="408">
        <v>13</v>
      </c>
      <c r="I25" s="412">
        <f>$F$20</f>
        <v>0.42708333333333331</v>
      </c>
      <c r="J25" s="406">
        <v>41590</v>
      </c>
      <c r="K25" s="408">
        <v>13</v>
      </c>
      <c r="L25" s="412">
        <f>$F$16</f>
        <v>0.39583333333333331</v>
      </c>
      <c r="M25" s="406">
        <v>41620</v>
      </c>
      <c r="N25" s="408">
        <v>13</v>
      </c>
      <c r="O25" s="412">
        <f>$F$18</f>
        <v>0.27083333333333331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0.26041666666666669</v>
      </c>
      <c r="V25" s="406">
        <v>41710</v>
      </c>
      <c r="W25" s="408">
        <v>13</v>
      </c>
      <c r="X25" s="412">
        <f>$F$17</f>
        <v>0.26041666666666669</v>
      </c>
      <c r="Y25" s="404">
        <v>41741</v>
      </c>
      <c r="Z25" s="408">
        <v>13</v>
      </c>
      <c r="AA25" s="412">
        <f>$F$20</f>
        <v>0.42708333333333331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0.27083333333333331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0.39583333333333331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0.26041666666666669</v>
      </c>
      <c r="M26" s="406">
        <v>41621</v>
      </c>
      <c r="N26" s="408">
        <v>14</v>
      </c>
      <c r="O26" s="412">
        <f>$F$19</f>
        <v>0.39583333333333331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0.27083333333333331</v>
      </c>
      <c r="V26" s="406">
        <v>41711</v>
      </c>
      <c r="W26" s="409">
        <v>14</v>
      </c>
      <c r="X26" s="412">
        <f>$F$18</f>
        <v>0.27083333333333331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0.39583333333333331</v>
      </c>
      <c r="AE26" s="406">
        <v>41803</v>
      </c>
      <c r="AF26" s="409">
        <v>14</v>
      </c>
      <c r="AG26" s="412">
        <f>$F$19</f>
        <v>0.39583333333333331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4:40">
      <c r="D27" s="406">
        <v>41531</v>
      </c>
      <c r="E27" s="408">
        <v>15</v>
      </c>
      <c r="F27" s="412">
        <f>$F$20</f>
        <v>0.42708333333333331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0.27083333333333331</v>
      </c>
      <c r="M27" s="406">
        <v>41622</v>
      </c>
      <c r="N27" s="408">
        <v>15</v>
      </c>
      <c r="O27" s="412">
        <f>$F$20</f>
        <v>0.42708333333333331</v>
      </c>
      <c r="P27" s="413">
        <v>41653</v>
      </c>
      <c r="Q27" s="408">
        <v>15</v>
      </c>
      <c r="R27" s="412">
        <f>$F$16</f>
        <v>0.39583333333333331</v>
      </c>
      <c r="S27" s="406">
        <v>41684</v>
      </c>
      <c r="T27" s="407">
        <v>15</v>
      </c>
      <c r="U27" s="412">
        <f>$F$19</f>
        <v>0.39583333333333331</v>
      </c>
      <c r="V27" s="406">
        <v>41712</v>
      </c>
      <c r="W27" s="409">
        <v>15</v>
      </c>
      <c r="X27" s="412">
        <f>$F$19</f>
        <v>0.39583333333333331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0.26041666666666669</v>
      </c>
      <c r="AE27" s="406">
        <v>41804</v>
      </c>
      <c r="AF27" s="409">
        <v>15</v>
      </c>
      <c r="AG27" s="412">
        <f>$F$20</f>
        <v>0.42708333333333331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0.39583333333333331</v>
      </c>
      <c r="J28" s="406">
        <v>41593</v>
      </c>
      <c r="K28" s="408">
        <v>16</v>
      </c>
      <c r="L28" s="412">
        <f>$F$19</f>
        <v>0.39583333333333331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0.26041666666666669</v>
      </c>
      <c r="S28" s="406">
        <v>41685</v>
      </c>
      <c r="T28" s="408">
        <v>16</v>
      </c>
      <c r="U28" s="412">
        <f>$F$20</f>
        <v>0.42708333333333331</v>
      </c>
      <c r="V28" s="406">
        <v>41713</v>
      </c>
      <c r="W28" s="408">
        <v>16</v>
      </c>
      <c r="X28" s="412">
        <f>$F$20</f>
        <v>0.42708333333333331</v>
      </c>
      <c r="Y28" s="404">
        <v>41744</v>
      </c>
      <c r="Z28" s="408">
        <v>16</v>
      </c>
      <c r="AA28" s="412">
        <f>$F$16</f>
        <v>0.39583333333333331</v>
      </c>
      <c r="AB28" s="406">
        <v>41774</v>
      </c>
      <c r="AC28" s="408">
        <v>16</v>
      </c>
      <c r="AD28" s="412">
        <f>$F$18</f>
        <v>0.27083333333333331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0.26041666666666669</v>
      </c>
      <c r="J29" s="406">
        <v>41594</v>
      </c>
      <c r="K29" s="408">
        <v>17</v>
      </c>
      <c r="L29" s="412">
        <f>$F$20</f>
        <v>0.42708333333333331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0.27083333333333331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0.26041666666666669</v>
      </c>
      <c r="AB29" s="406">
        <v>41775</v>
      </c>
      <c r="AC29" s="408">
        <v>17</v>
      </c>
      <c r="AD29" s="412">
        <f>$F$19</f>
        <v>0.39583333333333331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0.39583333333333331</v>
      </c>
      <c r="G30" s="405">
        <v>41564</v>
      </c>
      <c r="H30" s="408">
        <v>18</v>
      </c>
      <c r="I30" s="412">
        <f>$F$18</f>
        <v>0.27083333333333331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0.39583333333333331</v>
      </c>
      <c r="P30" s="413">
        <v>41656</v>
      </c>
      <c r="Q30" s="408">
        <v>18</v>
      </c>
      <c r="R30" s="412">
        <f>$F$19</f>
        <v>0.39583333333333331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0.27083333333333331</v>
      </c>
      <c r="AB30" s="406">
        <v>41776</v>
      </c>
      <c r="AC30" s="408">
        <v>18</v>
      </c>
      <c r="AD30" s="412">
        <f>$F$20</f>
        <v>0.42708333333333331</v>
      </c>
      <c r="AE30" s="406">
        <v>41807</v>
      </c>
      <c r="AF30" s="408">
        <v>18</v>
      </c>
      <c r="AG30" s="412">
        <f>$F$16</f>
        <v>0.39583333333333331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0.26041666666666669</v>
      </c>
      <c r="G31" s="405">
        <v>41565</v>
      </c>
      <c r="H31" s="408">
        <v>19</v>
      </c>
      <c r="I31" s="412">
        <f>$F$19</f>
        <v>0.39583333333333331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0.26041666666666669</v>
      </c>
      <c r="P31" s="413">
        <v>41657</v>
      </c>
      <c r="Q31" s="409">
        <v>19</v>
      </c>
      <c r="R31" s="412">
        <f>$F$20</f>
        <v>0.42708333333333331</v>
      </c>
      <c r="S31" s="406">
        <v>41688</v>
      </c>
      <c r="T31" s="408">
        <v>19</v>
      </c>
      <c r="U31" s="412">
        <f>$F$16</f>
        <v>0.39583333333333331</v>
      </c>
      <c r="V31" s="406">
        <v>41716</v>
      </c>
      <c r="W31" s="408">
        <v>19</v>
      </c>
      <c r="X31" s="412">
        <f>$F$16</f>
        <v>0.39583333333333331</v>
      </c>
      <c r="Y31" s="404">
        <v>41747</v>
      </c>
      <c r="Z31" s="408">
        <v>19</v>
      </c>
      <c r="AA31" s="412">
        <f>$F$19</f>
        <v>0.39583333333333331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0.26041666666666669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0.27083333333333331</v>
      </c>
      <c r="G32" s="405">
        <v>41566</v>
      </c>
      <c r="H32" s="408">
        <v>20</v>
      </c>
      <c r="I32" s="412">
        <f>$F$20</f>
        <v>0.42708333333333331</v>
      </c>
      <c r="J32" s="406">
        <v>41597</v>
      </c>
      <c r="K32" s="408">
        <v>20</v>
      </c>
      <c r="L32" s="412">
        <f>$F$16</f>
        <v>0.39583333333333331</v>
      </c>
      <c r="M32" s="406">
        <v>41627</v>
      </c>
      <c r="N32" s="408">
        <v>20</v>
      </c>
      <c r="O32" s="412">
        <f>$F$18</f>
        <v>0.27083333333333331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0.26041666666666669</v>
      </c>
      <c r="V32" s="406">
        <v>41717</v>
      </c>
      <c r="W32" s="408">
        <v>20</v>
      </c>
      <c r="X32" s="412">
        <f>$F$17</f>
        <v>0.26041666666666669</v>
      </c>
      <c r="Y32" s="404">
        <v>41748</v>
      </c>
      <c r="Z32" s="408">
        <v>20</v>
      </c>
      <c r="AA32" s="412">
        <f>$F$20</f>
        <v>0.42708333333333331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0.27083333333333331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0.39583333333333331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0.26041666666666669</v>
      </c>
      <c r="M33" s="406">
        <v>41628</v>
      </c>
      <c r="N33" s="408">
        <v>21</v>
      </c>
      <c r="O33" s="412">
        <f>$F$19</f>
        <v>0.39583333333333331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0.27083333333333331</v>
      </c>
      <c r="V33" s="406">
        <v>41718</v>
      </c>
      <c r="W33" s="409">
        <v>21</v>
      </c>
      <c r="X33" s="412">
        <f>$F$18</f>
        <v>0.27083333333333331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0.39583333333333331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0.42708333333333331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0.27083333333333331</v>
      </c>
      <c r="M34" s="406">
        <v>41629</v>
      </c>
      <c r="N34" s="408">
        <v>22</v>
      </c>
      <c r="O34" s="412">
        <f>$F$20</f>
        <v>0.42708333333333331</v>
      </c>
      <c r="P34" s="413">
        <v>41660</v>
      </c>
      <c r="Q34" s="408">
        <v>22</v>
      </c>
      <c r="R34" s="412">
        <f>$F$16</f>
        <v>0.39583333333333331</v>
      </c>
      <c r="S34" s="406">
        <v>41691</v>
      </c>
      <c r="T34" s="408">
        <v>22</v>
      </c>
      <c r="U34" s="412">
        <f>$F$19</f>
        <v>0.39583333333333331</v>
      </c>
      <c r="V34" s="406">
        <v>41719</v>
      </c>
      <c r="W34" s="409">
        <v>22</v>
      </c>
      <c r="X34" s="412">
        <f>$F$19</f>
        <v>0.39583333333333331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0.26041666666666669</v>
      </c>
      <c r="AE34" s="406">
        <v>41811</v>
      </c>
      <c r="AF34" s="409">
        <v>22</v>
      </c>
      <c r="AG34" s="412">
        <f>$F$20</f>
        <v>0.42708333333333331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0.39583333333333331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0.26041666666666669</v>
      </c>
      <c r="S35" s="406">
        <v>41692</v>
      </c>
      <c r="T35" s="409">
        <v>23</v>
      </c>
      <c r="U35" s="412">
        <f>$F$20</f>
        <v>0.42708333333333331</v>
      </c>
      <c r="V35" s="406">
        <v>41720</v>
      </c>
      <c r="W35" s="408">
        <v>23</v>
      </c>
      <c r="X35" s="412">
        <f>$F$20</f>
        <v>0.42708333333333331</v>
      </c>
      <c r="Y35" s="404">
        <v>41751</v>
      </c>
      <c r="Z35" s="408">
        <v>23</v>
      </c>
      <c r="AA35" s="430">
        <v>0.29166666666666669</v>
      </c>
      <c r="AB35" s="406">
        <v>41781</v>
      </c>
      <c r="AC35" s="408">
        <v>23</v>
      </c>
      <c r="AD35" s="412">
        <f>$F$18</f>
        <v>0.27083333333333331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0.42708333333333331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0.27083333333333331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>
        <v>0.29166666666666669</v>
      </c>
      <c r="AB36" s="406">
        <v>41782</v>
      </c>
      <c r="AC36" s="408">
        <v>24</v>
      </c>
      <c r="AD36" s="412">
        <f>$F$19</f>
        <v>0.39583333333333331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0.39583333333333331</v>
      </c>
      <c r="G37" s="405">
        <v>41571</v>
      </c>
      <c r="H37" s="408">
        <v>25</v>
      </c>
      <c r="I37" s="430" t="s">
        <v>107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0.39583333333333331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>
        <v>0.29166666666666669</v>
      </c>
      <c r="AB37" s="406">
        <v>41783</v>
      </c>
      <c r="AC37" s="408">
        <v>25</v>
      </c>
      <c r="AD37" s="412">
        <f>$F$20</f>
        <v>0.42708333333333331</v>
      </c>
      <c r="AE37" s="406">
        <v>41814</v>
      </c>
      <c r="AF37" s="408">
        <v>25</v>
      </c>
      <c r="AG37" s="412">
        <f>$F$16</f>
        <v>0.39583333333333331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0.26041666666666669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0.42708333333333331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0.39583333333333331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0.26041666666666669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0.27083333333333331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0.39583333333333331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0.26041666666666669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0.27083333333333331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0.39583333333333331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0.26041666666666669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0.27083333333333331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0.39583333333333331</v>
      </c>
      <c r="AE40" s="406">
        <v>41817</v>
      </c>
      <c r="AF40" s="409">
        <v>28</v>
      </c>
      <c r="AG40" s="412">
        <f>$F$19</f>
        <v>0.39583333333333331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0.42708333333333331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0.27083333333333331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0.39583333333333331</v>
      </c>
      <c r="S41" s="410"/>
      <c r="T41" s="410"/>
      <c r="U41" s="416"/>
      <c r="V41" s="406">
        <v>41726</v>
      </c>
      <c r="W41" s="409">
        <v>29</v>
      </c>
      <c r="X41" s="412">
        <f>$F$19</f>
        <v>0.39583333333333331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0.26041666666666669</v>
      </c>
      <c r="AE41" s="406">
        <v>41818</v>
      </c>
      <c r="AF41" s="409">
        <v>29</v>
      </c>
      <c r="AG41" s="412">
        <f>$F$20</f>
        <v>0.42708333333333331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0.39583333333333331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0.26041666666666669</v>
      </c>
      <c r="S42" s="410"/>
      <c r="T42" s="410"/>
      <c r="U42" s="416"/>
      <c r="V42" s="406">
        <v>41727</v>
      </c>
      <c r="W42" s="408">
        <v>30</v>
      </c>
      <c r="X42" s="433">
        <v>0.42708333333333331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0.27083333333333331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10"/>
      <c r="E43" s="417"/>
      <c r="F43" s="412"/>
      <c r="G43" s="405">
        <v>41577</v>
      </c>
      <c r="H43" s="408">
        <v>31</v>
      </c>
      <c r="I43" s="430" t="s">
        <v>107</v>
      </c>
      <c r="J43" s="410"/>
      <c r="K43" s="417"/>
      <c r="L43" s="418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0.27083333333333331</v>
      </c>
      <c r="S43" s="410"/>
      <c r="T43" s="420"/>
      <c r="U43" s="416"/>
      <c r="V43" s="406">
        <v>41728</v>
      </c>
      <c r="W43" s="408">
        <v>31</v>
      </c>
      <c r="X43" s="370"/>
      <c r="Y43" s="410"/>
      <c r="Z43" s="410"/>
      <c r="AA43" s="416"/>
      <c r="AB43" s="406">
        <v>41789</v>
      </c>
      <c r="AC43" s="409">
        <v>31</v>
      </c>
      <c r="AD43" s="412">
        <f>$F$19</f>
        <v>0.39583333333333331</v>
      </c>
      <c r="AE43" s="410"/>
      <c r="AF43" s="417"/>
      <c r="AG43" s="418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158" customFormat="1">
      <c r="D44" s="159"/>
      <c r="E44" s="159"/>
      <c r="F44" s="160">
        <f>SUM(F13:F43)</f>
        <v>7.3333333333333321</v>
      </c>
      <c r="G44" s="160"/>
      <c r="H44" s="160"/>
      <c r="I44" s="160">
        <f>SUM(I13:I43)</f>
        <v>5.833333333333333</v>
      </c>
      <c r="J44" s="160"/>
      <c r="K44" s="160"/>
      <c r="L44" s="160">
        <f>SUM(L13:L43)</f>
        <v>6.5729166666666652</v>
      </c>
      <c r="M44" s="160"/>
      <c r="N44" s="160"/>
      <c r="O44" s="160">
        <f>SUM(O13:O43)</f>
        <v>5.677083333333333</v>
      </c>
      <c r="P44" s="161"/>
      <c r="Q44" s="160"/>
      <c r="R44" s="160">
        <f>SUM(R13:R43)</f>
        <v>6.7604166666666661</v>
      </c>
      <c r="S44" s="160"/>
      <c r="T44" s="160"/>
      <c r="U44" s="160">
        <f>SUM(U13:U43)</f>
        <v>6.947916666666667</v>
      </c>
      <c r="V44" s="160"/>
      <c r="W44" s="160"/>
      <c r="X44" s="160">
        <f>SUM(X13:X43)</f>
        <v>5.2499999999999991</v>
      </c>
      <c r="Y44" s="160"/>
      <c r="Z44" s="160"/>
      <c r="AA44" s="160">
        <f>SUM(AA13:AA43)</f>
        <v>5.729166666666667</v>
      </c>
      <c r="AB44" s="160"/>
      <c r="AC44" s="160"/>
      <c r="AD44" s="160">
        <f>SUM(AD13:AD43)</f>
        <v>5.520833333333333</v>
      </c>
      <c r="AE44" s="160"/>
      <c r="AF44" s="160"/>
      <c r="AG44" s="160">
        <f>SUM(AG13:AG43)</f>
        <v>7.4270833333333321</v>
      </c>
      <c r="AH44" s="160"/>
      <c r="AI44" s="160"/>
      <c r="AJ44" s="160">
        <f>SUM(AJ13:AJ43)</f>
        <v>3.2083333333333326</v>
      </c>
      <c r="AK44" s="160"/>
      <c r="AL44" s="160"/>
      <c r="AM44" s="160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67.760416666666657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SUM(AJ19:AJ25)+SUM(AM36:AM42)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personnels'!G8</f>
        <v>69.25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1.4895833333333428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AH48" s="640"/>
      <c r="AI48" s="640"/>
      <c r="AJ48" s="640"/>
      <c r="AK48" s="640"/>
      <c r="AL48" s="640"/>
      <c r="AM48" s="640"/>
    </row>
    <row r="49" spans="1:39">
      <c r="F49" s="108" t="str">
        <f>'Liste des personnels'!C49</f>
        <v>Saint-Pol-sur-Mer, le 01/09/2017</v>
      </c>
      <c r="R49" s="121" t="str">
        <f>'Liste des personnels'!$D$51</f>
        <v>Le Proviseur,</v>
      </c>
      <c r="AD49" s="121" t="s">
        <v>85</v>
      </c>
      <c r="AJ49" s="163" t="s">
        <v>192</v>
      </c>
      <c r="AK49" s="163"/>
      <c r="AL49" s="163"/>
      <c r="AM49" s="163"/>
    </row>
    <row r="50" spans="1:39">
      <c r="AJ50" s="164">
        <f>24.75-4</f>
        <v>20.75</v>
      </c>
      <c r="AK50" s="163" t="s">
        <v>114</v>
      </c>
      <c r="AL50" s="163"/>
      <c r="AM50" s="163"/>
    </row>
    <row r="51" spans="1:39">
      <c r="A51" s="450" t="s">
        <v>108</v>
      </c>
      <c r="B51" s="637" t="s">
        <v>226</v>
      </c>
      <c r="C51" s="638"/>
      <c r="D51" s="638"/>
      <c r="E51" s="638"/>
      <c r="F51" s="638"/>
    </row>
    <row r="52" spans="1:39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 t="str">
        <f>J7</f>
        <v>Gérard PACO</v>
      </c>
    </row>
    <row r="53" spans="1:39">
      <c r="A53" s="428" t="s">
        <v>215</v>
      </c>
      <c r="B53" s="630" t="s">
        <v>222</v>
      </c>
      <c r="C53" s="631"/>
      <c r="D53" s="631"/>
      <c r="E53" s="631"/>
      <c r="F53" s="631"/>
    </row>
    <row r="54" spans="1:39">
      <c r="A54" s="432" t="s">
        <v>107</v>
      </c>
      <c r="B54" s="641" t="s">
        <v>225</v>
      </c>
      <c r="C54" s="642"/>
      <c r="D54" s="642"/>
      <c r="E54" s="642"/>
      <c r="F54" s="642"/>
    </row>
    <row r="55" spans="1:39">
      <c r="A55" s="449"/>
      <c r="B55" s="639" t="s">
        <v>227</v>
      </c>
      <c r="C55" s="630"/>
      <c r="D55" s="630"/>
      <c r="E55" s="630"/>
      <c r="F55" s="630"/>
      <c r="G55" s="448"/>
      <c r="H55" s="448"/>
      <c r="I55" s="448"/>
    </row>
  </sheetData>
  <sheetProtection selectLockedCells="1" selectUnlockedCells="1"/>
  <mergeCells count="39">
    <mergeCell ref="B55:F55"/>
    <mergeCell ref="AH46:AJ46"/>
    <mergeCell ref="AK46:AM46"/>
    <mergeCell ref="AH47:AM48"/>
    <mergeCell ref="B54:F54"/>
    <mergeCell ref="AB12:AD12"/>
    <mergeCell ref="AE12:AG12"/>
    <mergeCell ref="AH12:AJ12"/>
    <mergeCell ref="AK12:AM12"/>
    <mergeCell ref="B53:F53"/>
    <mergeCell ref="B52:F52"/>
    <mergeCell ref="AB46:AF46"/>
    <mergeCell ref="D46:F46"/>
    <mergeCell ref="G46:I46"/>
    <mergeCell ref="K46:Q46"/>
    <mergeCell ref="R46:T46"/>
    <mergeCell ref="W46:AA46"/>
    <mergeCell ref="B51:F51"/>
    <mergeCell ref="AA9:AK9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P11:R11"/>
    <mergeCell ref="A9:G9"/>
    <mergeCell ref="H9:J9"/>
    <mergeCell ref="N9:P9"/>
    <mergeCell ref="U9:Z9"/>
    <mergeCell ref="Y12:AA12"/>
    <mergeCell ref="A7:I7"/>
    <mergeCell ref="U7:Z7"/>
    <mergeCell ref="AA7:AK7"/>
    <mergeCell ref="U8:Z8"/>
    <mergeCell ref="AA8:AK8"/>
  </mergeCells>
  <conditionalFormatting sqref="D13:D42">
    <cfRule type="containsText" dxfId="451" priority="12" stopIfTrue="1" operator="containsText" text="samedi">
      <formula>NOT(ISERROR(SEARCH("samedi",D13)))</formula>
    </cfRule>
    <cfRule type="containsText" dxfId="450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449" priority="5" stopIfTrue="1" operator="containsText" text="sam">
      <formula>NOT(ISERROR(SEARCH("sam",D13)))</formula>
    </cfRule>
    <cfRule type="containsText" dxfId="448" priority="7" stopIfTrue="1" operator="containsText" text="sam;dim">
      <formula>NOT(ISERROR(SEARCH("sam;dim",D13)))</formula>
    </cfRule>
    <cfRule type="containsText" dxfId="447" priority="8" stopIfTrue="1" operator="containsText" text="dim">
      <formula>NOT(ISERROR(SEARCH("dim",D13)))</formula>
    </cfRule>
    <cfRule type="containsText" dxfId="446" priority="9" stopIfTrue="1" operator="containsText" text="lun">
      <formula>NOT(ISERROR(SEARCH("lun",D13)))</formula>
    </cfRule>
    <cfRule type="containsText" dxfId="445" priority="10" stopIfTrue="1" operator="containsText" text="lun">
      <formula>NOT(ISERROR(SEARCH("lun",D13)))</formula>
    </cfRule>
    <cfRule type="containsText" dxfId="444" priority="11" stopIfTrue="1" operator="containsText" text="dim">
      <formula>NOT(ISERROR(SEARCH("dim",D13)))</formula>
    </cfRule>
  </conditionalFormatting>
  <conditionalFormatting sqref="D14">
    <cfRule type="containsText" dxfId="443" priority="6" stopIfTrue="1" operator="containsText" text="sam">
      <formula>NOT(ISERROR(SEARCH("sam",D14)))</formula>
    </cfRule>
  </conditionalFormatting>
  <conditionalFormatting sqref="A53">
    <cfRule type="cellIs" dxfId="442" priority="4" operator="equal">
      <formula>$A$53</formula>
    </cfRule>
  </conditionalFormatting>
  <conditionalFormatting sqref="A52">
    <cfRule type="cellIs" dxfId="441" priority="3" operator="equal">
      <formula>$A$53</formula>
    </cfRule>
  </conditionalFormatting>
  <conditionalFormatting sqref="A52">
    <cfRule type="cellIs" dxfId="440" priority="2" operator="equal">
      <formula>$A$53</formula>
    </cfRule>
  </conditionalFormatting>
  <conditionalFormatting sqref="A53">
    <cfRule type="cellIs" dxfId="439" priority="1" operator="equal">
      <formula>$A$53</formula>
    </cfRule>
  </conditionalFormatting>
  <printOptions horizontalCentered="1" verticalCentered="1"/>
  <pageMargins left="0" right="0.98425196850393704" top="0" bottom="0" header="0.31496062992125984" footer="0.11811023622047245"/>
  <pageSetup paperSize="9" scale="70" firstPageNumber="0" fitToHeight="0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5">
    <pageSetUpPr fitToPage="1"/>
  </sheetPr>
  <dimension ref="A4:BI32"/>
  <sheetViews>
    <sheetView topLeftCell="A4" zoomScaleNormal="100"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.44140625" style="35" customWidth="1"/>
    <col min="62" max="239" width="10.6640625" style="34" customWidth="1"/>
    <col min="240" max="16384" width="1.6640625" style="34"/>
  </cols>
  <sheetData>
    <row r="4" spans="1:61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1">
      <c r="A5" s="36" t="str">
        <f>'Liste des personnels'!D4</f>
        <v>Saint-Pol-sur-Mer</v>
      </c>
      <c r="AM5" s="643" t="str">
        <f>'Liste des personnels'!G4</f>
        <v>Emploi du temps à compter du 1 septembre 2017</v>
      </c>
      <c r="AN5" s="643"/>
      <c r="AO5" s="643"/>
      <c r="AP5" s="643"/>
      <c r="AQ5" s="643"/>
      <c r="AR5" s="643"/>
      <c r="AS5" s="643"/>
      <c r="AT5" s="643"/>
      <c r="AU5" s="643"/>
      <c r="AV5" s="643"/>
      <c r="AW5" s="643"/>
      <c r="AX5" s="643"/>
      <c r="AY5" s="643"/>
      <c r="AZ5" s="643"/>
      <c r="BA5" s="643"/>
      <c r="BB5" s="643"/>
      <c r="BC5" s="643"/>
      <c r="BD5" s="643"/>
      <c r="BE5" s="643"/>
      <c r="BF5" s="643"/>
      <c r="BG5" s="643"/>
      <c r="BH5" s="643"/>
      <c r="BI5" s="643"/>
    </row>
    <row r="6" spans="1:61">
      <c r="AO6" s="109"/>
    </row>
    <row r="8" spans="1:61" s="38" customFormat="1" ht="18.75" customHeight="1">
      <c r="B8" s="39" t="s">
        <v>69</v>
      </c>
      <c r="N8" s="39" t="str">
        <f>'Liste des personnels'!C9</f>
        <v>Jeannine GHYS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personnels'!D9</f>
        <v xml:space="preserve">Agent Technique Territorial Titulaire 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</row>
    <row r="9" spans="1:61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personnels'!E9</f>
        <v>Accueil / Entretien des bureaux / Reprographie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1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personnels'!F9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1" spans="1:61" ht="15" thickBot="1"/>
    <row r="12" spans="1:61" ht="15.9" customHeight="1" thickTop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1" ht="15.9" customHeigh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1" ht="30" customHeight="1">
      <c r="A14" s="50" t="s">
        <v>76</v>
      </c>
      <c r="B14" s="51"/>
      <c r="C14" s="52"/>
      <c r="D14" s="53"/>
      <c r="E14" s="54"/>
      <c r="F14" s="54"/>
      <c r="G14" s="54"/>
      <c r="H14" s="53"/>
      <c r="I14" s="54"/>
      <c r="J14" s="391"/>
      <c r="K14" s="391"/>
      <c r="L14" s="489"/>
      <c r="M14" s="490"/>
      <c r="N14" s="490"/>
      <c r="O14" s="490"/>
      <c r="P14" s="489"/>
      <c r="Q14" s="490"/>
      <c r="R14" s="486"/>
      <c r="S14" s="486"/>
      <c r="T14" s="489"/>
      <c r="U14" s="490"/>
      <c r="V14" s="490"/>
      <c r="W14" s="490"/>
      <c r="X14" s="489"/>
      <c r="Y14" s="391"/>
      <c r="Z14" s="391"/>
      <c r="AA14" s="391"/>
      <c r="AB14" s="470"/>
      <c r="AC14" s="471"/>
      <c r="AD14" s="471"/>
      <c r="AE14" s="471"/>
      <c r="AF14" s="470"/>
      <c r="AG14" s="471"/>
      <c r="AH14" s="471"/>
      <c r="AI14" s="471"/>
      <c r="AJ14" s="470"/>
      <c r="AK14" s="471"/>
      <c r="AL14" s="471"/>
      <c r="AM14" s="471"/>
      <c r="AN14" s="480"/>
      <c r="AO14" s="478"/>
      <c r="AP14" s="478"/>
      <c r="AQ14" s="476"/>
      <c r="AR14" s="470"/>
      <c r="AS14" s="471"/>
      <c r="AT14" s="471"/>
      <c r="AU14" s="471"/>
      <c r="AV14" s="470"/>
      <c r="AW14" s="471"/>
      <c r="AX14" s="471"/>
      <c r="AY14" s="471"/>
      <c r="AZ14" s="53"/>
      <c r="BA14" s="54"/>
      <c r="BB14" s="54"/>
      <c r="BC14" s="54"/>
      <c r="BD14" s="53"/>
      <c r="BE14" s="57"/>
      <c r="BF14" s="57"/>
      <c r="BG14" s="54"/>
      <c r="BH14" s="61"/>
      <c r="BI14" s="62">
        <v>0.38541666666666669</v>
      </c>
    </row>
    <row r="15" spans="1:61" ht="30" customHeight="1">
      <c r="A15" s="63" t="s">
        <v>77</v>
      </c>
      <c r="B15" s="64"/>
      <c r="C15" s="65"/>
      <c r="D15" s="66"/>
      <c r="E15" s="67"/>
      <c r="F15" s="67"/>
      <c r="G15" s="67"/>
      <c r="H15" s="70"/>
      <c r="I15" s="67"/>
      <c r="J15" s="393"/>
      <c r="K15" s="393"/>
      <c r="L15" s="491"/>
      <c r="M15" s="492"/>
      <c r="N15" s="492"/>
      <c r="O15" s="492"/>
      <c r="P15" s="491"/>
      <c r="Q15" s="492"/>
      <c r="R15" s="487"/>
      <c r="S15" s="487"/>
      <c r="T15" s="491"/>
      <c r="U15" s="492"/>
      <c r="V15" s="492"/>
      <c r="W15" s="492"/>
      <c r="X15" s="491"/>
      <c r="Y15" s="393"/>
      <c r="Z15" s="393"/>
      <c r="AA15" s="393"/>
      <c r="AB15" s="472"/>
      <c r="AC15" s="473"/>
      <c r="AD15" s="473"/>
      <c r="AE15" s="473"/>
      <c r="AF15" s="472"/>
      <c r="AG15" s="473"/>
      <c r="AH15" s="473"/>
      <c r="AI15" s="473"/>
      <c r="AJ15" s="472"/>
      <c r="AK15" s="473"/>
      <c r="AL15" s="473"/>
      <c r="AM15" s="473"/>
      <c r="AN15" s="481"/>
      <c r="AO15" s="479"/>
      <c r="AP15" s="479"/>
      <c r="AQ15" s="477"/>
      <c r="AR15" s="472"/>
      <c r="AS15" s="473"/>
      <c r="AT15" s="475"/>
      <c r="AU15" s="475"/>
      <c r="AV15" s="474"/>
      <c r="AW15" s="475"/>
      <c r="AX15" s="475"/>
      <c r="AY15" s="475"/>
      <c r="AZ15" s="66"/>
      <c r="BA15" s="74"/>
      <c r="BB15" s="74"/>
      <c r="BC15" s="74"/>
      <c r="BD15" s="66"/>
      <c r="BE15" s="74"/>
      <c r="BF15" s="78"/>
      <c r="BG15" s="74"/>
      <c r="BH15" s="79"/>
      <c r="BI15" s="87">
        <v>0.38541666666666669</v>
      </c>
    </row>
    <row r="16" spans="1:61" ht="30" customHeight="1">
      <c r="A16" s="63" t="s">
        <v>78</v>
      </c>
      <c r="B16" s="64"/>
      <c r="C16" s="65"/>
      <c r="D16" s="66"/>
      <c r="E16" s="74"/>
      <c r="F16" s="74"/>
      <c r="G16" s="74"/>
      <c r="H16" s="66"/>
      <c r="I16" s="493"/>
      <c r="J16" s="493"/>
      <c r="K16" s="493"/>
      <c r="L16" s="494"/>
      <c r="M16" s="493"/>
      <c r="N16" s="493"/>
      <c r="O16" s="493"/>
      <c r="P16" s="494"/>
      <c r="Q16" s="484"/>
      <c r="R16" s="488"/>
      <c r="S16" s="488"/>
      <c r="T16" s="494"/>
      <c r="U16" s="493"/>
      <c r="V16" s="493"/>
      <c r="W16" s="493"/>
      <c r="X16" s="494"/>
      <c r="Y16" s="394"/>
      <c r="Z16" s="394"/>
      <c r="AA16" s="394"/>
      <c r="AB16" s="482"/>
      <c r="AC16" s="483"/>
      <c r="AD16" s="483"/>
      <c r="AE16" s="483"/>
      <c r="AF16" s="482"/>
      <c r="AG16" s="483"/>
      <c r="AH16" s="483"/>
      <c r="AI16" s="483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8"/>
      <c r="AV16" s="77"/>
      <c r="AW16" s="78"/>
      <c r="AX16" s="78"/>
      <c r="AY16" s="78"/>
      <c r="AZ16" s="77"/>
      <c r="BA16" s="78"/>
      <c r="BB16" s="78"/>
      <c r="BC16" s="78"/>
      <c r="BD16" s="77"/>
      <c r="BE16" s="78"/>
      <c r="BF16" s="78"/>
      <c r="BG16" s="74"/>
      <c r="BH16" s="79"/>
      <c r="BI16" s="80">
        <v>0.25</v>
      </c>
    </row>
    <row r="17" spans="1:61" ht="30" customHeight="1">
      <c r="A17" s="81" t="s">
        <v>79</v>
      </c>
      <c r="B17" s="82"/>
      <c r="C17" s="83"/>
      <c r="D17" s="70"/>
      <c r="E17" s="67"/>
      <c r="F17" s="67"/>
      <c r="G17" s="67"/>
      <c r="H17" s="70"/>
      <c r="I17" s="67"/>
      <c r="J17" s="393"/>
      <c r="K17" s="393"/>
      <c r="L17" s="491"/>
      <c r="M17" s="492"/>
      <c r="N17" s="492"/>
      <c r="O17" s="492"/>
      <c r="P17" s="491"/>
      <c r="Q17" s="492"/>
      <c r="R17" s="487"/>
      <c r="S17" s="487"/>
      <c r="T17" s="491"/>
      <c r="U17" s="492"/>
      <c r="V17" s="492"/>
      <c r="W17" s="492"/>
      <c r="X17" s="491"/>
      <c r="Y17" s="393"/>
      <c r="Z17" s="393"/>
      <c r="AA17" s="393"/>
      <c r="AB17" s="472"/>
      <c r="AC17" s="473"/>
      <c r="AD17" s="473"/>
      <c r="AE17" s="473"/>
      <c r="AF17" s="472"/>
      <c r="AG17" s="473"/>
      <c r="AH17" s="473"/>
      <c r="AI17" s="473"/>
      <c r="AJ17" s="472"/>
      <c r="AK17" s="473"/>
      <c r="AL17" s="473"/>
      <c r="AM17" s="473"/>
      <c r="AN17" s="481"/>
      <c r="AO17" s="479"/>
      <c r="AP17" s="479"/>
      <c r="AQ17" s="477"/>
      <c r="AR17" s="472"/>
      <c r="AS17" s="473"/>
      <c r="AT17" s="473"/>
      <c r="AU17" s="473"/>
      <c r="AV17" s="472"/>
      <c r="AW17" s="473"/>
      <c r="AX17" s="473"/>
      <c r="AY17" s="473"/>
      <c r="AZ17" s="70"/>
      <c r="BA17" s="67"/>
      <c r="BB17" s="67"/>
      <c r="BC17" s="67"/>
      <c r="BD17" s="72"/>
      <c r="BE17" s="71"/>
      <c r="BF17" s="71"/>
      <c r="BG17" s="67"/>
      <c r="BH17" s="86"/>
      <c r="BI17" s="87">
        <v>0.38541666666666669</v>
      </c>
    </row>
    <row r="18" spans="1:61" ht="30" customHeight="1">
      <c r="A18" s="63" t="s">
        <v>80</v>
      </c>
      <c r="B18" s="64"/>
      <c r="C18" s="65"/>
      <c r="D18" s="66"/>
      <c r="E18" s="67"/>
      <c r="F18" s="67"/>
      <c r="G18" s="67"/>
      <c r="H18" s="70"/>
      <c r="I18" s="67"/>
      <c r="J18" s="393"/>
      <c r="K18" s="393"/>
      <c r="L18" s="491"/>
      <c r="M18" s="492"/>
      <c r="N18" s="492"/>
      <c r="O18" s="492"/>
      <c r="P18" s="491"/>
      <c r="Q18" s="492"/>
      <c r="R18" s="487"/>
      <c r="S18" s="487"/>
      <c r="T18" s="491"/>
      <c r="U18" s="492"/>
      <c r="V18" s="492"/>
      <c r="W18" s="492"/>
      <c r="X18" s="491"/>
      <c r="Y18" s="393"/>
      <c r="Z18" s="393"/>
      <c r="AA18" s="393"/>
      <c r="AB18" s="472"/>
      <c r="AC18" s="473"/>
      <c r="AD18" s="473"/>
      <c r="AE18" s="473"/>
      <c r="AF18" s="472"/>
      <c r="AG18" s="473"/>
      <c r="AH18" s="473"/>
      <c r="AI18" s="473"/>
      <c r="AJ18" s="396"/>
      <c r="AK18" s="393"/>
      <c r="AL18" s="393"/>
      <c r="AM18" s="393"/>
      <c r="AN18" s="396"/>
      <c r="AO18" s="393"/>
      <c r="AP18" s="393"/>
      <c r="AQ18" s="485"/>
      <c r="AR18" s="396"/>
      <c r="AS18" s="393"/>
      <c r="AT18" s="394"/>
      <c r="AU18" s="394"/>
      <c r="AV18" s="395"/>
      <c r="AW18" s="394"/>
      <c r="AX18" s="394"/>
      <c r="AY18" s="394"/>
      <c r="AZ18" s="66"/>
      <c r="BA18" s="74"/>
      <c r="BB18" s="74"/>
      <c r="BC18" s="74"/>
      <c r="BD18" s="77"/>
      <c r="BE18" s="78"/>
      <c r="BF18" s="78"/>
      <c r="BG18" s="74"/>
      <c r="BH18" s="79"/>
      <c r="BI18" s="80">
        <v>0.21875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94"/>
      <c r="BI19" s="95"/>
    </row>
    <row r="20" spans="1:6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99"/>
      <c r="BI20" s="100"/>
    </row>
    <row r="21" spans="1:61" ht="15.6" thickTop="1" thickBot="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03">
        <f>BI14+BI15+BI16+BI17+BI18</f>
        <v>1.6250000000000002</v>
      </c>
    </row>
    <row r="22" spans="1:61" ht="15" thickTop="1">
      <c r="E22" s="647"/>
      <c r="F22" s="648"/>
      <c r="G22" s="649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E23" s="644"/>
      <c r="F23" s="645"/>
      <c r="G23" s="646"/>
      <c r="I23" s="469" t="s">
        <v>229</v>
      </c>
      <c r="BB23" s="102"/>
      <c r="BC23" s="102"/>
      <c r="BD23" s="102"/>
      <c r="BE23" s="102"/>
      <c r="BF23" s="102"/>
      <c r="BG23" s="102"/>
      <c r="BH23" s="102"/>
      <c r="BI23" s="107"/>
    </row>
    <row r="24" spans="1:61">
      <c r="E24" s="650"/>
      <c r="F24" s="651"/>
      <c r="G24" s="652"/>
      <c r="I24" s="34" t="s">
        <v>140</v>
      </c>
      <c r="BB24" s="102"/>
      <c r="BC24" s="102"/>
      <c r="BD24" s="102"/>
      <c r="BE24" s="102"/>
      <c r="BF24" s="102"/>
      <c r="BG24" s="102"/>
      <c r="BH24" s="102"/>
    </row>
    <row r="25" spans="1:61">
      <c r="E25" s="653"/>
      <c r="F25" s="654"/>
      <c r="G25" s="655"/>
      <c r="I25" s="34" t="s">
        <v>139</v>
      </c>
      <c r="BB25" s="102"/>
      <c r="BC25" s="102"/>
      <c r="BD25" s="102"/>
      <c r="BE25" s="102"/>
      <c r="BF25" s="102"/>
      <c r="BG25" s="102"/>
      <c r="BH25" s="102"/>
    </row>
    <row r="26" spans="1:61">
      <c r="D26" s="121"/>
      <c r="E26" s="656"/>
      <c r="F26" s="656"/>
      <c r="G26" s="656"/>
      <c r="H26" s="121"/>
      <c r="I26" s="468"/>
      <c r="BB26" s="102"/>
      <c r="BC26" s="102"/>
      <c r="BD26" s="102"/>
      <c r="BE26" s="102"/>
      <c r="BF26" s="102"/>
      <c r="BG26" s="102"/>
      <c r="BH26" s="102"/>
    </row>
    <row r="27" spans="1:61">
      <c r="M27" s="108" t="str">
        <f>'Liste des personnels'!C49</f>
        <v>Saint-Pol-sur-Mer, le 01/09/2017</v>
      </c>
      <c r="BB27" s="102"/>
      <c r="BC27" s="102"/>
      <c r="BD27" s="102"/>
      <c r="BE27" s="102"/>
      <c r="BF27" s="102"/>
      <c r="BG27" s="102"/>
      <c r="BH27" s="102"/>
    </row>
    <row r="28" spans="1:61">
      <c r="BB28" s="102"/>
      <c r="BC28" s="102"/>
      <c r="BD28" s="102"/>
      <c r="BE28" s="102"/>
      <c r="BF28" s="102"/>
      <c r="BG28" s="102"/>
    </row>
    <row r="29" spans="1:61">
      <c r="AF29" s="34" t="str">
        <f>'Liste des personnels'!$D$51</f>
        <v>Le Proviseur,</v>
      </c>
      <c r="AV29" s="34" t="s">
        <v>85</v>
      </c>
    </row>
    <row r="32" spans="1:61">
      <c r="AH32" s="34" t="str">
        <f>'Liste des personnels'!$D$53</f>
        <v>J-M. SAILLY</v>
      </c>
      <c r="AX32" s="34" t="str">
        <f>N8</f>
        <v>Jeannine GHYS</v>
      </c>
    </row>
  </sheetData>
  <sheetProtection selectLockedCells="1" selectUnlockedCells="1"/>
  <mergeCells count="29">
    <mergeCell ref="E23:G23"/>
    <mergeCell ref="E22:G22"/>
    <mergeCell ref="E24:G24"/>
    <mergeCell ref="E25:G25"/>
    <mergeCell ref="E26:G26"/>
    <mergeCell ref="BF21:BH21"/>
    <mergeCell ref="AI13:AJ13"/>
    <mergeCell ref="AM13:AN13"/>
    <mergeCell ref="AQ13:AR13"/>
    <mergeCell ref="AU13:AV13"/>
    <mergeCell ref="AY13:AZ13"/>
    <mergeCell ref="BC13:BD13"/>
    <mergeCell ref="AK10:AR10"/>
    <mergeCell ref="AS10:BI10"/>
    <mergeCell ref="E12:BH12"/>
    <mergeCell ref="C13:D13"/>
    <mergeCell ref="G13:H13"/>
    <mergeCell ref="K13:L13"/>
    <mergeCell ref="O13:P13"/>
    <mergeCell ref="S13:T13"/>
    <mergeCell ref="W13:X13"/>
    <mergeCell ref="AA13:AB13"/>
    <mergeCell ref="AE13:AF13"/>
    <mergeCell ref="BG13:BH13"/>
    <mergeCell ref="AM5:BI5"/>
    <mergeCell ref="AK8:AR8"/>
    <mergeCell ref="AS8:BI8"/>
    <mergeCell ref="AK9:AR9"/>
    <mergeCell ref="AS9:BI9"/>
  </mergeCells>
  <pageMargins left="0.70866141732283472" right="0.70866141732283472" top="0.31496062992125984" bottom="0.19685039370078741" header="0.51181102362204722" footer="0.51181102362204722"/>
  <pageSetup paperSize="9" scale="98" firstPageNumber="0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4:BC55"/>
  <sheetViews>
    <sheetView topLeftCell="A15" zoomScale="80" zoomScaleNormal="80" workbookViewId="0">
      <selection activeCell="AB46" sqref="AB46:AF46"/>
    </sheetView>
  </sheetViews>
  <sheetFormatPr baseColWidth="10" defaultColWidth="11.44140625" defaultRowHeight="14.4"/>
  <cols>
    <col min="1" max="1" width="8" style="121" customWidth="1"/>
    <col min="2" max="2" width="6" style="121" customWidth="1"/>
    <col min="3" max="3" width="4.6640625" style="121" customWidth="1"/>
    <col min="4" max="4" width="5.33203125" style="121" customWidth="1"/>
    <col min="5" max="5" width="3.44140625" style="121" customWidth="1"/>
    <col min="6" max="6" width="7.6640625" style="121" customWidth="1"/>
    <col min="7" max="7" width="4.88671875" style="121" customWidth="1"/>
    <col min="8" max="8" width="3.44140625" style="121" customWidth="1"/>
    <col min="9" max="9" width="7.6640625" style="121" customWidth="1"/>
    <col min="10" max="10" width="5.33203125" style="121" customWidth="1"/>
    <col min="11" max="11" width="3.44140625" style="121" customWidth="1"/>
    <col min="12" max="12" width="7.6640625" style="121" customWidth="1"/>
    <col min="13" max="13" width="5.33203125" style="121" customWidth="1"/>
    <col min="14" max="14" width="3.44140625" style="121" customWidth="1"/>
    <col min="15" max="15" width="7.6640625" style="121" customWidth="1"/>
    <col min="16" max="16" width="4.88671875" style="121" customWidth="1"/>
    <col min="17" max="17" width="3.44140625" style="121" customWidth="1"/>
    <col min="18" max="18" width="7.6640625" style="121" customWidth="1"/>
    <col min="19" max="19" width="5.33203125" style="121" customWidth="1"/>
    <col min="20" max="20" width="3.44140625" style="121" customWidth="1"/>
    <col min="21" max="21" width="7.6640625" style="121" customWidth="1"/>
    <col min="22" max="22" width="5.33203125" style="121" customWidth="1"/>
    <col min="23" max="23" width="3.44140625" style="121" customWidth="1"/>
    <col min="24" max="24" width="7.6640625" style="121" customWidth="1"/>
    <col min="25" max="25" width="5.33203125" style="121" customWidth="1"/>
    <col min="26" max="26" width="3.44140625" style="121" customWidth="1"/>
    <col min="27" max="27" width="7.6640625" style="121" customWidth="1"/>
    <col min="28" max="28" width="5.33203125" style="121" customWidth="1"/>
    <col min="29" max="29" width="3.44140625" style="121" customWidth="1"/>
    <col min="30" max="30" width="7.6640625" style="121" customWidth="1"/>
    <col min="31" max="31" width="5.33203125" style="121" customWidth="1"/>
    <col min="32" max="32" width="3.44140625" style="121" customWidth="1"/>
    <col min="33" max="33" width="7.6640625" style="121" customWidth="1"/>
    <col min="34" max="34" width="4.88671875" style="121" customWidth="1"/>
    <col min="35" max="35" width="3.44140625" style="121" customWidth="1"/>
    <col min="36" max="36" width="7.6640625" style="121" customWidth="1"/>
    <col min="37" max="37" width="5.33203125" style="121" customWidth="1"/>
    <col min="38" max="38" width="3.44140625" style="121" customWidth="1"/>
    <col min="39" max="39" width="7.664062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'Liste des personnels'!C9</f>
        <v>Jeannine GHYS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personnels'!D9</f>
        <v xml:space="preserve">Agent Technique Territorial Titulaire 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personnels'!E9</f>
        <v>Accueil / Entretien des bureaux / Reprographie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personnels'!F9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18.75" customHeight="1">
      <c r="U10" s="615" t="s">
        <v>88</v>
      </c>
      <c r="V10" s="615"/>
      <c r="W10" s="615"/>
      <c r="X10" s="615"/>
      <c r="Y10" s="615"/>
      <c r="Z10" s="615"/>
      <c r="AA10" s="657" t="s">
        <v>221</v>
      </c>
      <c r="AB10" s="657"/>
      <c r="AC10" s="657"/>
      <c r="AD10" s="657"/>
      <c r="AE10" s="657"/>
      <c r="AF10" s="657"/>
      <c r="AG10" s="657"/>
      <c r="AH10" s="657"/>
      <c r="AI10" s="657"/>
      <c r="AJ10" s="657"/>
      <c r="AK10" s="657"/>
      <c r="AL10" s="657"/>
      <c r="AM10" s="657"/>
      <c r="AN10" s="657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.600000000000001" thickBot="1">
      <c r="AA11" s="657"/>
      <c r="AB11" s="657"/>
      <c r="AC11" s="657"/>
      <c r="AD11" s="657"/>
      <c r="AE11" s="657"/>
      <c r="AF11" s="657"/>
      <c r="AG11" s="657"/>
      <c r="AH11" s="657"/>
      <c r="AI11" s="657"/>
      <c r="AJ11" s="657"/>
      <c r="AK11" s="657"/>
      <c r="AL11" s="657"/>
      <c r="AM11" s="657"/>
      <c r="AN11" s="657"/>
      <c r="AO11" s="10"/>
      <c r="AP11" s="102"/>
      <c r="AQ11" s="102"/>
      <c r="AR11" s="102"/>
      <c r="AS11" s="102"/>
      <c r="AT11" s="102"/>
      <c r="AU11" s="102"/>
      <c r="AV11" s="102"/>
      <c r="AW11" s="102"/>
      <c r="AX11" s="102"/>
      <c r="AY11" s="102"/>
      <c r="AZ11" s="102"/>
      <c r="BA11" s="102"/>
      <c r="BB11" s="102"/>
      <c r="BC11" s="107"/>
    </row>
    <row r="12" spans="1:55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0.29166666666666669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0.21875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0.38541666666666669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0.21875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0.38541666666666669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0.21875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0.38541666666666669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0.38541666666666669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0.38541666666666669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0.38541666666666669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'2 semainier'!$BI$14</f>
        <v>0.38541666666666669</v>
      </c>
      <c r="G16" s="405">
        <v>41550</v>
      </c>
      <c r="H16" s="407">
        <v>4</v>
      </c>
      <c r="I16" s="412">
        <f>$F$18</f>
        <v>0.25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0.38541666666666669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0.25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0.38541666666666669</v>
      </c>
      <c r="AH16" s="405">
        <v>41823</v>
      </c>
      <c r="AI16" s="407">
        <v>4</v>
      </c>
      <c r="AJ16" s="412">
        <f>$F$18</f>
        <v>0.25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'2 semainier'!$BI$15</f>
        <v>0.38541666666666669</v>
      </c>
      <c r="G17" s="405">
        <v>41551</v>
      </c>
      <c r="H17" s="407">
        <v>5</v>
      </c>
      <c r="I17" s="412">
        <f>$F$19</f>
        <v>0.38541666666666669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0.38541666666666669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0.38541666666666669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0.38541666666666669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0.38541666666666669</v>
      </c>
      <c r="AH17" s="405">
        <v>41824</v>
      </c>
      <c r="AI17" s="407">
        <v>5</v>
      </c>
      <c r="AJ17" s="412">
        <f>$F$19</f>
        <v>0.38541666666666669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'2 semainier'!$BI$16</f>
        <v>0.25</v>
      </c>
      <c r="G18" s="405">
        <v>41552</v>
      </c>
      <c r="H18" s="408">
        <v>6</v>
      </c>
      <c r="I18" s="412">
        <f>$F$20</f>
        <v>0.21875</v>
      </c>
      <c r="J18" s="406">
        <v>41583</v>
      </c>
      <c r="K18" s="408">
        <v>6</v>
      </c>
      <c r="L18" s="412">
        <f>$F$16</f>
        <v>0.38541666666666669</v>
      </c>
      <c r="M18" s="406">
        <v>41613</v>
      </c>
      <c r="N18" s="408">
        <v>6</v>
      </c>
      <c r="O18" s="412">
        <f>$F$18</f>
        <v>0.25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0.38541666666666669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0.21875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0.25</v>
      </c>
      <c r="AH18" s="405">
        <v>41825</v>
      </c>
      <c r="AI18" s="408">
        <v>6</v>
      </c>
      <c r="AJ18" s="412">
        <f>$F$20</f>
        <v>0.21875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'2 semainier'!$BI$17</f>
        <v>0.38541666666666669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0.38541666666666669</v>
      </c>
      <c r="M19" s="406">
        <v>41614</v>
      </c>
      <c r="N19" s="408">
        <v>7</v>
      </c>
      <c r="O19" s="412">
        <f>$F$19</f>
        <v>0.38541666666666669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0.25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0.38541666666666669</v>
      </c>
      <c r="AE19" s="406">
        <v>41796</v>
      </c>
      <c r="AF19" s="409">
        <v>7</v>
      </c>
      <c r="AG19" s="412">
        <f>$F$19</f>
        <v>0.38541666666666669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'2 semainier'!$BI$18</f>
        <v>0.21875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0.25</v>
      </c>
      <c r="M20" s="406">
        <v>41615</v>
      </c>
      <c r="N20" s="408">
        <v>8</v>
      </c>
      <c r="O20" s="412">
        <f>$F$20</f>
        <v>0.21875</v>
      </c>
      <c r="P20" s="413">
        <v>41646</v>
      </c>
      <c r="Q20" s="408">
        <v>8</v>
      </c>
      <c r="R20" s="412">
        <f>$F$16</f>
        <v>0.38541666666666669</v>
      </c>
      <c r="S20" s="406">
        <v>41677</v>
      </c>
      <c r="T20" s="409">
        <v>8</v>
      </c>
      <c r="U20" s="412">
        <f>$F$19</f>
        <v>0.38541666666666669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0.21875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0.38541666666666669</v>
      </c>
      <c r="J21" s="406">
        <v>41586</v>
      </c>
      <c r="K21" s="408">
        <v>9</v>
      </c>
      <c r="L21" s="412">
        <f>$F$19</f>
        <v>0.38541666666666669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0.38541666666666669</v>
      </c>
      <c r="S21" s="406">
        <v>41678</v>
      </c>
      <c r="T21" s="407">
        <v>9</v>
      </c>
      <c r="U21" s="412">
        <f>$F$20</f>
        <v>0.21875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0.38541666666666669</v>
      </c>
      <c r="AB21" s="406">
        <v>41767</v>
      </c>
      <c r="AC21" s="408">
        <v>9</v>
      </c>
      <c r="AD21" s="412">
        <f>$F$18</f>
        <v>0.25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0.38541666666666669</v>
      </c>
      <c r="J22" s="406">
        <v>41587</v>
      </c>
      <c r="K22" s="408">
        <v>10</v>
      </c>
      <c r="L22" s="412">
        <f>$F$20</f>
        <v>0.21875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0.25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0.38541666666666669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0.38541666666666669</v>
      </c>
      <c r="G23" s="405">
        <v>41557</v>
      </c>
      <c r="H23" s="408">
        <v>11</v>
      </c>
      <c r="I23" s="412">
        <f>$F$18</f>
        <v>0.25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0.38541666666666669</v>
      </c>
      <c r="P23" s="413">
        <v>41649</v>
      </c>
      <c r="Q23" s="408">
        <v>11</v>
      </c>
      <c r="R23" s="412">
        <f>$F$19</f>
        <v>0.38541666666666669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0.25</v>
      </c>
      <c r="AB23" s="406">
        <v>41769</v>
      </c>
      <c r="AC23" s="409">
        <v>11</v>
      </c>
      <c r="AD23" s="412">
        <f>$F$20</f>
        <v>0.21875</v>
      </c>
      <c r="AE23" s="406">
        <v>41800</v>
      </c>
      <c r="AF23" s="408">
        <v>11</v>
      </c>
      <c r="AG23" s="412">
        <f>$F$16</f>
        <v>0.38541666666666669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0.38541666666666669</v>
      </c>
      <c r="G24" s="405">
        <v>41558</v>
      </c>
      <c r="H24" s="408">
        <v>12</v>
      </c>
      <c r="I24" s="412">
        <f>$F$19</f>
        <v>0.38541666666666669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0.38541666666666669</v>
      </c>
      <c r="P24" s="413">
        <v>41650</v>
      </c>
      <c r="Q24" s="409">
        <v>12</v>
      </c>
      <c r="R24" s="412">
        <f>$F$20</f>
        <v>0.21875</v>
      </c>
      <c r="S24" s="406">
        <v>41681</v>
      </c>
      <c r="T24" s="407">
        <v>12</v>
      </c>
      <c r="U24" s="412">
        <f>$F$16</f>
        <v>0.38541666666666669</v>
      </c>
      <c r="V24" s="406">
        <v>41709</v>
      </c>
      <c r="W24" s="408">
        <v>12</v>
      </c>
      <c r="X24" s="412">
        <f>$F$16</f>
        <v>0.38541666666666669</v>
      </c>
      <c r="Y24" s="404">
        <v>41740</v>
      </c>
      <c r="Z24" s="408">
        <v>12</v>
      </c>
      <c r="AA24" s="412">
        <f>$F$19</f>
        <v>0.38541666666666669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0.38541666666666669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0.25</v>
      </c>
      <c r="G25" s="405">
        <v>41559</v>
      </c>
      <c r="H25" s="408">
        <v>13</v>
      </c>
      <c r="I25" s="412">
        <f>$F$20</f>
        <v>0.21875</v>
      </c>
      <c r="J25" s="406">
        <v>41590</v>
      </c>
      <c r="K25" s="408">
        <v>13</v>
      </c>
      <c r="L25" s="412">
        <f>$F$16</f>
        <v>0.38541666666666669</v>
      </c>
      <c r="M25" s="406">
        <v>41620</v>
      </c>
      <c r="N25" s="408">
        <v>13</v>
      </c>
      <c r="O25" s="412">
        <f>$F$18</f>
        <v>0.25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0.38541666666666669</v>
      </c>
      <c r="V25" s="406">
        <v>41710</v>
      </c>
      <c r="W25" s="408">
        <v>13</v>
      </c>
      <c r="X25" s="412">
        <f>$F$17</f>
        <v>0.38541666666666669</v>
      </c>
      <c r="Y25" s="404">
        <v>41741</v>
      </c>
      <c r="Z25" s="408">
        <v>13</v>
      </c>
      <c r="AA25" s="412">
        <f>$F$20</f>
        <v>0.21875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0.25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0.38541666666666669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0.38541666666666669</v>
      </c>
      <c r="M26" s="406">
        <v>41621</v>
      </c>
      <c r="N26" s="408">
        <v>14</v>
      </c>
      <c r="O26" s="412">
        <f>$F$19</f>
        <v>0.38541666666666669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0.25</v>
      </c>
      <c r="V26" s="406">
        <v>41711</v>
      </c>
      <c r="W26" s="409">
        <v>14</v>
      </c>
      <c r="X26" s="412">
        <f>$F$18</f>
        <v>0.25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0.38541666666666669</v>
      </c>
      <c r="AE26" s="406">
        <v>41803</v>
      </c>
      <c r="AF26" s="409">
        <v>14</v>
      </c>
      <c r="AG26" s="412">
        <f>$F$19</f>
        <v>0.38541666666666669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4:40">
      <c r="D27" s="406">
        <v>41531</v>
      </c>
      <c r="E27" s="408">
        <v>15</v>
      </c>
      <c r="F27" s="412">
        <f>$F$20</f>
        <v>0.21875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0.25</v>
      </c>
      <c r="M27" s="406">
        <v>41622</v>
      </c>
      <c r="N27" s="408">
        <v>15</v>
      </c>
      <c r="O27" s="412">
        <f>$F$20</f>
        <v>0.21875</v>
      </c>
      <c r="P27" s="413">
        <v>41653</v>
      </c>
      <c r="Q27" s="408">
        <v>15</v>
      </c>
      <c r="R27" s="412">
        <f>$F$16</f>
        <v>0.38541666666666669</v>
      </c>
      <c r="S27" s="406">
        <v>41684</v>
      </c>
      <c r="T27" s="407">
        <v>15</v>
      </c>
      <c r="U27" s="412">
        <f>$F$19</f>
        <v>0.38541666666666669</v>
      </c>
      <c r="V27" s="406">
        <v>41712</v>
      </c>
      <c r="W27" s="409">
        <v>15</v>
      </c>
      <c r="X27" s="412">
        <f>$F$19</f>
        <v>0.38541666666666669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0.38541666666666669</v>
      </c>
      <c r="AE27" s="406">
        <v>41804</v>
      </c>
      <c r="AF27" s="409">
        <v>15</v>
      </c>
      <c r="AG27" s="412">
        <f>$F$20</f>
        <v>0.21875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0.38541666666666669</v>
      </c>
      <c r="J28" s="406">
        <v>41593</v>
      </c>
      <c r="K28" s="408">
        <v>16</v>
      </c>
      <c r="L28" s="412">
        <f>$F$19</f>
        <v>0.38541666666666669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0.38541666666666669</v>
      </c>
      <c r="S28" s="406">
        <v>41685</v>
      </c>
      <c r="T28" s="408">
        <v>16</v>
      </c>
      <c r="U28" s="412">
        <f>$F$20</f>
        <v>0.21875</v>
      </c>
      <c r="V28" s="406">
        <v>41713</v>
      </c>
      <c r="W28" s="408">
        <v>16</v>
      </c>
      <c r="X28" s="412">
        <f>$F$20</f>
        <v>0.21875</v>
      </c>
      <c r="Y28" s="404">
        <v>41744</v>
      </c>
      <c r="Z28" s="408">
        <v>16</v>
      </c>
      <c r="AA28" s="412">
        <f>$F$16</f>
        <v>0.38541666666666669</v>
      </c>
      <c r="AB28" s="406">
        <v>41774</v>
      </c>
      <c r="AC28" s="408">
        <v>16</v>
      </c>
      <c r="AD28" s="412">
        <f>$F$18</f>
        <v>0.25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0.38541666666666669</v>
      </c>
      <c r="J29" s="406">
        <v>41594</v>
      </c>
      <c r="K29" s="408">
        <v>17</v>
      </c>
      <c r="L29" s="412">
        <f>$F$20</f>
        <v>0.21875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0.25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0.38541666666666669</v>
      </c>
      <c r="AB29" s="406">
        <v>41775</v>
      </c>
      <c r="AC29" s="408">
        <v>17</v>
      </c>
      <c r="AD29" s="412">
        <f>$F$19</f>
        <v>0.38541666666666669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0.38541666666666669</v>
      </c>
      <c r="G30" s="405">
        <v>41564</v>
      </c>
      <c r="H30" s="408">
        <v>18</v>
      </c>
      <c r="I30" s="412">
        <f>$F$18</f>
        <v>0.25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0.38541666666666669</v>
      </c>
      <c r="P30" s="413">
        <v>41656</v>
      </c>
      <c r="Q30" s="408">
        <v>18</v>
      </c>
      <c r="R30" s="412">
        <f>$F$19</f>
        <v>0.38541666666666669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0.25</v>
      </c>
      <c r="AB30" s="406">
        <v>41776</v>
      </c>
      <c r="AC30" s="408">
        <v>18</v>
      </c>
      <c r="AD30" s="412">
        <f>$F$20</f>
        <v>0.21875</v>
      </c>
      <c r="AE30" s="406">
        <v>41807</v>
      </c>
      <c r="AF30" s="408">
        <v>18</v>
      </c>
      <c r="AG30" s="412">
        <f>$F$16</f>
        <v>0.38541666666666669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0.38541666666666669</v>
      </c>
      <c r="G31" s="405">
        <v>41565</v>
      </c>
      <c r="H31" s="408">
        <v>19</v>
      </c>
      <c r="I31" s="412">
        <f>$F$19</f>
        <v>0.38541666666666669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0.38541666666666669</v>
      </c>
      <c r="P31" s="413">
        <v>41657</v>
      </c>
      <c r="Q31" s="409">
        <v>19</v>
      </c>
      <c r="R31" s="412">
        <f>$F$20</f>
        <v>0.21875</v>
      </c>
      <c r="S31" s="406">
        <v>41688</v>
      </c>
      <c r="T31" s="408">
        <v>19</v>
      </c>
      <c r="U31" s="412">
        <f>$F$16</f>
        <v>0.38541666666666669</v>
      </c>
      <c r="V31" s="406">
        <v>41716</v>
      </c>
      <c r="W31" s="408">
        <v>19</v>
      </c>
      <c r="X31" s="412">
        <f>$F$16</f>
        <v>0.38541666666666669</v>
      </c>
      <c r="Y31" s="404">
        <v>41747</v>
      </c>
      <c r="Z31" s="408">
        <v>19</v>
      </c>
      <c r="AA31" s="412">
        <f>$F$19</f>
        <v>0.38541666666666669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0.38541666666666669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0.25</v>
      </c>
      <c r="G32" s="405">
        <v>41566</v>
      </c>
      <c r="H32" s="408">
        <v>20</v>
      </c>
      <c r="I32" s="412">
        <f>$F$20</f>
        <v>0.21875</v>
      </c>
      <c r="J32" s="406">
        <v>41597</v>
      </c>
      <c r="K32" s="408">
        <v>20</v>
      </c>
      <c r="L32" s="412">
        <f>$F$16</f>
        <v>0.38541666666666669</v>
      </c>
      <c r="M32" s="406">
        <v>41627</v>
      </c>
      <c r="N32" s="408">
        <v>20</v>
      </c>
      <c r="O32" s="412">
        <f>$F$18</f>
        <v>0.25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0.38541666666666669</v>
      </c>
      <c r="V32" s="406">
        <v>41717</v>
      </c>
      <c r="W32" s="408">
        <v>20</v>
      </c>
      <c r="X32" s="412">
        <f>$F$17</f>
        <v>0.38541666666666669</v>
      </c>
      <c r="Y32" s="404">
        <v>41748</v>
      </c>
      <c r="Z32" s="408">
        <v>20</v>
      </c>
      <c r="AA32" s="412">
        <f>$F$20</f>
        <v>0.21875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0.25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0.38541666666666669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0.38541666666666669</v>
      </c>
      <c r="M33" s="406">
        <v>41628</v>
      </c>
      <c r="N33" s="408">
        <v>21</v>
      </c>
      <c r="O33" s="412">
        <f>$F$19</f>
        <v>0.38541666666666669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0.25</v>
      </c>
      <c r="V33" s="406">
        <v>41718</v>
      </c>
      <c r="W33" s="409">
        <v>21</v>
      </c>
      <c r="X33" s="412">
        <f>$F$18</f>
        <v>0.25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0.38541666666666669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0.21875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0.25</v>
      </c>
      <c r="M34" s="406">
        <v>41629</v>
      </c>
      <c r="N34" s="408">
        <v>22</v>
      </c>
      <c r="O34" s="412">
        <f>$F$20</f>
        <v>0.21875</v>
      </c>
      <c r="P34" s="413">
        <v>41660</v>
      </c>
      <c r="Q34" s="408">
        <v>22</v>
      </c>
      <c r="R34" s="412">
        <f>$F$16</f>
        <v>0.38541666666666669</v>
      </c>
      <c r="S34" s="406">
        <v>41691</v>
      </c>
      <c r="T34" s="408">
        <v>22</v>
      </c>
      <c r="U34" s="412">
        <f>$F$19</f>
        <v>0.38541666666666669</v>
      </c>
      <c r="V34" s="406">
        <v>41719</v>
      </c>
      <c r="W34" s="409">
        <v>22</v>
      </c>
      <c r="X34" s="412">
        <f>$F$19</f>
        <v>0.38541666666666669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0.38541666666666669</v>
      </c>
      <c r="AE34" s="406">
        <v>41811</v>
      </c>
      <c r="AF34" s="409">
        <v>22</v>
      </c>
      <c r="AG34" s="412">
        <f>$F$20</f>
        <v>0.21875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0.38541666666666669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0.38541666666666669</v>
      </c>
      <c r="S35" s="406">
        <v>41692</v>
      </c>
      <c r="T35" s="409">
        <v>23</v>
      </c>
      <c r="U35" s="412">
        <f>$F$20</f>
        <v>0.21875</v>
      </c>
      <c r="V35" s="406">
        <v>41720</v>
      </c>
      <c r="W35" s="408">
        <v>23</v>
      </c>
      <c r="X35" s="412">
        <f>$F$20</f>
        <v>0.21875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0.25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0.21875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0.25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0.38541666666666669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0.38541666666666669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0.38541666666666669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0.21875</v>
      </c>
      <c r="AE37" s="406">
        <v>41814</v>
      </c>
      <c r="AF37" s="408">
        <v>25</v>
      </c>
      <c r="AG37" s="412">
        <f>$F$16</f>
        <v>0.38541666666666669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0.38541666666666669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0.21875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0.38541666666666669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0.38541666666666669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0.25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0.38541666666666669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0.38541666666666669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0.25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0.38541666666666669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0.38541666666666669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0.25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0.38541666666666669</v>
      </c>
      <c r="AE40" s="406">
        <v>41817</v>
      </c>
      <c r="AF40" s="409">
        <v>28</v>
      </c>
      <c r="AG40" s="412">
        <f>$F$19</f>
        <v>0.38541666666666669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0.21875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0.25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0.38541666666666669</v>
      </c>
      <c r="S41" s="438"/>
      <c r="T41" s="438"/>
      <c r="U41" s="442"/>
      <c r="V41" s="406">
        <v>41726</v>
      </c>
      <c r="W41" s="409">
        <v>29</v>
      </c>
      <c r="X41" s="412">
        <f>$F$19</f>
        <v>0.38541666666666669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0.38541666666666669</v>
      </c>
      <c r="AE41" s="406">
        <v>41818</v>
      </c>
      <c r="AF41" s="409">
        <v>29</v>
      </c>
      <c r="AG41" s="412">
        <f>$F$20</f>
        <v>0.21875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0.38541666666666669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0.38541666666666669</v>
      </c>
      <c r="S42" s="438"/>
      <c r="T42" s="438"/>
      <c r="U42" s="442"/>
      <c r="V42" s="406">
        <v>41727</v>
      </c>
      <c r="W42" s="408">
        <v>30</v>
      </c>
      <c r="X42" s="433">
        <v>0.38541666666666669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0.25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0.25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0.38541666666666669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158" customFormat="1">
      <c r="D44" s="159"/>
      <c r="E44" s="159"/>
      <c r="F44" s="160">
        <f>SUM(F13:F43)</f>
        <v>6.7916666666666679</v>
      </c>
      <c r="G44" s="160"/>
      <c r="H44" s="160"/>
      <c r="I44" s="160">
        <f>SUM(I13:I43)</f>
        <v>5.7500000000000009</v>
      </c>
      <c r="J44" s="160"/>
      <c r="K44" s="160"/>
      <c r="L44" s="160">
        <f>SUM(L13:L43)</f>
        <v>6.2812500000000009</v>
      </c>
      <c r="M44" s="160"/>
      <c r="N44" s="160"/>
      <c r="O44" s="160">
        <f>SUM(O13:O43)</f>
        <v>5.09375</v>
      </c>
      <c r="P44" s="171"/>
      <c r="Q44" s="160"/>
      <c r="R44" s="160">
        <f>SUM(R13:R43)</f>
        <v>6.4791666666666679</v>
      </c>
      <c r="S44" s="160"/>
      <c r="T44" s="160"/>
      <c r="U44" s="160">
        <f>SUM(U13:U43)</f>
        <v>6.3541666666666679</v>
      </c>
      <c r="V44" s="160"/>
      <c r="W44" s="160"/>
      <c r="X44" s="160">
        <f>SUM(X13:X43)</f>
        <v>5.6250000000000009</v>
      </c>
      <c r="Y44" s="160"/>
      <c r="Z44" s="160"/>
      <c r="AA44" s="160">
        <f>SUM(AA13:AA43)</f>
        <v>4.489583333333333</v>
      </c>
      <c r="AB44" s="160"/>
      <c r="AC44" s="160"/>
      <c r="AD44" s="160">
        <f>SUM(AD13:AD43)</f>
        <v>5.1250000000000009</v>
      </c>
      <c r="AE44" s="160"/>
      <c r="AF44" s="160"/>
      <c r="AG44" s="160">
        <f>SUM(AG13:AG43)</f>
        <v>6.7187500000000009</v>
      </c>
      <c r="AH44" s="160"/>
      <c r="AI44" s="160"/>
      <c r="AJ44" s="160">
        <f>SUM(AJ13:AJ43)</f>
        <v>3.083333333333333</v>
      </c>
      <c r="AK44" s="160"/>
      <c r="AL44" s="160"/>
      <c r="AM44" s="160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63.291666666666671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SUM(AJ19:AJ25)+SUM(AM36:AM42)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personnels'!G9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1.0416666666666572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AH48" s="640"/>
      <c r="AI48" s="640"/>
      <c r="AJ48" s="640"/>
      <c r="AK48" s="640"/>
      <c r="AL48" s="640"/>
      <c r="AM48" s="640"/>
    </row>
    <row r="49" spans="1:39">
      <c r="F49" s="108" t="str">
        <f>'Liste des personnels'!C49</f>
        <v>Saint-Pol-sur-Mer, le 01/09/2017</v>
      </c>
      <c r="R49" s="121" t="str">
        <f>'Liste des personnels'!$D$51</f>
        <v>Le Proviseur,</v>
      </c>
      <c r="AD49" s="121" t="s">
        <v>85</v>
      </c>
      <c r="AJ49" s="163"/>
      <c r="AK49" s="163"/>
      <c r="AL49" s="163"/>
      <c r="AM49" s="163"/>
    </row>
    <row r="50" spans="1:39">
      <c r="AJ50" s="163"/>
      <c r="AK50" s="163"/>
      <c r="AL50" s="163"/>
      <c r="AM50" s="163"/>
    </row>
    <row r="51" spans="1:39">
      <c r="A51" s="450" t="s">
        <v>108</v>
      </c>
      <c r="B51" s="637" t="s">
        <v>226</v>
      </c>
      <c r="C51" s="638"/>
      <c r="D51" s="638"/>
      <c r="E51" s="638"/>
      <c r="F51" s="638"/>
    </row>
    <row r="52" spans="1:39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 t="str">
        <f>J7</f>
        <v>Jeannine GHYS</v>
      </c>
    </row>
    <row r="53" spans="1:39">
      <c r="A53" s="428" t="s">
        <v>215</v>
      </c>
      <c r="B53" s="630" t="s">
        <v>222</v>
      </c>
      <c r="C53" s="631"/>
      <c r="D53" s="631"/>
      <c r="E53" s="631"/>
      <c r="F53" s="631"/>
      <c r="G53" s="436"/>
      <c r="H53" s="436"/>
      <c r="I53" s="436"/>
      <c r="J53" s="436"/>
      <c r="K53" s="436"/>
      <c r="L53" s="436"/>
      <c r="M53" s="436"/>
      <c r="N53" s="436"/>
      <c r="O53" s="436"/>
    </row>
    <row r="54" spans="1:39">
      <c r="A54" s="432" t="s">
        <v>107</v>
      </c>
      <c r="B54" s="641" t="s">
        <v>225</v>
      </c>
      <c r="C54" s="642"/>
      <c r="D54" s="642"/>
      <c r="E54" s="642"/>
      <c r="F54" s="642"/>
    </row>
    <row r="55" spans="1:39">
      <c r="A55" s="449"/>
      <c r="B55" s="639" t="s">
        <v>227</v>
      </c>
      <c r="C55" s="630"/>
      <c r="D55" s="630"/>
      <c r="E55" s="630"/>
      <c r="F55" s="630"/>
      <c r="G55" s="452"/>
      <c r="H55" s="452"/>
      <c r="I55" s="452"/>
      <c r="J55" s="452"/>
      <c r="K55" s="452"/>
    </row>
  </sheetData>
  <sheetProtection selectLockedCells="1" selectUnlockedCells="1"/>
  <mergeCells count="38">
    <mergeCell ref="AH47:AM48"/>
    <mergeCell ref="AB46:AF46"/>
    <mergeCell ref="AK12:AM12"/>
    <mergeCell ref="R46:T46"/>
    <mergeCell ref="W46:AA46"/>
    <mergeCell ref="AH46:AJ46"/>
    <mergeCell ref="AK46:AM46"/>
    <mergeCell ref="V12:X12"/>
    <mergeCell ref="Y12:AA12"/>
    <mergeCell ref="AB12:AD12"/>
    <mergeCell ref="AE12:AG12"/>
    <mergeCell ref="AH12:AJ12"/>
    <mergeCell ref="B55:F55"/>
    <mergeCell ref="U9:Z9"/>
    <mergeCell ref="AA9:AK9"/>
    <mergeCell ref="A7:I7"/>
    <mergeCell ref="U7:Z7"/>
    <mergeCell ref="AA7:AK7"/>
    <mergeCell ref="U8:Z8"/>
    <mergeCell ref="AA8:AK8"/>
    <mergeCell ref="U10:Z10"/>
    <mergeCell ref="AA10:AN11"/>
    <mergeCell ref="D12:F12"/>
    <mergeCell ref="G12:I12"/>
    <mergeCell ref="J12:L12"/>
    <mergeCell ref="M12:O12"/>
    <mergeCell ref="P12:R12"/>
    <mergeCell ref="S12:U12"/>
    <mergeCell ref="B54:F54"/>
    <mergeCell ref="A9:G9"/>
    <mergeCell ref="H9:J9"/>
    <mergeCell ref="N9:P9"/>
    <mergeCell ref="D46:F46"/>
    <mergeCell ref="G46:I46"/>
    <mergeCell ref="K46:Q46"/>
    <mergeCell ref="B51:F51"/>
    <mergeCell ref="B52:F52"/>
    <mergeCell ref="B53:F53"/>
  </mergeCells>
  <conditionalFormatting sqref="D13:D42">
    <cfRule type="containsText" dxfId="438" priority="21" stopIfTrue="1" operator="containsText" text="samedi">
      <formula>NOT(ISERROR(SEARCH("samedi",D13)))</formula>
    </cfRule>
    <cfRule type="containsText" dxfId="437" priority="22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436" priority="15" stopIfTrue="1" operator="containsText" text="sam">
      <formula>NOT(ISERROR(SEARCH("sam",D13)))</formula>
    </cfRule>
    <cfRule type="containsText" dxfId="435" priority="16" stopIfTrue="1" operator="containsText" text="sam;dim">
      <formula>NOT(ISERROR(SEARCH("sam;dim",D13)))</formula>
    </cfRule>
    <cfRule type="containsText" dxfId="434" priority="17" stopIfTrue="1" operator="containsText" text="dim">
      <formula>NOT(ISERROR(SEARCH("dim",D13)))</formula>
    </cfRule>
    <cfRule type="containsText" dxfId="433" priority="18" stopIfTrue="1" operator="containsText" text="lun">
      <formula>NOT(ISERROR(SEARCH("lun",D13)))</formula>
    </cfRule>
    <cfRule type="containsText" dxfId="432" priority="19" stopIfTrue="1" operator="containsText" text="lun">
      <formula>NOT(ISERROR(SEARCH("lun",D13)))</formula>
    </cfRule>
    <cfRule type="containsText" dxfId="431" priority="20" stopIfTrue="1" operator="containsText" text="dim">
      <formula>NOT(ISERROR(SEARCH("dim",D13)))</formula>
    </cfRule>
  </conditionalFormatting>
  <conditionalFormatting sqref="D14">
    <cfRule type="containsText" dxfId="430" priority="14" stopIfTrue="1" operator="containsText" text="sam">
      <formula>NOT(ISERROR(SEARCH("sam",D14)))</formula>
    </cfRule>
  </conditionalFormatting>
  <conditionalFormatting sqref="A53">
    <cfRule type="containsText" dxfId="429" priority="13" operator="containsText" text="FERIE">
      <formula>NOT(ISERROR(SEARCH("FERIE",A53)))</formula>
    </cfRule>
  </conditionalFormatting>
  <conditionalFormatting sqref="D13:D42">
    <cfRule type="containsText" dxfId="428" priority="11" stopIfTrue="1" operator="containsText" text="samedi">
      <formula>NOT(ISERROR(SEARCH("samedi",D13)))</formula>
    </cfRule>
    <cfRule type="containsText" dxfId="427" priority="12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426" priority="5" stopIfTrue="1" operator="containsText" text="sam">
      <formula>NOT(ISERROR(SEARCH("sam",D13)))</formula>
    </cfRule>
    <cfRule type="containsText" dxfId="425" priority="6" stopIfTrue="1" operator="containsText" text="sam;dim">
      <formula>NOT(ISERROR(SEARCH("sam;dim",D13)))</formula>
    </cfRule>
    <cfRule type="containsText" dxfId="424" priority="7" stopIfTrue="1" operator="containsText" text="dim">
      <formula>NOT(ISERROR(SEARCH("dim",D13)))</formula>
    </cfRule>
    <cfRule type="containsText" dxfId="423" priority="8" stopIfTrue="1" operator="containsText" text="lun">
      <formula>NOT(ISERROR(SEARCH("lun",D13)))</formula>
    </cfRule>
    <cfRule type="containsText" dxfId="422" priority="9" stopIfTrue="1" operator="containsText" text="lun">
      <formula>NOT(ISERROR(SEARCH("lun",D13)))</formula>
    </cfRule>
    <cfRule type="containsText" dxfId="421" priority="10" stopIfTrue="1" operator="containsText" text="dim">
      <formula>NOT(ISERROR(SEARCH("dim",D13)))</formula>
    </cfRule>
  </conditionalFormatting>
  <conditionalFormatting sqref="D14">
    <cfRule type="containsText" dxfId="420" priority="4" stopIfTrue="1" operator="containsText" text="sam">
      <formula>NOT(ISERROR(SEARCH("sam",D14)))</formula>
    </cfRule>
  </conditionalFormatting>
  <conditionalFormatting sqref="A52">
    <cfRule type="cellIs" dxfId="419" priority="3" operator="equal">
      <formula>$A$53</formula>
    </cfRule>
  </conditionalFormatting>
  <conditionalFormatting sqref="A52">
    <cfRule type="cellIs" dxfId="418" priority="2" operator="equal">
      <formula>$A$53</formula>
    </cfRule>
  </conditionalFormatting>
  <conditionalFormatting sqref="A53">
    <cfRule type="cellIs" dxfId="417" priority="1" operator="equal">
      <formula>$A$53</formula>
    </cfRule>
  </conditionalFormatting>
  <pageMargins left="0.15763888888888888" right="0.2361111111111111" top="0.19652777777777777" bottom="0.11805555555555555" header="0.51180555555555551" footer="0.51180555555555551"/>
  <pageSetup paperSize="9" scale="62" firstPageNumber="0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5">
    <pageSetUpPr fitToPage="1"/>
  </sheetPr>
  <dimension ref="A4:BJ33"/>
  <sheetViews>
    <sheetView zoomScale="85" zoomScaleNormal="85" workbookViewId="0">
      <selection activeCell="BG2" sqref="BG2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.44140625" style="35" customWidth="1"/>
    <col min="62" max="239" width="10.6640625" style="34" customWidth="1"/>
    <col min="240" max="16384" width="1.6640625" style="34"/>
  </cols>
  <sheetData>
    <row r="4" spans="1:61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1">
      <c r="A5" s="36" t="str">
        <f>'Liste des personnels'!D4</f>
        <v>Saint-Pol-sur-Mer</v>
      </c>
      <c r="AO5" s="34" t="str">
        <f>'Liste des personnels'!G4</f>
        <v>Emploi du temps à compter du 1 septembre 2017</v>
      </c>
      <c r="BC5" s="35"/>
      <c r="BI5" s="34"/>
    </row>
    <row r="6" spans="1:61">
      <c r="AO6" s="109"/>
    </row>
    <row r="8" spans="1:61" s="38" customFormat="1" ht="18.75" customHeight="1">
      <c r="B8" s="39" t="s">
        <v>69</v>
      </c>
      <c r="M8" s="328" t="s">
        <v>154</v>
      </c>
      <c r="N8" s="39"/>
      <c r="AK8" s="658" t="s">
        <v>156</v>
      </c>
      <c r="AL8" s="658"/>
      <c r="AM8" s="658"/>
      <c r="AN8" s="658"/>
      <c r="AO8" s="658"/>
      <c r="AP8" s="658"/>
      <c r="AQ8" s="658"/>
      <c r="AR8" s="658"/>
      <c r="AS8" s="659"/>
      <c r="AT8" s="659"/>
      <c r="AU8" s="659"/>
      <c r="AV8" s="659"/>
      <c r="AW8" s="659"/>
      <c r="AX8" s="659"/>
      <c r="AY8" s="659"/>
      <c r="AZ8" s="659"/>
      <c r="BA8" s="659"/>
      <c r="BB8" s="659"/>
      <c r="BC8" s="659"/>
      <c r="BD8" s="659"/>
      <c r="BE8" s="659"/>
      <c r="BF8" s="659"/>
      <c r="BG8" s="659"/>
      <c r="BH8" s="659"/>
      <c r="BI8" s="659"/>
    </row>
    <row r="9" spans="1:61" ht="15" customHeight="1">
      <c r="AK9" s="615"/>
      <c r="AL9" s="615"/>
      <c r="AM9" s="615"/>
      <c r="AN9" s="615"/>
      <c r="AO9" s="615"/>
      <c r="AP9" s="615"/>
      <c r="AQ9" s="615"/>
      <c r="AR9" s="615"/>
      <c r="AS9" s="616"/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1" ht="15" customHeight="1">
      <c r="AK10" s="615"/>
      <c r="AL10" s="615"/>
      <c r="AM10" s="615"/>
      <c r="AN10" s="615"/>
      <c r="AO10" s="615"/>
      <c r="AP10" s="615"/>
      <c r="AQ10" s="615"/>
      <c r="AR10" s="615"/>
      <c r="AS10" s="617"/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1" spans="1:61" ht="15" thickBot="1"/>
    <row r="12" spans="1:61" ht="15.9" customHeight="1" thickTop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1" ht="15.9" customHeight="1" thickBo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1" ht="30" customHeight="1" thickTop="1">
      <c r="A14" s="50" t="s">
        <v>76</v>
      </c>
      <c r="B14" s="51"/>
      <c r="C14" s="52"/>
      <c r="D14" s="53"/>
      <c r="E14" s="54"/>
      <c r="F14" s="54"/>
      <c r="G14" s="54"/>
      <c r="H14" s="53"/>
      <c r="I14" s="54"/>
      <c r="J14" s="342"/>
      <c r="K14" s="342"/>
      <c r="L14" s="340"/>
      <c r="M14" s="303"/>
      <c r="N14" s="303"/>
      <c r="O14" s="303"/>
      <c r="P14" s="340"/>
      <c r="Q14" s="303"/>
      <c r="R14" s="344"/>
      <c r="S14" s="344"/>
      <c r="T14" s="340"/>
      <c r="U14" s="303"/>
      <c r="V14" s="303"/>
      <c r="W14" s="303"/>
      <c r="X14" s="340"/>
      <c r="Y14" s="353"/>
      <c r="Z14" s="353"/>
      <c r="AA14" s="353"/>
      <c r="AB14" s="110"/>
      <c r="AC14" s="111"/>
      <c r="AD14" s="111"/>
      <c r="AE14" s="111"/>
      <c r="AF14" s="110"/>
      <c r="AG14" s="111"/>
      <c r="AH14" s="111"/>
      <c r="AI14" s="111"/>
      <c r="AJ14" s="110"/>
      <c r="AK14" s="111"/>
      <c r="AL14" s="111"/>
      <c r="AM14" s="111"/>
      <c r="AN14" s="347"/>
      <c r="AO14" s="291"/>
      <c r="AP14" s="291"/>
      <c r="AQ14" s="113"/>
      <c r="AR14" s="110"/>
      <c r="AS14" s="111"/>
      <c r="AT14" s="111"/>
      <c r="AU14" s="111"/>
      <c r="AV14" s="110"/>
      <c r="AW14" s="111"/>
      <c r="AX14" s="54"/>
      <c r="AY14" s="54"/>
      <c r="AZ14" s="53"/>
      <c r="BA14" s="54"/>
      <c r="BB14" s="54"/>
      <c r="BC14" s="54"/>
      <c r="BD14" s="53"/>
      <c r="BE14" s="57"/>
      <c r="BF14" s="57"/>
      <c r="BG14" s="54"/>
      <c r="BH14" s="61"/>
      <c r="BI14" s="62">
        <v>0.38541666666666669</v>
      </c>
    </row>
    <row r="15" spans="1:61" ht="30" customHeight="1">
      <c r="A15" s="63" t="s">
        <v>77</v>
      </c>
      <c r="B15" s="64"/>
      <c r="C15" s="65"/>
      <c r="D15" s="66"/>
      <c r="E15" s="67"/>
      <c r="F15" s="67"/>
      <c r="G15" s="67"/>
      <c r="H15" s="70"/>
      <c r="I15" s="67"/>
      <c r="J15" s="329"/>
      <c r="K15" s="329"/>
      <c r="L15" s="335"/>
      <c r="M15" s="304"/>
      <c r="N15" s="304"/>
      <c r="O15" s="304"/>
      <c r="P15" s="335"/>
      <c r="Q15" s="304"/>
      <c r="R15" s="334"/>
      <c r="S15" s="334"/>
      <c r="T15" s="335"/>
      <c r="U15" s="304"/>
      <c r="V15" s="304"/>
      <c r="W15" s="304"/>
      <c r="X15" s="335"/>
      <c r="Y15" s="354"/>
      <c r="Z15" s="354"/>
      <c r="AA15" s="354"/>
      <c r="AB15" s="114"/>
      <c r="AC15" s="115"/>
      <c r="AD15" s="115"/>
      <c r="AE15" s="115"/>
      <c r="AF15" s="114"/>
      <c r="AG15" s="115"/>
      <c r="AH15" s="115"/>
      <c r="AI15" s="115"/>
      <c r="AJ15" s="114"/>
      <c r="AK15" s="115"/>
      <c r="AL15" s="115"/>
      <c r="AM15" s="115"/>
      <c r="AN15" s="348"/>
      <c r="AO15" s="292"/>
      <c r="AP15" s="292"/>
      <c r="AQ15" s="120"/>
      <c r="AR15" s="114"/>
      <c r="AS15" s="115"/>
      <c r="AT15" s="118"/>
      <c r="AU15" s="118"/>
      <c r="AV15" s="117"/>
      <c r="AW15" s="118"/>
      <c r="AX15" s="74"/>
      <c r="AY15" s="74"/>
      <c r="AZ15" s="66"/>
      <c r="BA15" s="74"/>
      <c r="BB15" s="74"/>
      <c r="BC15" s="74"/>
      <c r="BD15" s="66"/>
      <c r="BE15" s="74"/>
      <c r="BF15" s="78"/>
      <c r="BG15" s="74"/>
      <c r="BH15" s="79"/>
      <c r="BI15" s="87">
        <v>0.38541666666666669</v>
      </c>
    </row>
    <row r="16" spans="1:61" ht="30" customHeight="1">
      <c r="A16" s="63" t="s">
        <v>78</v>
      </c>
      <c r="B16" s="64"/>
      <c r="C16" s="65"/>
      <c r="D16" s="66"/>
      <c r="E16" s="74"/>
      <c r="F16" s="74"/>
      <c r="G16" s="74"/>
      <c r="H16" s="66"/>
      <c r="I16" s="74"/>
      <c r="J16" s="305"/>
      <c r="K16" s="305"/>
      <c r="L16" s="341"/>
      <c r="M16" s="305"/>
      <c r="N16" s="305"/>
      <c r="O16" s="305"/>
      <c r="P16" s="341"/>
      <c r="Q16" s="349"/>
      <c r="R16" s="345"/>
      <c r="S16" s="345"/>
      <c r="T16" s="341"/>
      <c r="U16" s="305"/>
      <c r="V16" s="305"/>
      <c r="W16" s="305"/>
      <c r="X16" s="341"/>
      <c r="Y16" s="74"/>
      <c r="Z16" s="74"/>
      <c r="AA16" s="74"/>
      <c r="AB16" s="66"/>
      <c r="AC16" s="74"/>
      <c r="AD16" s="74"/>
      <c r="AE16" s="74"/>
      <c r="AF16" s="66"/>
      <c r="AG16" s="74"/>
      <c r="AH16" s="74"/>
      <c r="AI16" s="74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8"/>
      <c r="AV16" s="77"/>
      <c r="AW16" s="78"/>
      <c r="AX16" s="74"/>
      <c r="AY16" s="74"/>
      <c r="AZ16" s="66"/>
      <c r="BA16" s="74"/>
      <c r="BB16" s="74"/>
      <c r="BC16" s="78"/>
      <c r="BD16" s="77"/>
      <c r="BE16" s="78"/>
      <c r="BF16" s="78"/>
      <c r="BG16" s="74"/>
      <c r="BH16" s="79"/>
      <c r="BI16" s="80">
        <v>0.25</v>
      </c>
    </row>
    <row r="17" spans="1:62" ht="30" customHeight="1">
      <c r="A17" s="81" t="s">
        <v>79</v>
      </c>
      <c r="B17" s="82"/>
      <c r="C17" s="83"/>
      <c r="D17" s="70"/>
      <c r="E17" s="67"/>
      <c r="F17" s="67"/>
      <c r="G17" s="67"/>
      <c r="H17" s="70"/>
      <c r="I17" s="67"/>
      <c r="J17" s="329"/>
      <c r="K17" s="329"/>
      <c r="L17" s="335"/>
      <c r="M17" s="304"/>
      <c r="N17" s="304"/>
      <c r="O17" s="304"/>
      <c r="P17" s="335"/>
      <c r="Q17" s="304"/>
      <c r="R17" s="334"/>
      <c r="S17" s="334"/>
      <c r="T17" s="335"/>
      <c r="U17" s="304"/>
      <c r="V17" s="304"/>
      <c r="W17" s="304"/>
      <c r="X17" s="335"/>
      <c r="Y17" s="354"/>
      <c r="Z17" s="354"/>
      <c r="AA17" s="354"/>
      <c r="AB17" s="114"/>
      <c r="AC17" s="115"/>
      <c r="AD17" s="115"/>
      <c r="AE17" s="115"/>
      <c r="AF17" s="114"/>
      <c r="AG17" s="115"/>
      <c r="AH17" s="115"/>
      <c r="AI17" s="115"/>
      <c r="AJ17" s="114"/>
      <c r="AK17" s="115"/>
      <c r="AL17" s="115"/>
      <c r="AM17" s="115"/>
      <c r="AN17" s="348"/>
      <c r="AO17" s="292"/>
      <c r="AP17" s="292"/>
      <c r="AQ17" s="120"/>
      <c r="AR17" s="114"/>
      <c r="AS17" s="115"/>
      <c r="AT17" s="115"/>
      <c r="AU17" s="115"/>
      <c r="AV17" s="114"/>
      <c r="AW17" s="115"/>
      <c r="AX17" s="67"/>
      <c r="AY17" s="67"/>
      <c r="AZ17" s="70"/>
      <c r="BA17" s="67"/>
      <c r="BB17" s="67"/>
      <c r="BC17" s="67"/>
      <c r="BD17" s="72"/>
      <c r="BE17" s="71"/>
      <c r="BF17" s="71"/>
      <c r="BG17" s="67"/>
      <c r="BH17" s="86"/>
      <c r="BI17" s="87">
        <v>0.38541666666666669</v>
      </c>
    </row>
    <row r="18" spans="1:62" ht="30" customHeight="1">
      <c r="A18" s="63" t="s">
        <v>80</v>
      </c>
      <c r="B18" s="64"/>
      <c r="C18" s="65"/>
      <c r="D18" s="66"/>
      <c r="E18" s="67"/>
      <c r="F18" s="67"/>
      <c r="G18" s="67"/>
      <c r="H18" s="70"/>
      <c r="I18" s="67"/>
      <c r="J18" s="329"/>
      <c r="K18" s="329"/>
      <c r="L18" s="335"/>
      <c r="M18" s="304"/>
      <c r="N18" s="304"/>
      <c r="O18" s="304"/>
      <c r="P18" s="335"/>
      <c r="Q18" s="304"/>
      <c r="R18" s="334"/>
      <c r="S18" s="334"/>
      <c r="T18" s="335"/>
      <c r="U18" s="304"/>
      <c r="V18" s="304"/>
      <c r="W18" s="304"/>
      <c r="X18" s="335"/>
      <c r="Y18" s="354"/>
      <c r="Z18" s="354"/>
      <c r="AA18" s="354"/>
      <c r="AB18" s="114"/>
      <c r="AC18" s="115"/>
      <c r="AD18" s="115"/>
      <c r="AE18" s="115"/>
      <c r="AF18" s="114"/>
      <c r="AG18" s="115"/>
      <c r="AH18" s="115"/>
      <c r="AI18" s="115"/>
      <c r="AJ18" s="330"/>
      <c r="AK18" s="329"/>
      <c r="AL18" s="329"/>
      <c r="AM18" s="329"/>
      <c r="AN18" s="346"/>
      <c r="AO18" s="336"/>
      <c r="AP18" s="336"/>
      <c r="AQ18" s="331"/>
      <c r="AR18" s="330"/>
      <c r="AS18" s="329"/>
      <c r="AT18" s="332"/>
      <c r="AU18" s="332"/>
      <c r="AV18" s="333"/>
      <c r="AW18" s="332"/>
      <c r="AX18" s="74"/>
      <c r="AY18" s="74"/>
      <c r="AZ18" s="66"/>
      <c r="BA18" s="74"/>
      <c r="BB18" s="74"/>
      <c r="BC18" s="74"/>
      <c r="BD18" s="77"/>
      <c r="BE18" s="78"/>
      <c r="BF18" s="78"/>
      <c r="BG18" s="74"/>
      <c r="BH18" s="79"/>
      <c r="BI18" s="80">
        <v>0.21875</v>
      </c>
      <c r="BJ18" s="269"/>
    </row>
    <row r="19" spans="1:62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94"/>
      <c r="BI19" s="95"/>
    </row>
    <row r="20" spans="1:62" ht="15" customHeight="1" thickBo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99"/>
      <c r="BI20" s="100"/>
    </row>
    <row r="21" spans="1:62" ht="15.6" thickTop="1" thickBot="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03">
        <f>BI14+BI15+BI16+BI17+BI18</f>
        <v>1.6250000000000002</v>
      </c>
    </row>
    <row r="22" spans="1:62" ht="15" thickTop="1">
      <c r="E22" s="285"/>
      <c r="F22" s="286"/>
      <c r="G22" s="287"/>
      <c r="I22" s="34" t="s">
        <v>140</v>
      </c>
      <c r="BB22" s="102"/>
      <c r="BC22" s="102"/>
      <c r="BD22" s="102"/>
      <c r="BE22" s="102"/>
      <c r="BF22" s="102"/>
      <c r="BG22" s="102"/>
      <c r="BH22" s="102"/>
    </row>
    <row r="23" spans="1:62">
      <c r="E23" s="288"/>
      <c r="F23" s="289"/>
      <c r="G23" s="290"/>
      <c r="I23" s="34" t="s">
        <v>139</v>
      </c>
      <c r="BB23" s="102"/>
      <c r="BC23" s="102"/>
      <c r="BD23" s="102"/>
      <c r="BE23" s="102"/>
      <c r="BF23" s="102"/>
      <c r="BG23" s="102"/>
      <c r="BH23" s="102"/>
      <c r="BI23" s="34"/>
    </row>
    <row r="24" spans="1:62">
      <c r="E24" s="337"/>
      <c r="F24" s="338"/>
      <c r="G24" s="339"/>
      <c r="I24" s="34" t="s">
        <v>153</v>
      </c>
      <c r="AI24" s="343" t="s">
        <v>155</v>
      </c>
      <c r="BB24" s="102"/>
      <c r="BC24" s="102"/>
      <c r="BD24" s="102"/>
      <c r="BE24" s="102"/>
      <c r="BF24" s="102"/>
      <c r="BG24" s="102"/>
      <c r="BH24" s="102"/>
      <c r="BI24" s="107"/>
    </row>
    <row r="25" spans="1:62">
      <c r="E25" s="350"/>
      <c r="F25" s="351"/>
      <c r="G25" s="352"/>
      <c r="I25" s="34" t="s">
        <v>84</v>
      </c>
      <c r="BB25" s="102"/>
      <c r="BC25" s="102"/>
      <c r="BD25" s="102"/>
      <c r="BE25" s="102"/>
      <c r="BF25" s="102"/>
      <c r="BG25" s="102"/>
      <c r="BH25" s="102"/>
      <c r="BI25" s="107"/>
    </row>
    <row r="26" spans="1:62">
      <c r="D26" s="121"/>
      <c r="E26" s="355"/>
      <c r="F26" s="356"/>
      <c r="G26" s="357"/>
      <c r="H26" s="121"/>
      <c r="I26" s="34" t="s">
        <v>157</v>
      </c>
      <c r="BB26" s="102"/>
      <c r="BC26" s="102"/>
      <c r="BD26" s="102"/>
      <c r="BE26" s="102"/>
      <c r="BF26" s="102"/>
      <c r="BG26" s="102"/>
      <c r="BH26" s="102"/>
    </row>
    <row r="27" spans="1:62">
      <c r="C27" s="121"/>
      <c r="D27" s="121"/>
      <c r="E27" s="91"/>
      <c r="F27" s="91"/>
      <c r="G27" s="91"/>
      <c r="H27" s="121"/>
      <c r="BB27" s="102"/>
      <c r="BC27" s="102"/>
      <c r="BD27" s="102"/>
      <c r="BE27" s="102"/>
      <c r="BF27" s="102"/>
      <c r="BG27" s="102"/>
      <c r="BH27" s="102"/>
    </row>
    <row r="28" spans="1:62">
      <c r="M28" s="108" t="str">
        <f>'Liste des personnels'!C49</f>
        <v>Saint-Pol-sur-Mer, le 01/09/2017</v>
      </c>
      <c r="BB28" s="102"/>
      <c r="BC28" s="102"/>
      <c r="BD28" s="102"/>
      <c r="BE28" s="102"/>
      <c r="BF28" s="102"/>
      <c r="BG28" s="102"/>
      <c r="BH28" s="102"/>
    </row>
    <row r="29" spans="1:62">
      <c r="BB29" s="102"/>
      <c r="BC29" s="102"/>
      <c r="BD29" s="102"/>
      <c r="BE29" s="102"/>
      <c r="BF29" s="102"/>
      <c r="BG29" s="102"/>
    </row>
    <row r="30" spans="1:62">
      <c r="AF30" s="34" t="str">
        <f>'Liste des personnels'!$D$51</f>
        <v>Le Proviseur,</v>
      </c>
      <c r="AV30" s="34" t="s">
        <v>85</v>
      </c>
    </row>
    <row r="33" spans="34:48">
      <c r="AH33" s="34" t="str">
        <f>'Liste des personnels'!$D$53</f>
        <v>J-M. SAILLY</v>
      </c>
      <c r="AV33" s="34" t="s">
        <v>158</v>
      </c>
    </row>
  </sheetData>
  <sheetProtection selectLockedCells="1" selectUnlockedCells="1"/>
  <mergeCells count="22">
    <mergeCell ref="W13:X13"/>
    <mergeCell ref="C13:D13"/>
    <mergeCell ref="G13:H13"/>
    <mergeCell ref="K13:L13"/>
    <mergeCell ref="O13:P13"/>
    <mergeCell ref="S13:T13"/>
    <mergeCell ref="BF21:BH21"/>
    <mergeCell ref="AK8:BI8"/>
    <mergeCell ref="AM13:AN13"/>
    <mergeCell ref="AQ13:AR13"/>
    <mergeCell ref="AU13:AV13"/>
    <mergeCell ref="AY13:AZ13"/>
    <mergeCell ref="BC13:BD13"/>
    <mergeCell ref="BG13:BH13"/>
    <mergeCell ref="E12:BH12"/>
    <mergeCell ref="AA13:AB13"/>
    <mergeCell ref="AE13:AF13"/>
    <mergeCell ref="AI13:AJ13"/>
    <mergeCell ref="AK9:AR9"/>
    <mergeCell ref="AS9:BI9"/>
    <mergeCell ref="AK10:AR10"/>
    <mergeCell ref="AS10:BI10"/>
  </mergeCells>
  <pageMargins left="0.70866141732283472" right="0.70866141732283472" top="0.31496062992125984" bottom="0.19685039370078741" header="0.51181102362204722" footer="0.51181102362204722"/>
  <pageSetup paperSize="9" scale="98" firstPageNumber="0" orientation="landscape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4:BN31"/>
  <sheetViews>
    <sheetView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6.88671875" style="35" customWidth="1"/>
    <col min="62" max="239" width="10.6640625" style="34" customWidth="1"/>
    <col min="240" max="16384" width="1.6640625" style="34"/>
  </cols>
  <sheetData>
    <row r="4" spans="1:66" ht="14.4" customHeight="1">
      <c r="A4" s="36" t="str">
        <f>'Liste des personnels'!D3</f>
        <v xml:space="preserve">Lycée professionnel Georges Guynemer </v>
      </c>
      <c r="AY4" s="466" t="str">
        <f>'Liste des personnels'!G3</f>
        <v>Année scolaire 2017-2018</v>
      </c>
      <c r="AZ4" s="466"/>
      <c r="BA4" s="466"/>
      <c r="BB4" s="466"/>
      <c r="BC4" s="466"/>
      <c r="BD4" s="466"/>
      <c r="BE4" s="466"/>
      <c r="BF4" s="466"/>
      <c r="BG4" s="466"/>
      <c r="BH4" s="466"/>
      <c r="BI4" s="466"/>
      <c r="BJ4" s="466"/>
    </row>
    <row r="5" spans="1:66">
      <c r="A5" s="36" t="str">
        <f>'Liste des personnels'!D4</f>
        <v>Saint-Pol-sur-Mer</v>
      </c>
      <c r="AO5" s="34" t="str">
        <f>'Liste des personnels'!G4</f>
        <v>Emploi du temps à compter du 1 septembre 2017</v>
      </c>
      <c r="BC5" s="35"/>
      <c r="BI5" s="34"/>
    </row>
    <row r="8" spans="1:66" s="38" customFormat="1" ht="18.75" customHeight="1">
      <c r="B8" s="39" t="s">
        <v>69</v>
      </c>
      <c r="N8" s="39" t="str">
        <f>'Liste des personnels'!C10</f>
        <v>Thierry AIMAN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personnels'!D10</f>
        <v>Agent Technique Territorial Principal Titulaire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</row>
    <row r="9" spans="1:66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personnels'!E10</f>
        <v>Cuisine (Chef)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6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personnels'!F10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6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6" ht="15.9" customHeigh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6" ht="30" customHeight="1">
      <c r="A14" s="50" t="s">
        <v>76</v>
      </c>
      <c r="B14" s="51"/>
      <c r="C14" s="52"/>
      <c r="D14" s="53"/>
      <c r="E14" s="54"/>
      <c r="F14" s="54"/>
      <c r="G14" s="56"/>
      <c r="H14" s="55"/>
      <c r="I14" s="56"/>
      <c r="J14" s="56"/>
      <c r="K14" s="56"/>
      <c r="L14" s="55"/>
      <c r="M14" s="56"/>
      <c r="N14" s="56"/>
      <c r="O14" s="56"/>
      <c r="P14" s="55"/>
      <c r="Q14" s="56"/>
      <c r="R14" s="56"/>
      <c r="S14" s="59"/>
      <c r="T14" s="55"/>
      <c r="U14" s="56"/>
      <c r="V14" s="56"/>
      <c r="W14" s="56"/>
      <c r="X14" s="55"/>
      <c r="Y14" s="56"/>
      <c r="Z14" s="56"/>
      <c r="AA14" s="56"/>
      <c r="AB14" s="55"/>
      <c r="AC14" s="56"/>
      <c r="AD14" s="56"/>
      <c r="AE14" s="56"/>
      <c r="AF14" s="55"/>
      <c r="AG14" s="56"/>
      <c r="AH14" s="54"/>
      <c r="AI14" s="54"/>
      <c r="AJ14" s="55"/>
      <c r="AK14" s="56"/>
      <c r="AL14" s="56"/>
      <c r="AM14" s="56"/>
      <c r="AN14" s="55"/>
      <c r="AO14" s="310"/>
      <c r="AP14" s="310"/>
      <c r="AQ14" s="172"/>
      <c r="AR14" s="53"/>
      <c r="AS14" s="54"/>
      <c r="AT14" s="54"/>
      <c r="AU14" s="54"/>
      <c r="AV14" s="53"/>
      <c r="AW14" s="54"/>
      <c r="AX14" s="54"/>
      <c r="AY14" s="54"/>
      <c r="AZ14" s="53"/>
      <c r="BA14" s="54"/>
      <c r="BB14" s="54"/>
      <c r="BC14" s="54"/>
      <c r="BD14" s="53"/>
      <c r="BE14" s="54"/>
      <c r="BF14" s="57"/>
      <c r="BG14" s="54"/>
      <c r="BH14" s="61"/>
      <c r="BI14" s="62">
        <v>0.35416666666666669</v>
      </c>
    </row>
    <row r="15" spans="1:66" ht="30" customHeight="1">
      <c r="A15" s="63" t="s">
        <v>77</v>
      </c>
      <c r="B15" s="64"/>
      <c r="C15" s="65"/>
      <c r="D15" s="66"/>
      <c r="E15" s="67"/>
      <c r="F15" s="67"/>
      <c r="G15" s="69"/>
      <c r="H15" s="68"/>
      <c r="I15" s="69"/>
      <c r="J15" s="69"/>
      <c r="K15" s="69"/>
      <c r="L15" s="68"/>
      <c r="M15" s="69"/>
      <c r="N15" s="69"/>
      <c r="O15" s="69"/>
      <c r="P15" s="68"/>
      <c r="Q15" s="69"/>
      <c r="R15" s="69"/>
      <c r="S15" s="85"/>
      <c r="T15" s="68"/>
      <c r="U15" s="69"/>
      <c r="V15" s="69"/>
      <c r="W15" s="69"/>
      <c r="X15" s="68"/>
      <c r="Y15" s="69"/>
      <c r="Z15" s="69"/>
      <c r="AA15" s="69"/>
      <c r="AB15" s="68"/>
      <c r="AC15" s="69"/>
      <c r="AD15" s="69"/>
      <c r="AE15" s="69"/>
      <c r="AF15" s="68"/>
      <c r="AG15" s="69"/>
      <c r="AH15" s="67"/>
      <c r="AI15" s="67"/>
      <c r="AJ15" s="68"/>
      <c r="AK15" s="69"/>
      <c r="AL15" s="69"/>
      <c r="AM15" s="69"/>
      <c r="AN15" s="68"/>
      <c r="AO15" s="311"/>
      <c r="AP15" s="311"/>
      <c r="AQ15" s="73"/>
      <c r="AR15" s="70"/>
      <c r="AS15" s="67"/>
      <c r="AT15" s="74"/>
      <c r="AU15" s="74"/>
      <c r="AV15" s="66"/>
      <c r="AW15" s="74"/>
      <c r="AX15" s="74"/>
      <c r="AY15" s="74"/>
      <c r="AZ15" s="66"/>
      <c r="BA15" s="74"/>
      <c r="BB15" s="74"/>
      <c r="BC15" s="74"/>
      <c r="BD15" s="66"/>
      <c r="BE15" s="74"/>
      <c r="BF15" s="78"/>
      <c r="BG15" s="74"/>
      <c r="BH15" s="79"/>
      <c r="BI15" s="80">
        <v>0.35416666666666669</v>
      </c>
      <c r="BN15" s="34" t="s">
        <v>201</v>
      </c>
    </row>
    <row r="16" spans="1:66" ht="30" customHeight="1">
      <c r="A16" s="63" t="s">
        <v>78</v>
      </c>
      <c r="B16" s="64"/>
      <c r="C16" s="65"/>
      <c r="D16" s="66"/>
      <c r="E16" s="74"/>
      <c r="F16" s="74"/>
      <c r="G16" s="76"/>
      <c r="H16" s="75"/>
      <c r="I16" s="76"/>
      <c r="J16" s="76"/>
      <c r="K16" s="76"/>
      <c r="L16" s="75"/>
      <c r="M16" s="76"/>
      <c r="N16" s="76"/>
      <c r="O16" s="76"/>
      <c r="P16" s="75"/>
      <c r="Q16" s="76"/>
      <c r="R16" s="76"/>
      <c r="S16" s="88"/>
      <c r="T16" s="75"/>
      <c r="U16" s="76"/>
      <c r="V16" s="76"/>
      <c r="W16" s="76"/>
      <c r="X16" s="75"/>
      <c r="Y16" s="76"/>
      <c r="Z16" s="76"/>
      <c r="AA16" s="308"/>
      <c r="AB16" s="309"/>
      <c r="AC16" s="308"/>
      <c r="AD16" s="308"/>
      <c r="AE16" s="308"/>
      <c r="AF16" s="309"/>
      <c r="AG16" s="308"/>
      <c r="AH16" s="308"/>
      <c r="AI16" s="74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4"/>
      <c r="AV16" s="66"/>
      <c r="AW16" s="74"/>
      <c r="AX16" s="74"/>
      <c r="AY16" s="74"/>
      <c r="AZ16" s="66"/>
      <c r="BA16" s="74"/>
      <c r="BB16" s="74"/>
      <c r="BC16" s="74"/>
      <c r="BD16" s="66"/>
      <c r="BE16" s="74"/>
      <c r="BF16" s="78"/>
      <c r="BG16" s="74"/>
      <c r="BH16" s="79"/>
      <c r="BI16" s="80">
        <v>0.20833333333333334</v>
      </c>
    </row>
    <row r="17" spans="1:61" ht="30" customHeight="1">
      <c r="A17" s="81" t="s">
        <v>79</v>
      </c>
      <c r="B17" s="82"/>
      <c r="C17" s="83"/>
      <c r="D17" s="70"/>
      <c r="E17" s="67"/>
      <c r="F17" s="67"/>
      <c r="G17" s="69"/>
      <c r="H17" s="68"/>
      <c r="I17" s="69"/>
      <c r="J17" s="69"/>
      <c r="K17" s="69"/>
      <c r="L17" s="68"/>
      <c r="M17" s="69"/>
      <c r="N17" s="69"/>
      <c r="O17" s="69"/>
      <c r="P17" s="68"/>
      <c r="Q17" s="69"/>
      <c r="R17" s="69"/>
      <c r="S17" s="85"/>
      <c r="T17" s="68"/>
      <c r="U17" s="69"/>
      <c r="V17" s="69"/>
      <c r="W17" s="69"/>
      <c r="X17" s="68"/>
      <c r="Y17" s="69"/>
      <c r="Z17" s="69"/>
      <c r="AA17" s="69"/>
      <c r="AB17" s="68"/>
      <c r="AC17" s="69"/>
      <c r="AD17" s="69"/>
      <c r="AE17" s="69"/>
      <c r="AF17" s="68"/>
      <c r="AG17" s="69"/>
      <c r="AH17" s="67"/>
      <c r="AI17" s="67"/>
      <c r="AJ17" s="68"/>
      <c r="AK17" s="69"/>
      <c r="AL17" s="69"/>
      <c r="AM17" s="69"/>
      <c r="AN17" s="68"/>
      <c r="AO17" s="311"/>
      <c r="AP17" s="311"/>
      <c r="AQ17" s="73"/>
      <c r="AR17" s="70"/>
      <c r="AS17" s="67"/>
      <c r="AT17" s="67"/>
      <c r="AU17" s="67"/>
      <c r="AV17" s="70"/>
      <c r="AW17" s="67"/>
      <c r="AX17" s="67"/>
      <c r="AY17" s="67"/>
      <c r="AZ17" s="70"/>
      <c r="BA17" s="67"/>
      <c r="BB17" s="67"/>
      <c r="BC17" s="67"/>
      <c r="BD17" s="70"/>
      <c r="BE17" s="67"/>
      <c r="BF17" s="71"/>
      <c r="BG17" s="67"/>
      <c r="BH17" s="86"/>
      <c r="BI17" s="87">
        <v>0.35416666666666669</v>
      </c>
    </row>
    <row r="18" spans="1:61" ht="30" customHeight="1">
      <c r="A18" s="63" t="s">
        <v>80</v>
      </c>
      <c r="B18" s="64"/>
      <c r="C18" s="65"/>
      <c r="D18" s="66"/>
      <c r="E18" s="67"/>
      <c r="F18" s="67"/>
      <c r="G18" s="69"/>
      <c r="H18" s="68"/>
      <c r="I18" s="69"/>
      <c r="J18" s="69"/>
      <c r="K18" s="69"/>
      <c r="L18" s="68"/>
      <c r="M18" s="69"/>
      <c r="N18" s="69"/>
      <c r="O18" s="69"/>
      <c r="P18" s="68"/>
      <c r="Q18" s="69"/>
      <c r="R18" s="69"/>
      <c r="S18" s="85"/>
      <c r="T18" s="68"/>
      <c r="U18" s="69"/>
      <c r="V18" s="69"/>
      <c r="W18" s="69"/>
      <c r="X18" s="68"/>
      <c r="Y18" s="69"/>
      <c r="Z18" s="69"/>
      <c r="AA18" s="69"/>
      <c r="AB18" s="68"/>
      <c r="AC18" s="69"/>
      <c r="AD18" s="69"/>
      <c r="AE18" s="69"/>
      <c r="AF18" s="68"/>
      <c r="AG18" s="69"/>
      <c r="AH18" s="67"/>
      <c r="AI18" s="67"/>
      <c r="AJ18" s="68"/>
      <c r="AK18" s="69"/>
      <c r="AL18" s="69"/>
      <c r="AM18" s="69"/>
      <c r="AN18" s="68"/>
      <c r="AO18" s="311"/>
      <c r="AP18" s="311"/>
      <c r="AQ18" s="73"/>
      <c r="AR18" s="70"/>
      <c r="AS18" s="67"/>
      <c r="AT18" s="74"/>
      <c r="AU18" s="74"/>
      <c r="AV18" s="66"/>
      <c r="AW18" s="74"/>
      <c r="AX18" s="74"/>
      <c r="AY18" s="74"/>
      <c r="AZ18" s="66"/>
      <c r="BA18" s="74"/>
      <c r="BB18" s="74"/>
      <c r="BC18" s="74"/>
      <c r="BD18" s="66"/>
      <c r="BE18" s="74"/>
      <c r="BF18" s="78"/>
      <c r="BG18" s="74"/>
      <c r="BH18" s="79"/>
      <c r="BI18" s="80">
        <v>0.35416666666666669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94"/>
      <c r="BI19" s="95"/>
    </row>
    <row r="20" spans="1:6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99"/>
      <c r="BI20" s="100"/>
    </row>
    <row r="21" spans="1:6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03">
        <f>BI14+BI15+BI16+BI17+BI18</f>
        <v>1.6250000000000002</v>
      </c>
    </row>
    <row r="22" spans="1:61">
      <c r="E22" s="168"/>
      <c r="F22" s="169"/>
      <c r="G22" s="170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E23" s="294"/>
      <c r="F23" s="295"/>
      <c r="G23" s="296"/>
      <c r="I23" s="34" t="s">
        <v>144</v>
      </c>
      <c r="BB23" s="102"/>
      <c r="BC23" s="102"/>
      <c r="BD23" s="102"/>
      <c r="BE23" s="102"/>
      <c r="BF23" s="102"/>
      <c r="BG23" s="102"/>
      <c r="BH23" s="102"/>
      <c r="BI23" s="107"/>
    </row>
    <row r="24" spans="1:61">
      <c r="I24" s="34" t="s">
        <v>143</v>
      </c>
      <c r="BB24" s="102"/>
      <c r="BC24" s="102"/>
      <c r="BD24" s="102"/>
      <c r="BE24" s="102"/>
      <c r="BF24" s="102"/>
      <c r="BG24" s="102"/>
      <c r="BH24" s="102"/>
    </row>
    <row r="25" spans="1:61">
      <c r="BB25" s="102"/>
      <c r="BC25" s="102"/>
      <c r="BD25" s="102"/>
      <c r="BE25" s="102"/>
      <c r="BF25" s="102"/>
      <c r="BG25" s="102"/>
      <c r="BH25" s="102"/>
    </row>
    <row r="26" spans="1:61">
      <c r="M26" s="108" t="str">
        <f>'Liste des personnels'!C49</f>
        <v>Saint-Pol-sur-Mer, le 01/09/2017</v>
      </c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</row>
    <row r="28" spans="1:61">
      <c r="AF28" s="34" t="str">
        <f>'Liste des personnels'!$D$51</f>
        <v>Le Proviseur,</v>
      </c>
      <c r="AV28" s="34" t="s">
        <v>85</v>
      </c>
    </row>
    <row r="31" spans="1:61">
      <c r="AH31" s="34" t="str">
        <f>'Liste des personnels'!$D$53</f>
        <v>J-M. SAILLY</v>
      </c>
      <c r="AX31" s="34" t="str">
        <f>N8</f>
        <v>Thierry AIMAN</v>
      </c>
    </row>
  </sheetData>
  <sheetProtection selectLockedCells="1" selectUnlockedCells="1"/>
  <mergeCells count="23">
    <mergeCell ref="BF21:BH21"/>
    <mergeCell ref="AM13:AN13"/>
    <mergeCell ref="AQ13:AR13"/>
    <mergeCell ref="AU13:AV13"/>
    <mergeCell ref="AY13:AZ13"/>
    <mergeCell ref="BC13:BD13"/>
    <mergeCell ref="BG13:BH13"/>
    <mergeCell ref="E12:BH12"/>
    <mergeCell ref="C13:D13"/>
    <mergeCell ref="G13:H13"/>
    <mergeCell ref="K13:L13"/>
    <mergeCell ref="O13:P13"/>
    <mergeCell ref="S13:T13"/>
    <mergeCell ref="W13:X13"/>
    <mergeCell ref="AA13:AB13"/>
    <mergeCell ref="AE13:AF13"/>
    <mergeCell ref="AI13:AJ13"/>
    <mergeCell ref="AK8:AR8"/>
    <mergeCell ref="AS8:BI8"/>
    <mergeCell ref="AK9:AR9"/>
    <mergeCell ref="AS9:BI9"/>
    <mergeCell ref="AK10:AR10"/>
    <mergeCell ref="AS10:BI10"/>
  </mergeCells>
  <printOptions horizontalCentered="1" verticalCentered="1"/>
  <pageMargins left="0" right="0.19685039370078741" top="0" bottom="0" header="0" footer="0.39370078740157483"/>
  <pageSetup paperSize="9" firstPageNumber="0" orientation="landscape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4:BC54"/>
  <sheetViews>
    <sheetView topLeftCell="A10" zoomScale="70" zoomScaleNormal="70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4.88671875" style="121" customWidth="1"/>
    <col min="5" max="5" width="3.44140625" style="121" customWidth="1"/>
    <col min="6" max="6" width="7.6640625" style="121" customWidth="1"/>
    <col min="7" max="7" width="5" style="121" customWidth="1"/>
    <col min="8" max="8" width="3.44140625" style="121" customWidth="1"/>
    <col min="9" max="9" width="7.6640625" style="121" customWidth="1"/>
    <col min="10" max="10" width="4.88671875" style="121" customWidth="1"/>
    <col min="11" max="11" width="3.44140625" style="121" customWidth="1"/>
    <col min="12" max="12" width="7.6640625" style="121" customWidth="1"/>
    <col min="13" max="13" width="4.88671875" style="121" customWidth="1"/>
    <col min="14" max="14" width="3.44140625" style="121" customWidth="1"/>
    <col min="15" max="15" width="7.6640625" style="121" customWidth="1"/>
    <col min="16" max="16" width="5" style="121" customWidth="1"/>
    <col min="17" max="17" width="3.88671875" style="121" customWidth="1"/>
    <col min="18" max="18" width="7.6640625" style="121" customWidth="1"/>
    <col min="19" max="19" width="4.88671875" style="121" customWidth="1"/>
    <col min="20" max="20" width="3.88671875" style="121" customWidth="1"/>
    <col min="21" max="21" width="7.6640625" style="121" customWidth="1"/>
    <col min="22" max="22" width="4.88671875" style="121" customWidth="1"/>
    <col min="23" max="23" width="3.88671875" style="121" customWidth="1"/>
    <col min="24" max="24" width="7.6640625" style="121" customWidth="1"/>
    <col min="25" max="25" width="5.33203125" style="121" customWidth="1"/>
    <col min="26" max="26" width="3.44140625" style="121" customWidth="1"/>
    <col min="27" max="27" width="7.6640625" style="121" customWidth="1"/>
    <col min="28" max="28" width="4.88671875" style="121" customWidth="1"/>
    <col min="29" max="29" width="3.88671875" style="121" customWidth="1"/>
    <col min="30" max="30" width="7.6640625" style="121" customWidth="1"/>
    <col min="31" max="31" width="4.88671875" style="121" customWidth="1"/>
    <col min="32" max="32" width="3.88671875" style="121" customWidth="1"/>
    <col min="33" max="33" width="7.6640625" style="121" customWidth="1"/>
    <col min="34" max="34" width="5" style="121" customWidth="1"/>
    <col min="35" max="35" width="3.88671875" style="121" customWidth="1"/>
    <col min="36" max="36" width="7.6640625" style="121" customWidth="1"/>
    <col min="37" max="37" width="4.88671875" style="121" customWidth="1"/>
    <col min="38" max="38" width="3.88671875" style="121" customWidth="1"/>
    <col min="39" max="39" width="7.664062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'Liste des personnels'!C10</f>
        <v>Thierry AIMAN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personnels'!D10</f>
        <v>Agent Technique Territorial Principal Titulaire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personnels'!E10</f>
        <v>Cuisine (Chef)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personnels'!F10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18">
      <c r="U10" s="615" t="s">
        <v>88</v>
      </c>
      <c r="V10" s="615"/>
      <c r="W10" s="615"/>
      <c r="X10" s="615"/>
      <c r="Y10" s="615"/>
      <c r="Z10" s="615"/>
      <c r="AA10" s="660" t="s">
        <v>221</v>
      </c>
      <c r="AB10" s="661"/>
      <c r="AC10" s="661"/>
      <c r="AD10" s="661"/>
      <c r="AE10" s="661"/>
      <c r="AF10" s="661"/>
      <c r="AG10" s="661"/>
      <c r="AH10" s="661"/>
      <c r="AI10" s="661"/>
      <c r="AJ10" s="661"/>
      <c r="AK10" s="661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R11" s="123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5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0.25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$A$52</f>
        <v>FERIE</v>
      </c>
      <c r="M13" s="406">
        <v>41608</v>
      </c>
      <c r="N13" s="407">
        <v>1</v>
      </c>
      <c r="O13" s="412">
        <f>$F$20</f>
        <v>0.35416666666666669</v>
      </c>
      <c r="P13" s="413">
        <v>41639</v>
      </c>
      <c r="Q13" s="423">
        <v>1</v>
      </c>
      <c r="R13" s="422" t="str">
        <f>$A$52</f>
        <v>FERIE</v>
      </c>
      <c r="S13" s="406">
        <v>41670</v>
      </c>
      <c r="T13" s="408">
        <v>1</v>
      </c>
      <c r="U13" s="412">
        <f>$F$19</f>
        <v>0.35416666666666669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$A$52</f>
        <v>FERIE</v>
      </c>
      <c r="AE13" s="406">
        <v>41790</v>
      </c>
      <c r="AF13" s="414">
        <v>1</v>
      </c>
      <c r="AG13" s="412">
        <f>$F$20</f>
        <v>0.35416666666666669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0.35416666666666669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0.35416666666666669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$A$52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0.35416666666666669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0.35416666666666669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0.35416666666666669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0.35416666666666669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'3 semainier'!$BI$14</f>
        <v>0.35416666666666669</v>
      </c>
      <c r="G16" s="405">
        <v>41550</v>
      </c>
      <c r="H16" s="407">
        <v>4</v>
      </c>
      <c r="I16" s="412">
        <f>$F$18</f>
        <v>0.20833333333333334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0.35416666666666669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0.20833333333333334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0.35416666666666669</v>
      </c>
      <c r="AH16" s="405">
        <v>41823</v>
      </c>
      <c r="AI16" s="407">
        <v>4</v>
      </c>
      <c r="AJ16" s="412">
        <f>$F$18</f>
        <v>0.20833333333333334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'3 semainier'!$BI$15</f>
        <v>0.35416666666666669</v>
      </c>
      <c r="G17" s="405">
        <v>41551</v>
      </c>
      <c r="H17" s="407">
        <v>5</v>
      </c>
      <c r="I17" s="412">
        <f>$F$19</f>
        <v>0.35416666666666669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0.35416666666666669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0.35416666666666669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0.35416666666666669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0.35416666666666669</v>
      </c>
      <c r="AH17" s="405">
        <v>41824</v>
      </c>
      <c r="AI17" s="407">
        <v>5</v>
      </c>
      <c r="AJ17" s="412">
        <f>$F$19</f>
        <v>0.35416666666666669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'3 semainier'!$BI$16</f>
        <v>0.20833333333333334</v>
      </c>
      <c r="G18" s="405">
        <v>41552</v>
      </c>
      <c r="H18" s="408">
        <v>6</v>
      </c>
      <c r="I18" s="412">
        <f>$F$20</f>
        <v>0.35416666666666669</v>
      </c>
      <c r="J18" s="406">
        <v>41583</v>
      </c>
      <c r="K18" s="408">
        <v>6</v>
      </c>
      <c r="L18" s="412">
        <f>$F$16</f>
        <v>0.35416666666666669</v>
      </c>
      <c r="M18" s="406">
        <v>41613</v>
      </c>
      <c r="N18" s="408">
        <v>6</v>
      </c>
      <c r="O18" s="412">
        <f>$F$18</f>
        <v>0.20833333333333334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0.35416666666666669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0.35416666666666669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0.20833333333333334</v>
      </c>
      <c r="AH18" s="405">
        <v>41825</v>
      </c>
      <c r="AI18" s="408">
        <v>6</v>
      </c>
      <c r="AJ18" s="412">
        <f>$F$20</f>
        <v>0.35416666666666669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'3 semainier'!$BI$17</f>
        <v>0.35416666666666669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0.35416666666666669</v>
      </c>
      <c r="M19" s="406">
        <v>41614</v>
      </c>
      <c r="N19" s="408">
        <v>7</v>
      </c>
      <c r="O19" s="412">
        <f>$F$19</f>
        <v>0.35416666666666669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0.20833333333333334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0.35416666666666669</v>
      </c>
      <c r="AE19" s="406">
        <v>41796</v>
      </c>
      <c r="AF19" s="409">
        <v>7</v>
      </c>
      <c r="AG19" s="412">
        <f>$F$19</f>
        <v>0.35416666666666669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'3 semainier'!$BI$18</f>
        <v>0.35416666666666669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0.20833333333333334</v>
      </c>
      <c r="M20" s="406">
        <v>41615</v>
      </c>
      <c r="N20" s="408">
        <v>8</v>
      </c>
      <c r="O20" s="412">
        <f>$F$20</f>
        <v>0.35416666666666669</v>
      </c>
      <c r="P20" s="413">
        <v>41646</v>
      </c>
      <c r="Q20" s="408">
        <v>8</v>
      </c>
      <c r="R20" s="412">
        <f>$F$16</f>
        <v>0.35416666666666669</v>
      </c>
      <c r="S20" s="406">
        <v>41677</v>
      </c>
      <c r="T20" s="409">
        <v>8</v>
      </c>
      <c r="U20" s="412">
        <f>$F$19</f>
        <v>0.35416666666666669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$A$52</f>
        <v>FERIE</v>
      </c>
      <c r="AE20" s="406">
        <v>41797</v>
      </c>
      <c r="AF20" s="409">
        <v>8</v>
      </c>
      <c r="AG20" s="412">
        <f>$F$20</f>
        <v>0.35416666666666669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0.35416666666666669</v>
      </c>
      <c r="J21" s="406">
        <v>41586</v>
      </c>
      <c r="K21" s="408">
        <v>9</v>
      </c>
      <c r="L21" s="412">
        <f>$F$19</f>
        <v>0.35416666666666669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0.35416666666666669</v>
      </c>
      <c r="S21" s="406">
        <v>41678</v>
      </c>
      <c r="T21" s="407">
        <v>9</v>
      </c>
      <c r="U21" s="412">
        <f>$F$20</f>
        <v>0.35416666666666669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0.35416666666666669</v>
      </c>
      <c r="AB21" s="406">
        <v>41767</v>
      </c>
      <c r="AC21" s="408">
        <v>9</v>
      </c>
      <c r="AD21" s="412">
        <f>$F$18</f>
        <v>0.20833333333333334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0.35416666666666669</v>
      </c>
      <c r="J22" s="406">
        <v>41587</v>
      </c>
      <c r="K22" s="408">
        <v>10</v>
      </c>
      <c r="L22" s="412">
        <f>$F$20</f>
        <v>0.35416666666666669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0.20833333333333334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0.35416666666666669</v>
      </c>
      <c r="AB22" s="406">
        <v>41768</v>
      </c>
      <c r="AC22" s="426">
        <v>10</v>
      </c>
      <c r="AD22" s="425" t="str">
        <f>$A$52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0.35416666666666669</v>
      </c>
      <c r="G23" s="405">
        <v>41557</v>
      </c>
      <c r="H23" s="408">
        <v>11</v>
      </c>
      <c r="I23" s="412">
        <f>$F$18</f>
        <v>0.20833333333333334</v>
      </c>
      <c r="J23" s="406">
        <v>41588</v>
      </c>
      <c r="K23" s="424">
        <v>11</v>
      </c>
      <c r="L23" s="425" t="str">
        <f>$A$52</f>
        <v>FERIE</v>
      </c>
      <c r="M23" s="406">
        <v>41618</v>
      </c>
      <c r="N23" s="408">
        <v>11</v>
      </c>
      <c r="O23" s="412">
        <f>$F$16</f>
        <v>0.35416666666666669</v>
      </c>
      <c r="P23" s="413">
        <v>41649</v>
      </c>
      <c r="Q23" s="408">
        <v>11</v>
      </c>
      <c r="R23" s="412">
        <f>$F$19</f>
        <v>0.35416666666666669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0.20833333333333334</v>
      </c>
      <c r="AB23" s="406">
        <v>41769</v>
      </c>
      <c r="AC23" s="409">
        <v>11</v>
      </c>
      <c r="AD23" s="412">
        <f>$F$20</f>
        <v>0.35416666666666669</v>
      </c>
      <c r="AE23" s="406">
        <v>41800</v>
      </c>
      <c r="AF23" s="408">
        <v>11</v>
      </c>
      <c r="AG23" s="412">
        <f>$F$16</f>
        <v>0.35416666666666669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0.35416666666666669</v>
      </c>
      <c r="G24" s="405">
        <v>41558</v>
      </c>
      <c r="H24" s="408">
        <v>12</v>
      </c>
      <c r="I24" s="412">
        <f>$F$19</f>
        <v>0.35416666666666669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0.35416666666666669</v>
      </c>
      <c r="P24" s="413">
        <v>41650</v>
      </c>
      <c r="Q24" s="409">
        <v>12</v>
      </c>
      <c r="R24" s="412">
        <f>$F$20</f>
        <v>0.35416666666666669</v>
      </c>
      <c r="S24" s="406">
        <v>41681</v>
      </c>
      <c r="T24" s="407">
        <v>12</v>
      </c>
      <c r="U24" s="412">
        <f>$F$16</f>
        <v>0.35416666666666669</v>
      </c>
      <c r="V24" s="406">
        <v>41709</v>
      </c>
      <c r="W24" s="408">
        <v>12</v>
      </c>
      <c r="X24" s="412">
        <f>$F$16</f>
        <v>0.35416666666666669</v>
      </c>
      <c r="Y24" s="404">
        <v>41740</v>
      </c>
      <c r="Z24" s="408">
        <v>12</v>
      </c>
      <c r="AA24" s="412">
        <f>$F$19</f>
        <v>0.35416666666666669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0.35416666666666669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0.20833333333333334</v>
      </c>
      <c r="G25" s="405">
        <v>41559</v>
      </c>
      <c r="H25" s="408">
        <v>13</v>
      </c>
      <c r="I25" s="412">
        <f>$F$20</f>
        <v>0.35416666666666669</v>
      </c>
      <c r="J25" s="406">
        <v>41590</v>
      </c>
      <c r="K25" s="408">
        <v>13</v>
      </c>
      <c r="L25" s="412">
        <f>$F$16</f>
        <v>0.35416666666666669</v>
      </c>
      <c r="M25" s="406">
        <v>41620</v>
      </c>
      <c r="N25" s="408">
        <v>13</v>
      </c>
      <c r="O25" s="412">
        <f>$F$18</f>
        <v>0.20833333333333334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0.35416666666666669</v>
      </c>
      <c r="V25" s="406">
        <v>41710</v>
      </c>
      <c r="W25" s="408">
        <v>13</v>
      </c>
      <c r="X25" s="412">
        <f>$F$17</f>
        <v>0.35416666666666669</v>
      </c>
      <c r="Y25" s="404">
        <v>41741</v>
      </c>
      <c r="Z25" s="408">
        <v>13</v>
      </c>
      <c r="AA25" s="412">
        <f>$F$20</f>
        <v>0.35416666666666669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0.20833333333333334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0.35416666666666669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0.35416666666666669</v>
      </c>
      <c r="M26" s="406">
        <v>41621</v>
      </c>
      <c r="N26" s="408">
        <v>14</v>
      </c>
      <c r="O26" s="412">
        <f>$F$19</f>
        <v>0.35416666666666669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0.20833333333333334</v>
      </c>
      <c r="V26" s="406">
        <v>41711</v>
      </c>
      <c r="W26" s="409">
        <v>14</v>
      </c>
      <c r="X26" s="412">
        <f>$F$18</f>
        <v>0.20833333333333334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0.35416666666666669</v>
      </c>
      <c r="AE26" s="406">
        <v>41803</v>
      </c>
      <c r="AF26" s="409">
        <v>14</v>
      </c>
      <c r="AG26" s="412">
        <f>$F$19</f>
        <v>0.35416666666666669</v>
      </c>
      <c r="AH26" s="405">
        <v>41833</v>
      </c>
      <c r="AI26" s="427">
        <v>14</v>
      </c>
      <c r="AJ26" s="425" t="str">
        <f>$A$52</f>
        <v>FERIE</v>
      </c>
      <c r="AK26" s="406">
        <v>41864</v>
      </c>
      <c r="AL26" s="408">
        <v>14</v>
      </c>
      <c r="AM26" s="432" t="s">
        <v>223</v>
      </c>
    </row>
    <row r="27" spans="4:40">
      <c r="D27" s="406">
        <v>41531</v>
      </c>
      <c r="E27" s="408">
        <v>15</v>
      </c>
      <c r="F27" s="412">
        <f>$F$20</f>
        <v>0.35416666666666669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0.20833333333333334</v>
      </c>
      <c r="M27" s="406">
        <v>41622</v>
      </c>
      <c r="N27" s="408">
        <v>15</v>
      </c>
      <c r="O27" s="412">
        <f>$F$20</f>
        <v>0.35416666666666669</v>
      </c>
      <c r="P27" s="413">
        <v>41653</v>
      </c>
      <c r="Q27" s="408">
        <v>15</v>
      </c>
      <c r="R27" s="412">
        <f>$F$16</f>
        <v>0.35416666666666669</v>
      </c>
      <c r="S27" s="406">
        <v>41684</v>
      </c>
      <c r="T27" s="407">
        <v>15</v>
      </c>
      <c r="U27" s="412">
        <f>$F$19</f>
        <v>0.35416666666666669</v>
      </c>
      <c r="V27" s="406">
        <v>41712</v>
      </c>
      <c r="W27" s="409">
        <v>15</v>
      </c>
      <c r="X27" s="412">
        <f>$F$19</f>
        <v>0.35416666666666669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0.35416666666666669</v>
      </c>
      <c r="AE27" s="406">
        <v>41804</v>
      </c>
      <c r="AF27" s="409">
        <v>15</v>
      </c>
      <c r="AG27" s="412">
        <f>$F$20</f>
        <v>0.35416666666666669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$A$52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0.35416666666666669</v>
      </c>
      <c r="J28" s="406">
        <v>41593</v>
      </c>
      <c r="K28" s="408">
        <v>16</v>
      </c>
      <c r="L28" s="412">
        <f>$F$19</f>
        <v>0.35416666666666669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0.35416666666666669</v>
      </c>
      <c r="S28" s="406">
        <v>41685</v>
      </c>
      <c r="T28" s="408">
        <v>16</v>
      </c>
      <c r="U28" s="412">
        <f>$F$20</f>
        <v>0.35416666666666669</v>
      </c>
      <c r="V28" s="406">
        <v>41713</v>
      </c>
      <c r="W28" s="408">
        <v>16</v>
      </c>
      <c r="X28" s="412">
        <f>$F$20</f>
        <v>0.35416666666666669</v>
      </c>
      <c r="Y28" s="404">
        <v>41744</v>
      </c>
      <c r="Z28" s="408">
        <v>16</v>
      </c>
      <c r="AA28" s="412">
        <f>$F$16</f>
        <v>0.35416666666666669</v>
      </c>
      <c r="AB28" s="406">
        <v>41774</v>
      </c>
      <c r="AC28" s="408">
        <v>16</v>
      </c>
      <c r="AD28" s="412">
        <f>$F$18</f>
        <v>0.20833333333333334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0.35416666666666669</v>
      </c>
      <c r="J29" s="406">
        <v>41594</v>
      </c>
      <c r="K29" s="408">
        <v>17</v>
      </c>
      <c r="L29" s="412">
        <f>$F$20</f>
        <v>0.35416666666666669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0.20833333333333334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0.35416666666666669</v>
      </c>
      <c r="AB29" s="406">
        <v>41775</v>
      </c>
      <c r="AC29" s="408">
        <v>17</v>
      </c>
      <c r="AD29" s="412">
        <f>$F$19</f>
        <v>0.35416666666666669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0.35416666666666669</v>
      </c>
      <c r="G30" s="405">
        <v>41564</v>
      </c>
      <c r="H30" s="408">
        <v>18</v>
      </c>
      <c r="I30" s="412">
        <f>$F$18</f>
        <v>0.20833333333333334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0.35416666666666669</v>
      </c>
      <c r="P30" s="413">
        <v>41656</v>
      </c>
      <c r="Q30" s="408">
        <v>18</v>
      </c>
      <c r="R30" s="412">
        <f>$F$19</f>
        <v>0.35416666666666669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0.20833333333333334</v>
      </c>
      <c r="AB30" s="406">
        <v>41776</v>
      </c>
      <c r="AC30" s="408">
        <v>18</v>
      </c>
      <c r="AD30" s="412">
        <f>$F$20</f>
        <v>0.35416666666666669</v>
      </c>
      <c r="AE30" s="406">
        <v>41807</v>
      </c>
      <c r="AF30" s="408">
        <v>18</v>
      </c>
      <c r="AG30" s="412">
        <f>$F$16</f>
        <v>0.35416666666666669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0.35416666666666669</v>
      </c>
      <c r="G31" s="405">
        <v>41565</v>
      </c>
      <c r="H31" s="408">
        <v>19</v>
      </c>
      <c r="I31" s="412">
        <f>$F$19</f>
        <v>0.35416666666666669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0.35416666666666669</v>
      </c>
      <c r="P31" s="413">
        <v>41657</v>
      </c>
      <c r="Q31" s="409">
        <v>19</v>
      </c>
      <c r="R31" s="412">
        <f>$F$20</f>
        <v>0.35416666666666669</v>
      </c>
      <c r="S31" s="406">
        <v>41688</v>
      </c>
      <c r="T31" s="408">
        <v>19</v>
      </c>
      <c r="U31" s="412">
        <f>$F$16</f>
        <v>0.35416666666666669</v>
      </c>
      <c r="V31" s="406">
        <v>41716</v>
      </c>
      <c r="W31" s="408">
        <v>19</v>
      </c>
      <c r="X31" s="412">
        <f>$F$16</f>
        <v>0.35416666666666669</v>
      </c>
      <c r="Y31" s="404">
        <v>41747</v>
      </c>
      <c r="Z31" s="408">
        <v>19</v>
      </c>
      <c r="AA31" s="412">
        <f>$F$19</f>
        <v>0.35416666666666669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0.35416666666666669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0.20833333333333334</v>
      </c>
      <c r="G32" s="405">
        <v>41566</v>
      </c>
      <c r="H32" s="408">
        <v>20</v>
      </c>
      <c r="I32" s="412">
        <f>$F$20</f>
        <v>0.35416666666666669</v>
      </c>
      <c r="J32" s="406">
        <v>41597</v>
      </c>
      <c r="K32" s="408">
        <v>20</v>
      </c>
      <c r="L32" s="412">
        <f>$F$16</f>
        <v>0.35416666666666669</v>
      </c>
      <c r="M32" s="406">
        <v>41627</v>
      </c>
      <c r="N32" s="408">
        <v>20</v>
      </c>
      <c r="O32" s="412">
        <f>$F$18</f>
        <v>0.20833333333333334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0.35416666666666669</v>
      </c>
      <c r="V32" s="406">
        <v>41717</v>
      </c>
      <c r="W32" s="408">
        <v>20</v>
      </c>
      <c r="X32" s="412">
        <f>$F$17</f>
        <v>0.35416666666666669</v>
      </c>
      <c r="Y32" s="404">
        <v>41748</v>
      </c>
      <c r="Z32" s="408">
        <v>20</v>
      </c>
      <c r="AA32" s="412">
        <f>$F$20</f>
        <v>0.35416666666666669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0.20833333333333334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0.35416666666666669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0.35416666666666669</v>
      </c>
      <c r="M33" s="406">
        <v>41628</v>
      </c>
      <c r="N33" s="408">
        <v>21</v>
      </c>
      <c r="O33" s="412">
        <f>$F$19</f>
        <v>0.35416666666666669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0.20833333333333334</v>
      </c>
      <c r="V33" s="406">
        <v>41718</v>
      </c>
      <c r="W33" s="409">
        <v>21</v>
      </c>
      <c r="X33" s="412">
        <f>$F$18</f>
        <v>0.20833333333333334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$A$52</f>
        <v>FERIE</v>
      </c>
      <c r="AE33" s="406">
        <v>41810</v>
      </c>
      <c r="AF33" s="409">
        <v>21</v>
      </c>
      <c r="AG33" s="412">
        <f>$F$19</f>
        <v>0.35416666666666669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0.35416666666666669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0.20833333333333334</v>
      </c>
      <c r="M34" s="406">
        <v>41629</v>
      </c>
      <c r="N34" s="408">
        <v>22</v>
      </c>
      <c r="O34" s="412">
        <f>$F$20</f>
        <v>0.35416666666666669</v>
      </c>
      <c r="P34" s="413">
        <v>41660</v>
      </c>
      <c r="Q34" s="408">
        <v>22</v>
      </c>
      <c r="R34" s="412">
        <f>$F$16</f>
        <v>0.35416666666666669</v>
      </c>
      <c r="S34" s="406">
        <v>41691</v>
      </c>
      <c r="T34" s="408">
        <v>22</v>
      </c>
      <c r="U34" s="412">
        <f>$F$19</f>
        <v>0.35416666666666669</v>
      </c>
      <c r="V34" s="406">
        <v>41719</v>
      </c>
      <c r="W34" s="409">
        <v>22</v>
      </c>
      <c r="X34" s="412">
        <f>$F$19</f>
        <v>0.35416666666666669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0.35416666666666669</v>
      </c>
      <c r="AE34" s="406">
        <v>41811</v>
      </c>
      <c r="AF34" s="409">
        <v>22</v>
      </c>
      <c r="AG34" s="412">
        <f>$F$20</f>
        <v>0.35416666666666669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0.35416666666666669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0.35416666666666669</v>
      </c>
      <c r="S35" s="406">
        <v>41692</v>
      </c>
      <c r="T35" s="409">
        <v>23</v>
      </c>
      <c r="U35" s="412">
        <f>$F$20</f>
        <v>0.35416666666666669</v>
      </c>
      <c r="V35" s="406">
        <v>41720</v>
      </c>
      <c r="W35" s="408">
        <v>23</v>
      </c>
      <c r="X35" s="412">
        <f>$F$20</f>
        <v>0.35416666666666669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0.20833333333333334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0.35416666666666669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0.20833333333333334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0.35416666666666669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0.35416666666666669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$A$52</f>
        <v>FERIE</v>
      </c>
      <c r="P37" s="413">
        <v>41663</v>
      </c>
      <c r="Q37" s="408">
        <v>25</v>
      </c>
      <c r="R37" s="412">
        <f>$F$19</f>
        <v>0.35416666666666669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0.35416666666666669</v>
      </c>
      <c r="AE37" s="406">
        <v>41814</v>
      </c>
      <c r="AF37" s="408">
        <v>25</v>
      </c>
      <c r="AG37" s="412">
        <f>$F$16</f>
        <v>0.35416666666666669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0.35416666666666669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0.35416666666666669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0.35416666666666669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0.35416666666666669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0.20833333333333334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0.35416666666666669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0.35416666666666669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0.20833333333333334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0.35416666666666669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0.35416666666666669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0.20833333333333334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0.35416666666666669</v>
      </c>
      <c r="AE40" s="406">
        <v>41817</v>
      </c>
      <c r="AF40" s="409">
        <v>28</v>
      </c>
      <c r="AG40" s="412">
        <f>$F$19</f>
        <v>0.35416666666666669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0.35416666666666669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0.20833333333333334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0.35416666666666669</v>
      </c>
      <c r="S41" s="438"/>
      <c r="T41" s="438"/>
      <c r="U41" s="442"/>
      <c r="V41" s="406">
        <v>41726</v>
      </c>
      <c r="W41" s="409">
        <v>29</v>
      </c>
      <c r="X41" s="412">
        <f>$F$19</f>
        <v>0.35416666666666669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0.35416666666666669</v>
      </c>
      <c r="AE41" s="406">
        <v>41818</v>
      </c>
      <c r="AF41" s="409">
        <v>29</v>
      </c>
      <c r="AG41" s="412">
        <f>$F$20</f>
        <v>0.35416666666666669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0.35416666666666669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0.35416666666666669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0.20833333333333334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0.20833333333333334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0.35416666666666669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158" customFormat="1">
      <c r="D44" s="159"/>
      <c r="E44" s="159"/>
      <c r="F44" s="160">
        <f>SUM(F13:F43)</f>
        <v>6.7500000000000009</v>
      </c>
      <c r="G44" s="160"/>
      <c r="H44" s="160"/>
      <c r="I44" s="160">
        <f>SUM(I13:I43)</f>
        <v>5.7500000000000009</v>
      </c>
      <c r="J44" s="160"/>
      <c r="K44" s="160"/>
      <c r="L44" s="160">
        <f>SUM(L13:L43)</f>
        <v>6.1458333333333339</v>
      </c>
      <c r="M44" s="160"/>
      <c r="N44" s="160"/>
      <c r="O44" s="160">
        <f>SUM(O13:O43)</f>
        <v>5.229166666666667</v>
      </c>
      <c r="P44" s="161"/>
      <c r="Q44" s="160"/>
      <c r="R44" s="160">
        <f>SUM(R13:R43)</f>
        <v>6.3750000000000009</v>
      </c>
      <c r="S44" s="160"/>
      <c r="T44" s="160"/>
      <c r="U44" s="160">
        <f>SUM(U13:U43)</f>
        <v>6.4583333333333348</v>
      </c>
      <c r="V44" s="160"/>
      <c r="W44" s="160"/>
      <c r="X44" s="160">
        <f>SUM(X13:X43)</f>
        <v>5.5208333333333339</v>
      </c>
      <c r="Y44" s="160"/>
      <c r="Z44" s="160"/>
      <c r="AA44" s="160">
        <f>SUM(AA13:AA43)</f>
        <v>4.5208333333333339</v>
      </c>
      <c r="AB44" s="160"/>
      <c r="AC44" s="160"/>
      <c r="AD44" s="160">
        <f>SUM(AD13:AD43)</f>
        <v>5.083333333333333</v>
      </c>
      <c r="AE44" s="160"/>
      <c r="AF44" s="160"/>
      <c r="AG44" s="160">
        <f>SUM(AG13:AG43)</f>
        <v>6.8541666666666679</v>
      </c>
      <c r="AH44" s="160"/>
      <c r="AI44" s="160"/>
      <c r="AJ44" s="160">
        <f>SUM(AJ13:AJ43)</f>
        <v>3.083333333333333</v>
      </c>
      <c r="AK44" s="160"/>
      <c r="AL44" s="160"/>
      <c r="AM44" s="160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63.27083333333335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SUM(AJ19:AJ25)+SUM(AM36:AM42)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personnels'!G10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1.0624999999999787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AH48" s="640"/>
      <c r="AI48" s="640"/>
      <c r="AJ48" s="640"/>
      <c r="AK48" s="640"/>
      <c r="AL48" s="640"/>
      <c r="AM48" s="640"/>
    </row>
    <row r="49" spans="1:39">
      <c r="F49" s="108" t="str">
        <f>'Liste des personnels'!C49</f>
        <v>Saint-Pol-sur-Mer, le 01/09/2017</v>
      </c>
      <c r="R49" s="121" t="str">
        <f>'Liste des personnels'!$D$51</f>
        <v>Le Proviseur,</v>
      </c>
      <c r="AD49" s="121" t="s">
        <v>85</v>
      </c>
      <c r="AJ49" s="163"/>
      <c r="AK49" s="163"/>
      <c r="AL49" s="163"/>
      <c r="AM49" s="163"/>
    </row>
    <row r="50" spans="1:39">
      <c r="A50" s="450" t="s">
        <v>108</v>
      </c>
      <c r="B50" s="457" t="s">
        <v>226</v>
      </c>
      <c r="C50" s="458"/>
      <c r="D50" s="458"/>
      <c r="E50" s="458"/>
      <c r="F50" s="458"/>
      <c r="AJ50" s="163"/>
      <c r="AK50" s="163"/>
      <c r="AL50" s="163"/>
      <c r="AM50" s="163"/>
    </row>
    <row r="51" spans="1:39">
      <c r="A51" s="432" t="s">
        <v>223</v>
      </c>
      <c r="B51" s="453" t="s">
        <v>224</v>
      </c>
      <c r="C51" s="456"/>
      <c r="D51" s="456"/>
      <c r="E51" s="456"/>
      <c r="F51" s="456"/>
    </row>
    <row r="52" spans="1:39">
      <c r="A52" s="428" t="s">
        <v>215</v>
      </c>
      <c r="B52" s="453" t="s">
        <v>222</v>
      </c>
      <c r="C52" s="456"/>
      <c r="D52" s="456"/>
      <c r="E52" s="456"/>
      <c r="F52" s="456"/>
      <c r="T52" s="121" t="str">
        <f>'Liste des personnels'!$D$53</f>
        <v>J-M. SAILLY</v>
      </c>
      <c r="AF52" s="121" t="str">
        <f>J7</f>
        <v>Thierry AIMAN</v>
      </c>
    </row>
    <row r="53" spans="1:39">
      <c r="A53" s="432" t="s">
        <v>107</v>
      </c>
      <c r="B53" s="454" t="s">
        <v>225</v>
      </c>
      <c r="C53" s="455"/>
      <c r="D53" s="455"/>
      <c r="E53" s="455"/>
      <c r="F53" s="455"/>
    </row>
    <row r="54" spans="1:39">
      <c r="A54" s="449"/>
      <c r="B54" s="639" t="s">
        <v>227</v>
      </c>
      <c r="C54" s="630"/>
      <c r="D54" s="630"/>
      <c r="E54" s="630"/>
      <c r="F54" s="630"/>
      <c r="G54" s="630"/>
    </row>
  </sheetData>
  <sheetProtection selectLockedCells="1" selectUnlockedCells="1"/>
  <mergeCells count="34"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B54:G54"/>
    <mergeCell ref="A9:G9"/>
    <mergeCell ref="H9:J9"/>
    <mergeCell ref="N9:P9"/>
    <mergeCell ref="U9:Z9"/>
    <mergeCell ref="U10:Z10"/>
    <mergeCell ref="D46:F46"/>
    <mergeCell ref="G46:I46"/>
    <mergeCell ref="K46:Q46"/>
    <mergeCell ref="R46:T46"/>
    <mergeCell ref="W46:AA46"/>
    <mergeCell ref="AA9:AK9"/>
    <mergeCell ref="AA10:AK10"/>
    <mergeCell ref="D12:F12"/>
    <mergeCell ref="G12:I12"/>
    <mergeCell ref="J12:L12"/>
  </mergeCells>
  <conditionalFormatting sqref="D13:D42">
    <cfRule type="containsText" dxfId="416" priority="33" stopIfTrue="1" operator="containsText" text="samedi">
      <formula>NOT(ISERROR(SEARCH("samedi",D13)))</formula>
    </cfRule>
    <cfRule type="containsText" dxfId="415" priority="34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414" priority="27" stopIfTrue="1" operator="containsText" text="sam">
      <formula>NOT(ISERROR(SEARCH("sam",D13)))</formula>
    </cfRule>
    <cfRule type="containsText" dxfId="413" priority="28" stopIfTrue="1" operator="containsText" text="sam;dim">
      <formula>NOT(ISERROR(SEARCH("sam;dim",D13)))</formula>
    </cfRule>
    <cfRule type="containsText" dxfId="412" priority="29" stopIfTrue="1" operator="containsText" text="dim">
      <formula>NOT(ISERROR(SEARCH("dim",D13)))</formula>
    </cfRule>
    <cfRule type="containsText" dxfId="411" priority="30" stopIfTrue="1" operator="containsText" text="lun">
      <formula>NOT(ISERROR(SEARCH("lun",D13)))</formula>
    </cfRule>
    <cfRule type="containsText" dxfId="410" priority="31" stopIfTrue="1" operator="containsText" text="lun">
      <formula>NOT(ISERROR(SEARCH("lun",D13)))</formula>
    </cfRule>
    <cfRule type="containsText" dxfId="409" priority="32" stopIfTrue="1" operator="containsText" text="dim">
      <formula>NOT(ISERROR(SEARCH("dim",D13)))</formula>
    </cfRule>
  </conditionalFormatting>
  <conditionalFormatting sqref="D14">
    <cfRule type="containsText" dxfId="408" priority="26" stopIfTrue="1" operator="containsText" text="sam">
      <formula>NOT(ISERROR(SEARCH("sam",D14)))</formula>
    </cfRule>
  </conditionalFormatting>
  <conditionalFormatting sqref="A51">
    <cfRule type="cellIs" dxfId="407" priority="7" operator="equal">
      <formula>$A$52</formula>
    </cfRule>
  </conditionalFormatting>
  <conditionalFormatting sqref="A51">
    <cfRule type="cellIs" dxfId="406" priority="6" operator="equal">
      <formula>$A$52</formula>
    </cfRule>
  </conditionalFormatting>
  <conditionalFormatting sqref="A52">
    <cfRule type="cellIs" dxfId="405" priority="5" operator="equal">
      <formula>$A$52</formula>
    </cfRule>
  </conditionalFormatting>
  <conditionalFormatting sqref="A52">
    <cfRule type="containsText" dxfId="404" priority="4" operator="containsText" text="FERIE">
      <formula>NOT(ISERROR(SEARCH("FERIE",A52)))</formula>
    </cfRule>
  </conditionalFormatting>
  <conditionalFormatting sqref="A51">
    <cfRule type="cellIs" dxfId="403" priority="3" operator="equal">
      <formula>$A$52</formula>
    </cfRule>
  </conditionalFormatting>
  <conditionalFormatting sqref="A51">
    <cfRule type="cellIs" dxfId="402" priority="2" operator="equal">
      <formula>$A$52</formula>
    </cfRule>
  </conditionalFormatting>
  <conditionalFormatting sqref="A52">
    <cfRule type="cellIs" dxfId="401" priority="1" operator="equal">
      <formula>$A$52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1" firstPageNumber="0" orientation="landscape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4:BI31"/>
  <sheetViews>
    <sheetView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.44140625" style="35" customWidth="1"/>
    <col min="62" max="239" width="10.6640625" style="34" customWidth="1"/>
    <col min="240" max="16384" width="1.6640625" style="34"/>
  </cols>
  <sheetData>
    <row r="4" spans="1:61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1">
      <c r="A5" s="36" t="str">
        <f>'Liste des personnels'!D4</f>
        <v>Saint-Pol-sur-Mer</v>
      </c>
      <c r="AO5" s="34" t="str">
        <f>'Liste des personnels'!G4</f>
        <v>Emploi du temps à compter du 1 septembre 2017</v>
      </c>
      <c r="BC5" s="35"/>
      <c r="BI5" s="34"/>
    </row>
    <row r="8" spans="1:61" s="38" customFormat="1" ht="18.75" customHeight="1">
      <c r="B8" s="39" t="s">
        <v>69</v>
      </c>
      <c r="N8" s="39" t="str">
        <f>'Liste des personnels'!C11</f>
        <v>Olivier BARENTS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personnels'!D11</f>
        <v>Agent Technique Territorial Titulaire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</row>
    <row r="9" spans="1:61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personnels'!E11</f>
        <v>Aide de cuisine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1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personnels'!F11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1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1" ht="15.9" customHeigh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1" ht="30" customHeight="1">
      <c r="A14" s="50" t="s">
        <v>76</v>
      </c>
      <c r="B14" s="51"/>
      <c r="C14" s="52"/>
      <c r="D14" s="53"/>
      <c r="E14" s="54"/>
      <c r="F14" s="54"/>
      <c r="G14" s="279"/>
      <c r="H14" s="55"/>
      <c r="I14" s="56"/>
      <c r="J14" s="56"/>
      <c r="K14" s="56"/>
      <c r="L14" s="55"/>
      <c r="M14" s="56"/>
      <c r="N14" s="56"/>
      <c r="O14" s="56"/>
      <c r="P14" s="55"/>
      <c r="Q14" s="56"/>
      <c r="R14" s="387"/>
      <c r="S14" s="59"/>
      <c r="T14" s="55"/>
      <c r="U14" s="56"/>
      <c r="V14" s="56"/>
      <c r="W14" s="56"/>
      <c r="X14" s="55"/>
      <c r="Y14" s="56"/>
      <c r="Z14" s="56"/>
      <c r="AA14" s="56"/>
      <c r="AB14" s="55"/>
      <c r="AC14" s="56"/>
      <c r="AD14" s="56"/>
      <c r="AE14" s="56"/>
      <c r="AF14" s="55"/>
      <c r="AG14" s="56"/>
      <c r="AH14" s="54"/>
      <c r="AI14" s="54"/>
      <c r="AJ14" s="55"/>
      <c r="AK14" s="56"/>
      <c r="AL14" s="56"/>
      <c r="AM14" s="56"/>
      <c r="AN14" s="55"/>
      <c r="AO14" s="56"/>
      <c r="AP14" s="56"/>
      <c r="AQ14" s="307"/>
      <c r="AR14" s="278"/>
      <c r="AS14" s="279"/>
      <c r="AT14" s="279"/>
      <c r="AU14" s="279"/>
      <c r="AV14" s="392"/>
      <c r="AW14" s="54"/>
      <c r="AX14" s="54"/>
      <c r="AY14" s="54"/>
      <c r="AZ14" s="53"/>
      <c r="BA14" s="54"/>
      <c r="BB14" s="54"/>
      <c r="BC14" s="54"/>
      <c r="BD14" s="53"/>
      <c r="BE14" s="54"/>
      <c r="BF14" s="57"/>
      <c r="BG14" s="54"/>
      <c r="BH14" s="61"/>
      <c r="BI14" s="62">
        <v>0.40625</v>
      </c>
    </row>
    <row r="15" spans="1:61" ht="30" customHeight="1">
      <c r="A15" s="63" t="s">
        <v>77</v>
      </c>
      <c r="B15" s="64"/>
      <c r="C15" s="65"/>
      <c r="D15" s="66"/>
      <c r="E15" s="67"/>
      <c r="F15" s="67"/>
      <c r="G15" s="281"/>
      <c r="H15" s="68"/>
      <c r="I15" s="69"/>
      <c r="J15" s="69"/>
      <c r="K15" s="69"/>
      <c r="L15" s="68"/>
      <c r="M15" s="69"/>
      <c r="N15" s="69"/>
      <c r="O15" s="69"/>
      <c r="P15" s="68"/>
      <c r="Q15" s="69"/>
      <c r="R15" s="69"/>
      <c r="S15" s="85"/>
      <c r="T15" s="68"/>
      <c r="U15" s="69"/>
      <c r="V15" s="69"/>
      <c r="W15" s="69"/>
      <c r="X15" s="68"/>
      <c r="Y15" s="69"/>
      <c r="Z15" s="69"/>
      <c r="AA15" s="69"/>
      <c r="AB15" s="68"/>
      <c r="AC15" s="69"/>
      <c r="AD15" s="69"/>
      <c r="AE15" s="69"/>
      <c r="AF15" s="68"/>
      <c r="AG15" s="69"/>
      <c r="AH15" s="67"/>
      <c r="AI15" s="67"/>
      <c r="AJ15" s="68"/>
      <c r="AK15" s="69"/>
      <c r="AL15" s="69"/>
      <c r="AM15" s="69"/>
      <c r="AN15" s="68"/>
      <c r="AO15" s="69"/>
      <c r="AP15" s="69"/>
      <c r="AQ15" s="306"/>
      <c r="AR15" s="280"/>
      <c r="AS15" s="281"/>
      <c r="AT15" s="283"/>
      <c r="AU15" s="283"/>
      <c r="AV15" s="395"/>
      <c r="AW15" s="74"/>
      <c r="AX15" s="74"/>
      <c r="AY15" s="74"/>
      <c r="AZ15" s="66"/>
      <c r="BA15" s="74"/>
      <c r="BB15" s="74"/>
      <c r="BC15" s="74"/>
      <c r="BD15" s="66"/>
      <c r="BE15" s="74"/>
      <c r="BF15" s="78"/>
      <c r="BG15" s="74"/>
      <c r="BH15" s="79"/>
      <c r="BI15" s="80">
        <f>BI14</f>
        <v>0.40625</v>
      </c>
    </row>
    <row r="16" spans="1:61" ht="30" customHeight="1">
      <c r="A16" s="63" t="s">
        <v>78</v>
      </c>
      <c r="B16" s="64"/>
      <c r="C16" s="65"/>
      <c r="D16" s="66"/>
      <c r="E16" s="74"/>
      <c r="F16" s="74"/>
      <c r="G16" s="74"/>
      <c r="H16" s="66"/>
      <c r="I16" s="74"/>
      <c r="J16" s="74"/>
      <c r="K16" s="74"/>
      <c r="L16" s="66"/>
      <c r="M16" s="74"/>
      <c r="N16" s="74"/>
      <c r="O16" s="74"/>
      <c r="P16" s="66"/>
      <c r="Q16" s="74"/>
      <c r="R16" s="74"/>
      <c r="S16" s="74"/>
      <c r="T16" s="66"/>
      <c r="U16" s="74"/>
      <c r="V16" s="74"/>
      <c r="W16" s="74"/>
      <c r="X16" s="66"/>
      <c r="Y16" s="74"/>
      <c r="Z16" s="74"/>
      <c r="AA16" s="74"/>
      <c r="AB16" s="66"/>
      <c r="AC16" s="74"/>
      <c r="AD16" s="74"/>
      <c r="AE16" s="74"/>
      <c r="AF16" s="66"/>
      <c r="AG16" s="74"/>
      <c r="AH16" s="74"/>
      <c r="AI16" s="74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4"/>
      <c r="AV16" s="66"/>
      <c r="AW16" s="74"/>
      <c r="AX16" s="74"/>
      <c r="AY16" s="74"/>
      <c r="AZ16" s="66"/>
      <c r="BA16" s="74"/>
      <c r="BB16" s="74"/>
      <c r="BC16" s="74"/>
      <c r="BD16" s="66"/>
      <c r="BE16" s="74"/>
      <c r="BF16" s="78"/>
      <c r="BG16" s="74"/>
      <c r="BH16" s="79"/>
      <c r="BI16" s="80">
        <v>0</v>
      </c>
    </row>
    <row r="17" spans="1:61" ht="30" customHeight="1">
      <c r="A17" s="81" t="s">
        <v>79</v>
      </c>
      <c r="B17" s="82"/>
      <c r="C17" s="83"/>
      <c r="D17" s="70"/>
      <c r="E17" s="67"/>
      <c r="F17" s="67"/>
      <c r="G17" s="281"/>
      <c r="H17" s="68"/>
      <c r="I17" s="69"/>
      <c r="J17" s="69"/>
      <c r="K17" s="69"/>
      <c r="L17" s="68"/>
      <c r="M17" s="69"/>
      <c r="N17" s="69"/>
      <c r="O17" s="69"/>
      <c r="P17" s="68"/>
      <c r="Q17" s="69"/>
      <c r="R17" s="69"/>
      <c r="S17" s="85"/>
      <c r="T17" s="68"/>
      <c r="U17" s="69"/>
      <c r="V17" s="69"/>
      <c r="W17" s="69"/>
      <c r="X17" s="68"/>
      <c r="Y17" s="69"/>
      <c r="Z17" s="69"/>
      <c r="AA17" s="69"/>
      <c r="AB17" s="68"/>
      <c r="AC17" s="69"/>
      <c r="AD17" s="69"/>
      <c r="AE17" s="69"/>
      <c r="AF17" s="68"/>
      <c r="AG17" s="69"/>
      <c r="AH17" s="67"/>
      <c r="AI17" s="67"/>
      <c r="AJ17" s="68"/>
      <c r="AK17" s="69"/>
      <c r="AL17" s="69"/>
      <c r="AM17" s="69"/>
      <c r="AN17" s="68"/>
      <c r="AO17" s="69"/>
      <c r="AP17" s="69"/>
      <c r="AQ17" s="306"/>
      <c r="AR17" s="280"/>
      <c r="AS17" s="281"/>
      <c r="AT17" s="281"/>
      <c r="AU17" s="281"/>
      <c r="AV17" s="396"/>
      <c r="AW17" s="67"/>
      <c r="AX17" s="67"/>
      <c r="AY17" s="67"/>
      <c r="AZ17" s="70"/>
      <c r="BA17" s="67"/>
      <c r="BB17" s="67"/>
      <c r="BC17" s="67"/>
      <c r="BD17" s="70"/>
      <c r="BE17" s="67"/>
      <c r="BF17" s="71"/>
      <c r="BG17" s="67"/>
      <c r="BH17" s="86"/>
      <c r="BI17" s="87">
        <f>BI14</f>
        <v>0.40625</v>
      </c>
    </row>
    <row r="18" spans="1:61" ht="30" customHeight="1">
      <c r="A18" s="63" t="s">
        <v>80</v>
      </c>
      <c r="B18" s="64"/>
      <c r="C18" s="65"/>
      <c r="D18" s="66"/>
      <c r="E18" s="67"/>
      <c r="F18" s="67"/>
      <c r="G18" s="281"/>
      <c r="H18" s="68"/>
      <c r="I18" s="69"/>
      <c r="J18" s="69"/>
      <c r="K18" s="69"/>
      <c r="L18" s="68"/>
      <c r="M18" s="69"/>
      <c r="N18" s="69"/>
      <c r="O18" s="69"/>
      <c r="P18" s="68"/>
      <c r="Q18" s="69"/>
      <c r="R18" s="69"/>
      <c r="S18" s="85"/>
      <c r="T18" s="68"/>
      <c r="U18" s="69"/>
      <c r="V18" s="69"/>
      <c r="W18" s="69"/>
      <c r="X18" s="68"/>
      <c r="Y18" s="69"/>
      <c r="Z18" s="69"/>
      <c r="AA18" s="69"/>
      <c r="AB18" s="68"/>
      <c r="AC18" s="69"/>
      <c r="AD18" s="69"/>
      <c r="AE18" s="69"/>
      <c r="AF18" s="68"/>
      <c r="AG18" s="69"/>
      <c r="AH18" s="67"/>
      <c r="AI18" s="67"/>
      <c r="AJ18" s="68"/>
      <c r="AK18" s="69"/>
      <c r="AL18" s="69"/>
      <c r="AM18" s="69"/>
      <c r="AN18" s="68"/>
      <c r="AO18" s="69"/>
      <c r="AP18" s="69"/>
      <c r="AQ18" s="306"/>
      <c r="AR18" s="280"/>
      <c r="AS18" s="281"/>
      <c r="AT18" s="283"/>
      <c r="AU18" s="283"/>
      <c r="AV18" s="395"/>
      <c r="AW18" s="74"/>
      <c r="AX18" s="74"/>
      <c r="AY18" s="74"/>
      <c r="AZ18" s="66"/>
      <c r="BA18" s="74"/>
      <c r="BB18" s="74"/>
      <c r="BC18" s="74"/>
      <c r="BD18" s="66"/>
      <c r="BE18" s="74"/>
      <c r="BF18" s="78"/>
      <c r="BG18" s="74"/>
      <c r="BH18" s="79"/>
      <c r="BI18" s="80">
        <f>BI14</f>
        <v>0.40625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94"/>
      <c r="BI19" s="95"/>
    </row>
    <row r="20" spans="1:6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99"/>
      <c r="BI20" s="100"/>
    </row>
    <row r="21" spans="1:6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03">
        <f>BI14+BI15+BI16+BI17+BI18</f>
        <v>1.625</v>
      </c>
    </row>
    <row r="22" spans="1:61">
      <c r="E22" s="104"/>
      <c r="F22" s="105"/>
      <c r="G22" s="106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BB23" s="102"/>
      <c r="BC23" s="102"/>
      <c r="BD23" s="102"/>
      <c r="BE23" s="102"/>
      <c r="BF23" s="102"/>
      <c r="BG23" s="102"/>
      <c r="BH23" s="102"/>
      <c r="BI23" s="107"/>
    </row>
    <row r="24" spans="1:61">
      <c r="BB24" s="102"/>
      <c r="BC24" s="102"/>
      <c r="BD24" s="102"/>
      <c r="BE24" s="102"/>
      <c r="BF24" s="102"/>
      <c r="BG24" s="102"/>
      <c r="BH24" s="102"/>
    </row>
    <row r="25" spans="1:61">
      <c r="BB25" s="102"/>
      <c r="BC25" s="102"/>
      <c r="BD25" s="102"/>
      <c r="BE25" s="102"/>
      <c r="BF25" s="102"/>
      <c r="BG25" s="102"/>
      <c r="BH25" s="102"/>
    </row>
    <row r="26" spans="1:61">
      <c r="M26" s="108" t="str">
        <f>'Liste des personnels'!C49</f>
        <v>Saint-Pol-sur-Mer, le 01/09/2017</v>
      </c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</row>
    <row r="28" spans="1:61">
      <c r="AF28" s="34" t="str">
        <f>'Liste des personnels'!$D$51</f>
        <v>Le Proviseur,</v>
      </c>
      <c r="AV28" s="34" t="s">
        <v>85</v>
      </c>
    </row>
    <row r="31" spans="1:61">
      <c r="AH31" s="34" t="str">
        <f>'Liste des personnels'!$D$53</f>
        <v>J-M. SAILLY</v>
      </c>
      <c r="AX31" s="34" t="str">
        <f>N8</f>
        <v>Olivier BARENTS</v>
      </c>
    </row>
  </sheetData>
  <sheetProtection selectLockedCells="1" selectUnlockedCells="1"/>
  <mergeCells count="23">
    <mergeCell ref="BF21:BH21"/>
    <mergeCell ref="AM13:AN13"/>
    <mergeCell ref="AQ13:AR13"/>
    <mergeCell ref="AU13:AV13"/>
    <mergeCell ref="AY13:AZ13"/>
    <mergeCell ref="BC13:BD13"/>
    <mergeCell ref="BG13:BH13"/>
    <mergeCell ref="E12:BH12"/>
    <mergeCell ref="C13:D13"/>
    <mergeCell ref="G13:H13"/>
    <mergeCell ref="K13:L13"/>
    <mergeCell ref="O13:P13"/>
    <mergeCell ref="S13:T13"/>
    <mergeCell ref="W13:X13"/>
    <mergeCell ref="AA13:AB13"/>
    <mergeCell ref="AE13:AF13"/>
    <mergeCell ref="AI13:AJ13"/>
    <mergeCell ref="AK8:AR8"/>
    <mergeCell ref="AS8:BI8"/>
    <mergeCell ref="AK9:AR9"/>
    <mergeCell ref="AS9:BI9"/>
    <mergeCell ref="AK10:AR10"/>
    <mergeCell ref="AS10:BI10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firstPageNumber="0" orientation="landscape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4:BC55"/>
  <sheetViews>
    <sheetView topLeftCell="A20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5.33203125" style="121" customWidth="1"/>
    <col min="4" max="4" width="5" style="121" customWidth="1"/>
    <col min="5" max="5" width="3.109375" style="121" customWidth="1"/>
    <col min="6" max="6" width="7.109375" style="121" customWidth="1"/>
    <col min="7" max="7" width="4.5546875" style="121" customWidth="1"/>
    <col min="8" max="8" width="3.109375" style="121" customWidth="1"/>
    <col min="9" max="9" width="7.109375" style="121" customWidth="1"/>
    <col min="10" max="10" width="5" style="121" customWidth="1"/>
    <col min="11" max="11" width="3.109375" style="121" customWidth="1"/>
    <col min="12" max="12" width="7.109375" style="121" customWidth="1"/>
    <col min="13" max="13" width="5" style="121" customWidth="1"/>
    <col min="14" max="14" width="3.109375" style="121" customWidth="1"/>
    <col min="15" max="15" width="7.109375" style="121" customWidth="1"/>
    <col min="16" max="16" width="4.5546875" style="121" customWidth="1"/>
    <col min="17" max="17" width="3.109375" style="121" customWidth="1"/>
    <col min="18" max="18" width="7.109375" style="121" customWidth="1"/>
    <col min="19" max="19" width="5" style="121" customWidth="1"/>
    <col min="20" max="20" width="3.109375" style="121" customWidth="1"/>
    <col min="21" max="21" width="7.109375" style="121" customWidth="1"/>
    <col min="22" max="22" width="5" style="121" customWidth="1"/>
    <col min="23" max="23" width="3.109375" style="121" customWidth="1"/>
    <col min="24" max="24" width="7.109375" style="121" customWidth="1"/>
    <col min="25" max="25" width="5" style="121" customWidth="1"/>
    <col min="26" max="26" width="3.109375" style="121" customWidth="1"/>
    <col min="27" max="27" width="7.109375" style="121" customWidth="1"/>
    <col min="28" max="28" width="5" style="121" customWidth="1"/>
    <col min="29" max="29" width="3.109375" style="121" customWidth="1"/>
    <col min="30" max="30" width="7.109375" style="121" customWidth="1"/>
    <col min="31" max="31" width="5" style="121" customWidth="1"/>
    <col min="32" max="32" width="3.109375" style="121" customWidth="1"/>
    <col min="33" max="33" width="7.109375" style="121" customWidth="1"/>
    <col min="34" max="34" width="4.5546875" style="121" customWidth="1"/>
    <col min="35" max="35" width="3.109375" style="121" customWidth="1"/>
    <col min="36" max="36" width="7.109375" style="121" customWidth="1"/>
    <col min="37" max="37" width="5" style="121" customWidth="1"/>
    <col min="38" max="38" width="3.109375" style="121" customWidth="1"/>
    <col min="39" max="39" width="7.10937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'Liste des personnels'!C11</f>
        <v>Olivier BARENTS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personnels'!D11</f>
        <v>Agent Technique Territorial Titulaire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personnels'!E11</f>
        <v>Aide de cuisine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personnels'!F11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29.25" customHeight="1">
      <c r="U10" s="615" t="s">
        <v>88</v>
      </c>
      <c r="V10" s="615"/>
      <c r="W10" s="615"/>
      <c r="X10" s="615"/>
      <c r="Y10" s="615"/>
      <c r="Z10" s="615"/>
      <c r="AA10" s="624" t="s">
        <v>145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5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0.25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0.40625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0.40625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0.40625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0.40625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0.40625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0.40625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0.40625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0.40625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0.40625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'4 semainier'!$BI$14</f>
        <v>0.40625</v>
      </c>
      <c r="G16" s="405">
        <v>41550</v>
      </c>
      <c r="H16" s="407">
        <v>4</v>
      </c>
      <c r="I16" s="412">
        <f>$F$18</f>
        <v>0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0.40625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0.40625</v>
      </c>
      <c r="AH16" s="405">
        <v>41823</v>
      </c>
      <c r="AI16" s="407">
        <v>4</v>
      </c>
      <c r="AJ16" s="412">
        <f>$F$18</f>
        <v>0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'4 semainier'!$BI$15</f>
        <v>0.40625</v>
      </c>
      <c r="G17" s="405">
        <v>41551</v>
      </c>
      <c r="H17" s="407">
        <v>5</v>
      </c>
      <c r="I17" s="412">
        <f>$F$19</f>
        <v>0.40625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0.40625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0.40625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0.40625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0.40625</v>
      </c>
      <c r="AH17" s="405">
        <v>41824</v>
      </c>
      <c r="AI17" s="407">
        <v>5</v>
      </c>
      <c r="AJ17" s="412">
        <f>$F$19</f>
        <v>0.40625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'4 semainier'!$BI$16</f>
        <v>0</v>
      </c>
      <c r="G18" s="405">
        <v>41552</v>
      </c>
      <c r="H18" s="408">
        <v>6</v>
      </c>
      <c r="I18" s="412">
        <f>$F$20</f>
        <v>0.40625</v>
      </c>
      <c r="J18" s="406">
        <v>41583</v>
      </c>
      <c r="K18" s="408">
        <v>6</v>
      </c>
      <c r="L18" s="412">
        <f>$F$16</f>
        <v>0.40625</v>
      </c>
      <c r="M18" s="406">
        <v>41613</v>
      </c>
      <c r="N18" s="408">
        <v>6</v>
      </c>
      <c r="O18" s="412">
        <f>$F$18</f>
        <v>0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0.40625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0.40625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</v>
      </c>
      <c r="AH18" s="405">
        <v>41825</v>
      </c>
      <c r="AI18" s="408">
        <v>6</v>
      </c>
      <c r="AJ18" s="412">
        <f>$F$20</f>
        <v>0.40625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'4 semainier'!$BI$17</f>
        <v>0.40625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0.40625</v>
      </c>
      <c r="M19" s="406">
        <v>41614</v>
      </c>
      <c r="N19" s="408">
        <v>7</v>
      </c>
      <c r="O19" s="412">
        <f>$F$19</f>
        <v>0.40625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0.40625</v>
      </c>
      <c r="AE19" s="406">
        <v>41796</v>
      </c>
      <c r="AF19" s="409">
        <v>7</v>
      </c>
      <c r="AG19" s="412">
        <f>$F$19</f>
        <v>0.40625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'4 semainier'!$BI$18</f>
        <v>0.40625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</v>
      </c>
      <c r="M20" s="406">
        <v>41615</v>
      </c>
      <c r="N20" s="408">
        <v>8</v>
      </c>
      <c r="O20" s="412">
        <f>$F$20</f>
        <v>0.40625</v>
      </c>
      <c r="P20" s="413">
        <v>41646</v>
      </c>
      <c r="Q20" s="408">
        <v>8</v>
      </c>
      <c r="R20" s="412">
        <f>$F$16</f>
        <v>0.40625</v>
      </c>
      <c r="S20" s="406">
        <v>41677</v>
      </c>
      <c r="T20" s="409">
        <v>8</v>
      </c>
      <c r="U20" s="412">
        <f>$F$19</f>
        <v>0.40625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0.40625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0.40625</v>
      </c>
      <c r="J21" s="406">
        <v>41586</v>
      </c>
      <c r="K21" s="408">
        <v>9</v>
      </c>
      <c r="L21" s="412">
        <f>$F$19</f>
        <v>0.40625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0.40625</v>
      </c>
      <c r="S21" s="406">
        <v>41678</v>
      </c>
      <c r="T21" s="407">
        <v>9</v>
      </c>
      <c r="U21" s="412">
        <f>$F$20</f>
        <v>0.40625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0.40625</v>
      </c>
      <c r="AB21" s="406">
        <v>41767</v>
      </c>
      <c r="AC21" s="408">
        <v>9</v>
      </c>
      <c r="AD21" s="412">
        <f>$F$18</f>
        <v>0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0.40625</v>
      </c>
      <c r="J22" s="406">
        <v>41587</v>
      </c>
      <c r="K22" s="408">
        <v>10</v>
      </c>
      <c r="L22" s="412">
        <f>$F$20</f>
        <v>0.40625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0.40625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0.40625</v>
      </c>
      <c r="G23" s="405">
        <v>41557</v>
      </c>
      <c r="H23" s="408">
        <v>11</v>
      </c>
      <c r="I23" s="412">
        <f>$F$18</f>
        <v>0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0.40625</v>
      </c>
      <c r="P23" s="413">
        <v>41649</v>
      </c>
      <c r="Q23" s="408">
        <v>11</v>
      </c>
      <c r="R23" s="412">
        <f>$F$19</f>
        <v>0.40625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</v>
      </c>
      <c r="AB23" s="406">
        <v>41769</v>
      </c>
      <c r="AC23" s="409">
        <v>11</v>
      </c>
      <c r="AD23" s="412">
        <f>$F$20</f>
        <v>0.40625</v>
      </c>
      <c r="AE23" s="406">
        <v>41800</v>
      </c>
      <c r="AF23" s="408">
        <v>11</v>
      </c>
      <c r="AG23" s="412">
        <f>$F$16</f>
        <v>0.40625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0.40625</v>
      </c>
      <c r="G24" s="405">
        <v>41558</v>
      </c>
      <c r="H24" s="408">
        <v>12</v>
      </c>
      <c r="I24" s="412">
        <f>$F$19</f>
        <v>0.40625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0.40625</v>
      </c>
      <c r="P24" s="413">
        <v>41650</v>
      </c>
      <c r="Q24" s="409">
        <v>12</v>
      </c>
      <c r="R24" s="412">
        <f>$F$20</f>
        <v>0.40625</v>
      </c>
      <c r="S24" s="406">
        <v>41681</v>
      </c>
      <c r="T24" s="407">
        <v>12</v>
      </c>
      <c r="U24" s="412">
        <f>$F$16</f>
        <v>0.40625</v>
      </c>
      <c r="V24" s="406">
        <v>41709</v>
      </c>
      <c r="W24" s="408">
        <v>12</v>
      </c>
      <c r="X24" s="412">
        <f>$F$16</f>
        <v>0.40625</v>
      </c>
      <c r="Y24" s="404">
        <v>41740</v>
      </c>
      <c r="Z24" s="408">
        <v>12</v>
      </c>
      <c r="AA24" s="412">
        <f>$F$19</f>
        <v>0.40625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0.40625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</v>
      </c>
      <c r="G25" s="405">
        <v>41559</v>
      </c>
      <c r="H25" s="408">
        <v>13</v>
      </c>
      <c r="I25" s="412">
        <f>$F$20</f>
        <v>0.40625</v>
      </c>
      <c r="J25" s="406">
        <v>41590</v>
      </c>
      <c r="K25" s="408">
        <v>13</v>
      </c>
      <c r="L25" s="412">
        <f>$F$16</f>
        <v>0.40625</v>
      </c>
      <c r="M25" s="406">
        <v>41620</v>
      </c>
      <c r="N25" s="408">
        <v>13</v>
      </c>
      <c r="O25" s="412">
        <f>$F$18</f>
        <v>0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0.40625</v>
      </c>
      <c r="V25" s="406">
        <v>41710</v>
      </c>
      <c r="W25" s="408">
        <v>13</v>
      </c>
      <c r="X25" s="412">
        <f>$F$17</f>
        <v>0.40625</v>
      </c>
      <c r="Y25" s="404">
        <v>41741</v>
      </c>
      <c r="Z25" s="408">
        <v>13</v>
      </c>
      <c r="AA25" s="412">
        <f>$F$20</f>
        <v>0.40625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0.40625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0.40625</v>
      </c>
      <c r="M26" s="406">
        <v>41621</v>
      </c>
      <c r="N26" s="408">
        <v>14</v>
      </c>
      <c r="O26" s="412">
        <f>$F$19</f>
        <v>0.40625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</v>
      </c>
      <c r="V26" s="406">
        <v>41711</v>
      </c>
      <c r="W26" s="409">
        <v>14</v>
      </c>
      <c r="X26" s="412">
        <f>$F$18</f>
        <v>0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0.40625</v>
      </c>
      <c r="AE26" s="406">
        <v>41803</v>
      </c>
      <c r="AF26" s="409">
        <v>14</v>
      </c>
      <c r="AG26" s="412">
        <f>$F$19</f>
        <v>0.40625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4:40">
      <c r="D27" s="406">
        <v>41531</v>
      </c>
      <c r="E27" s="408">
        <v>15</v>
      </c>
      <c r="F27" s="412">
        <f>$F$20</f>
        <v>0.40625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</v>
      </c>
      <c r="M27" s="406">
        <v>41622</v>
      </c>
      <c r="N27" s="408">
        <v>15</v>
      </c>
      <c r="O27" s="412">
        <f>$F$20</f>
        <v>0.40625</v>
      </c>
      <c r="P27" s="413">
        <v>41653</v>
      </c>
      <c r="Q27" s="408">
        <v>15</v>
      </c>
      <c r="R27" s="412">
        <f>$F$16</f>
        <v>0.40625</v>
      </c>
      <c r="S27" s="406">
        <v>41684</v>
      </c>
      <c r="T27" s="407">
        <v>15</v>
      </c>
      <c r="U27" s="412">
        <f>$F$19</f>
        <v>0.40625</v>
      </c>
      <c r="V27" s="406">
        <v>41712</v>
      </c>
      <c r="W27" s="409">
        <v>15</v>
      </c>
      <c r="X27" s="412">
        <f>$F$19</f>
        <v>0.40625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0.40625</v>
      </c>
      <c r="AE27" s="406">
        <v>41804</v>
      </c>
      <c r="AF27" s="409">
        <v>15</v>
      </c>
      <c r="AG27" s="412">
        <f>$F$20</f>
        <v>0.40625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0.40625</v>
      </c>
      <c r="J28" s="406">
        <v>41593</v>
      </c>
      <c r="K28" s="408">
        <v>16</v>
      </c>
      <c r="L28" s="412">
        <f>$F$19</f>
        <v>0.40625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0.40625</v>
      </c>
      <c r="S28" s="406">
        <v>41685</v>
      </c>
      <c r="T28" s="408">
        <v>16</v>
      </c>
      <c r="U28" s="412">
        <f>$F$20</f>
        <v>0.40625</v>
      </c>
      <c r="V28" s="406">
        <v>41713</v>
      </c>
      <c r="W28" s="408">
        <v>16</v>
      </c>
      <c r="X28" s="412">
        <f>$F$20</f>
        <v>0.40625</v>
      </c>
      <c r="Y28" s="404">
        <v>41744</v>
      </c>
      <c r="Z28" s="408">
        <v>16</v>
      </c>
      <c r="AA28" s="412">
        <f>$F$16</f>
        <v>0.40625</v>
      </c>
      <c r="AB28" s="406">
        <v>41774</v>
      </c>
      <c r="AC28" s="408">
        <v>16</v>
      </c>
      <c r="AD28" s="412">
        <f>$F$18</f>
        <v>0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0.40625</v>
      </c>
      <c r="J29" s="406">
        <v>41594</v>
      </c>
      <c r="K29" s="408">
        <v>17</v>
      </c>
      <c r="L29" s="412">
        <f>$F$20</f>
        <v>0.40625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0.40625</v>
      </c>
      <c r="AB29" s="406">
        <v>41775</v>
      </c>
      <c r="AC29" s="408">
        <v>17</v>
      </c>
      <c r="AD29" s="412">
        <f>$F$19</f>
        <v>0.40625</v>
      </c>
      <c r="AE29" s="406">
        <v>41806</v>
      </c>
      <c r="AF29" s="408"/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0.40625</v>
      </c>
      <c r="G30" s="405">
        <v>41564</v>
      </c>
      <c r="H30" s="408">
        <v>18</v>
      </c>
      <c r="I30" s="412">
        <f>$F$18</f>
        <v>0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0.40625</v>
      </c>
      <c r="P30" s="413">
        <v>41656</v>
      </c>
      <c r="Q30" s="408">
        <v>18</v>
      </c>
      <c r="R30" s="412">
        <f>$F$19</f>
        <v>0.40625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</v>
      </c>
      <c r="AB30" s="406">
        <v>41776</v>
      </c>
      <c r="AC30" s="408">
        <v>18</v>
      </c>
      <c r="AD30" s="412">
        <f>$F$20</f>
        <v>0.40625</v>
      </c>
      <c r="AE30" s="406">
        <v>41807</v>
      </c>
      <c r="AF30" s="408">
        <v>18</v>
      </c>
      <c r="AG30" s="412">
        <f>$F$16</f>
        <v>0.40625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0.40625</v>
      </c>
      <c r="G31" s="405">
        <v>41565</v>
      </c>
      <c r="H31" s="408">
        <v>19</v>
      </c>
      <c r="I31" s="412">
        <f>$F$19</f>
        <v>0.40625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0.40625</v>
      </c>
      <c r="P31" s="413">
        <v>41657</v>
      </c>
      <c r="Q31" s="409">
        <v>19</v>
      </c>
      <c r="R31" s="412">
        <f>$F$20</f>
        <v>0.40625</v>
      </c>
      <c r="S31" s="406">
        <v>41688</v>
      </c>
      <c r="T31" s="408">
        <v>19</v>
      </c>
      <c r="U31" s="412">
        <f>$F$16</f>
        <v>0.40625</v>
      </c>
      <c r="V31" s="406">
        <v>41716</v>
      </c>
      <c r="W31" s="408">
        <v>19</v>
      </c>
      <c r="X31" s="412">
        <f>$F$16</f>
        <v>0.40625</v>
      </c>
      <c r="Y31" s="404">
        <v>41747</v>
      </c>
      <c r="Z31" s="408">
        <v>19</v>
      </c>
      <c r="AA31" s="412">
        <f>$F$19</f>
        <v>0.40625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0.40625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</v>
      </c>
      <c r="G32" s="405">
        <v>41566</v>
      </c>
      <c r="H32" s="408">
        <v>20</v>
      </c>
      <c r="I32" s="412">
        <f>$F$20</f>
        <v>0.40625</v>
      </c>
      <c r="J32" s="406">
        <v>41597</v>
      </c>
      <c r="K32" s="408">
        <v>20</v>
      </c>
      <c r="L32" s="412">
        <f>$F$16</f>
        <v>0.40625</v>
      </c>
      <c r="M32" s="406">
        <v>41627</v>
      </c>
      <c r="N32" s="408">
        <v>20</v>
      </c>
      <c r="O32" s="412">
        <f>$F$18</f>
        <v>0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0.40625</v>
      </c>
      <c r="V32" s="406">
        <v>41717</v>
      </c>
      <c r="W32" s="408">
        <v>20</v>
      </c>
      <c r="X32" s="412">
        <f>$F$17</f>
        <v>0.40625</v>
      </c>
      <c r="Y32" s="404">
        <v>41748</v>
      </c>
      <c r="Z32" s="408">
        <v>20</v>
      </c>
      <c r="AA32" s="412">
        <f>$F$20</f>
        <v>0.40625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0.40625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0.40625</v>
      </c>
      <c r="M33" s="406">
        <v>41628</v>
      </c>
      <c r="N33" s="408">
        <v>21</v>
      </c>
      <c r="O33" s="412">
        <f>$F$19</f>
        <v>0.40625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</v>
      </c>
      <c r="V33" s="406">
        <v>41718</v>
      </c>
      <c r="W33" s="409">
        <v>21</v>
      </c>
      <c r="X33" s="412">
        <f>$F$18</f>
        <v>0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0.40625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0.40625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</v>
      </c>
      <c r="M34" s="406">
        <v>41629</v>
      </c>
      <c r="N34" s="408">
        <v>22</v>
      </c>
      <c r="O34" s="412">
        <f>$F$20</f>
        <v>0.40625</v>
      </c>
      <c r="P34" s="413">
        <v>41660</v>
      </c>
      <c r="Q34" s="408">
        <v>22</v>
      </c>
      <c r="R34" s="412">
        <f>$F$16</f>
        <v>0.40625</v>
      </c>
      <c r="S34" s="406">
        <v>41691</v>
      </c>
      <c r="T34" s="408">
        <v>22</v>
      </c>
      <c r="U34" s="412">
        <f>$F$19</f>
        <v>0.40625</v>
      </c>
      <c r="V34" s="406">
        <v>41719</v>
      </c>
      <c r="W34" s="409">
        <v>22</v>
      </c>
      <c r="X34" s="412">
        <f>$F$19</f>
        <v>0.40625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0.40625</v>
      </c>
      <c r="AE34" s="406">
        <v>41811</v>
      </c>
      <c r="AF34" s="409">
        <v>22</v>
      </c>
      <c r="AG34" s="412">
        <f>$F$20</f>
        <v>0.40625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0.40625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0.40625</v>
      </c>
      <c r="S35" s="406">
        <v>41692</v>
      </c>
      <c r="T35" s="409">
        <v>23</v>
      </c>
      <c r="U35" s="412">
        <f>$F$20</f>
        <v>0.40625</v>
      </c>
      <c r="V35" s="406">
        <v>41720</v>
      </c>
      <c r="W35" s="408">
        <v>23</v>
      </c>
      <c r="X35" s="412">
        <f>$F$20</f>
        <v>0.40625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0.40625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0.40625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0.40625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0.40625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0.40625</v>
      </c>
      <c r="AE37" s="406">
        <v>41814</v>
      </c>
      <c r="AF37" s="408">
        <v>25</v>
      </c>
      <c r="AG37" s="412">
        <f>$F$16</f>
        <v>0.40625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0.40625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0.40625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0.40625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0.40625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0.40625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0.40625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0.40625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0.40625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0.40625</v>
      </c>
      <c r="AE40" s="406">
        <v>41817</v>
      </c>
      <c r="AF40" s="409">
        <v>28</v>
      </c>
      <c r="AG40" s="412">
        <f>$F$19</f>
        <v>0.40625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0.40625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0.40625</v>
      </c>
      <c r="S41" s="438"/>
      <c r="T41" s="438"/>
      <c r="U41" s="442"/>
      <c r="V41" s="406">
        <v>41726</v>
      </c>
      <c r="W41" s="409">
        <v>29</v>
      </c>
      <c r="X41" s="412">
        <f>$F$19</f>
        <v>0.40625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0.40625</v>
      </c>
      <c r="AE41" s="406">
        <v>41818</v>
      </c>
      <c r="AF41" s="409">
        <v>29</v>
      </c>
      <c r="AG41" s="412">
        <f>$F$20</f>
        <v>0.40625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0.40625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0.40625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0.40625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158" customFormat="1">
      <c r="D44" s="159"/>
      <c r="E44" s="159"/>
      <c r="F44" s="160">
        <f>SUM(F13:F43)</f>
        <v>6.75</v>
      </c>
      <c r="G44" s="160"/>
      <c r="H44" s="160"/>
      <c r="I44" s="160">
        <f>SUM(I13:I43)</f>
        <v>5.7500000000000009</v>
      </c>
      <c r="J44" s="160"/>
      <c r="K44" s="160"/>
      <c r="L44" s="160">
        <f>SUM(L13:L43)</f>
        <v>6.09375</v>
      </c>
      <c r="M44" s="160"/>
      <c r="N44" s="160"/>
      <c r="O44" s="160">
        <f>SUM(O13:O43)</f>
        <v>5.28125</v>
      </c>
      <c r="P44" s="161"/>
      <c r="Q44" s="160"/>
      <c r="R44" s="160">
        <f>SUM(R13:R43)</f>
        <v>6.2708333333333339</v>
      </c>
      <c r="S44" s="160"/>
      <c r="T44" s="160"/>
      <c r="U44" s="160">
        <f>SUM(U13:U43)</f>
        <v>6.5625000000000009</v>
      </c>
      <c r="V44" s="160"/>
      <c r="W44" s="160"/>
      <c r="X44" s="160">
        <f>SUM(X13:X43)</f>
        <v>5.4687500000000009</v>
      </c>
      <c r="Y44" s="160"/>
      <c r="Z44" s="160"/>
      <c r="AA44" s="160">
        <f>SUM(AA13:AA43)</f>
        <v>4.46875</v>
      </c>
      <c r="AB44" s="160"/>
      <c r="AC44" s="160"/>
      <c r="AD44" s="160">
        <f>SUM(AD13:AD43)</f>
        <v>4.875</v>
      </c>
      <c r="AE44" s="160"/>
      <c r="AF44" s="160"/>
      <c r="AG44" s="160">
        <f>SUM(AG13:AG43)</f>
        <v>6.90625</v>
      </c>
      <c r="AH44" s="160"/>
      <c r="AI44" s="160"/>
      <c r="AJ44" s="160">
        <f>SUM(AJ13:AJ43)</f>
        <v>3.083333333333333</v>
      </c>
      <c r="AK44" s="160"/>
      <c r="AL44" s="160"/>
      <c r="AM44" s="160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63.010416666666671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SUM(AJ19:AJ25)+SUM(AM36:AM42)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personnels'!G11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1.3229166666666572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AH48" s="640"/>
      <c r="AI48" s="640"/>
      <c r="AJ48" s="640"/>
      <c r="AK48" s="640"/>
      <c r="AL48" s="640"/>
      <c r="AM48" s="640"/>
    </row>
    <row r="49" spans="1:39">
      <c r="F49" s="108" t="str">
        <f>'Liste des personnels'!C49</f>
        <v>Saint-Pol-sur-Mer, le 01/09/2017</v>
      </c>
      <c r="R49" s="121" t="str">
        <f>'Liste des personnels'!$D$51</f>
        <v>Le Proviseur,</v>
      </c>
      <c r="AD49" s="121" t="s">
        <v>85</v>
      </c>
      <c r="AJ49" s="163"/>
      <c r="AK49" s="163"/>
      <c r="AL49" s="163"/>
      <c r="AM49" s="163"/>
    </row>
    <row r="50" spans="1:39">
      <c r="AJ50" s="163"/>
      <c r="AK50" s="163"/>
      <c r="AL50" s="163"/>
      <c r="AM50" s="163"/>
    </row>
    <row r="51" spans="1:39">
      <c r="A51" s="450" t="s">
        <v>108</v>
      </c>
      <c r="B51" s="637" t="s">
        <v>226</v>
      </c>
      <c r="C51" s="638"/>
      <c r="D51" s="638"/>
      <c r="E51" s="638"/>
      <c r="F51" s="638"/>
    </row>
    <row r="52" spans="1:39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 t="str">
        <f>J7</f>
        <v>Olivier BARENTS</v>
      </c>
    </row>
    <row r="53" spans="1:39">
      <c r="A53" s="428" t="s">
        <v>215</v>
      </c>
      <c r="B53" s="630" t="s">
        <v>222</v>
      </c>
      <c r="C53" s="631"/>
      <c r="D53" s="631"/>
      <c r="E53" s="631"/>
      <c r="F53" s="631"/>
    </row>
    <row r="54" spans="1:39">
      <c r="A54" s="432" t="s">
        <v>107</v>
      </c>
      <c r="B54" s="641" t="s">
        <v>225</v>
      </c>
      <c r="C54" s="642"/>
      <c r="D54" s="642"/>
      <c r="E54" s="642"/>
      <c r="F54" s="642"/>
    </row>
    <row r="55" spans="1:39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8">
    <mergeCell ref="B51:F51"/>
    <mergeCell ref="B52:F52"/>
    <mergeCell ref="B53:F53"/>
    <mergeCell ref="B54:F54"/>
    <mergeCell ref="B55:G55"/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D46:F46"/>
    <mergeCell ref="G46:I46"/>
    <mergeCell ref="K46:Q46"/>
    <mergeCell ref="R46:T46"/>
    <mergeCell ref="W46:AA46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400" priority="12" stopIfTrue="1" operator="containsText" text="samedi">
      <formula>NOT(ISERROR(SEARCH("samedi",D13)))</formula>
    </cfRule>
    <cfRule type="containsText" dxfId="399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398" priority="6" stopIfTrue="1" operator="containsText" text="sam">
      <formula>NOT(ISERROR(SEARCH("sam",D13)))</formula>
    </cfRule>
    <cfRule type="containsText" dxfId="397" priority="7" stopIfTrue="1" operator="containsText" text="sam;dim">
      <formula>NOT(ISERROR(SEARCH("sam;dim",D13)))</formula>
    </cfRule>
    <cfRule type="containsText" dxfId="396" priority="8" stopIfTrue="1" operator="containsText" text="dim">
      <formula>NOT(ISERROR(SEARCH("dim",D13)))</formula>
    </cfRule>
    <cfRule type="containsText" dxfId="395" priority="9" stopIfTrue="1" operator="containsText" text="lun">
      <formula>NOT(ISERROR(SEARCH("lun",D13)))</formula>
    </cfRule>
    <cfRule type="containsText" dxfId="394" priority="10" stopIfTrue="1" operator="containsText" text="lun">
      <formula>NOT(ISERROR(SEARCH("lun",D13)))</formula>
    </cfRule>
    <cfRule type="containsText" dxfId="393" priority="11" stopIfTrue="1" operator="containsText" text="dim">
      <formula>NOT(ISERROR(SEARCH("dim",D13)))</formula>
    </cfRule>
  </conditionalFormatting>
  <conditionalFormatting sqref="D14">
    <cfRule type="containsText" dxfId="392" priority="5" stopIfTrue="1" operator="containsText" text="sam">
      <formula>NOT(ISERROR(SEARCH("sam",D14)))</formula>
    </cfRule>
  </conditionalFormatting>
  <conditionalFormatting sqref="A53">
    <cfRule type="containsText" dxfId="391" priority="4" operator="containsText" text="FERIE">
      <formula>NOT(ISERROR(SEARCH("FERIE",A53)))</formula>
    </cfRule>
  </conditionalFormatting>
  <conditionalFormatting sqref="A52">
    <cfRule type="cellIs" dxfId="390" priority="3" operator="equal">
      <formula>$A$53</formula>
    </cfRule>
  </conditionalFormatting>
  <conditionalFormatting sqref="A52">
    <cfRule type="cellIs" dxfId="389" priority="2" operator="equal">
      <formula>$A$53</formula>
    </cfRule>
  </conditionalFormatting>
  <conditionalFormatting sqref="A53">
    <cfRule type="cellIs" dxfId="388" priority="1" operator="equal">
      <formula>$A$53</formula>
    </cfRule>
  </conditionalFormatting>
  <printOptions horizontalCentered="1"/>
  <pageMargins left="0" right="1.2204724409448819" top="0" bottom="0.11811023622047245" header="0" footer="0.51181102362204722"/>
  <pageSetup paperSize="9" scale="61" firstPageNumber="0" orientation="landscape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4:BJ31"/>
  <sheetViews>
    <sheetView topLeftCell="A7"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.44140625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tr">
        <f>'Liste des personnels'!G4</f>
        <v>Emploi du temps à compter du 1 septembre 2017</v>
      </c>
      <c r="BC5" s="35"/>
      <c r="BI5" s="34"/>
    </row>
    <row r="8" spans="1:62" s="38" customFormat="1" ht="18.75" customHeight="1">
      <c r="B8" s="39" t="s">
        <v>69</v>
      </c>
      <c r="N8" s="39" t="str">
        <f>'Liste des personnels'!C12</f>
        <v>Marie-Françoise TAQUET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personnels'!D12</f>
        <v>Agent Technique Territorial Titulaire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personnels'!E12</f>
        <v>Seconde de cuisine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personnels'!F12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2" ht="30" customHeight="1">
      <c r="A14" s="50" t="s">
        <v>76</v>
      </c>
      <c r="B14" s="51"/>
      <c r="C14" s="52"/>
      <c r="D14" s="53"/>
      <c r="E14" s="54"/>
      <c r="F14" s="54"/>
      <c r="G14" s="56"/>
      <c r="H14" s="55"/>
      <c r="I14" s="56"/>
      <c r="J14" s="56"/>
      <c r="K14" s="56"/>
      <c r="L14" s="55"/>
      <c r="M14" s="56"/>
      <c r="N14" s="56"/>
      <c r="O14" s="56"/>
      <c r="P14" s="55"/>
      <c r="Q14" s="56"/>
      <c r="R14" s="56"/>
      <c r="S14" s="59"/>
      <c r="T14" s="55"/>
      <c r="U14" s="56"/>
      <c r="V14" s="56"/>
      <c r="W14" s="56"/>
      <c r="X14" s="55"/>
      <c r="Y14" s="56"/>
      <c r="Z14" s="56"/>
      <c r="AA14" s="56"/>
      <c r="AB14" s="55"/>
      <c r="AC14" s="56"/>
      <c r="AD14" s="56"/>
      <c r="AE14" s="56"/>
      <c r="AF14" s="55"/>
      <c r="AG14" s="56"/>
      <c r="AH14" s="54"/>
      <c r="AI14" s="54"/>
      <c r="AJ14" s="55"/>
      <c r="AK14" s="56"/>
      <c r="AL14" s="56"/>
      <c r="AM14" s="56"/>
      <c r="AN14" s="55"/>
      <c r="AO14" s="310"/>
      <c r="AP14" s="310"/>
      <c r="AQ14" s="172"/>
      <c r="AR14" s="53"/>
      <c r="AS14" s="54"/>
      <c r="AT14" s="54"/>
      <c r="AU14" s="54"/>
      <c r="AV14" s="53"/>
      <c r="AW14" s="54"/>
      <c r="AX14" s="54"/>
      <c r="AY14" s="54"/>
      <c r="AZ14" s="53"/>
      <c r="BA14" s="54"/>
      <c r="BB14" s="54"/>
      <c r="BC14" s="54"/>
      <c r="BD14" s="53"/>
      <c r="BE14" s="54"/>
      <c r="BF14" s="57"/>
      <c r="BG14" s="54"/>
      <c r="BH14" s="61"/>
      <c r="BI14" s="62">
        <v>0.35416666666666669</v>
      </c>
    </row>
    <row r="15" spans="1:62" ht="30" customHeight="1">
      <c r="A15" s="63" t="s">
        <v>77</v>
      </c>
      <c r="B15" s="64"/>
      <c r="C15" s="65"/>
      <c r="D15" s="66"/>
      <c r="E15" s="67"/>
      <c r="F15" s="67"/>
      <c r="G15" s="69"/>
      <c r="H15" s="68"/>
      <c r="I15" s="69"/>
      <c r="J15" s="69"/>
      <c r="K15" s="69"/>
      <c r="L15" s="68"/>
      <c r="M15" s="69"/>
      <c r="N15" s="69"/>
      <c r="O15" s="69"/>
      <c r="P15" s="68"/>
      <c r="Q15" s="69"/>
      <c r="R15" s="69"/>
      <c r="S15" s="85"/>
      <c r="T15" s="68"/>
      <c r="U15" s="69"/>
      <c r="V15" s="69"/>
      <c r="W15" s="69"/>
      <c r="X15" s="68"/>
      <c r="Y15" s="69"/>
      <c r="Z15" s="69"/>
      <c r="AA15" s="69"/>
      <c r="AB15" s="68"/>
      <c r="AC15" s="69"/>
      <c r="AD15" s="69"/>
      <c r="AE15" s="69"/>
      <c r="AF15" s="68"/>
      <c r="AG15" s="69"/>
      <c r="AH15" s="67"/>
      <c r="AI15" s="67"/>
      <c r="AJ15" s="68"/>
      <c r="AK15" s="69"/>
      <c r="AL15" s="69"/>
      <c r="AM15" s="69"/>
      <c r="AN15" s="68"/>
      <c r="AO15" s="311"/>
      <c r="AP15" s="311"/>
      <c r="AQ15" s="73"/>
      <c r="AR15" s="70"/>
      <c r="AS15" s="67"/>
      <c r="AT15" s="74"/>
      <c r="AU15" s="74"/>
      <c r="AV15" s="66"/>
      <c r="AW15" s="74"/>
      <c r="AX15" s="74"/>
      <c r="AY15" s="74"/>
      <c r="AZ15" s="66"/>
      <c r="BA15" s="74"/>
      <c r="BB15" s="74"/>
      <c r="BC15" s="74"/>
      <c r="BD15" s="66"/>
      <c r="BE15" s="74"/>
      <c r="BF15" s="78"/>
      <c r="BG15" s="74"/>
      <c r="BH15" s="79"/>
      <c r="BI15" s="80">
        <f>BI14</f>
        <v>0.35416666666666669</v>
      </c>
    </row>
    <row r="16" spans="1:62" ht="30" customHeight="1">
      <c r="A16" s="63" t="s">
        <v>78</v>
      </c>
      <c r="B16" s="64"/>
      <c r="C16" s="65"/>
      <c r="D16" s="66"/>
      <c r="E16" s="74"/>
      <c r="F16" s="74"/>
      <c r="G16" s="76"/>
      <c r="H16" s="75"/>
      <c r="I16" s="76"/>
      <c r="J16" s="76"/>
      <c r="K16" s="76"/>
      <c r="L16" s="75"/>
      <c r="M16" s="76"/>
      <c r="N16" s="76"/>
      <c r="O16" s="76"/>
      <c r="P16" s="75"/>
      <c r="Q16" s="76"/>
      <c r="R16" s="76"/>
      <c r="S16" s="88"/>
      <c r="T16" s="75"/>
      <c r="U16" s="76"/>
      <c r="V16" s="76"/>
      <c r="W16" s="76"/>
      <c r="X16" s="75"/>
      <c r="Y16" s="76"/>
      <c r="Z16" s="76"/>
      <c r="AA16" s="308"/>
      <c r="AB16" s="309"/>
      <c r="AC16" s="308"/>
      <c r="AD16" s="308"/>
      <c r="AE16" s="308"/>
      <c r="AF16" s="309"/>
      <c r="AG16" s="308"/>
      <c r="AH16" s="308"/>
      <c r="AI16" s="74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4"/>
      <c r="AV16" s="66"/>
      <c r="AW16" s="74"/>
      <c r="AX16" s="74"/>
      <c r="AY16" s="74"/>
      <c r="AZ16" s="66"/>
      <c r="BA16" s="74"/>
      <c r="BB16" s="74"/>
      <c r="BC16" s="74"/>
      <c r="BD16" s="66"/>
      <c r="BE16" s="74"/>
      <c r="BF16" s="78"/>
      <c r="BG16" s="74"/>
      <c r="BH16" s="79"/>
      <c r="BI16" s="80">
        <v>0.20833333333333334</v>
      </c>
    </row>
    <row r="17" spans="1:61" ht="30" customHeight="1">
      <c r="A17" s="81" t="s">
        <v>79</v>
      </c>
      <c r="B17" s="82"/>
      <c r="C17" s="83"/>
      <c r="D17" s="70"/>
      <c r="E17" s="67"/>
      <c r="F17" s="67"/>
      <c r="G17" s="69"/>
      <c r="H17" s="68"/>
      <c r="I17" s="69"/>
      <c r="J17" s="69"/>
      <c r="K17" s="69"/>
      <c r="L17" s="68"/>
      <c r="M17" s="69"/>
      <c r="N17" s="69"/>
      <c r="O17" s="69"/>
      <c r="P17" s="68"/>
      <c r="Q17" s="69"/>
      <c r="R17" s="69"/>
      <c r="S17" s="85"/>
      <c r="T17" s="68"/>
      <c r="U17" s="69"/>
      <c r="V17" s="69"/>
      <c r="W17" s="69"/>
      <c r="X17" s="68"/>
      <c r="Y17" s="69"/>
      <c r="Z17" s="69"/>
      <c r="AA17" s="69"/>
      <c r="AB17" s="68"/>
      <c r="AC17" s="69"/>
      <c r="AD17" s="69"/>
      <c r="AE17" s="69"/>
      <c r="AF17" s="68"/>
      <c r="AG17" s="69"/>
      <c r="AH17" s="67"/>
      <c r="AI17" s="67"/>
      <c r="AJ17" s="68"/>
      <c r="AK17" s="69"/>
      <c r="AL17" s="69"/>
      <c r="AM17" s="69"/>
      <c r="AN17" s="68"/>
      <c r="AO17" s="311"/>
      <c r="AP17" s="311"/>
      <c r="AQ17" s="73"/>
      <c r="AR17" s="70"/>
      <c r="AS17" s="67"/>
      <c r="AT17" s="67"/>
      <c r="AU17" s="67"/>
      <c r="AV17" s="70"/>
      <c r="AW17" s="67"/>
      <c r="AX17" s="67"/>
      <c r="AY17" s="67"/>
      <c r="AZ17" s="70"/>
      <c r="BA17" s="67"/>
      <c r="BB17" s="67"/>
      <c r="BC17" s="67"/>
      <c r="BD17" s="70"/>
      <c r="BE17" s="67"/>
      <c r="BF17" s="71"/>
      <c r="BG17" s="67"/>
      <c r="BH17" s="86"/>
      <c r="BI17" s="87">
        <f>BI14</f>
        <v>0.35416666666666669</v>
      </c>
    </row>
    <row r="18" spans="1:61" ht="30" customHeight="1">
      <c r="A18" s="63" t="s">
        <v>80</v>
      </c>
      <c r="B18" s="64"/>
      <c r="C18" s="65"/>
      <c r="D18" s="66"/>
      <c r="E18" s="67"/>
      <c r="F18" s="67"/>
      <c r="G18" s="69"/>
      <c r="H18" s="68"/>
      <c r="I18" s="69"/>
      <c r="J18" s="69"/>
      <c r="K18" s="69"/>
      <c r="L18" s="68"/>
      <c r="M18" s="69"/>
      <c r="N18" s="69"/>
      <c r="O18" s="69"/>
      <c r="P18" s="68"/>
      <c r="Q18" s="69"/>
      <c r="R18" s="69"/>
      <c r="S18" s="85"/>
      <c r="T18" s="68"/>
      <c r="U18" s="69"/>
      <c r="V18" s="69"/>
      <c r="W18" s="69"/>
      <c r="X18" s="68"/>
      <c r="Y18" s="69"/>
      <c r="Z18" s="69"/>
      <c r="AA18" s="69"/>
      <c r="AB18" s="68"/>
      <c r="AC18" s="69"/>
      <c r="AD18" s="69"/>
      <c r="AE18" s="69"/>
      <c r="AF18" s="68"/>
      <c r="AG18" s="69"/>
      <c r="AH18" s="67"/>
      <c r="AI18" s="67"/>
      <c r="AJ18" s="68"/>
      <c r="AK18" s="69"/>
      <c r="AL18" s="69"/>
      <c r="AM18" s="69"/>
      <c r="AN18" s="68"/>
      <c r="AO18" s="311"/>
      <c r="AP18" s="311"/>
      <c r="AQ18" s="73"/>
      <c r="AR18" s="70"/>
      <c r="AS18" s="67"/>
      <c r="AT18" s="74"/>
      <c r="AU18" s="74"/>
      <c r="AV18" s="66"/>
      <c r="AW18" s="74"/>
      <c r="AX18" s="74"/>
      <c r="AY18" s="74"/>
      <c r="AZ18" s="66"/>
      <c r="BA18" s="74"/>
      <c r="BB18" s="74"/>
      <c r="BC18" s="74"/>
      <c r="BD18" s="66"/>
      <c r="BE18" s="74"/>
      <c r="BF18" s="78"/>
      <c r="BG18" s="74"/>
      <c r="BH18" s="79"/>
      <c r="BI18" s="80">
        <f>BI14</f>
        <v>0.35416666666666669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94"/>
      <c r="BI19" s="95"/>
    </row>
    <row r="20" spans="1:6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99"/>
      <c r="BI20" s="100"/>
    </row>
    <row r="21" spans="1:6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03">
        <f>BI14+BI15+BI16+BI17+BI18</f>
        <v>1.6250000000000002</v>
      </c>
    </row>
    <row r="22" spans="1:61">
      <c r="E22" s="168"/>
      <c r="F22" s="169"/>
      <c r="G22" s="170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E23" s="294"/>
      <c r="F23" s="295"/>
      <c r="G23" s="296"/>
      <c r="I23" s="34" t="s">
        <v>144</v>
      </c>
      <c r="BB23" s="102"/>
      <c r="BC23" s="102"/>
      <c r="BD23" s="102"/>
      <c r="BE23" s="102"/>
      <c r="BF23" s="102"/>
      <c r="BG23" s="102"/>
      <c r="BH23" s="102"/>
      <c r="BI23" s="107"/>
    </row>
    <row r="24" spans="1:61">
      <c r="I24" s="34" t="s">
        <v>143</v>
      </c>
      <c r="BB24" s="102"/>
      <c r="BC24" s="102"/>
      <c r="BD24" s="102"/>
      <c r="BE24" s="102"/>
      <c r="BF24" s="102"/>
      <c r="BG24" s="102"/>
      <c r="BH24" s="102"/>
    </row>
    <row r="25" spans="1:61">
      <c r="BB25" s="102"/>
      <c r="BC25" s="102"/>
      <c r="BD25" s="102"/>
      <c r="BE25" s="102"/>
      <c r="BF25" s="102"/>
      <c r="BG25" s="102"/>
      <c r="BH25" s="102"/>
    </row>
    <row r="26" spans="1:61">
      <c r="M26" s="108" t="str">
        <f>'Liste des personnels'!C49</f>
        <v>Saint-Pol-sur-Mer, le 01/09/2017</v>
      </c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</row>
    <row r="28" spans="1:61">
      <c r="AF28" s="34" t="str">
        <f>'Liste des personnels'!$D$51</f>
        <v>Le Proviseur,</v>
      </c>
      <c r="AV28" s="34" t="s">
        <v>85</v>
      </c>
    </row>
    <row r="31" spans="1:61">
      <c r="AH31" s="34" t="str">
        <f>'Liste des personnels'!$D$53</f>
        <v>J-M. SAILLY</v>
      </c>
      <c r="AX31" s="34" t="str">
        <f>N8</f>
        <v>Marie-Françoise TAQUET</v>
      </c>
    </row>
  </sheetData>
  <sheetProtection selectLockedCells="1" selectUnlockedCells="1"/>
  <mergeCells count="23">
    <mergeCell ref="BF21:BH21"/>
    <mergeCell ref="AM13:AN13"/>
    <mergeCell ref="AQ13:AR13"/>
    <mergeCell ref="AU13:AV13"/>
    <mergeCell ref="AY13:AZ13"/>
    <mergeCell ref="BC13:BD13"/>
    <mergeCell ref="BG13:BH13"/>
    <mergeCell ref="E12:BH12"/>
    <mergeCell ref="C13:D13"/>
    <mergeCell ref="G13:H13"/>
    <mergeCell ref="K13:L13"/>
    <mergeCell ref="O13:P13"/>
    <mergeCell ref="S13:T13"/>
    <mergeCell ref="W13:X13"/>
    <mergeCell ref="AA13:AB13"/>
    <mergeCell ref="AE13:AF13"/>
    <mergeCell ref="AI13:AJ13"/>
    <mergeCell ref="AK8:AR8"/>
    <mergeCell ref="AS8:BJ8"/>
    <mergeCell ref="AK9:AR9"/>
    <mergeCell ref="AS9:BI9"/>
    <mergeCell ref="AK10:AR10"/>
    <mergeCell ref="AS10:BI10"/>
  </mergeCells>
  <printOptions horizontalCentered="1" verticalCentered="1"/>
  <pageMargins left="0.55118110236220474" right="0.23622047244094491" top="0.31496062992125984" bottom="0.31496062992125984" header="0.51181102362204722" footer="0.51181102362204722"/>
  <pageSetup paperSize="9" firstPageNumber="0" orientation="landscape" r:id="rId1"/>
  <headerFooter alignWithMargins="0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4:BC55"/>
  <sheetViews>
    <sheetView topLeftCell="A16" zoomScale="70" zoomScaleNormal="70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4.88671875" style="121" customWidth="1"/>
    <col min="5" max="5" width="3.44140625" style="121" customWidth="1"/>
    <col min="6" max="6" width="7.6640625" style="121" customWidth="1"/>
    <col min="7" max="7" width="5" style="121" customWidth="1"/>
    <col min="8" max="8" width="3.44140625" style="121" customWidth="1"/>
    <col min="9" max="9" width="7.6640625" style="121" customWidth="1"/>
    <col min="10" max="10" width="4.88671875" style="121" customWidth="1"/>
    <col min="11" max="11" width="3.44140625" style="121" customWidth="1"/>
    <col min="12" max="12" width="7.6640625" style="121" customWidth="1"/>
    <col min="13" max="13" width="4.88671875" style="121" customWidth="1"/>
    <col min="14" max="14" width="3.44140625" style="121" customWidth="1"/>
    <col min="15" max="15" width="7.6640625" style="121" customWidth="1"/>
    <col min="16" max="16" width="5" style="121" customWidth="1"/>
    <col min="17" max="17" width="3.88671875" style="121" customWidth="1"/>
    <col min="18" max="18" width="7.6640625" style="121" customWidth="1"/>
    <col min="19" max="19" width="4.88671875" style="121" customWidth="1"/>
    <col min="20" max="20" width="3.88671875" style="121" customWidth="1"/>
    <col min="21" max="21" width="7.6640625" style="121" customWidth="1"/>
    <col min="22" max="22" width="4.88671875" style="121" customWidth="1"/>
    <col min="23" max="23" width="3.88671875" style="121" customWidth="1"/>
    <col min="24" max="24" width="7.6640625" style="121" customWidth="1"/>
    <col min="25" max="25" width="5.33203125" style="121" customWidth="1"/>
    <col min="26" max="26" width="3.44140625" style="121" customWidth="1"/>
    <col min="27" max="27" width="7.6640625" style="121" customWidth="1"/>
    <col min="28" max="28" width="4.88671875" style="121" customWidth="1"/>
    <col min="29" max="29" width="3.88671875" style="121" customWidth="1"/>
    <col min="30" max="30" width="7.6640625" style="121" customWidth="1"/>
    <col min="31" max="31" width="4.88671875" style="121" customWidth="1"/>
    <col min="32" max="32" width="3.88671875" style="121" customWidth="1"/>
    <col min="33" max="33" width="7.6640625" style="121" customWidth="1"/>
    <col min="34" max="34" width="5" style="121" customWidth="1"/>
    <col min="35" max="35" width="3.88671875" style="121" customWidth="1"/>
    <col min="36" max="36" width="7.6640625" style="121" customWidth="1"/>
    <col min="37" max="37" width="4.88671875" style="121" customWidth="1"/>
    <col min="38" max="38" width="3.88671875" style="121" customWidth="1"/>
    <col min="39" max="39" width="7.664062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'Liste des personnels'!C12</f>
        <v>Marie-Françoise TAQUET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personnels'!D12</f>
        <v>Agent Technique Territorial Titulaire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personnels'!E12</f>
        <v>Seconde de cuisine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personnels'!F12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30" customHeight="1">
      <c r="U10" s="615" t="s">
        <v>88</v>
      </c>
      <c r="V10" s="615"/>
      <c r="W10" s="615"/>
      <c r="X10" s="615"/>
      <c r="Y10" s="615"/>
      <c r="Z10" s="615"/>
      <c r="AA10" s="624" t="s">
        <v>221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5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0.25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0.35416666666666669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0.35416666666666669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0.35416666666666669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0.35416666666666669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0.35416666666666669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0.35416666666666669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0.35416666666666669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0.35416666666666669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0.35416666666666669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'5 semainier'!$BI$14</f>
        <v>0.35416666666666669</v>
      </c>
      <c r="G16" s="405">
        <v>41550</v>
      </c>
      <c r="H16" s="407">
        <v>4</v>
      </c>
      <c r="I16" s="412">
        <f>$F$18</f>
        <v>0.20833333333333334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0.35416666666666669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0.20833333333333334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0.35416666666666669</v>
      </c>
      <c r="AH16" s="405">
        <v>41823</v>
      </c>
      <c r="AI16" s="407">
        <v>4</v>
      </c>
      <c r="AJ16" s="412">
        <f>$F$18</f>
        <v>0.20833333333333334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'5 semainier'!$BI$15</f>
        <v>0.35416666666666669</v>
      </c>
      <c r="G17" s="405">
        <v>41551</v>
      </c>
      <c r="H17" s="407">
        <v>5</v>
      </c>
      <c r="I17" s="412">
        <f>$F$19</f>
        <v>0.35416666666666669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0.35416666666666669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0.35416666666666669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0.35416666666666669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0.35416666666666669</v>
      </c>
      <c r="AH17" s="405">
        <v>41824</v>
      </c>
      <c r="AI17" s="407">
        <v>5</v>
      </c>
      <c r="AJ17" s="412">
        <f>$F$19</f>
        <v>0.35416666666666669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'5 semainier'!$BI$16</f>
        <v>0.20833333333333334</v>
      </c>
      <c r="G18" s="405">
        <v>41552</v>
      </c>
      <c r="H18" s="408">
        <v>6</v>
      </c>
      <c r="I18" s="412">
        <f>$F$20</f>
        <v>0.35416666666666669</v>
      </c>
      <c r="J18" s="406">
        <v>41583</v>
      </c>
      <c r="K18" s="408">
        <v>6</v>
      </c>
      <c r="L18" s="412">
        <f>$F$16</f>
        <v>0.35416666666666669</v>
      </c>
      <c r="M18" s="406">
        <v>41613</v>
      </c>
      <c r="N18" s="408">
        <v>6</v>
      </c>
      <c r="O18" s="412">
        <f>$F$18</f>
        <v>0.20833333333333334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0.35416666666666669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0.35416666666666669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0.20833333333333334</v>
      </c>
      <c r="AH18" s="405">
        <v>41825</v>
      </c>
      <c r="AI18" s="408">
        <v>6</v>
      </c>
      <c r="AJ18" s="412">
        <f>$F$20</f>
        <v>0.35416666666666669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'5 semainier'!$BI$17</f>
        <v>0.35416666666666669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0.35416666666666669</v>
      </c>
      <c r="M19" s="406">
        <v>41614</v>
      </c>
      <c r="N19" s="408">
        <v>7</v>
      </c>
      <c r="O19" s="412">
        <f>$F$19</f>
        <v>0.35416666666666669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0.20833333333333334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0.35416666666666669</v>
      </c>
      <c r="AE19" s="406">
        <v>41796</v>
      </c>
      <c r="AF19" s="409">
        <v>7</v>
      </c>
      <c r="AG19" s="412">
        <f>$F$19</f>
        <v>0.35416666666666669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'5 semainier'!$BI$17</f>
        <v>0.35416666666666669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0.20833333333333334</v>
      </c>
      <c r="M20" s="406">
        <v>41615</v>
      </c>
      <c r="N20" s="408">
        <v>8</v>
      </c>
      <c r="O20" s="412">
        <f>$F$20</f>
        <v>0.35416666666666669</v>
      </c>
      <c r="P20" s="413">
        <v>41646</v>
      </c>
      <c r="Q20" s="408">
        <v>8</v>
      </c>
      <c r="R20" s="412">
        <f>$F$16</f>
        <v>0.35416666666666669</v>
      </c>
      <c r="S20" s="406">
        <v>41677</v>
      </c>
      <c r="T20" s="409">
        <v>8</v>
      </c>
      <c r="U20" s="412">
        <f>$F$19</f>
        <v>0.35416666666666669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0.35416666666666669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0.35416666666666669</v>
      </c>
      <c r="J21" s="406">
        <v>41586</v>
      </c>
      <c r="K21" s="408">
        <v>9</v>
      </c>
      <c r="L21" s="412">
        <f>$F$19</f>
        <v>0.35416666666666669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0.35416666666666669</v>
      </c>
      <c r="S21" s="406">
        <v>41678</v>
      </c>
      <c r="T21" s="407">
        <v>9</v>
      </c>
      <c r="U21" s="412">
        <f>$F$20</f>
        <v>0.35416666666666669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0.35416666666666669</v>
      </c>
      <c r="AB21" s="406">
        <v>41767</v>
      </c>
      <c r="AC21" s="408">
        <v>9</v>
      </c>
      <c r="AD21" s="412">
        <f>$F$18</f>
        <v>0.20833333333333334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0.35416666666666669</v>
      </c>
      <c r="J22" s="406">
        <v>41587</v>
      </c>
      <c r="K22" s="408">
        <v>10</v>
      </c>
      <c r="L22" s="412">
        <f>$F$20</f>
        <v>0.35416666666666669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0.20833333333333334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0.35416666666666669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0.35416666666666669</v>
      </c>
      <c r="G23" s="405">
        <v>41557</v>
      </c>
      <c r="H23" s="408">
        <v>11</v>
      </c>
      <c r="I23" s="412">
        <f>$F$18</f>
        <v>0.20833333333333334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0.35416666666666669</v>
      </c>
      <c r="P23" s="413">
        <v>41649</v>
      </c>
      <c r="Q23" s="408">
        <v>11</v>
      </c>
      <c r="R23" s="412">
        <f>$F$19</f>
        <v>0.35416666666666669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0.20833333333333334</v>
      </c>
      <c r="AB23" s="406">
        <v>41769</v>
      </c>
      <c r="AC23" s="409">
        <v>11</v>
      </c>
      <c r="AD23" s="412">
        <f>$F$20</f>
        <v>0.35416666666666669</v>
      </c>
      <c r="AE23" s="406">
        <v>41800</v>
      </c>
      <c r="AF23" s="408">
        <v>11</v>
      </c>
      <c r="AG23" s="412">
        <f>$F$16</f>
        <v>0.35416666666666669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0.35416666666666669</v>
      </c>
      <c r="G24" s="405">
        <v>41558</v>
      </c>
      <c r="H24" s="408">
        <v>12</v>
      </c>
      <c r="I24" s="412">
        <f>$F$19</f>
        <v>0.35416666666666669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0.35416666666666669</v>
      </c>
      <c r="P24" s="413">
        <v>41650</v>
      </c>
      <c r="Q24" s="409">
        <v>12</v>
      </c>
      <c r="R24" s="412">
        <f>$F$20</f>
        <v>0.35416666666666669</v>
      </c>
      <c r="S24" s="406">
        <v>41681</v>
      </c>
      <c r="T24" s="407">
        <v>12</v>
      </c>
      <c r="U24" s="412">
        <f>$F$16</f>
        <v>0.35416666666666669</v>
      </c>
      <c r="V24" s="406">
        <v>41709</v>
      </c>
      <c r="W24" s="408">
        <v>12</v>
      </c>
      <c r="X24" s="412">
        <f>$F$16</f>
        <v>0.35416666666666669</v>
      </c>
      <c r="Y24" s="404">
        <v>41740</v>
      </c>
      <c r="Z24" s="408">
        <v>12</v>
      </c>
      <c r="AA24" s="412">
        <f>$F$19</f>
        <v>0.35416666666666669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0.35416666666666669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0.20833333333333334</v>
      </c>
      <c r="G25" s="405">
        <v>41559</v>
      </c>
      <c r="H25" s="408">
        <v>13</v>
      </c>
      <c r="I25" s="412">
        <f>$F$20</f>
        <v>0.35416666666666669</v>
      </c>
      <c r="J25" s="406">
        <v>41590</v>
      </c>
      <c r="K25" s="408">
        <v>13</v>
      </c>
      <c r="L25" s="412">
        <f>$F$16</f>
        <v>0.35416666666666669</v>
      </c>
      <c r="M25" s="406">
        <v>41620</v>
      </c>
      <c r="N25" s="408">
        <v>13</v>
      </c>
      <c r="O25" s="412">
        <f>$F$18</f>
        <v>0.20833333333333334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0.35416666666666669</v>
      </c>
      <c r="V25" s="406">
        <v>41710</v>
      </c>
      <c r="W25" s="408">
        <v>13</v>
      </c>
      <c r="X25" s="412">
        <f>$F$17</f>
        <v>0.35416666666666669</v>
      </c>
      <c r="Y25" s="404">
        <v>41741</v>
      </c>
      <c r="Z25" s="408">
        <v>13</v>
      </c>
      <c r="AA25" s="412">
        <f>$F$20</f>
        <v>0.35416666666666669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0.20833333333333334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0.35416666666666669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0.35416666666666669</v>
      </c>
      <c r="M26" s="406">
        <v>41621</v>
      </c>
      <c r="N26" s="408">
        <v>14</v>
      </c>
      <c r="O26" s="412">
        <f>$F$19</f>
        <v>0.35416666666666669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0.20833333333333334</v>
      </c>
      <c r="V26" s="406">
        <v>41711</v>
      </c>
      <c r="W26" s="409">
        <v>14</v>
      </c>
      <c r="X26" s="412">
        <f>$F$18</f>
        <v>0.20833333333333334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0.35416666666666669</v>
      </c>
      <c r="AE26" s="406">
        <v>41803</v>
      </c>
      <c r="AF26" s="409">
        <v>14</v>
      </c>
      <c r="AG26" s="412">
        <f>$F$19</f>
        <v>0.35416666666666669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4:40">
      <c r="D27" s="406">
        <v>41531</v>
      </c>
      <c r="E27" s="408">
        <v>15</v>
      </c>
      <c r="F27" s="412">
        <f>$F$20</f>
        <v>0.35416666666666669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0.20833333333333334</v>
      </c>
      <c r="M27" s="406">
        <v>41622</v>
      </c>
      <c r="N27" s="408">
        <v>15</v>
      </c>
      <c r="O27" s="412">
        <f>$F$20</f>
        <v>0.35416666666666669</v>
      </c>
      <c r="P27" s="413">
        <v>41653</v>
      </c>
      <c r="Q27" s="408">
        <v>15</v>
      </c>
      <c r="R27" s="412">
        <f>$F$16</f>
        <v>0.35416666666666669</v>
      </c>
      <c r="S27" s="406">
        <v>41684</v>
      </c>
      <c r="T27" s="407">
        <v>15</v>
      </c>
      <c r="U27" s="412">
        <f>$F$19</f>
        <v>0.35416666666666669</v>
      </c>
      <c r="V27" s="406">
        <v>41712</v>
      </c>
      <c r="W27" s="409">
        <v>15</v>
      </c>
      <c r="X27" s="412">
        <f>$F$19</f>
        <v>0.35416666666666669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0.35416666666666669</v>
      </c>
      <c r="AE27" s="406">
        <v>41804</v>
      </c>
      <c r="AF27" s="409">
        <v>15</v>
      </c>
      <c r="AG27" s="412">
        <f>$F$20</f>
        <v>0.35416666666666669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0.35416666666666669</v>
      </c>
      <c r="J28" s="406">
        <v>41593</v>
      </c>
      <c r="K28" s="408">
        <v>16</v>
      </c>
      <c r="L28" s="412">
        <f>$F$19</f>
        <v>0.35416666666666669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0.35416666666666669</v>
      </c>
      <c r="S28" s="406">
        <v>41685</v>
      </c>
      <c r="T28" s="408">
        <v>16</v>
      </c>
      <c r="U28" s="412">
        <f>$F$20</f>
        <v>0.35416666666666669</v>
      </c>
      <c r="V28" s="406">
        <v>41713</v>
      </c>
      <c r="W28" s="408">
        <v>16</v>
      </c>
      <c r="X28" s="412">
        <f>$F$20</f>
        <v>0.35416666666666669</v>
      </c>
      <c r="Y28" s="404">
        <v>41744</v>
      </c>
      <c r="Z28" s="408">
        <v>16</v>
      </c>
      <c r="AA28" s="412">
        <f>$F$16</f>
        <v>0.35416666666666669</v>
      </c>
      <c r="AB28" s="406">
        <v>41774</v>
      </c>
      <c r="AC28" s="408">
        <v>16</v>
      </c>
      <c r="AD28" s="412">
        <f>$F$18</f>
        <v>0.20833333333333334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0.35416666666666669</v>
      </c>
      <c r="J29" s="406">
        <v>41594</v>
      </c>
      <c r="K29" s="408">
        <v>17</v>
      </c>
      <c r="L29" s="412">
        <f>$F$20</f>
        <v>0.35416666666666669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0.20833333333333334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0.35416666666666669</v>
      </c>
      <c r="AB29" s="406">
        <v>41775</v>
      </c>
      <c r="AC29" s="408">
        <v>17</v>
      </c>
      <c r="AD29" s="412">
        <f>$F$19</f>
        <v>0.35416666666666669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0.35416666666666669</v>
      </c>
      <c r="G30" s="405">
        <v>41564</v>
      </c>
      <c r="H30" s="408">
        <v>18</v>
      </c>
      <c r="I30" s="412">
        <f>$F$18</f>
        <v>0.20833333333333334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0.35416666666666669</v>
      </c>
      <c r="P30" s="413">
        <v>41656</v>
      </c>
      <c r="Q30" s="408">
        <v>18</v>
      </c>
      <c r="R30" s="412">
        <f>$F$19</f>
        <v>0.35416666666666669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0.20833333333333334</v>
      </c>
      <c r="AB30" s="406">
        <v>41776</v>
      </c>
      <c r="AC30" s="408">
        <v>18</v>
      </c>
      <c r="AD30" s="412">
        <f>$F$20</f>
        <v>0.35416666666666669</v>
      </c>
      <c r="AE30" s="406">
        <v>41807</v>
      </c>
      <c r="AF30" s="408">
        <v>18</v>
      </c>
      <c r="AG30" s="412">
        <f>$F$16</f>
        <v>0.35416666666666669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0.35416666666666669</v>
      </c>
      <c r="G31" s="405">
        <v>41565</v>
      </c>
      <c r="H31" s="408">
        <v>19</v>
      </c>
      <c r="I31" s="412">
        <f>$F$19</f>
        <v>0.35416666666666669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0.35416666666666669</v>
      </c>
      <c r="P31" s="413">
        <v>41657</v>
      </c>
      <c r="Q31" s="409">
        <v>19</v>
      </c>
      <c r="R31" s="412">
        <f>$F$20</f>
        <v>0.35416666666666669</v>
      </c>
      <c r="S31" s="406">
        <v>41688</v>
      </c>
      <c r="T31" s="408">
        <v>19</v>
      </c>
      <c r="U31" s="412">
        <f>$F$16</f>
        <v>0.35416666666666669</v>
      </c>
      <c r="V31" s="406">
        <v>41716</v>
      </c>
      <c r="W31" s="408">
        <v>19</v>
      </c>
      <c r="X31" s="412">
        <f>$F$16</f>
        <v>0.35416666666666669</v>
      </c>
      <c r="Y31" s="404">
        <v>41747</v>
      </c>
      <c r="Z31" s="408">
        <v>19</v>
      </c>
      <c r="AA31" s="412">
        <f>$F$19</f>
        <v>0.35416666666666669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0.35416666666666669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0.20833333333333334</v>
      </c>
      <c r="G32" s="405">
        <v>41566</v>
      </c>
      <c r="H32" s="408">
        <v>20</v>
      </c>
      <c r="I32" s="412">
        <f>$F$20</f>
        <v>0.35416666666666669</v>
      </c>
      <c r="J32" s="406">
        <v>41597</v>
      </c>
      <c r="K32" s="408">
        <v>20</v>
      </c>
      <c r="L32" s="412">
        <f>$F$16</f>
        <v>0.35416666666666669</v>
      </c>
      <c r="M32" s="406">
        <v>41627</v>
      </c>
      <c r="N32" s="408">
        <v>20</v>
      </c>
      <c r="O32" s="412">
        <f>$F$18</f>
        <v>0.20833333333333334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0.35416666666666669</v>
      </c>
      <c r="V32" s="406">
        <v>41717</v>
      </c>
      <c r="W32" s="408">
        <v>20</v>
      </c>
      <c r="X32" s="412">
        <f>$F$17</f>
        <v>0.35416666666666669</v>
      </c>
      <c r="Y32" s="404">
        <v>41748</v>
      </c>
      <c r="Z32" s="408">
        <v>20</v>
      </c>
      <c r="AA32" s="412">
        <f>$F$20</f>
        <v>0.35416666666666669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0.20833333333333334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0.35416666666666669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0.35416666666666669</v>
      </c>
      <c r="M33" s="406">
        <v>41628</v>
      </c>
      <c r="N33" s="408">
        <v>21</v>
      </c>
      <c r="O33" s="412">
        <f>$F$19</f>
        <v>0.35416666666666669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0.20833333333333334</v>
      </c>
      <c r="V33" s="406">
        <v>41718</v>
      </c>
      <c r="W33" s="409">
        <v>21</v>
      </c>
      <c r="X33" s="412">
        <f>$F$18</f>
        <v>0.20833333333333334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0.35416666666666669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0.35416666666666669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0.20833333333333334</v>
      </c>
      <c r="M34" s="406">
        <v>41629</v>
      </c>
      <c r="N34" s="408">
        <v>22</v>
      </c>
      <c r="O34" s="412">
        <f>$F$20</f>
        <v>0.35416666666666669</v>
      </c>
      <c r="P34" s="413">
        <v>41660</v>
      </c>
      <c r="Q34" s="408">
        <v>22</v>
      </c>
      <c r="R34" s="412">
        <f>$F$16</f>
        <v>0.35416666666666669</v>
      </c>
      <c r="S34" s="406">
        <v>41691</v>
      </c>
      <c r="T34" s="408">
        <v>22</v>
      </c>
      <c r="U34" s="412">
        <f>$F$19</f>
        <v>0.35416666666666669</v>
      </c>
      <c r="V34" s="406">
        <v>41719</v>
      </c>
      <c r="W34" s="409">
        <v>22</v>
      </c>
      <c r="X34" s="412">
        <f>$F$19</f>
        <v>0.35416666666666669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0.35416666666666669</v>
      </c>
      <c r="AE34" s="406">
        <v>41811</v>
      </c>
      <c r="AF34" s="409">
        <v>22</v>
      </c>
      <c r="AG34" s="412">
        <f>$F$20</f>
        <v>0.35416666666666669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0.35416666666666669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0.35416666666666669</v>
      </c>
      <c r="S35" s="406">
        <v>41692</v>
      </c>
      <c r="T35" s="409">
        <v>23</v>
      </c>
      <c r="U35" s="412">
        <f>$F$20</f>
        <v>0.35416666666666669</v>
      </c>
      <c r="V35" s="406">
        <v>41720</v>
      </c>
      <c r="W35" s="408">
        <v>23</v>
      </c>
      <c r="X35" s="412">
        <f>$F$20</f>
        <v>0.35416666666666669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0.20833333333333334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0.35416666666666669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0.20833333333333334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0.35416666666666669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0.35416666666666669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0.35416666666666669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0.35416666666666669</v>
      </c>
      <c r="AE37" s="406">
        <v>41814</v>
      </c>
      <c r="AF37" s="408">
        <v>25</v>
      </c>
      <c r="AG37" s="412">
        <f>$F$16</f>
        <v>0.35416666666666669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0.35416666666666669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0.35416666666666669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0.35416666666666669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0.35416666666666669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0.20833333333333334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0.35416666666666669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0.35416666666666669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0.20833333333333334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0.35416666666666669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0.35416666666666669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0.20833333333333334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0.35416666666666669</v>
      </c>
      <c r="AE40" s="406">
        <v>41817</v>
      </c>
      <c r="AF40" s="409">
        <v>28</v>
      </c>
      <c r="AG40" s="412">
        <f>$F$19</f>
        <v>0.35416666666666669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0.35416666666666669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0.20833333333333334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0.35416666666666669</v>
      </c>
      <c r="S41" s="438"/>
      <c r="T41" s="438"/>
      <c r="U41" s="442"/>
      <c r="V41" s="406">
        <v>41726</v>
      </c>
      <c r="W41" s="409">
        <v>29</v>
      </c>
      <c r="X41" s="412">
        <f>$F$19</f>
        <v>0.35416666666666669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0.35416666666666669</v>
      </c>
      <c r="AE41" s="406">
        <v>41818</v>
      </c>
      <c r="AF41" s="409">
        <v>29</v>
      </c>
      <c r="AG41" s="412">
        <f>$F$20</f>
        <v>0.35416666666666669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0.35416666666666669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0.35416666666666669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0.20833333333333334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0.20833333333333334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0.35416666666666669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158" customFormat="1">
      <c r="D44" s="159"/>
      <c r="E44" s="159"/>
      <c r="F44" s="160">
        <f>SUM(F13:F43)</f>
        <v>6.7500000000000009</v>
      </c>
      <c r="G44" s="160"/>
      <c r="H44" s="160"/>
      <c r="I44" s="160">
        <f>SUM(I13:I43)</f>
        <v>5.7500000000000009</v>
      </c>
      <c r="J44" s="160"/>
      <c r="K44" s="160"/>
      <c r="L44" s="160">
        <f>SUM(L13:L43)</f>
        <v>6.1458333333333339</v>
      </c>
      <c r="M44" s="160"/>
      <c r="N44" s="160"/>
      <c r="O44" s="160">
        <f>SUM(O13:O43)</f>
        <v>5.229166666666667</v>
      </c>
      <c r="P44" s="161"/>
      <c r="Q44" s="160"/>
      <c r="R44" s="160">
        <f>SUM(R13:R43)</f>
        <v>6.3750000000000009</v>
      </c>
      <c r="S44" s="160"/>
      <c r="T44" s="160"/>
      <c r="U44" s="160">
        <f>SUM(U13:U43)</f>
        <v>6.4583333333333348</v>
      </c>
      <c r="V44" s="160"/>
      <c r="W44" s="160"/>
      <c r="X44" s="160">
        <f>SUM(X13:X43)</f>
        <v>5.5208333333333339</v>
      </c>
      <c r="Y44" s="160"/>
      <c r="Z44" s="160"/>
      <c r="AA44" s="160">
        <f>SUM(AA13:AA43)</f>
        <v>4.5208333333333339</v>
      </c>
      <c r="AB44" s="160"/>
      <c r="AC44" s="160"/>
      <c r="AD44" s="160">
        <f>SUM(AD13:AD43)</f>
        <v>5.083333333333333</v>
      </c>
      <c r="AE44" s="160"/>
      <c r="AF44" s="160"/>
      <c r="AG44" s="160">
        <f>SUM(AG13:AG43)</f>
        <v>6.8541666666666679</v>
      </c>
      <c r="AH44" s="160"/>
      <c r="AI44" s="160"/>
      <c r="AJ44" s="160">
        <f>SUM(AJ13:AJ43)</f>
        <v>3.083333333333333</v>
      </c>
      <c r="AK44" s="160"/>
      <c r="AL44" s="160"/>
      <c r="AM44" s="160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63.27083333333335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SUM(AJ18:AJ22)+SUM(AM37:AM43)</f>
        <v>2.4375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personnels'!G12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1.0624999999999787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AH48" s="640"/>
      <c r="AI48" s="640"/>
      <c r="AJ48" s="640"/>
      <c r="AK48" s="640"/>
      <c r="AL48" s="640"/>
      <c r="AM48" s="640"/>
    </row>
    <row r="49" spans="1:39">
      <c r="F49" s="108" t="str">
        <f>'Liste des personnels'!C49</f>
        <v>Saint-Pol-sur-Mer, le 01/09/2017</v>
      </c>
      <c r="R49" s="121" t="str">
        <f>'Liste des personnels'!$D$51</f>
        <v>Le Proviseur,</v>
      </c>
      <c r="AD49" s="121" t="s">
        <v>85</v>
      </c>
      <c r="AJ49" s="163"/>
      <c r="AK49" s="163"/>
      <c r="AL49" s="163"/>
      <c r="AM49" s="163"/>
    </row>
    <row r="50" spans="1:39">
      <c r="AJ50" s="163"/>
      <c r="AK50" s="163"/>
      <c r="AL50" s="163"/>
      <c r="AM50" s="163"/>
    </row>
    <row r="51" spans="1:39">
      <c r="A51" s="450" t="s">
        <v>108</v>
      </c>
      <c r="B51" s="637" t="s">
        <v>226</v>
      </c>
      <c r="C51" s="638"/>
      <c r="D51" s="638"/>
      <c r="E51" s="638"/>
      <c r="F51" s="638"/>
    </row>
    <row r="52" spans="1:39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 t="str">
        <f>J7</f>
        <v>Marie-Françoise TAQUET</v>
      </c>
    </row>
    <row r="53" spans="1:39">
      <c r="A53" s="428" t="s">
        <v>215</v>
      </c>
      <c r="B53" s="630" t="s">
        <v>222</v>
      </c>
      <c r="C53" s="631"/>
      <c r="D53" s="631"/>
      <c r="E53" s="631"/>
      <c r="F53" s="631"/>
    </row>
    <row r="54" spans="1:39">
      <c r="A54" s="432" t="s">
        <v>107</v>
      </c>
      <c r="B54" s="641" t="s">
        <v>225</v>
      </c>
      <c r="C54" s="642"/>
      <c r="D54" s="642"/>
      <c r="E54" s="642"/>
      <c r="F54" s="642"/>
    </row>
    <row r="55" spans="1:39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8">
    <mergeCell ref="B51:F51"/>
    <mergeCell ref="B52:F52"/>
    <mergeCell ref="B53:F53"/>
    <mergeCell ref="B54:F54"/>
    <mergeCell ref="B55:G55"/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D46:F46"/>
    <mergeCell ref="G46:I46"/>
    <mergeCell ref="K46:Q46"/>
    <mergeCell ref="R46:T46"/>
    <mergeCell ref="W46:AA46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387" priority="12" stopIfTrue="1" operator="containsText" text="samedi">
      <formula>NOT(ISERROR(SEARCH("samedi",D13)))</formula>
    </cfRule>
    <cfRule type="containsText" dxfId="386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385" priority="6" stopIfTrue="1" operator="containsText" text="sam">
      <formula>NOT(ISERROR(SEARCH("sam",D13)))</formula>
    </cfRule>
    <cfRule type="containsText" dxfId="384" priority="7" stopIfTrue="1" operator="containsText" text="sam;dim">
      <formula>NOT(ISERROR(SEARCH("sam;dim",D13)))</formula>
    </cfRule>
    <cfRule type="containsText" dxfId="383" priority="8" stopIfTrue="1" operator="containsText" text="dim">
      <formula>NOT(ISERROR(SEARCH("dim",D13)))</formula>
    </cfRule>
    <cfRule type="containsText" dxfId="382" priority="9" stopIfTrue="1" operator="containsText" text="lun">
      <formula>NOT(ISERROR(SEARCH("lun",D13)))</formula>
    </cfRule>
    <cfRule type="containsText" dxfId="381" priority="10" stopIfTrue="1" operator="containsText" text="lun">
      <formula>NOT(ISERROR(SEARCH("lun",D13)))</formula>
    </cfRule>
    <cfRule type="containsText" dxfId="380" priority="11" stopIfTrue="1" operator="containsText" text="dim">
      <formula>NOT(ISERROR(SEARCH("dim",D13)))</formula>
    </cfRule>
  </conditionalFormatting>
  <conditionalFormatting sqref="D14">
    <cfRule type="containsText" dxfId="379" priority="5" stopIfTrue="1" operator="containsText" text="sam">
      <formula>NOT(ISERROR(SEARCH("sam",D14)))</formula>
    </cfRule>
  </conditionalFormatting>
  <conditionalFormatting sqref="A53">
    <cfRule type="containsText" dxfId="378" priority="4" operator="containsText" text="FERIE">
      <formula>NOT(ISERROR(SEARCH("FERIE",A53)))</formula>
    </cfRule>
  </conditionalFormatting>
  <conditionalFormatting sqref="A52">
    <cfRule type="cellIs" dxfId="377" priority="3" operator="equal">
      <formula>$A$53</formula>
    </cfRule>
  </conditionalFormatting>
  <conditionalFormatting sqref="A52">
    <cfRule type="cellIs" dxfId="376" priority="2" operator="equal">
      <formula>$A$53</formula>
    </cfRule>
  </conditionalFormatting>
  <conditionalFormatting sqref="A53">
    <cfRule type="cellIs" dxfId="375" priority="1" operator="equal">
      <formula>$A$53</formula>
    </cfRule>
  </conditionalFormatting>
  <printOptions horizontalCentered="1" verticalCentered="1"/>
  <pageMargins left="0" right="1.2204724409448819" top="0" bottom="0" header="0" footer="0"/>
  <pageSetup paperSize="9" scale="62" firstPageNumber="0" orientation="landscape" r:id="rId1"/>
  <headerFooter alignWithMargins="0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4:BJ31"/>
  <sheetViews>
    <sheetView topLeftCell="A4" workbookViewId="0">
      <selection activeCell="AS8" sqref="AS8:BJ8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.44140625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tr">
        <f>'Liste des personnels'!G4</f>
        <v>Emploi du temps à compter du 1 septembre 2017</v>
      </c>
      <c r="BC5" s="35"/>
      <c r="BI5" s="34"/>
    </row>
    <row r="8" spans="1:62" s="38" customFormat="1" ht="18.75" customHeight="1">
      <c r="B8" s="39" t="s">
        <v>69</v>
      </c>
      <c r="N8" s="39" t="str">
        <f>'Liste des personnels'!C13</f>
        <v>Marie-José RYCKEMBUSCHE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personnels'!D13</f>
        <v>Agent Technique Territorial Titulaire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personnels'!E13</f>
        <v>Aide de cuisine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personnels'!F13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2" ht="30" customHeight="1">
      <c r="A14" s="50" t="s">
        <v>76</v>
      </c>
      <c r="B14" s="51"/>
      <c r="C14" s="52"/>
      <c r="D14" s="53"/>
      <c r="E14" s="54"/>
      <c r="F14" s="54"/>
      <c r="G14" s="56"/>
      <c r="H14" s="55"/>
      <c r="I14" s="56"/>
      <c r="J14" s="56"/>
      <c r="K14" s="56"/>
      <c r="L14" s="55"/>
      <c r="M14" s="56"/>
      <c r="N14" s="56"/>
      <c r="O14" s="56"/>
      <c r="P14" s="55"/>
      <c r="Q14" s="56"/>
      <c r="R14" s="56"/>
      <c r="S14" s="59"/>
      <c r="T14" s="55"/>
      <c r="U14" s="56"/>
      <c r="V14" s="56"/>
      <c r="W14" s="56"/>
      <c r="X14" s="55"/>
      <c r="Y14" s="56"/>
      <c r="Z14" s="56"/>
      <c r="AA14" s="56"/>
      <c r="AB14" s="55"/>
      <c r="AC14" s="56"/>
      <c r="AD14" s="56"/>
      <c r="AE14" s="56"/>
      <c r="AF14" s="55"/>
      <c r="AG14" s="56"/>
      <c r="AH14" s="54"/>
      <c r="AI14" s="54"/>
      <c r="AJ14" s="55"/>
      <c r="AK14" s="56"/>
      <c r="AL14" s="56"/>
      <c r="AM14" s="56"/>
      <c r="AN14" s="55"/>
      <c r="AO14" s="310"/>
      <c r="AP14" s="310"/>
      <c r="AQ14" s="172"/>
      <c r="AR14" s="53"/>
      <c r="AS14" s="54"/>
      <c r="AT14" s="54"/>
      <c r="AU14" s="54"/>
      <c r="AV14" s="53"/>
      <c r="AW14" s="54"/>
      <c r="AX14" s="54"/>
      <c r="AY14" s="54"/>
      <c r="AZ14" s="53"/>
      <c r="BA14" s="54"/>
      <c r="BB14" s="54"/>
      <c r="BC14" s="54"/>
      <c r="BD14" s="53"/>
      <c r="BE14" s="54"/>
      <c r="BF14" s="57"/>
      <c r="BG14" s="54"/>
      <c r="BH14" s="61"/>
      <c r="BI14" s="62">
        <v>0.35416666666666669</v>
      </c>
    </row>
    <row r="15" spans="1:62" ht="30" customHeight="1">
      <c r="A15" s="63" t="s">
        <v>77</v>
      </c>
      <c r="B15" s="64"/>
      <c r="C15" s="65"/>
      <c r="D15" s="66"/>
      <c r="E15" s="67"/>
      <c r="F15" s="67"/>
      <c r="G15" s="69"/>
      <c r="H15" s="68"/>
      <c r="I15" s="69"/>
      <c r="J15" s="69"/>
      <c r="K15" s="69"/>
      <c r="L15" s="68"/>
      <c r="M15" s="69"/>
      <c r="N15" s="69"/>
      <c r="O15" s="69"/>
      <c r="P15" s="68"/>
      <c r="Q15" s="69"/>
      <c r="R15" s="69"/>
      <c r="S15" s="85"/>
      <c r="T15" s="68"/>
      <c r="U15" s="69"/>
      <c r="V15" s="69"/>
      <c r="W15" s="69"/>
      <c r="X15" s="68"/>
      <c r="Y15" s="69"/>
      <c r="Z15" s="69"/>
      <c r="AA15" s="69"/>
      <c r="AB15" s="68"/>
      <c r="AC15" s="69"/>
      <c r="AD15" s="69"/>
      <c r="AE15" s="69"/>
      <c r="AF15" s="68"/>
      <c r="AG15" s="69"/>
      <c r="AH15" s="67"/>
      <c r="AI15" s="67"/>
      <c r="AJ15" s="68"/>
      <c r="AK15" s="69"/>
      <c r="AL15" s="69"/>
      <c r="AM15" s="69"/>
      <c r="AN15" s="68"/>
      <c r="AO15" s="311"/>
      <c r="AP15" s="311"/>
      <c r="AQ15" s="73"/>
      <c r="AR15" s="70"/>
      <c r="AS15" s="67"/>
      <c r="AT15" s="74"/>
      <c r="AU15" s="74"/>
      <c r="AV15" s="66"/>
      <c r="AW15" s="74"/>
      <c r="AX15" s="74"/>
      <c r="AY15" s="74"/>
      <c r="AZ15" s="66"/>
      <c r="BA15" s="74"/>
      <c r="BB15" s="74"/>
      <c r="BC15" s="74"/>
      <c r="BD15" s="66"/>
      <c r="BE15" s="74"/>
      <c r="BF15" s="78"/>
      <c r="BG15" s="74"/>
      <c r="BH15" s="79"/>
      <c r="BI15" s="80">
        <f>BI14</f>
        <v>0.35416666666666669</v>
      </c>
    </row>
    <row r="16" spans="1:62" ht="30" customHeight="1">
      <c r="A16" s="63" t="s">
        <v>78</v>
      </c>
      <c r="B16" s="64"/>
      <c r="C16" s="65"/>
      <c r="D16" s="66"/>
      <c r="E16" s="74"/>
      <c r="F16" s="74"/>
      <c r="G16" s="76"/>
      <c r="H16" s="75"/>
      <c r="I16" s="76"/>
      <c r="J16" s="76"/>
      <c r="K16" s="76"/>
      <c r="L16" s="75"/>
      <c r="M16" s="76"/>
      <c r="N16" s="76"/>
      <c r="O16" s="76"/>
      <c r="P16" s="75"/>
      <c r="Q16" s="76"/>
      <c r="R16" s="76"/>
      <c r="S16" s="88"/>
      <c r="T16" s="75"/>
      <c r="U16" s="76"/>
      <c r="V16" s="76"/>
      <c r="W16" s="76"/>
      <c r="X16" s="75"/>
      <c r="Y16" s="76"/>
      <c r="Z16" s="76"/>
      <c r="AA16" s="308"/>
      <c r="AB16" s="309"/>
      <c r="AC16" s="308"/>
      <c r="AD16" s="308"/>
      <c r="AE16" s="308"/>
      <c r="AF16" s="309"/>
      <c r="AG16" s="308"/>
      <c r="AH16" s="308"/>
      <c r="AI16" s="74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4"/>
      <c r="AV16" s="66"/>
      <c r="AW16" s="74"/>
      <c r="AX16" s="74"/>
      <c r="AY16" s="74"/>
      <c r="AZ16" s="66"/>
      <c r="BA16" s="74"/>
      <c r="BB16" s="74"/>
      <c r="BC16" s="74"/>
      <c r="BD16" s="66"/>
      <c r="BE16" s="74"/>
      <c r="BF16" s="78"/>
      <c r="BG16" s="74"/>
      <c r="BH16" s="79"/>
      <c r="BI16" s="80">
        <v>0.20833333333333334</v>
      </c>
    </row>
    <row r="17" spans="1:61" ht="30" customHeight="1">
      <c r="A17" s="81" t="s">
        <v>79</v>
      </c>
      <c r="B17" s="82"/>
      <c r="C17" s="83"/>
      <c r="D17" s="70"/>
      <c r="E17" s="67"/>
      <c r="F17" s="67"/>
      <c r="G17" s="69"/>
      <c r="H17" s="68"/>
      <c r="I17" s="69"/>
      <c r="J17" s="69"/>
      <c r="K17" s="69"/>
      <c r="L17" s="68"/>
      <c r="M17" s="69"/>
      <c r="N17" s="69"/>
      <c r="O17" s="69"/>
      <c r="P17" s="68"/>
      <c r="Q17" s="69"/>
      <c r="R17" s="69"/>
      <c r="S17" s="85"/>
      <c r="T17" s="68"/>
      <c r="U17" s="69"/>
      <c r="V17" s="69"/>
      <c r="W17" s="69"/>
      <c r="X17" s="68"/>
      <c r="Y17" s="69"/>
      <c r="Z17" s="69"/>
      <c r="AA17" s="69"/>
      <c r="AB17" s="68"/>
      <c r="AC17" s="69"/>
      <c r="AD17" s="69"/>
      <c r="AE17" s="69"/>
      <c r="AF17" s="68"/>
      <c r="AG17" s="69"/>
      <c r="AH17" s="67"/>
      <c r="AI17" s="67"/>
      <c r="AJ17" s="68"/>
      <c r="AK17" s="69"/>
      <c r="AL17" s="69"/>
      <c r="AM17" s="69"/>
      <c r="AN17" s="68"/>
      <c r="AO17" s="311"/>
      <c r="AP17" s="311"/>
      <c r="AQ17" s="73"/>
      <c r="AR17" s="70"/>
      <c r="AS17" s="67"/>
      <c r="AT17" s="67"/>
      <c r="AU17" s="67"/>
      <c r="AV17" s="70"/>
      <c r="AW17" s="67"/>
      <c r="AX17" s="67"/>
      <c r="AY17" s="67"/>
      <c r="AZ17" s="70"/>
      <c r="BA17" s="67"/>
      <c r="BB17" s="67"/>
      <c r="BC17" s="67"/>
      <c r="BD17" s="70"/>
      <c r="BE17" s="67"/>
      <c r="BF17" s="71"/>
      <c r="BG17" s="67"/>
      <c r="BH17" s="86"/>
      <c r="BI17" s="87">
        <f>BI14</f>
        <v>0.35416666666666669</v>
      </c>
    </row>
    <row r="18" spans="1:61" ht="30" customHeight="1">
      <c r="A18" s="63" t="s">
        <v>80</v>
      </c>
      <c r="B18" s="64"/>
      <c r="C18" s="65"/>
      <c r="D18" s="66"/>
      <c r="E18" s="67"/>
      <c r="F18" s="67"/>
      <c r="G18" s="69"/>
      <c r="H18" s="68"/>
      <c r="I18" s="69"/>
      <c r="J18" s="69"/>
      <c r="K18" s="69"/>
      <c r="L18" s="68"/>
      <c r="M18" s="69"/>
      <c r="N18" s="69"/>
      <c r="O18" s="69"/>
      <c r="P18" s="68"/>
      <c r="Q18" s="69"/>
      <c r="R18" s="69"/>
      <c r="S18" s="85"/>
      <c r="T18" s="68"/>
      <c r="U18" s="69"/>
      <c r="V18" s="69"/>
      <c r="W18" s="69"/>
      <c r="X18" s="68"/>
      <c r="Y18" s="69"/>
      <c r="Z18" s="69"/>
      <c r="AA18" s="69"/>
      <c r="AB18" s="68"/>
      <c r="AC18" s="69"/>
      <c r="AD18" s="69"/>
      <c r="AE18" s="69"/>
      <c r="AF18" s="68"/>
      <c r="AG18" s="69"/>
      <c r="AH18" s="67"/>
      <c r="AI18" s="67"/>
      <c r="AJ18" s="68"/>
      <c r="AK18" s="69"/>
      <c r="AL18" s="69"/>
      <c r="AM18" s="69"/>
      <c r="AN18" s="68"/>
      <c r="AO18" s="311"/>
      <c r="AP18" s="311"/>
      <c r="AQ18" s="73"/>
      <c r="AR18" s="70"/>
      <c r="AS18" s="67"/>
      <c r="AT18" s="74"/>
      <c r="AU18" s="74"/>
      <c r="AV18" s="66"/>
      <c r="AW18" s="74"/>
      <c r="AX18" s="74"/>
      <c r="AY18" s="74"/>
      <c r="AZ18" s="66"/>
      <c r="BA18" s="74"/>
      <c r="BB18" s="74"/>
      <c r="BC18" s="74"/>
      <c r="BD18" s="66"/>
      <c r="BE18" s="74"/>
      <c r="BF18" s="78"/>
      <c r="BG18" s="74"/>
      <c r="BH18" s="79"/>
      <c r="BI18" s="80">
        <f>BI14</f>
        <v>0.35416666666666669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94"/>
      <c r="BI19" s="95"/>
    </row>
    <row r="20" spans="1:6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99"/>
      <c r="BI20" s="100"/>
    </row>
    <row r="21" spans="1:6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03">
        <f>BI14+BI15+BI16+BI17+BI18</f>
        <v>1.6250000000000002</v>
      </c>
    </row>
    <row r="22" spans="1:61">
      <c r="E22" s="168"/>
      <c r="F22" s="169"/>
      <c r="G22" s="170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E23" s="294"/>
      <c r="F23" s="295"/>
      <c r="G23" s="296"/>
      <c r="I23" s="34" t="s">
        <v>144</v>
      </c>
      <c r="BB23" s="102"/>
      <c r="BC23" s="102"/>
      <c r="BD23" s="102"/>
      <c r="BE23" s="102"/>
      <c r="BF23" s="102"/>
      <c r="BG23" s="102"/>
      <c r="BH23" s="102"/>
      <c r="BI23" s="107"/>
    </row>
    <row r="24" spans="1:61">
      <c r="I24" s="34" t="s">
        <v>143</v>
      </c>
      <c r="BB24" s="102"/>
      <c r="BC24" s="102"/>
      <c r="BD24" s="102"/>
      <c r="BE24" s="102"/>
      <c r="BF24" s="102"/>
      <c r="BG24" s="102"/>
      <c r="BH24" s="102"/>
    </row>
    <row r="25" spans="1:61">
      <c r="BB25" s="102"/>
      <c r="BC25" s="102"/>
      <c r="BD25" s="102"/>
      <c r="BE25" s="102"/>
      <c r="BF25" s="102"/>
      <c r="BG25" s="102"/>
      <c r="BH25" s="102"/>
    </row>
    <row r="26" spans="1:61">
      <c r="M26" s="108" t="str">
        <f>'Liste des personnels'!C49</f>
        <v>Saint-Pol-sur-Mer, le 01/09/2017</v>
      </c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</row>
    <row r="28" spans="1:61">
      <c r="AF28" s="34" t="str">
        <f>'Liste des personnels'!$D$51</f>
        <v>Le Proviseur,</v>
      </c>
      <c r="AV28" s="34" t="s">
        <v>85</v>
      </c>
    </row>
    <row r="31" spans="1:61">
      <c r="AH31" s="34" t="str">
        <f>'Liste des personnels'!$D$53</f>
        <v>J-M. SAILLY</v>
      </c>
      <c r="AX31" s="34" t="str">
        <f>N8</f>
        <v>Marie-José RYCKEMBUSCHE</v>
      </c>
    </row>
  </sheetData>
  <sheetProtection selectLockedCells="1" selectUnlockedCells="1"/>
  <mergeCells count="23">
    <mergeCell ref="BF21:BH21"/>
    <mergeCell ref="AM13:AN13"/>
    <mergeCell ref="AQ13:AR13"/>
    <mergeCell ref="AU13:AV13"/>
    <mergeCell ref="AY13:AZ13"/>
    <mergeCell ref="BC13:BD13"/>
    <mergeCell ref="BG13:BH13"/>
    <mergeCell ref="E12:BH12"/>
    <mergeCell ref="C13:D13"/>
    <mergeCell ref="G13:H13"/>
    <mergeCell ref="K13:L13"/>
    <mergeCell ref="O13:P13"/>
    <mergeCell ref="S13:T13"/>
    <mergeCell ref="W13:X13"/>
    <mergeCell ref="AA13:AB13"/>
    <mergeCell ref="AE13:AF13"/>
    <mergeCell ref="AI13:AJ13"/>
    <mergeCell ref="AK8:AR8"/>
    <mergeCell ref="AS8:BJ8"/>
    <mergeCell ref="AK9:AR9"/>
    <mergeCell ref="AS9:BI9"/>
    <mergeCell ref="AK10:AR10"/>
    <mergeCell ref="AS10:BI10"/>
  </mergeCells>
  <printOptions horizontalCentered="1" verticalCentered="1"/>
  <pageMargins left="0.23622047244094491" right="0.23622047244094491" top="0.31496062992125984" bottom="0.31496062992125984" header="0.51181102362204722" footer="0.51181102362204722"/>
  <pageSetup paperSize="9" firstPageNumber="0" orientation="landscape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4:BC55"/>
  <sheetViews>
    <sheetView topLeftCell="A14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5" style="121" customWidth="1"/>
    <col min="5" max="5" width="3.109375" style="121" customWidth="1"/>
    <col min="6" max="6" width="7.109375" style="121" customWidth="1"/>
    <col min="7" max="7" width="4.5546875" style="121" customWidth="1"/>
    <col min="8" max="8" width="3.109375" style="121" customWidth="1"/>
    <col min="9" max="9" width="7.109375" style="121" customWidth="1"/>
    <col min="10" max="10" width="5" style="121" customWidth="1"/>
    <col min="11" max="11" width="3.109375" style="121" customWidth="1"/>
    <col min="12" max="12" width="7.109375" style="121" customWidth="1"/>
    <col min="13" max="13" width="5" style="121" customWidth="1"/>
    <col min="14" max="14" width="3.109375" style="121" customWidth="1"/>
    <col min="15" max="15" width="7.109375" style="121" customWidth="1"/>
    <col min="16" max="16" width="4.5546875" style="121" customWidth="1"/>
    <col min="17" max="17" width="3.109375" style="121" customWidth="1"/>
    <col min="18" max="18" width="7.109375" style="121" customWidth="1"/>
    <col min="19" max="19" width="5" style="121" customWidth="1"/>
    <col min="20" max="20" width="3.109375" style="121" customWidth="1"/>
    <col min="21" max="21" width="7.109375" style="121" customWidth="1"/>
    <col min="22" max="22" width="5" style="121" customWidth="1"/>
    <col min="23" max="23" width="3.109375" style="121" customWidth="1"/>
    <col min="24" max="24" width="7.109375" style="121" customWidth="1"/>
    <col min="25" max="25" width="5" style="121" customWidth="1"/>
    <col min="26" max="26" width="3.109375" style="121" customWidth="1"/>
    <col min="27" max="27" width="7.109375" style="121" customWidth="1"/>
    <col min="28" max="28" width="5" style="121" customWidth="1"/>
    <col min="29" max="29" width="3.109375" style="121" customWidth="1"/>
    <col min="30" max="30" width="7.109375" style="121" customWidth="1"/>
    <col min="31" max="31" width="5" style="121" customWidth="1"/>
    <col min="32" max="32" width="3.109375" style="121" customWidth="1"/>
    <col min="33" max="33" width="7.109375" style="121" customWidth="1"/>
    <col min="34" max="34" width="4.5546875" style="121" customWidth="1"/>
    <col min="35" max="35" width="3.109375" style="121" customWidth="1"/>
    <col min="36" max="36" width="7.109375" style="121" customWidth="1"/>
    <col min="37" max="37" width="5" style="121" customWidth="1"/>
    <col min="38" max="38" width="3.109375" style="121" customWidth="1"/>
    <col min="39" max="39" width="7.10937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20.399999999999999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'Liste des personnels'!C13</f>
        <v>Marie-José RYCKEMBUSCHE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personnels'!D13</f>
        <v>Agent Technique Territorial Titulaire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personnels'!E13</f>
        <v>Aide de cuisine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personnels'!F13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30" customHeight="1">
      <c r="U10" s="615" t="s">
        <v>88</v>
      </c>
      <c r="V10" s="615"/>
      <c r="W10" s="615"/>
      <c r="X10" s="615"/>
      <c r="Y10" s="615"/>
      <c r="Z10" s="615"/>
      <c r="AA10" s="624" t="s">
        <v>221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5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0.25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0.35416666666666669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0.35416666666666669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0.35416666666666669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0.35416666666666669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0.35416666666666669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0.35416666666666669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0.35416666666666669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0.35416666666666669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0.35416666666666669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'6 semainier'!$BI$14</f>
        <v>0.35416666666666669</v>
      </c>
      <c r="G16" s="405">
        <v>41550</v>
      </c>
      <c r="H16" s="407">
        <v>4</v>
      </c>
      <c r="I16" s="412">
        <f>$F$18</f>
        <v>0.20833333333333334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0.35416666666666669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0.20833333333333334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0.35416666666666669</v>
      </c>
      <c r="AH16" s="405">
        <v>41823</v>
      </c>
      <c r="AI16" s="407">
        <v>4</v>
      </c>
      <c r="AJ16" s="412">
        <f>$F$18</f>
        <v>0.20833333333333334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'6 semainier'!$BI$15</f>
        <v>0.35416666666666669</v>
      </c>
      <c r="G17" s="405">
        <v>41551</v>
      </c>
      <c r="H17" s="407">
        <v>5</v>
      </c>
      <c r="I17" s="412">
        <f>$F$19</f>
        <v>0.35416666666666669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0.35416666666666669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0.35416666666666669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0.35416666666666669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0.35416666666666669</v>
      </c>
      <c r="AH17" s="405">
        <v>41824</v>
      </c>
      <c r="AI17" s="407">
        <v>5</v>
      </c>
      <c r="AJ17" s="412">
        <f>$F$19</f>
        <v>0.35416666666666669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'6 semainier'!$BI$16</f>
        <v>0.20833333333333334</v>
      </c>
      <c r="G18" s="405">
        <v>41552</v>
      </c>
      <c r="H18" s="408">
        <v>6</v>
      </c>
      <c r="I18" s="412">
        <f>$F$20</f>
        <v>0.35416666666666669</v>
      </c>
      <c r="J18" s="406">
        <v>41583</v>
      </c>
      <c r="K18" s="408">
        <v>6</v>
      </c>
      <c r="L18" s="412">
        <f>$F$16</f>
        <v>0.35416666666666669</v>
      </c>
      <c r="M18" s="406">
        <v>41613</v>
      </c>
      <c r="N18" s="408">
        <v>6</v>
      </c>
      <c r="O18" s="412">
        <f>$F$18</f>
        <v>0.20833333333333334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0.35416666666666669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0.35416666666666669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0.20833333333333334</v>
      </c>
      <c r="AH18" s="405">
        <v>41825</v>
      </c>
      <c r="AI18" s="408">
        <v>6</v>
      </c>
      <c r="AJ18" s="412">
        <f>$F$20</f>
        <v>0.35416666666666669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'6 semainier'!$BI$17</f>
        <v>0.35416666666666669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0.35416666666666669</v>
      </c>
      <c r="M19" s="406">
        <v>41614</v>
      </c>
      <c r="N19" s="408">
        <v>7</v>
      </c>
      <c r="O19" s="412">
        <f>$F$19</f>
        <v>0.35416666666666669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0.20833333333333334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0.35416666666666669</v>
      </c>
      <c r="AE19" s="406">
        <v>41796</v>
      </c>
      <c r="AF19" s="409">
        <v>7</v>
      </c>
      <c r="AG19" s="412">
        <f>$F$19</f>
        <v>0.35416666666666669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'6 semainier'!$BI$18</f>
        <v>0.35416666666666669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0.20833333333333334</v>
      </c>
      <c r="M20" s="406">
        <v>41615</v>
      </c>
      <c r="N20" s="408">
        <v>8</v>
      </c>
      <c r="O20" s="412">
        <f>$F$20</f>
        <v>0.35416666666666669</v>
      </c>
      <c r="P20" s="413">
        <v>41646</v>
      </c>
      <c r="Q20" s="408">
        <v>8</v>
      </c>
      <c r="R20" s="412">
        <f>$F$16</f>
        <v>0.35416666666666669</v>
      </c>
      <c r="S20" s="406">
        <v>41677</v>
      </c>
      <c r="T20" s="409">
        <v>8</v>
      </c>
      <c r="U20" s="412">
        <f>$F$19</f>
        <v>0.35416666666666669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0.35416666666666669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0.35416666666666669</v>
      </c>
      <c r="J21" s="406">
        <v>41586</v>
      </c>
      <c r="K21" s="408">
        <v>9</v>
      </c>
      <c r="L21" s="412">
        <f>$F$19</f>
        <v>0.35416666666666669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0.35416666666666669</v>
      </c>
      <c r="S21" s="406">
        <v>41678</v>
      </c>
      <c r="T21" s="407">
        <v>9</v>
      </c>
      <c r="U21" s="412">
        <f>$F$20</f>
        <v>0.35416666666666669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0.35416666666666669</v>
      </c>
      <c r="AB21" s="406">
        <v>41767</v>
      </c>
      <c r="AC21" s="408">
        <v>9</v>
      </c>
      <c r="AD21" s="412">
        <f>$F$18</f>
        <v>0.20833333333333334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0.35416666666666669</v>
      </c>
      <c r="J22" s="406">
        <v>41587</v>
      </c>
      <c r="K22" s="408">
        <v>10</v>
      </c>
      <c r="L22" s="412">
        <f>$F$20</f>
        <v>0.35416666666666669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0.20833333333333334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0.35416666666666669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0.35416666666666669</v>
      </c>
      <c r="G23" s="405">
        <v>41557</v>
      </c>
      <c r="H23" s="408">
        <v>11</v>
      </c>
      <c r="I23" s="412">
        <f>$F$18</f>
        <v>0.20833333333333334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0.35416666666666669</v>
      </c>
      <c r="P23" s="413">
        <v>41649</v>
      </c>
      <c r="Q23" s="408">
        <v>11</v>
      </c>
      <c r="R23" s="412">
        <f>$F$19</f>
        <v>0.35416666666666669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0.20833333333333334</v>
      </c>
      <c r="AB23" s="406">
        <v>41769</v>
      </c>
      <c r="AC23" s="409">
        <v>11</v>
      </c>
      <c r="AD23" s="412">
        <f>$F$20</f>
        <v>0.35416666666666669</v>
      </c>
      <c r="AE23" s="406">
        <v>41800</v>
      </c>
      <c r="AF23" s="408">
        <v>11</v>
      </c>
      <c r="AG23" s="412">
        <f>$F$16</f>
        <v>0.35416666666666669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0.35416666666666669</v>
      </c>
      <c r="G24" s="405">
        <v>41558</v>
      </c>
      <c r="H24" s="408">
        <v>12</v>
      </c>
      <c r="I24" s="412">
        <f>$F$19</f>
        <v>0.35416666666666669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0.35416666666666669</v>
      </c>
      <c r="P24" s="413">
        <v>41650</v>
      </c>
      <c r="Q24" s="409">
        <v>12</v>
      </c>
      <c r="R24" s="412">
        <f>$F$20</f>
        <v>0.35416666666666669</v>
      </c>
      <c r="S24" s="406">
        <v>41681</v>
      </c>
      <c r="T24" s="407">
        <v>12</v>
      </c>
      <c r="U24" s="412">
        <f>$F$16</f>
        <v>0.35416666666666669</v>
      </c>
      <c r="V24" s="406">
        <v>41709</v>
      </c>
      <c r="W24" s="408">
        <v>12</v>
      </c>
      <c r="X24" s="412">
        <f>$F$16</f>
        <v>0.35416666666666669</v>
      </c>
      <c r="Y24" s="404">
        <v>41740</v>
      </c>
      <c r="Z24" s="408">
        <v>12</v>
      </c>
      <c r="AA24" s="412">
        <f>$F$19</f>
        <v>0.35416666666666669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0.35416666666666669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0.20833333333333334</v>
      </c>
      <c r="G25" s="405">
        <v>41559</v>
      </c>
      <c r="H25" s="408">
        <v>13</v>
      </c>
      <c r="I25" s="412">
        <f>$F$20</f>
        <v>0.35416666666666669</v>
      </c>
      <c r="J25" s="406">
        <v>41590</v>
      </c>
      <c r="K25" s="408">
        <v>13</v>
      </c>
      <c r="L25" s="412">
        <f>$F$16</f>
        <v>0.35416666666666669</v>
      </c>
      <c r="M25" s="406">
        <v>41620</v>
      </c>
      <c r="N25" s="408">
        <v>13</v>
      </c>
      <c r="O25" s="412">
        <f>$F$18</f>
        <v>0.20833333333333334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0.35416666666666669</v>
      </c>
      <c r="V25" s="406">
        <v>41710</v>
      </c>
      <c r="W25" s="408">
        <v>13</v>
      </c>
      <c r="X25" s="412">
        <f>$F$17</f>
        <v>0.35416666666666669</v>
      </c>
      <c r="Y25" s="404">
        <v>41741</v>
      </c>
      <c r="Z25" s="408">
        <v>13</v>
      </c>
      <c r="AA25" s="412">
        <f>$F$20</f>
        <v>0.35416666666666669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0.20833333333333334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0.35416666666666669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0.35416666666666669</v>
      </c>
      <c r="M26" s="406">
        <v>41621</v>
      </c>
      <c r="N26" s="408">
        <v>14</v>
      </c>
      <c r="O26" s="412">
        <f>$F$19</f>
        <v>0.35416666666666669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0.20833333333333334</v>
      </c>
      <c r="V26" s="406">
        <v>41711</v>
      </c>
      <c r="W26" s="409">
        <v>14</v>
      </c>
      <c r="X26" s="412">
        <f>$F$18</f>
        <v>0.20833333333333334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0.35416666666666669</v>
      </c>
      <c r="AE26" s="406">
        <v>41803</v>
      </c>
      <c r="AF26" s="409">
        <v>14</v>
      </c>
      <c r="AG26" s="412">
        <f>$F$19</f>
        <v>0.35416666666666669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4:40">
      <c r="D27" s="406">
        <v>41531</v>
      </c>
      <c r="E27" s="408">
        <v>15</v>
      </c>
      <c r="F27" s="412">
        <f>$F$20</f>
        <v>0.35416666666666669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0.20833333333333334</v>
      </c>
      <c r="M27" s="406">
        <v>41622</v>
      </c>
      <c r="N27" s="408">
        <v>15</v>
      </c>
      <c r="O27" s="412">
        <f>$F$20</f>
        <v>0.35416666666666669</v>
      </c>
      <c r="P27" s="413">
        <v>41653</v>
      </c>
      <c r="Q27" s="408">
        <v>15</v>
      </c>
      <c r="R27" s="412">
        <f>$F$16</f>
        <v>0.35416666666666669</v>
      </c>
      <c r="S27" s="406">
        <v>41684</v>
      </c>
      <c r="T27" s="407">
        <v>15</v>
      </c>
      <c r="U27" s="412">
        <f>$F$19</f>
        <v>0.35416666666666669</v>
      </c>
      <c r="V27" s="406">
        <v>41712</v>
      </c>
      <c r="W27" s="409">
        <v>15</v>
      </c>
      <c r="X27" s="412">
        <f>$F$19</f>
        <v>0.35416666666666669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0.35416666666666669</v>
      </c>
      <c r="AE27" s="406">
        <v>41804</v>
      </c>
      <c r="AF27" s="409">
        <v>15</v>
      </c>
      <c r="AG27" s="412">
        <f>$F$20</f>
        <v>0.35416666666666669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0.35416666666666669</v>
      </c>
      <c r="J28" s="406">
        <v>41593</v>
      </c>
      <c r="K28" s="408">
        <v>16</v>
      </c>
      <c r="L28" s="412">
        <f>$F$19</f>
        <v>0.35416666666666669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0.35416666666666669</v>
      </c>
      <c r="S28" s="406">
        <v>41685</v>
      </c>
      <c r="T28" s="408">
        <v>16</v>
      </c>
      <c r="U28" s="412">
        <f>$F$20</f>
        <v>0.35416666666666669</v>
      </c>
      <c r="V28" s="406">
        <v>41713</v>
      </c>
      <c r="W28" s="408">
        <v>16</v>
      </c>
      <c r="X28" s="412">
        <f>$F$20</f>
        <v>0.35416666666666669</v>
      </c>
      <c r="Y28" s="404">
        <v>41744</v>
      </c>
      <c r="Z28" s="408">
        <v>16</v>
      </c>
      <c r="AA28" s="412">
        <f>$F$16</f>
        <v>0.35416666666666669</v>
      </c>
      <c r="AB28" s="406">
        <v>41774</v>
      </c>
      <c r="AC28" s="408">
        <v>16</v>
      </c>
      <c r="AD28" s="412">
        <f>$F$18</f>
        <v>0.20833333333333334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0.35416666666666669</v>
      </c>
      <c r="J29" s="406">
        <v>41594</v>
      </c>
      <c r="K29" s="408">
        <v>17</v>
      </c>
      <c r="L29" s="412">
        <f>$F$20</f>
        <v>0.35416666666666669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0.20833333333333334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0.35416666666666669</v>
      </c>
      <c r="AB29" s="406">
        <v>41775</v>
      </c>
      <c r="AC29" s="408">
        <v>17</v>
      </c>
      <c r="AD29" s="412">
        <f>$F$19</f>
        <v>0.35416666666666669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0.35416666666666669</v>
      </c>
      <c r="G30" s="405">
        <v>41564</v>
      </c>
      <c r="H30" s="408">
        <v>18</v>
      </c>
      <c r="I30" s="412">
        <f>$F$18</f>
        <v>0.20833333333333334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0.35416666666666669</v>
      </c>
      <c r="P30" s="413">
        <v>41656</v>
      </c>
      <c r="Q30" s="408">
        <v>18</v>
      </c>
      <c r="R30" s="412">
        <f>$F$19</f>
        <v>0.35416666666666669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0.20833333333333334</v>
      </c>
      <c r="AB30" s="406">
        <v>41776</v>
      </c>
      <c r="AC30" s="408">
        <v>18</v>
      </c>
      <c r="AD30" s="412">
        <f>$F$20</f>
        <v>0.35416666666666669</v>
      </c>
      <c r="AE30" s="406">
        <v>41807</v>
      </c>
      <c r="AF30" s="408">
        <v>18</v>
      </c>
      <c r="AG30" s="412">
        <f>$F$16</f>
        <v>0.35416666666666669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0.35416666666666669</v>
      </c>
      <c r="G31" s="405">
        <v>41565</v>
      </c>
      <c r="H31" s="408">
        <v>19</v>
      </c>
      <c r="I31" s="412">
        <f>$F$19</f>
        <v>0.35416666666666669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0.35416666666666669</v>
      </c>
      <c r="P31" s="413">
        <v>41657</v>
      </c>
      <c r="Q31" s="409">
        <v>19</v>
      </c>
      <c r="R31" s="412">
        <f>$F$20</f>
        <v>0.35416666666666669</v>
      </c>
      <c r="S31" s="406">
        <v>41688</v>
      </c>
      <c r="T31" s="408">
        <v>19</v>
      </c>
      <c r="U31" s="412">
        <f>$F$16</f>
        <v>0.35416666666666669</v>
      </c>
      <c r="V31" s="406">
        <v>41716</v>
      </c>
      <c r="W31" s="408">
        <v>19</v>
      </c>
      <c r="X31" s="412">
        <f>$F$16</f>
        <v>0.35416666666666669</v>
      </c>
      <c r="Y31" s="404">
        <v>41747</v>
      </c>
      <c r="Z31" s="408">
        <v>19</v>
      </c>
      <c r="AA31" s="412">
        <f>$F$19</f>
        <v>0.35416666666666669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0.35416666666666669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0.20833333333333334</v>
      </c>
      <c r="G32" s="405">
        <v>41566</v>
      </c>
      <c r="H32" s="408">
        <v>20</v>
      </c>
      <c r="I32" s="412">
        <f>$F$20</f>
        <v>0.35416666666666669</v>
      </c>
      <c r="J32" s="406">
        <v>41597</v>
      </c>
      <c r="K32" s="408">
        <v>20</v>
      </c>
      <c r="L32" s="412">
        <f>$F$16</f>
        <v>0.35416666666666669</v>
      </c>
      <c r="M32" s="406">
        <v>41627</v>
      </c>
      <c r="N32" s="408">
        <v>20</v>
      </c>
      <c r="O32" s="412">
        <f>$F$18</f>
        <v>0.20833333333333334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0.35416666666666669</v>
      </c>
      <c r="V32" s="406">
        <v>41717</v>
      </c>
      <c r="W32" s="408">
        <v>20</v>
      </c>
      <c r="X32" s="412">
        <f>$F$17</f>
        <v>0.35416666666666669</v>
      </c>
      <c r="Y32" s="404">
        <v>41748</v>
      </c>
      <c r="Z32" s="408">
        <v>20</v>
      </c>
      <c r="AA32" s="412">
        <f>$F$20</f>
        <v>0.35416666666666669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0.20833333333333334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0.35416666666666669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0.35416666666666669</v>
      </c>
      <c r="M33" s="406">
        <v>41628</v>
      </c>
      <c r="N33" s="408">
        <v>21</v>
      </c>
      <c r="O33" s="412">
        <f>$F$19</f>
        <v>0.35416666666666669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0.20833333333333334</v>
      </c>
      <c r="V33" s="406">
        <v>41718</v>
      </c>
      <c r="W33" s="409">
        <v>21</v>
      </c>
      <c r="X33" s="412">
        <f>$F$18</f>
        <v>0.20833333333333334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0.35416666666666669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0.35416666666666669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0.20833333333333334</v>
      </c>
      <c r="M34" s="406">
        <v>41629</v>
      </c>
      <c r="N34" s="408">
        <v>22</v>
      </c>
      <c r="O34" s="412">
        <f>$F$20</f>
        <v>0.35416666666666669</v>
      </c>
      <c r="P34" s="413">
        <v>41660</v>
      </c>
      <c r="Q34" s="408">
        <v>22</v>
      </c>
      <c r="R34" s="412">
        <f>$F$16</f>
        <v>0.35416666666666669</v>
      </c>
      <c r="S34" s="406">
        <v>41691</v>
      </c>
      <c r="T34" s="408">
        <v>22</v>
      </c>
      <c r="U34" s="412">
        <f>$F$19</f>
        <v>0.35416666666666669</v>
      </c>
      <c r="V34" s="406">
        <v>41719</v>
      </c>
      <c r="W34" s="409">
        <v>22</v>
      </c>
      <c r="X34" s="412">
        <f>$F$19</f>
        <v>0.35416666666666669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0.35416666666666669</v>
      </c>
      <c r="AE34" s="406">
        <v>41811</v>
      </c>
      <c r="AF34" s="409">
        <v>22</v>
      </c>
      <c r="AG34" s="412">
        <f>$F$20</f>
        <v>0.35416666666666669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0.35416666666666669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0.35416666666666669</v>
      </c>
      <c r="S35" s="406">
        <v>41692</v>
      </c>
      <c r="T35" s="409">
        <v>23</v>
      </c>
      <c r="U35" s="412">
        <f>$F$20</f>
        <v>0.35416666666666669</v>
      </c>
      <c r="V35" s="406">
        <v>41720</v>
      </c>
      <c r="W35" s="408">
        <v>23</v>
      </c>
      <c r="X35" s="412">
        <f>$F$20</f>
        <v>0.35416666666666669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0.20833333333333334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0.35416666666666669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0.20833333333333334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0.35416666666666669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0.35416666666666669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0.35416666666666669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0.35416666666666669</v>
      </c>
      <c r="AE37" s="406">
        <v>41814</v>
      </c>
      <c r="AF37" s="408">
        <v>25</v>
      </c>
      <c r="AG37" s="412">
        <f>$F$16</f>
        <v>0.35416666666666669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0.35416666666666669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0.35416666666666669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0.35416666666666669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0.35416666666666669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0.20833333333333334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0.35416666666666669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0.35416666666666669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0.20833333333333334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0.35416666666666669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0.35416666666666669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0.20833333333333334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0.35416666666666669</v>
      </c>
      <c r="AE40" s="406">
        <v>41817</v>
      </c>
      <c r="AF40" s="409">
        <v>28</v>
      </c>
      <c r="AG40" s="412">
        <f>$F$19</f>
        <v>0.35416666666666669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0.35416666666666669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0.20833333333333334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0.35416666666666669</v>
      </c>
      <c r="S41" s="438"/>
      <c r="T41" s="438"/>
      <c r="U41" s="442"/>
      <c r="V41" s="406">
        <v>41726</v>
      </c>
      <c r="W41" s="409">
        <v>29</v>
      </c>
      <c r="X41" s="412">
        <f>$F$19</f>
        <v>0.35416666666666669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0.35416666666666669</v>
      </c>
      <c r="AE41" s="406">
        <v>41818</v>
      </c>
      <c r="AF41" s="409">
        <v>29</v>
      </c>
      <c r="AG41" s="412">
        <f>$F$20</f>
        <v>0.35416666666666669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0.35416666666666669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0.35416666666666669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0.20833333333333334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0.20833333333333334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0.35416666666666669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158" customFormat="1">
      <c r="D44" s="159"/>
      <c r="E44" s="159"/>
      <c r="F44" s="160">
        <f>SUM(F13:F43)</f>
        <v>6.7500000000000009</v>
      </c>
      <c r="G44" s="160"/>
      <c r="H44" s="160"/>
      <c r="I44" s="160">
        <f>SUM(I13:I43)</f>
        <v>5.7500000000000009</v>
      </c>
      <c r="J44" s="160"/>
      <c r="K44" s="160"/>
      <c r="L44" s="160">
        <f>SUM(L13:L43)</f>
        <v>6.1458333333333339</v>
      </c>
      <c r="M44" s="160"/>
      <c r="N44" s="160"/>
      <c r="O44" s="160">
        <f>SUM(O13:O43)</f>
        <v>5.229166666666667</v>
      </c>
      <c r="P44" s="161"/>
      <c r="Q44" s="160"/>
      <c r="R44" s="160">
        <f>SUM(R13:R43)</f>
        <v>6.3750000000000009</v>
      </c>
      <c r="S44" s="160"/>
      <c r="T44" s="160"/>
      <c r="U44" s="160">
        <f>SUM(U13:U43)</f>
        <v>6.4583333333333348</v>
      </c>
      <c r="V44" s="160"/>
      <c r="W44" s="160"/>
      <c r="X44" s="160">
        <f>SUM(X13:X43)</f>
        <v>5.5208333333333339</v>
      </c>
      <c r="Y44" s="160"/>
      <c r="Z44" s="160"/>
      <c r="AA44" s="160">
        <f>SUM(AA13:AA43)</f>
        <v>4.5208333333333339</v>
      </c>
      <c r="AB44" s="160"/>
      <c r="AC44" s="160"/>
      <c r="AD44" s="160">
        <f>SUM(AD13:AD43)</f>
        <v>5.083333333333333</v>
      </c>
      <c r="AE44" s="160"/>
      <c r="AF44" s="160"/>
      <c r="AG44" s="160">
        <f>SUM(AG13:AG43)</f>
        <v>6.8541666666666679</v>
      </c>
      <c r="AH44" s="160"/>
      <c r="AI44" s="160"/>
      <c r="AJ44" s="160">
        <f>SUM(AJ13:AJ43)</f>
        <v>3.083333333333333</v>
      </c>
      <c r="AK44" s="160"/>
      <c r="AL44" s="160"/>
      <c r="AM44" s="160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63.27083333333335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SUM(AJ18:AJ22)+SUM(AM37:AM43)</f>
        <v>2.4375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personnels'!G13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1.0624999999999787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 ht="13.2" customHeight="1">
      <c r="AH48" s="640"/>
      <c r="AI48" s="640"/>
      <c r="AJ48" s="640"/>
      <c r="AK48" s="640"/>
      <c r="AL48" s="640"/>
      <c r="AM48" s="640"/>
    </row>
    <row r="49" spans="1:39">
      <c r="F49" s="108" t="str">
        <f>'Liste des personnels'!C49</f>
        <v>Saint-Pol-sur-Mer, le 01/09/2017</v>
      </c>
      <c r="R49" s="121" t="str">
        <f>'Liste des personnels'!$D$51</f>
        <v>Le Proviseur,</v>
      </c>
      <c r="AD49" s="121" t="s">
        <v>85</v>
      </c>
      <c r="AJ49" s="163"/>
      <c r="AK49" s="163"/>
      <c r="AL49" s="163"/>
      <c r="AM49" s="163"/>
    </row>
    <row r="50" spans="1:39">
      <c r="AJ50" s="163"/>
      <c r="AK50" s="163"/>
      <c r="AL50" s="163"/>
      <c r="AM50" s="163"/>
    </row>
    <row r="51" spans="1:39">
      <c r="A51" s="450" t="s">
        <v>108</v>
      </c>
      <c r="B51" s="637" t="s">
        <v>226</v>
      </c>
      <c r="C51" s="638"/>
      <c r="D51" s="638"/>
      <c r="E51" s="638"/>
      <c r="F51" s="638"/>
    </row>
    <row r="52" spans="1:39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 t="str">
        <f>J7</f>
        <v>Marie-José RYCKEMBUSCHE</v>
      </c>
    </row>
    <row r="53" spans="1:39">
      <c r="A53" s="428" t="s">
        <v>215</v>
      </c>
      <c r="B53" s="630" t="s">
        <v>222</v>
      </c>
      <c r="C53" s="631"/>
      <c r="D53" s="631"/>
      <c r="E53" s="631"/>
      <c r="F53" s="631"/>
    </row>
    <row r="54" spans="1:39">
      <c r="A54" s="432" t="s">
        <v>107</v>
      </c>
      <c r="B54" s="641" t="s">
        <v>225</v>
      </c>
      <c r="C54" s="642"/>
      <c r="D54" s="642"/>
      <c r="E54" s="642"/>
      <c r="F54" s="642"/>
    </row>
    <row r="55" spans="1:39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8">
    <mergeCell ref="B51:F51"/>
    <mergeCell ref="B52:F52"/>
    <mergeCell ref="B53:F53"/>
    <mergeCell ref="B54:F54"/>
    <mergeCell ref="B55:G55"/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D46:F46"/>
    <mergeCell ref="G46:I46"/>
    <mergeCell ref="K46:Q46"/>
    <mergeCell ref="R46:T46"/>
    <mergeCell ref="W46:AA46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374" priority="12" stopIfTrue="1" operator="containsText" text="samedi">
      <formula>NOT(ISERROR(SEARCH("samedi",D13)))</formula>
    </cfRule>
    <cfRule type="containsText" dxfId="373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372" priority="6" stopIfTrue="1" operator="containsText" text="sam">
      <formula>NOT(ISERROR(SEARCH("sam",D13)))</formula>
    </cfRule>
    <cfRule type="containsText" dxfId="371" priority="7" stopIfTrue="1" operator="containsText" text="sam;dim">
      <formula>NOT(ISERROR(SEARCH("sam;dim",D13)))</formula>
    </cfRule>
    <cfRule type="containsText" dxfId="370" priority="8" stopIfTrue="1" operator="containsText" text="dim">
      <formula>NOT(ISERROR(SEARCH("dim",D13)))</formula>
    </cfRule>
    <cfRule type="containsText" dxfId="369" priority="9" stopIfTrue="1" operator="containsText" text="lun">
      <formula>NOT(ISERROR(SEARCH("lun",D13)))</formula>
    </cfRule>
    <cfRule type="containsText" dxfId="368" priority="10" stopIfTrue="1" operator="containsText" text="lun">
      <formula>NOT(ISERROR(SEARCH("lun",D13)))</formula>
    </cfRule>
    <cfRule type="containsText" dxfId="367" priority="11" stopIfTrue="1" operator="containsText" text="dim">
      <formula>NOT(ISERROR(SEARCH("dim",D13)))</formula>
    </cfRule>
  </conditionalFormatting>
  <conditionalFormatting sqref="D14">
    <cfRule type="containsText" dxfId="366" priority="5" stopIfTrue="1" operator="containsText" text="sam">
      <formula>NOT(ISERROR(SEARCH("sam",D14)))</formula>
    </cfRule>
  </conditionalFormatting>
  <conditionalFormatting sqref="A53">
    <cfRule type="containsText" dxfId="365" priority="4" operator="containsText" text="FERIE">
      <formula>NOT(ISERROR(SEARCH("FERIE",A53)))</formula>
    </cfRule>
  </conditionalFormatting>
  <conditionalFormatting sqref="A52">
    <cfRule type="cellIs" dxfId="364" priority="3" operator="equal">
      <formula>$A$53</formula>
    </cfRule>
  </conditionalFormatting>
  <conditionalFormatting sqref="A52">
    <cfRule type="cellIs" dxfId="363" priority="2" operator="equal">
      <formula>$A$53</formula>
    </cfRule>
  </conditionalFormatting>
  <conditionalFormatting sqref="A53">
    <cfRule type="cellIs" dxfId="362" priority="1" operator="equal">
      <formula>$A$53</formula>
    </cfRule>
  </conditionalFormatting>
  <printOptions horizontalCentered="1" verticalCentered="1"/>
  <pageMargins left="0" right="1.5748031496062993" top="0" bottom="0" header="0" footer="0"/>
  <pageSetup paperSize="9" scale="63" firstPageNumber="0" orientation="landscape" r:id="rId1"/>
  <headerFooter alignWithMargins="0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4:BJ31"/>
  <sheetViews>
    <sheetView topLeftCell="A4"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.44140625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tr">
        <f>'Liste des personnels'!G4</f>
        <v>Emploi du temps à compter du 1 septembre 2017</v>
      </c>
      <c r="BC5" s="35"/>
      <c r="BI5" s="34"/>
    </row>
    <row r="8" spans="1:62" s="38" customFormat="1" ht="18.75" customHeight="1">
      <c r="B8" s="39" t="s">
        <v>69</v>
      </c>
      <c r="N8" s="39" t="str">
        <f>'Liste des personnels'!C14</f>
        <v>Marie-Claire EVERAERE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personnels'!D14</f>
        <v>Agent Technique Territorial Titulaire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personnels'!E14</f>
        <v>Aide de cuisine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personnels'!F14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2" ht="30" customHeight="1">
      <c r="A14" s="50" t="s">
        <v>76</v>
      </c>
      <c r="B14" s="51"/>
      <c r="C14" s="52"/>
      <c r="D14" s="53"/>
      <c r="E14" s="54"/>
      <c r="F14" s="54"/>
      <c r="G14" s="56"/>
      <c r="H14" s="55"/>
      <c r="I14" s="56"/>
      <c r="J14" s="56"/>
      <c r="K14" s="56"/>
      <c r="L14" s="55"/>
      <c r="M14" s="56"/>
      <c r="N14" s="56"/>
      <c r="O14" s="56"/>
      <c r="P14" s="55"/>
      <c r="Q14" s="56"/>
      <c r="R14" s="56"/>
      <c r="S14" s="59"/>
      <c r="T14" s="55"/>
      <c r="U14" s="56"/>
      <c r="V14" s="56"/>
      <c r="W14" s="56"/>
      <c r="X14" s="55"/>
      <c r="Y14" s="56"/>
      <c r="Z14" s="56"/>
      <c r="AA14" s="56"/>
      <c r="AB14" s="55"/>
      <c r="AC14" s="56"/>
      <c r="AD14" s="56"/>
      <c r="AE14" s="56"/>
      <c r="AF14" s="55"/>
      <c r="AG14" s="56"/>
      <c r="AH14" s="54"/>
      <c r="AI14" s="54"/>
      <c r="AJ14" s="55"/>
      <c r="AK14" s="56"/>
      <c r="AL14" s="56"/>
      <c r="AM14" s="56"/>
      <c r="AN14" s="55"/>
      <c r="AO14" s="310"/>
      <c r="AP14" s="310"/>
      <c r="AQ14" s="172"/>
      <c r="AR14" s="53"/>
      <c r="AS14" s="54"/>
      <c r="AT14" s="54"/>
      <c r="AU14" s="54"/>
      <c r="AV14" s="53"/>
      <c r="AW14" s="54"/>
      <c r="AX14" s="54"/>
      <c r="AY14" s="54"/>
      <c r="AZ14" s="53"/>
      <c r="BA14" s="54"/>
      <c r="BB14" s="54"/>
      <c r="BC14" s="54"/>
      <c r="BD14" s="53"/>
      <c r="BE14" s="54"/>
      <c r="BF14" s="57"/>
      <c r="BG14" s="54"/>
      <c r="BH14" s="61"/>
      <c r="BI14" s="62">
        <v>0.35416666666666669</v>
      </c>
    </row>
    <row r="15" spans="1:62" ht="30" customHeight="1">
      <c r="A15" s="63" t="s">
        <v>77</v>
      </c>
      <c r="B15" s="64"/>
      <c r="C15" s="65"/>
      <c r="D15" s="66"/>
      <c r="E15" s="67"/>
      <c r="F15" s="67"/>
      <c r="G15" s="69"/>
      <c r="H15" s="68"/>
      <c r="I15" s="69"/>
      <c r="J15" s="69"/>
      <c r="K15" s="69"/>
      <c r="L15" s="68"/>
      <c r="M15" s="69"/>
      <c r="N15" s="69"/>
      <c r="O15" s="69"/>
      <c r="P15" s="68"/>
      <c r="Q15" s="69"/>
      <c r="R15" s="69"/>
      <c r="S15" s="85"/>
      <c r="T15" s="68"/>
      <c r="U15" s="69"/>
      <c r="V15" s="69"/>
      <c r="W15" s="69"/>
      <c r="X15" s="68"/>
      <c r="Y15" s="69"/>
      <c r="Z15" s="69"/>
      <c r="AA15" s="69"/>
      <c r="AB15" s="68"/>
      <c r="AC15" s="69"/>
      <c r="AD15" s="69"/>
      <c r="AE15" s="69"/>
      <c r="AF15" s="68"/>
      <c r="AG15" s="69"/>
      <c r="AH15" s="67"/>
      <c r="AI15" s="67"/>
      <c r="AJ15" s="68"/>
      <c r="AK15" s="69"/>
      <c r="AL15" s="69"/>
      <c r="AM15" s="69"/>
      <c r="AN15" s="68"/>
      <c r="AO15" s="311"/>
      <c r="AP15" s="311"/>
      <c r="AQ15" s="73"/>
      <c r="AR15" s="70"/>
      <c r="AS15" s="67"/>
      <c r="AT15" s="74"/>
      <c r="AU15" s="74"/>
      <c r="AV15" s="66"/>
      <c r="AW15" s="74"/>
      <c r="AX15" s="74"/>
      <c r="AY15" s="74"/>
      <c r="AZ15" s="66"/>
      <c r="BA15" s="74"/>
      <c r="BB15" s="74"/>
      <c r="BC15" s="74"/>
      <c r="BD15" s="66"/>
      <c r="BE15" s="74"/>
      <c r="BF15" s="78"/>
      <c r="BG15" s="74"/>
      <c r="BH15" s="79"/>
      <c r="BI15" s="80">
        <f>BI14</f>
        <v>0.35416666666666669</v>
      </c>
    </row>
    <row r="16" spans="1:62" ht="30" customHeight="1">
      <c r="A16" s="63" t="s">
        <v>78</v>
      </c>
      <c r="B16" s="64"/>
      <c r="C16" s="65"/>
      <c r="D16" s="66"/>
      <c r="E16" s="74"/>
      <c r="F16" s="74"/>
      <c r="G16" s="76"/>
      <c r="H16" s="75"/>
      <c r="I16" s="76"/>
      <c r="J16" s="76"/>
      <c r="K16" s="76"/>
      <c r="L16" s="75"/>
      <c r="M16" s="76"/>
      <c r="N16" s="76"/>
      <c r="O16" s="76"/>
      <c r="P16" s="75"/>
      <c r="Q16" s="76"/>
      <c r="R16" s="76"/>
      <c r="S16" s="88"/>
      <c r="T16" s="75"/>
      <c r="U16" s="76"/>
      <c r="V16" s="76"/>
      <c r="W16" s="76"/>
      <c r="X16" s="75"/>
      <c r="Y16" s="76"/>
      <c r="Z16" s="76"/>
      <c r="AA16" s="308"/>
      <c r="AB16" s="309"/>
      <c r="AC16" s="308"/>
      <c r="AD16" s="308"/>
      <c r="AE16" s="308"/>
      <c r="AF16" s="309"/>
      <c r="AG16" s="308"/>
      <c r="AH16" s="308"/>
      <c r="AI16" s="74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4"/>
      <c r="AV16" s="66"/>
      <c r="AW16" s="74"/>
      <c r="AX16" s="74"/>
      <c r="AY16" s="74"/>
      <c r="AZ16" s="66"/>
      <c r="BA16" s="74"/>
      <c r="BB16" s="74"/>
      <c r="BC16" s="74"/>
      <c r="BD16" s="66"/>
      <c r="BE16" s="74"/>
      <c r="BF16" s="78"/>
      <c r="BG16" s="74"/>
      <c r="BH16" s="79"/>
      <c r="BI16" s="80">
        <v>0.20833333333333334</v>
      </c>
    </row>
    <row r="17" spans="1:61" ht="30" customHeight="1">
      <c r="A17" s="81" t="s">
        <v>79</v>
      </c>
      <c r="B17" s="82"/>
      <c r="C17" s="83"/>
      <c r="D17" s="70"/>
      <c r="E17" s="67"/>
      <c r="F17" s="67"/>
      <c r="G17" s="69"/>
      <c r="H17" s="68"/>
      <c r="I17" s="69"/>
      <c r="J17" s="69"/>
      <c r="K17" s="69"/>
      <c r="L17" s="68"/>
      <c r="M17" s="69"/>
      <c r="N17" s="69"/>
      <c r="O17" s="69"/>
      <c r="P17" s="68"/>
      <c r="Q17" s="69"/>
      <c r="R17" s="69"/>
      <c r="S17" s="85"/>
      <c r="T17" s="68"/>
      <c r="U17" s="69"/>
      <c r="V17" s="69"/>
      <c r="W17" s="69"/>
      <c r="X17" s="68"/>
      <c r="Y17" s="69"/>
      <c r="Z17" s="69"/>
      <c r="AA17" s="69"/>
      <c r="AB17" s="68"/>
      <c r="AC17" s="69"/>
      <c r="AD17" s="69"/>
      <c r="AE17" s="69"/>
      <c r="AF17" s="68"/>
      <c r="AG17" s="69"/>
      <c r="AH17" s="67"/>
      <c r="AI17" s="67"/>
      <c r="AJ17" s="68"/>
      <c r="AK17" s="69"/>
      <c r="AL17" s="69"/>
      <c r="AM17" s="69"/>
      <c r="AN17" s="68"/>
      <c r="AO17" s="311"/>
      <c r="AP17" s="311"/>
      <c r="AQ17" s="73"/>
      <c r="AR17" s="70"/>
      <c r="AS17" s="67"/>
      <c r="AT17" s="67"/>
      <c r="AU17" s="67"/>
      <c r="AV17" s="70"/>
      <c r="AW17" s="67"/>
      <c r="AX17" s="67"/>
      <c r="AY17" s="67"/>
      <c r="AZ17" s="70"/>
      <c r="BA17" s="67"/>
      <c r="BB17" s="67"/>
      <c r="BC17" s="67"/>
      <c r="BD17" s="70"/>
      <c r="BE17" s="67"/>
      <c r="BF17" s="71"/>
      <c r="BG17" s="67"/>
      <c r="BH17" s="86"/>
      <c r="BI17" s="87">
        <f>BI14</f>
        <v>0.35416666666666669</v>
      </c>
    </row>
    <row r="18" spans="1:61" ht="30" customHeight="1">
      <c r="A18" s="63" t="s">
        <v>80</v>
      </c>
      <c r="B18" s="64"/>
      <c r="C18" s="65"/>
      <c r="D18" s="66"/>
      <c r="E18" s="67"/>
      <c r="F18" s="67"/>
      <c r="G18" s="69"/>
      <c r="H18" s="68"/>
      <c r="I18" s="69"/>
      <c r="J18" s="69"/>
      <c r="K18" s="69"/>
      <c r="L18" s="68"/>
      <c r="M18" s="69"/>
      <c r="N18" s="69"/>
      <c r="O18" s="69"/>
      <c r="P18" s="68"/>
      <c r="Q18" s="69"/>
      <c r="R18" s="69"/>
      <c r="S18" s="85"/>
      <c r="T18" s="68"/>
      <c r="U18" s="69"/>
      <c r="V18" s="69"/>
      <c r="W18" s="69"/>
      <c r="X18" s="68"/>
      <c r="Y18" s="69"/>
      <c r="Z18" s="69"/>
      <c r="AA18" s="69"/>
      <c r="AB18" s="68"/>
      <c r="AC18" s="69"/>
      <c r="AD18" s="69"/>
      <c r="AE18" s="69"/>
      <c r="AF18" s="68"/>
      <c r="AG18" s="69"/>
      <c r="AH18" s="67"/>
      <c r="AI18" s="67"/>
      <c r="AJ18" s="68"/>
      <c r="AK18" s="69"/>
      <c r="AL18" s="69"/>
      <c r="AM18" s="69"/>
      <c r="AN18" s="68"/>
      <c r="AO18" s="311"/>
      <c r="AP18" s="311"/>
      <c r="AQ18" s="73"/>
      <c r="AR18" s="70"/>
      <c r="AS18" s="67"/>
      <c r="AT18" s="74"/>
      <c r="AU18" s="74"/>
      <c r="AV18" s="66"/>
      <c r="AW18" s="74"/>
      <c r="AX18" s="74"/>
      <c r="AY18" s="74"/>
      <c r="AZ18" s="66"/>
      <c r="BA18" s="74"/>
      <c r="BB18" s="74"/>
      <c r="BC18" s="74"/>
      <c r="BD18" s="66"/>
      <c r="BE18" s="74"/>
      <c r="BF18" s="78"/>
      <c r="BG18" s="74"/>
      <c r="BH18" s="79"/>
      <c r="BI18" s="80">
        <f>BI14</f>
        <v>0.35416666666666669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94"/>
      <c r="BI19" s="95"/>
    </row>
    <row r="20" spans="1:6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99"/>
      <c r="BI20" s="100"/>
    </row>
    <row r="21" spans="1:6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03">
        <f>BI14+BI15+BI16+BI17+BI18</f>
        <v>1.6250000000000002</v>
      </c>
    </row>
    <row r="22" spans="1:61">
      <c r="E22" s="168"/>
      <c r="F22" s="169"/>
      <c r="G22" s="170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E23" s="294"/>
      <c r="F23" s="295"/>
      <c r="G23" s="296"/>
      <c r="I23" s="34" t="s">
        <v>144</v>
      </c>
      <c r="BB23" s="102"/>
      <c r="BC23" s="102"/>
      <c r="BD23" s="102"/>
      <c r="BE23" s="102"/>
      <c r="BF23" s="102"/>
      <c r="BG23" s="102"/>
      <c r="BH23" s="102"/>
      <c r="BI23" s="107"/>
    </row>
    <row r="24" spans="1:61">
      <c r="I24" s="34" t="s">
        <v>143</v>
      </c>
      <c r="BB24" s="102"/>
      <c r="BC24" s="102"/>
      <c r="BD24" s="102"/>
      <c r="BE24" s="102"/>
      <c r="BF24" s="102"/>
      <c r="BG24" s="102"/>
      <c r="BH24" s="102"/>
    </row>
    <row r="25" spans="1:61">
      <c r="BB25" s="102"/>
      <c r="BC25" s="102"/>
      <c r="BD25" s="102"/>
      <c r="BE25" s="102"/>
      <c r="BF25" s="102"/>
      <c r="BG25" s="102"/>
      <c r="BH25" s="102"/>
    </row>
    <row r="26" spans="1:61">
      <c r="M26" s="108" t="str">
        <f>'Liste des personnels'!C49</f>
        <v>Saint-Pol-sur-Mer, le 01/09/2017</v>
      </c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</row>
    <row r="28" spans="1:61">
      <c r="AF28" s="34" t="str">
        <f>'Liste des personnels'!$D$51</f>
        <v>Le Proviseur,</v>
      </c>
      <c r="AV28" s="34" t="s">
        <v>85</v>
      </c>
    </row>
    <row r="31" spans="1:61">
      <c r="AH31" s="34" t="str">
        <f>'Liste des personnels'!$D$53</f>
        <v>J-M. SAILLY</v>
      </c>
      <c r="AX31" s="34" t="str">
        <f>N8</f>
        <v>Marie-Claire EVERAERE</v>
      </c>
    </row>
  </sheetData>
  <sheetProtection selectLockedCells="1" selectUnlockedCells="1"/>
  <mergeCells count="23">
    <mergeCell ref="BF21:BH21"/>
    <mergeCell ref="AM13:AN13"/>
    <mergeCell ref="AQ13:AR13"/>
    <mergeCell ref="AU13:AV13"/>
    <mergeCell ref="AY13:AZ13"/>
    <mergeCell ref="BC13:BD13"/>
    <mergeCell ref="BG13:BH13"/>
    <mergeCell ref="E12:BH12"/>
    <mergeCell ref="C13:D13"/>
    <mergeCell ref="G13:H13"/>
    <mergeCell ref="K13:L13"/>
    <mergeCell ref="O13:P13"/>
    <mergeCell ref="S13:T13"/>
    <mergeCell ref="W13:X13"/>
    <mergeCell ref="AA13:AB13"/>
    <mergeCell ref="AE13:AF13"/>
    <mergeCell ref="AI13:AJ13"/>
    <mergeCell ref="AK8:AR8"/>
    <mergeCell ref="AS8:BJ8"/>
    <mergeCell ref="AK9:AR9"/>
    <mergeCell ref="AS9:BI9"/>
    <mergeCell ref="AK10:AR10"/>
    <mergeCell ref="AS10:BI10"/>
  </mergeCells>
  <printOptions horizontalCentered="1" verticalCentered="1"/>
  <pageMargins left="0.55118110236220474" right="0.23622047244094491" top="0.31496062992125984" bottom="0.31496062992125984" header="0.51181102362204722" footer="0.51181102362204722"/>
  <pageSetup paperSize="9" firstPageNumber="0" orientation="landscape" r:id="rId1"/>
  <headerFooter alignWithMargins="0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4:BC55"/>
  <sheetViews>
    <sheetView topLeftCell="A16" zoomScale="70" zoomScaleNormal="70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4.88671875" style="121" customWidth="1"/>
    <col min="5" max="5" width="3.44140625" style="121" customWidth="1"/>
    <col min="6" max="6" width="7.6640625" style="121" customWidth="1"/>
    <col min="7" max="7" width="5" style="121" customWidth="1"/>
    <col min="8" max="8" width="3.44140625" style="121" customWidth="1"/>
    <col min="9" max="9" width="7.6640625" style="121" customWidth="1"/>
    <col min="10" max="10" width="4.88671875" style="121" customWidth="1"/>
    <col min="11" max="11" width="3.44140625" style="121" customWidth="1"/>
    <col min="12" max="12" width="7.6640625" style="121" customWidth="1"/>
    <col min="13" max="13" width="4.88671875" style="121" customWidth="1"/>
    <col min="14" max="14" width="3.44140625" style="121" customWidth="1"/>
    <col min="15" max="15" width="7.6640625" style="121" customWidth="1"/>
    <col min="16" max="16" width="5" style="121" customWidth="1"/>
    <col min="17" max="17" width="3.88671875" style="121" customWidth="1"/>
    <col min="18" max="18" width="7.6640625" style="121" customWidth="1"/>
    <col min="19" max="19" width="4.88671875" style="121" customWidth="1"/>
    <col min="20" max="20" width="3.88671875" style="121" customWidth="1"/>
    <col min="21" max="21" width="7.6640625" style="121" customWidth="1"/>
    <col min="22" max="22" width="4.88671875" style="121" customWidth="1"/>
    <col min="23" max="23" width="3.88671875" style="121" customWidth="1"/>
    <col min="24" max="24" width="7.6640625" style="121" customWidth="1"/>
    <col min="25" max="25" width="5.33203125" style="121" customWidth="1"/>
    <col min="26" max="26" width="3.44140625" style="121" customWidth="1"/>
    <col min="27" max="27" width="7.6640625" style="121" customWidth="1"/>
    <col min="28" max="28" width="4.88671875" style="121" customWidth="1"/>
    <col min="29" max="29" width="3.88671875" style="121" customWidth="1"/>
    <col min="30" max="30" width="7.6640625" style="121" customWidth="1"/>
    <col min="31" max="31" width="4.88671875" style="121" customWidth="1"/>
    <col min="32" max="32" width="3.88671875" style="121" customWidth="1"/>
    <col min="33" max="33" width="7.6640625" style="121" customWidth="1"/>
    <col min="34" max="34" width="5" style="121" customWidth="1"/>
    <col min="35" max="35" width="3.88671875" style="121" customWidth="1"/>
    <col min="36" max="36" width="7.6640625" style="121" customWidth="1"/>
    <col min="37" max="37" width="4.88671875" style="121" customWidth="1"/>
    <col min="38" max="38" width="3.88671875" style="121" customWidth="1"/>
    <col min="39" max="39" width="7.664062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'Liste des personnels'!C14</f>
        <v>Marie-Claire EVERAERE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personnels'!D14</f>
        <v>Agent Technique Territorial Titulaire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personnels'!E14</f>
        <v>Aide de cuisine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personnels'!F14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29.25" customHeight="1">
      <c r="U10" s="615" t="s">
        <v>88</v>
      </c>
      <c r="V10" s="615"/>
      <c r="W10" s="615"/>
      <c r="X10" s="615"/>
      <c r="Y10" s="615"/>
      <c r="Z10" s="615"/>
      <c r="AA10" s="624" t="s">
        <v>221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5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0.25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0.35416666666666669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0.35416666666666669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0.35416666666666669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0.35416666666666669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0.35416666666666669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0.35416666666666669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0.35416666666666669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0.35416666666666669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0.35416666666666669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'7 semainier'!$BI$14</f>
        <v>0.35416666666666669</v>
      </c>
      <c r="G16" s="405">
        <v>41550</v>
      </c>
      <c r="H16" s="407">
        <v>4</v>
      </c>
      <c r="I16" s="412">
        <f>$F$18</f>
        <v>0.20833333333333334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0.35416666666666669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0.20833333333333334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0.35416666666666669</v>
      </c>
      <c r="AH16" s="405">
        <v>41823</v>
      </c>
      <c r="AI16" s="407">
        <v>4</v>
      </c>
      <c r="AJ16" s="412">
        <f>$F$18</f>
        <v>0.20833333333333334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'7 semainier'!$BI$15</f>
        <v>0.35416666666666669</v>
      </c>
      <c r="G17" s="405">
        <v>41551</v>
      </c>
      <c r="H17" s="407">
        <v>5</v>
      </c>
      <c r="I17" s="412">
        <f>$F$19</f>
        <v>0.35416666666666669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0.35416666666666669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0.35416666666666669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0.35416666666666669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0.35416666666666669</v>
      </c>
      <c r="AH17" s="405">
        <v>41824</v>
      </c>
      <c r="AI17" s="407">
        <v>5</v>
      </c>
      <c r="AJ17" s="412">
        <f>$F$19</f>
        <v>0.35416666666666669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'7 semainier'!$BI$16</f>
        <v>0.20833333333333334</v>
      </c>
      <c r="G18" s="405">
        <v>41552</v>
      </c>
      <c r="H18" s="408">
        <v>6</v>
      </c>
      <c r="I18" s="412">
        <f>$F$20</f>
        <v>0.35416666666666669</v>
      </c>
      <c r="J18" s="406">
        <v>41583</v>
      </c>
      <c r="K18" s="408">
        <v>6</v>
      </c>
      <c r="L18" s="412">
        <f>$F$16</f>
        <v>0.35416666666666669</v>
      </c>
      <c r="M18" s="406">
        <v>41613</v>
      </c>
      <c r="N18" s="408">
        <v>6</v>
      </c>
      <c r="O18" s="412">
        <f>$F$18</f>
        <v>0.20833333333333334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0.35416666666666669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0.35416666666666669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0.20833333333333334</v>
      </c>
      <c r="AH18" s="405">
        <v>41825</v>
      </c>
      <c r="AI18" s="408">
        <v>6</v>
      </c>
      <c r="AJ18" s="412">
        <f>$F$20</f>
        <v>0.35416666666666669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'7 semainier'!$BI$17</f>
        <v>0.35416666666666669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0.35416666666666669</v>
      </c>
      <c r="M19" s="406">
        <v>41614</v>
      </c>
      <c r="N19" s="408">
        <v>7</v>
      </c>
      <c r="O19" s="412">
        <f>$F$19</f>
        <v>0.35416666666666669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0.20833333333333334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0.35416666666666669</v>
      </c>
      <c r="AE19" s="406">
        <v>41796</v>
      </c>
      <c r="AF19" s="409">
        <v>7</v>
      </c>
      <c r="AG19" s="412">
        <f>$F$19</f>
        <v>0.35416666666666669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'7 semainier'!$BI$18</f>
        <v>0.35416666666666669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0.20833333333333334</v>
      </c>
      <c r="M20" s="406">
        <v>41615</v>
      </c>
      <c r="N20" s="408">
        <v>8</v>
      </c>
      <c r="O20" s="412">
        <f>$F$20</f>
        <v>0.35416666666666669</v>
      </c>
      <c r="P20" s="413">
        <v>41646</v>
      </c>
      <c r="Q20" s="408">
        <v>8</v>
      </c>
      <c r="R20" s="412">
        <f>$F$16</f>
        <v>0.35416666666666669</v>
      </c>
      <c r="S20" s="406">
        <v>41677</v>
      </c>
      <c r="T20" s="409">
        <v>8</v>
      </c>
      <c r="U20" s="412">
        <f>$F$19</f>
        <v>0.35416666666666669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0.35416666666666669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0.35416666666666669</v>
      </c>
      <c r="J21" s="406">
        <v>41586</v>
      </c>
      <c r="K21" s="408">
        <v>9</v>
      </c>
      <c r="L21" s="412">
        <f>$F$19</f>
        <v>0.35416666666666669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0.35416666666666669</v>
      </c>
      <c r="S21" s="406">
        <v>41678</v>
      </c>
      <c r="T21" s="407">
        <v>9</v>
      </c>
      <c r="U21" s="412">
        <f>$F$20</f>
        <v>0.35416666666666669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0.35416666666666669</v>
      </c>
      <c r="AB21" s="406">
        <v>41767</v>
      </c>
      <c r="AC21" s="408">
        <v>9</v>
      </c>
      <c r="AD21" s="412">
        <f>$F$18</f>
        <v>0.20833333333333334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0.35416666666666669</v>
      </c>
      <c r="J22" s="406">
        <v>41587</v>
      </c>
      <c r="K22" s="408">
        <v>10</v>
      </c>
      <c r="L22" s="412">
        <f>$F$20</f>
        <v>0.35416666666666669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0.20833333333333334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0.35416666666666669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0.35416666666666669</v>
      </c>
      <c r="G23" s="405">
        <v>41557</v>
      </c>
      <c r="H23" s="408">
        <v>11</v>
      </c>
      <c r="I23" s="412">
        <f>$F$18</f>
        <v>0.20833333333333334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0.35416666666666669</v>
      </c>
      <c r="P23" s="413">
        <v>41649</v>
      </c>
      <c r="Q23" s="408">
        <v>11</v>
      </c>
      <c r="R23" s="412">
        <f>$F$19</f>
        <v>0.35416666666666669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0.20833333333333334</v>
      </c>
      <c r="AB23" s="406">
        <v>41769</v>
      </c>
      <c r="AC23" s="409">
        <v>11</v>
      </c>
      <c r="AD23" s="412">
        <f>$F$20</f>
        <v>0.35416666666666669</v>
      </c>
      <c r="AE23" s="406">
        <v>41800</v>
      </c>
      <c r="AF23" s="408">
        <v>11</v>
      </c>
      <c r="AG23" s="412">
        <f>$F$16</f>
        <v>0.35416666666666669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0.35416666666666669</v>
      </c>
      <c r="G24" s="405">
        <v>41558</v>
      </c>
      <c r="H24" s="408">
        <v>12</v>
      </c>
      <c r="I24" s="412">
        <f>$F$19</f>
        <v>0.35416666666666669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0.35416666666666669</v>
      </c>
      <c r="P24" s="413">
        <v>41650</v>
      </c>
      <c r="Q24" s="409">
        <v>12</v>
      </c>
      <c r="R24" s="412">
        <f>$F$20</f>
        <v>0.35416666666666669</v>
      </c>
      <c r="S24" s="406">
        <v>41681</v>
      </c>
      <c r="T24" s="407">
        <v>12</v>
      </c>
      <c r="U24" s="412">
        <f>$F$16</f>
        <v>0.35416666666666669</v>
      </c>
      <c r="V24" s="406">
        <v>41709</v>
      </c>
      <c r="W24" s="408">
        <v>12</v>
      </c>
      <c r="X24" s="412">
        <f>$F$16</f>
        <v>0.35416666666666669</v>
      </c>
      <c r="Y24" s="404">
        <v>41740</v>
      </c>
      <c r="Z24" s="408">
        <v>12</v>
      </c>
      <c r="AA24" s="412">
        <f>$F$19</f>
        <v>0.35416666666666669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0.35416666666666669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0.20833333333333334</v>
      </c>
      <c r="G25" s="405">
        <v>41559</v>
      </c>
      <c r="H25" s="408">
        <v>13</v>
      </c>
      <c r="I25" s="412">
        <f>$F$20</f>
        <v>0.35416666666666669</v>
      </c>
      <c r="J25" s="406">
        <v>41590</v>
      </c>
      <c r="K25" s="408">
        <v>13</v>
      </c>
      <c r="L25" s="412">
        <f>$F$16</f>
        <v>0.35416666666666669</v>
      </c>
      <c r="M25" s="406">
        <v>41620</v>
      </c>
      <c r="N25" s="408">
        <v>13</v>
      </c>
      <c r="O25" s="412">
        <f>$F$18</f>
        <v>0.20833333333333334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0.35416666666666669</v>
      </c>
      <c r="V25" s="406">
        <v>41710</v>
      </c>
      <c r="W25" s="408">
        <v>13</v>
      </c>
      <c r="X25" s="412">
        <f>$F$17</f>
        <v>0.35416666666666669</v>
      </c>
      <c r="Y25" s="404">
        <v>41741</v>
      </c>
      <c r="Z25" s="408">
        <v>13</v>
      </c>
      <c r="AA25" s="412">
        <f>$F$20</f>
        <v>0.35416666666666669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0.20833333333333334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0.35416666666666669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0.35416666666666669</v>
      </c>
      <c r="M26" s="406">
        <v>41621</v>
      </c>
      <c r="N26" s="408">
        <v>14</v>
      </c>
      <c r="O26" s="412">
        <f>$F$19</f>
        <v>0.35416666666666669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0.20833333333333334</v>
      </c>
      <c r="V26" s="406">
        <v>41711</v>
      </c>
      <c r="W26" s="409">
        <v>14</v>
      </c>
      <c r="X26" s="412">
        <f>$F$18</f>
        <v>0.20833333333333334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0.35416666666666669</v>
      </c>
      <c r="AE26" s="406">
        <v>41803</v>
      </c>
      <c r="AF26" s="409">
        <v>14</v>
      </c>
      <c r="AG26" s="412">
        <f>$F$19</f>
        <v>0.35416666666666669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4:40">
      <c r="D27" s="406">
        <v>41531</v>
      </c>
      <c r="E27" s="408">
        <v>15</v>
      </c>
      <c r="F27" s="412">
        <f>$F$20</f>
        <v>0.35416666666666669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0.20833333333333334</v>
      </c>
      <c r="M27" s="406">
        <v>41622</v>
      </c>
      <c r="N27" s="408">
        <v>15</v>
      </c>
      <c r="O27" s="412">
        <f>$F$20</f>
        <v>0.35416666666666669</v>
      </c>
      <c r="P27" s="413">
        <v>41653</v>
      </c>
      <c r="Q27" s="408">
        <v>15</v>
      </c>
      <c r="R27" s="412">
        <f>$F$16</f>
        <v>0.35416666666666669</v>
      </c>
      <c r="S27" s="406">
        <v>41684</v>
      </c>
      <c r="T27" s="407">
        <v>15</v>
      </c>
      <c r="U27" s="412">
        <f>$F$19</f>
        <v>0.35416666666666669</v>
      </c>
      <c r="V27" s="406">
        <v>41712</v>
      </c>
      <c r="W27" s="409">
        <v>15</v>
      </c>
      <c r="X27" s="412">
        <f>$F$19</f>
        <v>0.35416666666666669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0.35416666666666669</v>
      </c>
      <c r="AE27" s="406">
        <v>41804</v>
      </c>
      <c r="AF27" s="409">
        <v>15</v>
      </c>
      <c r="AG27" s="412">
        <f>$F$20</f>
        <v>0.35416666666666669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0.35416666666666669</v>
      </c>
      <c r="J28" s="406">
        <v>41593</v>
      </c>
      <c r="K28" s="408">
        <v>16</v>
      </c>
      <c r="L28" s="412">
        <f>$F$19</f>
        <v>0.35416666666666669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0.35416666666666669</v>
      </c>
      <c r="S28" s="406">
        <v>41685</v>
      </c>
      <c r="T28" s="408">
        <v>16</v>
      </c>
      <c r="U28" s="412">
        <f>$F$20</f>
        <v>0.35416666666666669</v>
      </c>
      <c r="V28" s="406">
        <v>41713</v>
      </c>
      <c r="W28" s="408">
        <v>16</v>
      </c>
      <c r="X28" s="412">
        <f>$F$20</f>
        <v>0.35416666666666669</v>
      </c>
      <c r="Y28" s="404">
        <v>41744</v>
      </c>
      <c r="Z28" s="408">
        <v>16</v>
      </c>
      <c r="AA28" s="412">
        <f>$F$16</f>
        <v>0.35416666666666669</v>
      </c>
      <c r="AB28" s="406">
        <v>41774</v>
      </c>
      <c r="AC28" s="408">
        <v>16</v>
      </c>
      <c r="AD28" s="412">
        <f>$F$18</f>
        <v>0.20833333333333334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0.35416666666666669</v>
      </c>
      <c r="J29" s="406">
        <v>41594</v>
      </c>
      <c r="K29" s="408">
        <v>17</v>
      </c>
      <c r="L29" s="412">
        <f>$F$20</f>
        <v>0.35416666666666669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0.20833333333333334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0.35416666666666669</v>
      </c>
      <c r="AB29" s="406">
        <v>41775</v>
      </c>
      <c r="AC29" s="408">
        <v>17</v>
      </c>
      <c r="AD29" s="412">
        <f>$F$19</f>
        <v>0.35416666666666669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0.35416666666666669</v>
      </c>
      <c r="G30" s="405">
        <v>41564</v>
      </c>
      <c r="H30" s="408">
        <v>18</v>
      </c>
      <c r="I30" s="412">
        <f>$F$18</f>
        <v>0.20833333333333334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0.35416666666666669</v>
      </c>
      <c r="P30" s="413">
        <v>41656</v>
      </c>
      <c r="Q30" s="408">
        <v>18</v>
      </c>
      <c r="R30" s="412">
        <f>$F$19</f>
        <v>0.35416666666666669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0.20833333333333334</v>
      </c>
      <c r="AB30" s="406">
        <v>41776</v>
      </c>
      <c r="AC30" s="408">
        <v>18</v>
      </c>
      <c r="AD30" s="412">
        <f>$F$20</f>
        <v>0.35416666666666669</v>
      </c>
      <c r="AE30" s="406">
        <v>41807</v>
      </c>
      <c r="AF30" s="408">
        <v>18</v>
      </c>
      <c r="AG30" s="412">
        <f>$F$16</f>
        <v>0.35416666666666669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0.35416666666666669</v>
      </c>
      <c r="G31" s="405">
        <v>41565</v>
      </c>
      <c r="H31" s="408">
        <v>19</v>
      </c>
      <c r="I31" s="412">
        <f>$F$19</f>
        <v>0.35416666666666669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0.35416666666666669</v>
      </c>
      <c r="P31" s="413">
        <v>41657</v>
      </c>
      <c r="Q31" s="409">
        <v>19</v>
      </c>
      <c r="R31" s="412">
        <f>$F$20</f>
        <v>0.35416666666666669</v>
      </c>
      <c r="S31" s="406">
        <v>41688</v>
      </c>
      <c r="T31" s="408">
        <v>19</v>
      </c>
      <c r="U31" s="412">
        <f>$F$16</f>
        <v>0.35416666666666669</v>
      </c>
      <c r="V31" s="406">
        <v>41716</v>
      </c>
      <c r="W31" s="408">
        <v>19</v>
      </c>
      <c r="X31" s="412">
        <f>$F$16</f>
        <v>0.35416666666666669</v>
      </c>
      <c r="Y31" s="404">
        <v>41747</v>
      </c>
      <c r="Z31" s="408">
        <v>19</v>
      </c>
      <c r="AA31" s="412">
        <f>$F$19</f>
        <v>0.35416666666666669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0.35416666666666669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0.20833333333333334</v>
      </c>
      <c r="G32" s="405">
        <v>41566</v>
      </c>
      <c r="H32" s="408">
        <v>20</v>
      </c>
      <c r="I32" s="412">
        <f>$F$20</f>
        <v>0.35416666666666669</v>
      </c>
      <c r="J32" s="406">
        <v>41597</v>
      </c>
      <c r="K32" s="408">
        <v>20</v>
      </c>
      <c r="L32" s="412">
        <f>$F$16</f>
        <v>0.35416666666666669</v>
      </c>
      <c r="M32" s="406">
        <v>41627</v>
      </c>
      <c r="N32" s="408">
        <v>20</v>
      </c>
      <c r="O32" s="412">
        <f>$F$18</f>
        <v>0.20833333333333334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0.35416666666666669</v>
      </c>
      <c r="V32" s="406">
        <v>41717</v>
      </c>
      <c r="W32" s="408">
        <v>20</v>
      </c>
      <c r="X32" s="412">
        <f>$F$17</f>
        <v>0.35416666666666669</v>
      </c>
      <c r="Y32" s="404">
        <v>41748</v>
      </c>
      <c r="Z32" s="408">
        <v>20</v>
      </c>
      <c r="AA32" s="412">
        <f>$F$20</f>
        <v>0.35416666666666669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0.20833333333333334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0.35416666666666669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0.35416666666666669</v>
      </c>
      <c r="M33" s="406">
        <v>41628</v>
      </c>
      <c r="N33" s="408">
        <v>21</v>
      </c>
      <c r="O33" s="412">
        <f>$F$19</f>
        <v>0.35416666666666669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0.20833333333333334</v>
      </c>
      <c r="V33" s="406">
        <v>41718</v>
      </c>
      <c r="W33" s="409">
        <v>21</v>
      </c>
      <c r="X33" s="412">
        <f>$F$18</f>
        <v>0.20833333333333334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0.35416666666666669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0.35416666666666669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0.20833333333333334</v>
      </c>
      <c r="M34" s="406">
        <v>41629</v>
      </c>
      <c r="N34" s="408">
        <v>22</v>
      </c>
      <c r="O34" s="412">
        <f>$F$20</f>
        <v>0.35416666666666669</v>
      </c>
      <c r="P34" s="413">
        <v>41660</v>
      </c>
      <c r="Q34" s="408">
        <v>22</v>
      </c>
      <c r="R34" s="412">
        <f>$F$16</f>
        <v>0.35416666666666669</v>
      </c>
      <c r="S34" s="406">
        <v>41691</v>
      </c>
      <c r="T34" s="408">
        <v>22</v>
      </c>
      <c r="U34" s="412">
        <f>$F$19</f>
        <v>0.35416666666666669</v>
      </c>
      <c r="V34" s="406">
        <v>41719</v>
      </c>
      <c r="W34" s="409">
        <v>22</v>
      </c>
      <c r="X34" s="412">
        <f>$F$19</f>
        <v>0.35416666666666669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0.35416666666666669</v>
      </c>
      <c r="AE34" s="406">
        <v>41811</v>
      </c>
      <c r="AF34" s="409">
        <v>22</v>
      </c>
      <c r="AG34" s="412">
        <f>$F$20</f>
        <v>0.35416666666666669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0.35416666666666669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0.35416666666666669</v>
      </c>
      <c r="S35" s="406">
        <v>41692</v>
      </c>
      <c r="T35" s="409">
        <v>23</v>
      </c>
      <c r="U35" s="412">
        <f>$F$20</f>
        <v>0.35416666666666669</v>
      </c>
      <c r="V35" s="406">
        <v>41720</v>
      </c>
      <c r="W35" s="408">
        <v>23</v>
      </c>
      <c r="X35" s="412">
        <f>$F$20</f>
        <v>0.35416666666666669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0.20833333333333334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0.35416666666666669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0.20833333333333334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0.35416666666666669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0.35416666666666669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0.35416666666666669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0.35416666666666669</v>
      </c>
      <c r="AE37" s="406">
        <v>41814</v>
      </c>
      <c r="AF37" s="408">
        <v>25</v>
      </c>
      <c r="AG37" s="412">
        <f>$F$16</f>
        <v>0.35416666666666669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0.35416666666666669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0.35416666666666669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0.35416666666666669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0.35416666666666669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0.20833333333333334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0.35416666666666669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0.35416666666666669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0.20833333333333334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0.35416666666666669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0.35416666666666669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0.20833333333333334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0.35416666666666669</v>
      </c>
      <c r="AE40" s="406">
        <v>41817</v>
      </c>
      <c r="AF40" s="409">
        <v>28</v>
      </c>
      <c r="AG40" s="412">
        <f>$F$19</f>
        <v>0.35416666666666669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0.35416666666666669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0.20833333333333334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0.35416666666666669</v>
      </c>
      <c r="S41" s="438"/>
      <c r="T41" s="438"/>
      <c r="U41" s="442"/>
      <c r="V41" s="406">
        <v>41726</v>
      </c>
      <c r="W41" s="409">
        <v>29</v>
      </c>
      <c r="X41" s="412">
        <f>$F$19</f>
        <v>0.35416666666666669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0.35416666666666669</v>
      </c>
      <c r="AE41" s="406">
        <v>41818</v>
      </c>
      <c r="AF41" s="409">
        <v>29</v>
      </c>
      <c r="AG41" s="412">
        <f>$F$20</f>
        <v>0.35416666666666669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0.35416666666666669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0.35416666666666669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0.20833333333333334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0.20833333333333334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0.35416666666666669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158" customFormat="1">
      <c r="D44" s="159"/>
      <c r="E44" s="159"/>
      <c r="F44" s="160">
        <f>SUM(F13:F43)</f>
        <v>6.7500000000000009</v>
      </c>
      <c r="G44" s="160"/>
      <c r="H44" s="160"/>
      <c r="I44" s="160">
        <f>SUM(I13:I43)</f>
        <v>5.7500000000000009</v>
      </c>
      <c r="J44" s="160"/>
      <c r="K44" s="160"/>
      <c r="L44" s="160">
        <f>SUM(L13:L43)</f>
        <v>6.1458333333333339</v>
      </c>
      <c r="M44" s="160"/>
      <c r="N44" s="160"/>
      <c r="O44" s="160">
        <f>SUM(O13:O43)</f>
        <v>5.229166666666667</v>
      </c>
      <c r="P44" s="161"/>
      <c r="Q44" s="160"/>
      <c r="R44" s="160">
        <f>SUM(R13:R43)</f>
        <v>6.3750000000000009</v>
      </c>
      <c r="S44" s="160"/>
      <c r="T44" s="160"/>
      <c r="U44" s="160">
        <f>SUM(U13:U43)</f>
        <v>6.4583333333333348</v>
      </c>
      <c r="V44" s="160"/>
      <c r="W44" s="160"/>
      <c r="X44" s="160">
        <f>SUM(X13:X43)</f>
        <v>5.5208333333333339</v>
      </c>
      <c r="Y44" s="160"/>
      <c r="Z44" s="160"/>
      <c r="AA44" s="160">
        <f>SUM(AA13:AA43)</f>
        <v>4.5208333333333339</v>
      </c>
      <c r="AB44" s="160"/>
      <c r="AC44" s="160"/>
      <c r="AD44" s="160">
        <f>SUM(AD13:AD43)</f>
        <v>5.083333333333333</v>
      </c>
      <c r="AE44" s="160"/>
      <c r="AF44" s="160"/>
      <c r="AG44" s="160">
        <f>SUM(AG13:AG43)</f>
        <v>6.8541666666666679</v>
      </c>
      <c r="AH44" s="160"/>
      <c r="AI44" s="160"/>
      <c r="AJ44" s="160">
        <f>SUM(AJ13:AJ43)</f>
        <v>3.083333333333333</v>
      </c>
      <c r="AK44" s="160"/>
      <c r="AL44" s="160"/>
      <c r="AM44" s="160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63.27083333333335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SUM(AJ19:AJ25)+SUM(AM36:AM42)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personnels'!G14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1.0624999999999787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AH48" s="640"/>
      <c r="AI48" s="640"/>
      <c r="AJ48" s="640"/>
      <c r="AK48" s="640"/>
      <c r="AL48" s="640"/>
      <c r="AM48" s="640"/>
    </row>
    <row r="49" spans="1:39">
      <c r="F49" s="108" t="str">
        <f>'Liste des personnels'!C49</f>
        <v>Saint-Pol-sur-Mer, le 01/09/2017</v>
      </c>
      <c r="R49" s="121" t="str">
        <f>'Liste des personnels'!$D$51</f>
        <v>Le Proviseur,</v>
      </c>
      <c r="AD49" s="121" t="s">
        <v>85</v>
      </c>
      <c r="AJ49" s="163"/>
      <c r="AK49" s="163"/>
      <c r="AL49" s="163"/>
      <c r="AM49" s="163"/>
    </row>
    <row r="50" spans="1:39">
      <c r="AJ50" s="163"/>
      <c r="AK50" s="163"/>
      <c r="AL50" s="163"/>
      <c r="AM50" s="163"/>
    </row>
    <row r="51" spans="1:39">
      <c r="A51" s="450" t="s">
        <v>108</v>
      </c>
      <c r="B51" s="637" t="s">
        <v>226</v>
      </c>
      <c r="C51" s="638"/>
      <c r="D51" s="638"/>
      <c r="E51" s="638"/>
      <c r="F51" s="638"/>
    </row>
    <row r="52" spans="1:39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 t="str">
        <f>J7</f>
        <v>Marie-Claire EVERAERE</v>
      </c>
    </row>
    <row r="53" spans="1:39">
      <c r="A53" s="428" t="s">
        <v>215</v>
      </c>
      <c r="B53" s="630" t="s">
        <v>222</v>
      </c>
      <c r="C53" s="631"/>
      <c r="D53" s="631"/>
      <c r="E53" s="631"/>
      <c r="F53" s="631"/>
    </row>
    <row r="54" spans="1:39">
      <c r="A54" s="432" t="s">
        <v>107</v>
      </c>
      <c r="B54" s="641" t="s">
        <v>225</v>
      </c>
      <c r="C54" s="642"/>
      <c r="D54" s="642"/>
      <c r="E54" s="642"/>
      <c r="F54" s="642"/>
    </row>
    <row r="55" spans="1:39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8">
    <mergeCell ref="B51:F51"/>
    <mergeCell ref="B52:F52"/>
    <mergeCell ref="B53:F53"/>
    <mergeCell ref="B54:F54"/>
    <mergeCell ref="B55:G55"/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D46:F46"/>
    <mergeCell ref="G46:I46"/>
    <mergeCell ref="K46:Q46"/>
    <mergeCell ref="R46:T46"/>
    <mergeCell ref="W46:AA46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361" priority="12" stopIfTrue="1" operator="containsText" text="samedi">
      <formula>NOT(ISERROR(SEARCH("samedi",D13)))</formula>
    </cfRule>
    <cfRule type="containsText" dxfId="360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359" priority="6" stopIfTrue="1" operator="containsText" text="sam">
      <formula>NOT(ISERROR(SEARCH("sam",D13)))</formula>
    </cfRule>
    <cfRule type="containsText" dxfId="358" priority="7" stopIfTrue="1" operator="containsText" text="sam;dim">
      <formula>NOT(ISERROR(SEARCH("sam;dim",D13)))</formula>
    </cfRule>
    <cfRule type="containsText" dxfId="357" priority="8" stopIfTrue="1" operator="containsText" text="dim">
      <formula>NOT(ISERROR(SEARCH("dim",D13)))</formula>
    </cfRule>
    <cfRule type="containsText" dxfId="356" priority="9" stopIfTrue="1" operator="containsText" text="lun">
      <formula>NOT(ISERROR(SEARCH("lun",D13)))</formula>
    </cfRule>
    <cfRule type="containsText" dxfId="355" priority="10" stopIfTrue="1" operator="containsText" text="lun">
      <formula>NOT(ISERROR(SEARCH("lun",D13)))</formula>
    </cfRule>
    <cfRule type="containsText" dxfId="354" priority="11" stopIfTrue="1" operator="containsText" text="dim">
      <formula>NOT(ISERROR(SEARCH("dim",D13)))</formula>
    </cfRule>
  </conditionalFormatting>
  <conditionalFormatting sqref="D14">
    <cfRule type="containsText" dxfId="353" priority="5" stopIfTrue="1" operator="containsText" text="sam">
      <formula>NOT(ISERROR(SEARCH("sam",D14)))</formula>
    </cfRule>
  </conditionalFormatting>
  <conditionalFormatting sqref="A53">
    <cfRule type="containsText" dxfId="352" priority="4" operator="containsText" text="FERIE">
      <formula>NOT(ISERROR(SEARCH("FERIE",A53)))</formula>
    </cfRule>
  </conditionalFormatting>
  <conditionalFormatting sqref="A52">
    <cfRule type="cellIs" dxfId="351" priority="3" operator="equal">
      <formula>$A$53</formula>
    </cfRule>
  </conditionalFormatting>
  <conditionalFormatting sqref="A52">
    <cfRule type="cellIs" dxfId="350" priority="2" operator="equal">
      <formula>$A$53</formula>
    </cfRule>
  </conditionalFormatting>
  <conditionalFormatting sqref="A53">
    <cfRule type="cellIs" dxfId="349" priority="1" operator="equal">
      <formula>$A$53</formula>
    </cfRule>
  </conditionalFormatting>
  <printOptions horizontalCentered="1" verticalCentered="1"/>
  <pageMargins left="0" right="1.6141732283464567" top="0" bottom="0" header="0" footer="0"/>
  <pageSetup paperSize="9" scale="58" firstPageNumber="0" orientation="landscape" r:id="rId1"/>
  <headerFooter alignWithMargins="0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4:BJ31"/>
  <sheetViews>
    <sheetView topLeftCell="A4"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.44140625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tr">
        <f>'Liste des personnels'!G4</f>
        <v>Emploi du temps à compter du 1 septembre 2017</v>
      </c>
      <c r="BC5" s="35"/>
      <c r="BI5" s="34"/>
    </row>
    <row r="8" spans="1:62" s="38" customFormat="1" ht="18.75" customHeight="1">
      <c r="B8" s="39" t="s">
        <v>69</v>
      </c>
      <c r="N8" s="39" t="str">
        <f>'Liste des personnels'!C15</f>
        <v>Dominique TOP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personnels'!D15</f>
        <v>Agent Technique Territorial Titulaire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personnels'!E15</f>
        <v>Maintenance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personnels'!F15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2" ht="30" customHeight="1">
      <c r="A14" s="50" t="s">
        <v>76</v>
      </c>
      <c r="B14" s="51"/>
      <c r="C14" s="52"/>
      <c r="D14" s="53"/>
      <c r="E14" s="54"/>
      <c r="F14" s="57"/>
      <c r="G14" s="57"/>
      <c r="H14" s="55"/>
      <c r="I14" s="56"/>
      <c r="J14" s="56"/>
      <c r="K14" s="56"/>
      <c r="L14" s="55"/>
      <c r="M14" s="56"/>
      <c r="N14" s="56"/>
      <c r="O14" s="56"/>
      <c r="P14" s="55"/>
      <c r="Q14" s="56"/>
      <c r="R14" s="56"/>
      <c r="S14" s="173"/>
      <c r="T14" s="112"/>
      <c r="U14" s="56"/>
      <c r="V14" s="56"/>
      <c r="W14" s="56"/>
      <c r="X14" s="55"/>
      <c r="Y14" s="279"/>
      <c r="Z14" s="279"/>
      <c r="AA14" s="279"/>
      <c r="AB14" s="278"/>
      <c r="AC14" s="56"/>
      <c r="AD14" s="54"/>
      <c r="AE14" s="54"/>
      <c r="AF14" s="53"/>
      <c r="AG14" s="54"/>
      <c r="AH14" s="496"/>
      <c r="AI14" s="496"/>
      <c r="AJ14" s="497"/>
      <c r="AK14" s="498"/>
      <c r="AL14" s="498"/>
      <c r="AM14" s="498"/>
      <c r="AN14" s="497"/>
      <c r="AO14" s="498"/>
      <c r="AP14" s="498"/>
      <c r="AQ14" s="499"/>
      <c r="AR14" s="497"/>
      <c r="AS14" s="498"/>
      <c r="AT14" s="498"/>
      <c r="AU14" s="498"/>
      <c r="AV14" s="53"/>
      <c r="AW14" s="54"/>
      <c r="AX14" s="54"/>
      <c r="AY14" s="54"/>
      <c r="AZ14" s="53"/>
      <c r="BA14" s="54"/>
      <c r="BB14" s="54"/>
      <c r="BC14" s="54"/>
      <c r="BD14" s="53"/>
      <c r="BE14" s="54"/>
      <c r="BF14" s="54"/>
      <c r="BG14" s="54"/>
      <c r="BH14" s="61"/>
      <c r="BI14" s="62">
        <v>0.375</v>
      </c>
    </row>
    <row r="15" spans="1:62" ht="30" customHeight="1">
      <c r="A15" s="63" t="s">
        <v>77</v>
      </c>
      <c r="B15" s="64"/>
      <c r="C15" s="65"/>
      <c r="D15" s="66"/>
      <c r="E15" s="67"/>
      <c r="F15" s="71"/>
      <c r="G15" s="71"/>
      <c r="H15" s="280"/>
      <c r="I15" s="281"/>
      <c r="J15" s="281"/>
      <c r="K15" s="281"/>
      <c r="L15" s="280"/>
      <c r="M15" s="281"/>
      <c r="N15" s="281"/>
      <c r="O15" s="281"/>
      <c r="P15" s="68"/>
      <c r="Q15" s="69"/>
      <c r="R15" s="69"/>
      <c r="S15" s="173"/>
      <c r="T15" s="116"/>
      <c r="U15" s="69"/>
      <c r="V15" s="69"/>
      <c r="W15" s="69"/>
      <c r="X15" s="68"/>
      <c r="Y15" s="69"/>
      <c r="Z15" s="69"/>
      <c r="AA15" s="69"/>
      <c r="AB15" s="68"/>
      <c r="AC15" s="69"/>
      <c r="AD15" s="67"/>
      <c r="AE15" s="67"/>
      <c r="AF15" s="70"/>
      <c r="AG15" s="67"/>
      <c r="AH15" s="500"/>
      <c r="AI15" s="500"/>
      <c r="AJ15" s="501"/>
      <c r="AK15" s="502"/>
      <c r="AL15" s="502"/>
      <c r="AM15" s="502"/>
      <c r="AN15" s="501"/>
      <c r="AO15" s="502"/>
      <c r="AP15" s="502"/>
      <c r="AQ15" s="503"/>
      <c r="AR15" s="501"/>
      <c r="AS15" s="502"/>
      <c r="AT15" s="502"/>
      <c r="AU15" s="502"/>
      <c r="AV15" s="504"/>
      <c r="AW15" s="505"/>
      <c r="AX15" s="505"/>
      <c r="AY15" s="505"/>
      <c r="AZ15" s="504"/>
      <c r="BA15" s="505"/>
      <c r="BB15" s="394"/>
      <c r="BC15" s="74"/>
      <c r="BD15" s="66"/>
      <c r="BE15" s="74"/>
      <c r="BF15" s="74"/>
      <c r="BG15" s="74"/>
      <c r="BH15" s="79"/>
      <c r="BI15" s="80">
        <v>0.375</v>
      </c>
    </row>
    <row r="16" spans="1:62" ht="30" customHeight="1">
      <c r="A16" s="63" t="s">
        <v>78</v>
      </c>
      <c r="B16" s="64"/>
      <c r="C16" s="65"/>
      <c r="D16" s="66"/>
      <c r="E16" s="74"/>
      <c r="F16" s="78"/>
      <c r="G16" s="78"/>
      <c r="H16" s="68"/>
      <c r="I16" s="69"/>
      <c r="J16" s="69"/>
      <c r="K16" s="69"/>
      <c r="L16" s="68"/>
      <c r="M16" s="69"/>
      <c r="N16" s="69"/>
      <c r="O16" s="69"/>
      <c r="P16" s="75"/>
      <c r="Q16" s="76"/>
      <c r="R16" s="76"/>
      <c r="S16" s="76"/>
      <c r="T16" s="119"/>
      <c r="U16" s="76"/>
      <c r="V16" s="76"/>
      <c r="W16" s="76"/>
      <c r="X16" s="68"/>
      <c r="Y16" s="69"/>
      <c r="Z16" s="76"/>
      <c r="AA16" s="76"/>
      <c r="AB16" s="75"/>
      <c r="AC16" s="76"/>
      <c r="AD16" s="76"/>
      <c r="AE16" s="76"/>
      <c r="AF16" s="504"/>
      <c r="AG16" s="505"/>
      <c r="AH16" s="505"/>
      <c r="AI16" s="506"/>
      <c r="AJ16" s="66"/>
      <c r="AK16" s="74"/>
      <c r="AL16" s="74"/>
      <c r="AM16" s="74"/>
      <c r="AN16" s="66"/>
      <c r="AO16" s="74"/>
      <c r="AP16" s="74"/>
      <c r="AQ16" s="175"/>
      <c r="AR16" s="66"/>
      <c r="AS16" s="74"/>
      <c r="AT16" s="74"/>
      <c r="AU16" s="74"/>
      <c r="AV16" s="66"/>
      <c r="AW16" s="74"/>
      <c r="AX16" s="74"/>
      <c r="AY16" s="74"/>
      <c r="AZ16" s="66"/>
      <c r="BA16" s="74"/>
      <c r="BB16" s="74"/>
      <c r="BC16" s="74"/>
      <c r="BD16" s="66"/>
      <c r="BE16" s="74"/>
      <c r="BF16" s="74"/>
      <c r="BG16" s="74"/>
      <c r="BH16" s="79"/>
      <c r="BI16" s="80">
        <v>0.25</v>
      </c>
    </row>
    <row r="17" spans="1:61" ht="30" customHeight="1">
      <c r="A17" s="81" t="s">
        <v>79</v>
      </c>
      <c r="B17" s="82"/>
      <c r="C17" s="65"/>
      <c r="D17" s="66"/>
      <c r="E17" s="74"/>
      <c r="F17" s="78"/>
      <c r="G17" s="78"/>
      <c r="H17" s="75"/>
      <c r="I17" s="76"/>
      <c r="J17" s="76"/>
      <c r="K17" s="76"/>
      <c r="L17" s="75"/>
      <c r="M17" s="76"/>
      <c r="N17" s="76"/>
      <c r="O17" s="76"/>
      <c r="P17" s="75"/>
      <c r="Q17" s="76"/>
      <c r="R17" s="76"/>
      <c r="S17" s="173"/>
      <c r="T17" s="119"/>
      <c r="U17" s="76"/>
      <c r="V17" s="76"/>
      <c r="W17" s="76"/>
      <c r="X17" s="75"/>
      <c r="Y17" s="76"/>
      <c r="Z17" s="76"/>
      <c r="AA17" s="76"/>
      <c r="AB17" s="75"/>
      <c r="AC17" s="76"/>
      <c r="AD17" s="76"/>
      <c r="AE17" s="76"/>
      <c r="AF17" s="66"/>
      <c r="AG17" s="74"/>
      <c r="AH17" s="74"/>
      <c r="AI17" s="74"/>
      <c r="AJ17" s="66"/>
      <c r="AK17" s="74"/>
      <c r="AL17" s="74"/>
      <c r="AM17" s="74"/>
      <c r="AN17" s="66"/>
      <c r="AO17" s="74"/>
      <c r="AP17" s="74"/>
      <c r="AQ17" s="175"/>
      <c r="AR17" s="66"/>
      <c r="AS17" s="74"/>
      <c r="AT17" s="74"/>
      <c r="AU17" s="74"/>
      <c r="AV17" s="66"/>
      <c r="AW17" s="74"/>
      <c r="AX17" s="74"/>
      <c r="AY17" s="74"/>
      <c r="AZ17" s="66"/>
      <c r="BA17" s="74"/>
      <c r="BB17" s="74"/>
      <c r="BC17" s="74"/>
      <c r="BD17" s="66"/>
      <c r="BE17" s="74"/>
      <c r="BF17" s="74"/>
      <c r="BG17" s="74"/>
      <c r="BH17" s="79"/>
      <c r="BI17" s="87">
        <v>0.25</v>
      </c>
    </row>
    <row r="18" spans="1:61" ht="30" customHeight="1">
      <c r="A18" s="63" t="s">
        <v>80</v>
      </c>
      <c r="B18" s="64"/>
      <c r="C18" s="65"/>
      <c r="D18" s="66"/>
      <c r="E18" s="67"/>
      <c r="F18" s="71"/>
      <c r="G18" s="71"/>
      <c r="H18" s="280"/>
      <c r="I18" s="281"/>
      <c r="J18" s="281"/>
      <c r="K18" s="281"/>
      <c r="L18" s="280"/>
      <c r="M18" s="281"/>
      <c r="N18" s="281"/>
      <c r="O18" s="281"/>
      <c r="P18" s="68"/>
      <c r="Q18" s="69"/>
      <c r="R18" s="69"/>
      <c r="S18" s="173"/>
      <c r="T18" s="116"/>
      <c r="U18" s="69"/>
      <c r="V18" s="69"/>
      <c r="W18" s="69"/>
      <c r="X18" s="68"/>
      <c r="Y18" s="69"/>
      <c r="Z18" s="69"/>
      <c r="AA18" s="69"/>
      <c r="AB18" s="68"/>
      <c r="AC18" s="69"/>
      <c r="AD18" s="67"/>
      <c r="AE18" s="67"/>
      <c r="AF18" s="70"/>
      <c r="AG18" s="67"/>
      <c r="AH18" s="500"/>
      <c r="AI18" s="500"/>
      <c r="AJ18" s="501"/>
      <c r="AK18" s="502"/>
      <c r="AL18" s="502"/>
      <c r="AM18" s="502"/>
      <c r="AN18" s="501"/>
      <c r="AO18" s="502"/>
      <c r="AP18" s="502"/>
      <c r="AQ18" s="503"/>
      <c r="AR18" s="501"/>
      <c r="AS18" s="502"/>
      <c r="AT18" s="502"/>
      <c r="AU18" s="502"/>
      <c r="AV18" s="504"/>
      <c r="AW18" s="505"/>
      <c r="AX18" s="505"/>
      <c r="AY18" s="505"/>
      <c r="AZ18" s="504"/>
      <c r="BA18" s="505"/>
      <c r="BB18" s="74"/>
      <c r="BC18" s="74"/>
      <c r="BD18" s="66"/>
      <c r="BE18" s="74"/>
      <c r="BF18" s="74"/>
      <c r="BG18" s="74"/>
      <c r="BH18" s="79"/>
      <c r="BI18" s="80">
        <v>0.375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94"/>
      <c r="BI19" s="95"/>
    </row>
    <row r="20" spans="1:6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99"/>
      <c r="BI20" s="100"/>
    </row>
    <row r="21" spans="1:6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03">
        <f>BI14+BI15+BI16+BI17+BI18</f>
        <v>1.625</v>
      </c>
    </row>
    <row r="22" spans="1:61">
      <c r="E22" s="168"/>
      <c r="F22" s="169"/>
      <c r="G22" s="170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E23" s="662"/>
      <c r="F23" s="663"/>
      <c r="G23" s="664"/>
      <c r="I23" s="495" t="s">
        <v>230</v>
      </c>
      <c r="BB23" s="102"/>
      <c r="BC23" s="102"/>
      <c r="BD23" s="102"/>
      <c r="BE23" s="102"/>
      <c r="BF23" s="102"/>
      <c r="BG23" s="102"/>
      <c r="BH23" s="102"/>
      <c r="BI23" s="107"/>
    </row>
    <row r="24" spans="1:61">
      <c r="E24" s="495" t="s">
        <v>231</v>
      </c>
      <c r="BB24" s="102"/>
      <c r="BC24" s="102"/>
      <c r="BD24" s="102"/>
      <c r="BE24" s="102"/>
      <c r="BF24" s="102"/>
      <c r="BG24" s="102"/>
      <c r="BH24" s="102"/>
    </row>
    <row r="25" spans="1:61">
      <c r="BB25" s="102"/>
      <c r="BC25" s="102"/>
      <c r="BD25" s="102"/>
      <c r="BE25" s="102"/>
      <c r="BF25" s="102"/>
      <c r="BG25" s="102"/>
      <c r="BH25" s="102"/>
    </row>
    <row r="26" spans="1:61">
      <c r="M26" s="108" t="str">
        <f>'Liste des personnels'!C49</f>
        <v>Saint-Pol-sur-Mer, le 01/09/2017</v>
      </c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</row>
    <row r="28" spans="1:61">
      <c r="AF28" s="34" t="str">
        <f>'Liste des personnels'!$D$51</f>
        <v>Le Proviseur,</v>
      </c>
      <c r="AV28" s="34" t="s">
        <v>85</v>
      </c>
    </row>
    <row r="31" spans="1:61">
      <c r="AH31" s="34" t="str">
        <f>'Liste des personnels'!$D$53</f>
        <v>J-M. SAILLY</v>
      </c>
      <c r="AX31" s="34" t="str">
        <f>N8</f>
        <v>Dominique TOP</v>
      </c>
    </row>
  </sheetData>
  <sheetProtection selectLockedCells="1" selectUnlockedCells="1"/>
  <mergeCells count="24">
    <mergeCell ref="AY13:AZ13"/>
    <mergeCell ref="BC13:BD13"/>
    <mergeCell ref="BG13:BH13"/>
    <mergeCell ref="C13:D13"/>
    <mergeCell ref="G13:H13"/>
    <mergeCell ref="K13:L13"/>
    <mergeCell ref="O13:P13"/>
    <mergeCell ref="S13:T13"/>
    <mergeCell ref="E23:G23"/>
    <mergeCell ref="AK8:AR8"/>
    <mergeCell ref="AS8:BJ8"/>
    <mergeCell ref="AK9:AR9"/>
    <mergeCell ref="AS9:BI9"/>
    <mergeCell ref="AK10:AR10"/>
    <mergeCell ref="AS10:BI10"/>
    <mergeCell ref="E12:BH12"/>
    <mergeCell ref="W13:X13"/>
    <mergeCell ref="AA13:AB13"/>
    <mergeCell ref="AE13:AF13"/>
    <mergeCell ref="AI13:AJ13"/>
    <mergeCell ref="BF21:BH21"/>
    <mergeCell ref="AM13:AN13"/>
    <mergeCell ref="AQ13:AR13"/>
    <mergeCell ref="AU13:AV13"/>
  </mergeCells>
  <printOptions horizontalCentered="1" verticalCentered="1"/>
  <pageMargins left="0.55118110236220474" right="0.23622047244094491" top="0.31496062992125984" bottom="0.31496062992125984" header="0.51181102362204722" footer="0.51181102362204722"/>
  <pageSetup paperSize="9" firstPageNumber="0" orientation="landscape" r:id="rId1"/>
  <headerFooter alignWithMargins="0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4:BC55"/>
  <sheetViews>
    <sheetView topLeftCell="A10" zoomScale="70" zoomScaleNormal="70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4.88671875" style="121" customWidth="1"/>
    <col min="5" max="5" width="3.44140625" style="121" customWidth="1"/>
    <col min="6" max="6" width="7.6640625" style="121" customWidth="1"/>
    <col min="7" max="7" width="5" style="121" customWidth="1"/>
    <col min="8" max="8" width="3.44140625" style="121" customWidth="1"/>
    <col min="9" max="9" width="7.6640625" style="121" customWidth="1"/>
    <col min="10" max="10" width="4.88671875" style="121" customWidth="1"/>
    <col min="11" max="11" width="3.44140625" style="121" customWidth="1"/>
    <col min="12" max="12" width="7.6640625" style="121" customWidth="1"/>
    <col min="13" max="13" width="4.88671875" style="121" customWidth="1"/>
    <col min="14" max="14" width="3.44140625" style="121" customWidth="1"/>
    <col min="15" max="15" width="7.6640625" style="121" customWidth="1"/>
    <col min="16" max="16" width="5" style="121" customWidth="1"/>
    <col min="17" max="17" width="3.88671875" style="121" customWidth="1"/>
    <col min="18" max="18" width="7.6640625" style="121" customWidth="1"/>
    <col min="19" max="19" width="4.88671875" style="121" customWidth="1"/>
    <col min="20" max="20" width="3.88671875" style="121" customWidth="1"/>
    <col min="21" max="21" width="7.6640625" style="121" customWidth="1"/>
    <col min="22" max="22" width="4.88671875" style="121" customWidth="1"/>
    <col min="23" max="23" width="3.88671875" style="121" customWidth="1"/>
    <col min="24" max="24" width="7.6640625" style="121" customWidth="1"/>
    <col min="25" max="25" width="5.33203125" style="121" customWidth="1"/>
    <col min="26" max="26" width="3.44140625" style="121" customWidth="1"/>
    <col min="27" max="27" width="7.6640625" style="121" customWidth="1"/>
    <col min="28" max="28" width="4.88671875" style="121" customWidth="1"/>
    <col min="29" max="29" width="3.88671875" style="121" customWidth="1"/>
    <col min="30" max="30" width="7.6640625" style="121" customWidth="1"/>
    <col min="31" max="31" width="4.88671875" style="121" customWidth="1"/>
    <col min="32" max="32" width="3.88671875" style="121" customWidth="1"/>
    <col min="33" max="33" width="7.6640625" style="121" customWidth="1"/>
    <col min="34" max="34" width="5" style="121" customWidth="1"/>
    <col min="35" max="35" width="3.88671875" style="121" customWidth="1"/>
    <col min="36" max="36" width="7.6640625" style="121" customWidth="1"/>
    <col min="37" max="37" width="4.88671875" style="121" customWidth="1"/>
    <col min="38" max="38" width="3.88671875" style="121" customWidth="1"/>
    <col min="39" max="39" width="7.664062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'Liste des personnels'!C15</f>
        <v>Dominique TOP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personnels'!D15</f>
        <v>Agent Technique Territorial Titulaire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personnels'!E15</f>
        <v>Maintenance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personnels'!F15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30" customHeight="1">
      <c r="U10" s="615" t="s">
        <v>88</v>
      </c>
      <c r="V10" s="615"/>
      <c r="W10" s="615"/>
      <c r="X10" s="615"/>
      <c r="Y10" s="615"/>
      <c r="Z10" s="615"/>
      <c r="AA10" s="624" t="s">
        <v>221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5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0.29166666666666669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0.375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0.25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0.375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0.375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0.375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0.375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0.375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0.375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0.375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'8 semainier'!$BI$14</f>
        <v>0.375</v>
      </c>
      <c r="G16" s="405">
        <v>41550</v>
      </c>
      <c r="H16" s="407">
        <v>4</v>
      </c>
      <c r="I16" s="412">
        <f>$F$18</f>
        <v>0.25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0.375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0.25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0.375</v>
      </c>
      <c r="AH16" s="405">
        <v>41823</v>
      </c>
      <c r="AI16" s="407">
        <v>4</v>
      </c>
      <c r="AJ16" s="412">
        <f>$F$18</f>
        <v>0.25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'8 semainier'!$BI$15</f>
        <v>0.375</v>
      </c>
      <c r="G17" s="405">
        <v>41551</v>
      </c>
      <c r="H17" s="407">
        <v>5</v>
      </c>
      <c r="I17" s="412">
        <f>$F$19</f>
        <v>0.25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0.375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0.375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0.25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0.375</v>
      </c>
      <c r="AH17" s="405">
        <v>41824</v>
      </c>
      <c r="AI17" s="407">
        <v>5</v>
      </c>
      <c r="AJ17" s="412">
        <f>$F$19</f>
        <v>0.25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'8 semainier'!$BI$16</f>
        <v>0.25</v>
      </c>
      <c r="G18" s="405">
        <v>41552</v>
      </c>
      <c r="H18" s="408">
        <v>6</v>
      </c>
      <c r="I18" s="412">
        <f>$F$20</f>
        <v>0.375</v>
      </c>
      <c r="J18" s="406">
        <v>41583</v>
      </c>
      <c r="K18" s="408">
        <v>6</v>
      </c>
      <c r="L18" s="412">
        <f>$F$16</f>
        <v>0.375</v>
      </c>
      <c r="M18" s="406">
        <v>41613</v>
      </c>
      <c r="N18" s="408">
        <v>6</v>
      </c>
      <c r="O18" s="412">
        <f>$F$18</f>
        <v>0.25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0.375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0.375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0.25</v>
      </c>
      <c r="AH18" s="405">
        <v>41825</v>
      </c>
      <c r="AI18" s="408">
        <v>6</v>
      </c>
      <c r="AJ18" s="412">
        <f>$F$20</f>
        <v>0.375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'8 semainier'!$BI$17</f>
        <v>0.25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0.375</v>
      </c>
      <c r="M19" s="406">
        <v>41614</v>
      </c>
      <c r="N19" s="408">
        <v>7</v>
      </c>
      <c r="O19" s="412">
        <f>$F$19</f>
        <v>0.25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0.25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0.375</v>
      </c>
      <c r="AE19" s="406">
        <v>41796</v>
      </c>
      <c r="AF19" s="409">
        <v>7</v>
      </c>
      <c r="AG19" s="412">
        <f>$F$19</f>
        <v>0.25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'8 semainier'!$BI$18</f>
        <v>0.375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0.25</v>
      </c>
      <c r="M20" s="406">
        <v>41615</v>
      </c>
      <c r="N20" s="408">
        <v>8</v>
      </c>
      <c r="O20" s="412">
        <f>$F$20</f>
        <v>0.375</v>
      </c>
      <c r="P20" s="413">
        <v>41646</v>
      </c>
      <c r="Q20" s="408">
        <v>8</v>
      </c>
      <c r="R20" s="412">
        <f>$F$16</f>
        <v>0.375</v>
      </c>
      <c r="S20" s="406">
        <v>41677</v>
      </c>
      <c r="T20" s="409">
        <v>8</v>
      </c>
      <c r="U20" s="412">
        <f>$F$19</f>
        <v>0.25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0.375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0.375</v>
      </c>
      <c r="J21" s="406">
        <v>41586</v>
      </c>
      <c r="K21" s="408">
        <v>9</v>
      </c>
      <c r="L21" s="412">
        <f>$F$19</f>
        <v>0.25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0.375</v>
      </c>
      <c r="S21" s="406">
        <v>41678</v>
      </c>
      <c r="T21" s="407">
        <v>9</v>
      </c>
      <c r="U21" s="412">
        <f>$F$20</f>
        <v>0.375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0.375</v>
      </c>
      <c r="AB21" s="406">
        <v>41767</v>
      </c>
      <c r="AC21" s="408">
        <v>9</v>
      </c>
      <c r="AD21" s="412">
        <f>$F$18</f>
        <v>0.25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0.375</v>
      </c>
      <c r="J22" s="406">
        <v>41587</v>
      </c>
      <c r="K22" s="408">
        <v>10</v>
      </c>
      <c r="L22" s="412">
        <f>$F$20</f>
        <v>0.375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0.25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0.375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0.375</v>
      </c>
      <c r="G23" s="405">
        <v>41557</v>
      </c>
      <c r="H23" s="408">
        <v>11</v>
      </c>
      <c r="I23" s="412">
        <f>$F$18</f>
        <v>0.25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0.375</v>
      </c>
      <c r="P23" s="413">
        <v>41649</v>
      </c>
      <c r="Q23" s="408">
        <v>11</v>
      </c>
      <c r="R23" s="412">
        <f>$F$19</f>
        <v>0.25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0.25</v>
      </c>
      <c r="AB23" s="406">
        <v>41769</v>
      </c>
      <c r="AC23" s="409">
        <v>11</v>
      </c>
      <c r="AD23" s="412">
        <f>$F$20</f>
        <v>0.375</v>
      </c>
      <c r="AE23" s="406">
        <v>41800</v>
      </c>
      <c r="AF23" s="408">
        <v>11</v>
      </c>
      <c r="AG23" s="412">
        <f>$F$16</f>
        <v>0.375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0.375</v>
      </c>
      <c r="G24" s="405">
        <v>41558</v>
      </c>
      <c r="H24" s="408">
        <v>12</v>
      </c>
      <c r="I24" s="412">
        <f>$F$19</f>
        <v>0.25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0.375</v>
      </c>
      <c r="P24" s="413">
        <v>41650</v>
      </c>
      <c r="Q24" s="409">
        <v>12</v>
      </c>
      <c r="R24" s="412">
        <f>$F$20</f>
        <v>0.375</v>
      </c>
      <c r="S24" s="406">
        <v>41681</v>
      </c>
      <c r="T24" s="407">
        <v>12</v>
      </c>
      <c r="U24" s="412">
        <f>$F$16</f>
        <v>0.375</v>
      </c>
      <c r="V24" s="406">
        <v>41709</v>
      </c>
      <c r="W24" s="408">
        <v>12</v>
      </c>
      <c r="X24" s="412">
        <f>$F$16</f>
        <v>0.375</v>
      </c>
      <c r="Y24" s="404">
        <v>41740</v>
      </c>
      <c r="Z24" s="408">
        <v>12</v>
      </c>
      <c r="AA24" s="412">
        <f>$F$19</f>
        <v>0.25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0.375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0.25</v>
      </c>
      <c r="G25" s="405">
        <v>41559</v>
      </c>
      <c r="H25" s="408">
        <v>13</v>
      </c>
      <c r="I25" s="412">
        <f>$F$20</f>
        <v>0.375</v>
      </c>
      <c r="J25" s="406">
        <v>41590</v>
      </c>
      <c r="K25" s="408">
        <v>13</v>
      </c>
      <c r="L25" s="412">
        <f>$F$16</f>
        <v>0.375</v>
      </c>
      <c r="M25" s="406">
        <v>41620</v>
      </c>
      <c r="N25" s="408">
        <v>13</v>
      </c>
      <c r="O25" s="412">
        <f>$F$18</f>
        <v>0.25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0.375</v>
      </c>
      <c r="V25" s="406">
        <v>41710</v>
      </c>
      <c r="W25" s="408">
        <v>13</v>
      </c>
      <c r="X25" s="412">
        <f>$F$17</f>
        <v>0.375</v>
      </c>
      <c r="Y25" s="404">
        <v>41741</v>
      </c>
      <c r="Z25" s="408">
        <v>13</v>
      </c>
      <c r="AA25" s="412">
        <f>$F$20</f>
        <v>0.375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0.25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0.25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0.375</v>
      </c>
      <c r="M26" s="406">
        <v>41621</v>
      </c>
      <c r="N26" s="408">
        <v>14</v>
      </c>
      <c r="O26" s="412">
        <f>$F$19</f>
        <v>0.25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0.25</v>
      </c>
      <c r="V26" s="406">
        <v>41711</v>
      </c>
      <c r="W26" s="409">
        <v>14</v>
      </c>
      <c r="X26" s="412">
        <f>$F$18</f>
        <v>0.25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0.375</v>
      </c>
      <c r="AE26" s="406">
        <v>41803</v>
      </c>
      <c r="AF26" s="409">
        <v>14</v>
      </c>
      <c r="AG26" s="412">
        <f>$F$19</f>
        <v>0.25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4:40">
      <c r="D27" s="406">
        <v>41531</v>
      </c>
      <c r="E27" s="408">
        <v>15</v>
      </c>
      <c r="F27" s="412">
        <f>$F$20</f>
        <v>0.375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0.25</v>
      </c>
      <c r="M27" s="406">
        <v>41622</v>
      </c>
      <c r="N27" s="408">
        <v>15</v>
      </c>
      <c r="O27" s="412">
        <f>$F$20</f>
        <v>0.375</v>
      </c>
      <c r="P27" s="413">
        <v>41653</v>
      </c>
      <c r="Q27" s="408">
        <v>15</v>
      </c>
      <c r="R27" s="412">
        <f>$F$16</f>
        <v>0.375</v>
      </c>
      <c r="S27" s="406">
        <v>41684</v>
      </c>
      <c r="T27" s="407">
        <v>15</v>
      </c>
      <c r="U27" s="412">
        <f>$F$19</f>
        <v>0.25</v>
      </c>
      <c r="V27" s="406">
        <v>41712</v>
      </c>
      <c r="W27" s="409">
        <v>15</v>
      </c>
      <c r="X27" s="412">
        <f>$F$19</f>
        <v>0.25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0.375</v>
      </c>
      <c r="AE27" s="406">
        <v>41804</v>
      </c>
      <c r="AF27" s="409">
        <v>15</v>
      </c>
      <c r="AG27" s="412">
        <f>$F$20</f>
        <v>0.375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0.375</v>
      </c>
      <c r="J28" s="406">
        <v>41593</v>
      </c>
      <c r="K28" s="408">
        <v>16</v>
      </c>
      <c r="L28" s="412">
        <f>$F$19</f>
        <v>0.25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0.375</v>
      </c>
      <c r="S28" s="406">
        <v>41685</v>
      </c>
      <c r="T28" s="408">
        <v>16</v>
      </c>
      <c r="U28" s="412">
        <f>$F$20</f>
        <v>0.375</v>
      </c>
      <c r="V28" s="406">
        <v>41713</v>
      </c>
      <c r="W28" s="408">
        <v>16</v>
      </c>
      <c r="X28" s="412">
        <f>$F$20</f>
        <v>0.375</v>
      </c>
      <c r="Y28" s="404">
        <v>41744</v>
      </c>
      <c r="Z28" s="408">
        <v>16</v>
      </c>
      <c r="AA28" s="412">
        <f>$F$16</f>
        <v>0.375</v>
      </c>
      <c r="AB28" s="406">
        <v>41774</v>
      </c>
      <c r="AC28" s="408">
        <v>16</v>
      </c>
      <c r="AD28" s="412">
        <f>$F$18</f>
        <v>0.25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0.375</v>
      </c>
      <c r="J29" s="406">
        <v>41594</v>
      </c>
      <c r="K29" s="408">
        <v>17</v>
      </c>
      <c r="L29" s="412">
        <f>$F$20</f>
        <v>0.375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0.25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0.375</v>
      </c>
      <c r="AB29" s="406">
        <v>41775</v>
      </c>
      <c r="AC29" s="408">
        <v>17</v>
      </c>
      <c r="AD29" s="412">
        <f>$F$19</f>
        <v>0.25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0.375</v>
      </c>
      <c r="G30" s="405">
        <v>41564</v>
      </c>
      <c r="H30" s="408">
        <v>18</v>
      </c>
      <c r="I30" s="412">
        <f>$F$18</f>
        <v>0.25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0.375</v>
      </c>
      <c r="P30" s="413">
        <v>41656</v>
      </c>
      <c r="Q30" s="408">
        <v>18</v>
      </c>
      <c r="R30" s="412">
        <f>$F$19</f>
        <v>0.25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0.25</v>
      </c>
      <c r="AB30" s="406">
        <v>41776</v>
      </c>
      <c r="AC30" s="408">
        <v>18</v>
      </c>
      <c r="AD30" s="412">
        <f>$F$20</f>
        <v>0.375</v>
      </c>
      <c r="AE30" s="406">
        <v>41807</v>
      </c>
      <c r="AF30" s="408">
        <v>18</v>
      </c>
      <c r="AG30" s="412">
        <f>$F$16</f>
        <v>0.375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0.375</v>
      </c>
      <c r="G31" s="405">
        <v>41565</v>
      </c>
      <c r="H31" s="408">
        <v>19</v>
      </c>
      <c r="I31" s="412">
        <f>$F$19</f>
        <v>0.25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0.375</v>
      </c>
      <c r="P31" s="413">
        <v>41657</v>
      </c>
      <c r="Q31" s="409">
        <v>19</v>
      </c>
      <c r="R31" s="412">
        <f>$F$20</f>
        <v>0.375</v>
      </c>
      <c r="S31" s="406">
        <v>41688</v>
      </c>
      <c r="T31" s="408">
        <v>19</v>
      </c>
      <c r="U31" s="412">
        <f>$F$16</f>
        <v>0.375</v>
      </c>
      <c r="V31" s="406">
        <v>41716</v>
      </c>
      <c r="W31" s="408">
        <v>19</v>
      </c>
      <c r="X31" s="412">
        <f>$F$16</f>
        <v>0.375</v>
      </c>
      <c r="Y31" s="404">
        <v>41747</v>
      </c>
      <c r="Z31" s="408">
        <v>19</v>
      </c>
      <c r="AA31" s="412">
        <f>$F$19</f>
        <v>0.25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0.375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0.25</v>
      </c>
      <c r="G32" s="405">
        <v>41566</v>
      </c>
      <c r="H32" s="408">
        <v>20</v>
      </c>
      <c r="I32" s="412">
        <f>$F$20</f>
        <v>0.375</v>
      </c>
      <c r="J32" s="406">
        <v>41597</v>
      </c>
      <c r="K32" s="408">
        <v>20</v>
      </c>
      <c r="L32" s="412">
        <f>$F$16</f>
        <v>0.375</v>
      </c>
      <c r="M32" s="406">
        <v>41627</v>
      </c>
      <c r="N32" s="408">
        <v>20</v>
      </c>
      <c r="O32" s="412">
        <f>$F$18</f>
        <v>0.25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0.375</v>
      </c>
      <c r="V32" s="406">
        <v>41717</v>
      </c>
      <c r="W32" s="408">
        <v>20</v>
      </c>
      <c r="X32" s="412">
        <f>$F$17</f>
        <v>0.375</v>
      </c>
      <c r="Y32" s="404">
        <v>41748</v>
      </c>
      <c r="Z32" s="408">
        <v>20</v>
      </c>
      <c r="AA32" s="412">
        <f>$F$20</f>
        <v>0.375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0.25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0.25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0.375</v>
      </c>
      <c r="M33" s="406">
        <v>41628</v>
      </c>
      <c r="N33" s="408">
        <v>21</v>
      </c>
      <c r="O33" s="412">
        <f>$F$19</f>
        <v>0.25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0.25</v>
      </c>
      <c r="V33" s="406">
        <v>41718</v>
      </c>
      <c r="W33" s="409">
        <v>21</v>
      </c>
      <c r="X33" s="412">
        <f>$F$18</f>
        <v>0.25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0.25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0.375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0.25</v>
      </c>
      <c r="M34" s="406">
        <v>41629</v>
      </c>
      <c r="N34" s="408">
        <v>22</v>
      </c>
      <c r="O34" s="412">
        <f>$F$20</f>
        <v>0.375</v>
      </c>
      <c r="P34" s="413">
        <v>41660</v>
      </c>
      <c r="Q34" s="408">
        <v>22</v>
      </c>
      <c r="R34" s="412">
        <f>$F$16</f>
        <v>0.375</v>
      </c>
      <c r="S34" s="406">
        <v>41691</v>
      </c>
      <c r="T34" s="408">
        <v>22</v>
      </c>
      <c r="U34" s="412">
        <f>$F$19</f>
        <v>0.25</v>
      </c>
      <c r="V34" s="406">
        <v>41719</v>
      </c>
      <c r="W34" s="409">
        <v>22</v>
      </c>
      <c r="X34" s="412">
        <f>$F$19</f>
        <v>0.25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0.375</v>
      </c>
      <c r="AE34" s="406">
        <v>41811</v>
      </c>
      <c r="AF34" s="409">
        <v>22</v>
      </c>
      <c r="AG34" s="412">
        <f>$F$20</f>
        <v>0.375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0.25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0.375</v>
      </c>
      <c r="S35" s="406">
        <v>41692</v>
      </c>
      <c r="T35" s="409">
        <v>23</v>
      </c>
      <c r="U35" s="412">
        <f>$F$20</f>
        <v>0.375</v>
      </c>
      <c r="V35" s="406">
        <v>41720</v>
      </c>
      <c r="W35" s="408">
        <v>23</v>
      </c>
      <c r="X35" s="412">
        <f>$F$20</f>
        <v>0.375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0.25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0.375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0.25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0.25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0.375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0.25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0.375</v>
      </c>
      <c r="AE37" s="406">
        <v>41814</v>
      </c>
      <c r="AF37" s="408">
        <v>25</v>
      </c>
      <c r="AG37" s="412">
        <f>$F$16</f>
        <v>0.375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0.375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0.375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0.375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0.375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0.25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0.375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0.375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0.25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0.25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0.375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0.25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0.375</v>
      </c>
      <c r="AE40" s="406">
        <v>41817</v>
      </c>
      <c r="AF40" s="409">
        <v>28</v>
      </c>
      <c r="AG40" s="412">
        <f>$F$19</f>
        <v>0.25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0.375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0.25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0.375</v>
      </c>
      <c r="S41" s="438"/>
      <c r="T41" s="438"/>
      <c r="U41" s="442"/>
      <c r="V41" s="406">
        <v>41726</v>
      </c>
      <c r="W41" s="409">
        <v>29</v>
      </c>
      <c r="X41" s="412">
        <f>$F$19</f>
        <v>0.25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0.375</v>
      </c>
      <c r="AE41" s="406">
        <v>41818</v>
      </c>
      <c r="AF41" s="409">
        <v>29</v>
      </c>
      <c r="AG41" s="412">
        <f>$F$20</f>
        <v>0.375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0.25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0.375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0.25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0.25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0.25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158" customFormat="1">
      <c r="D44" s="159"/>
      <c r="E44" s="159"/>
      <c r="F44" s="160">
        <f>SUM(F13:F43)</f>
        <v>6.791666666666667</v>
      </c>
      <c r="G44" s="160"/>
      <c r="H44" s="160"/>
      <c r="I44" s="160">
        <f>SUM(I13:I43)</f>
        <v>5.7500000000000009</v>
      </c>
      <c r="J44" s="160"/>
      <c r="K44" s="160"/>
      <c r="L44" s="160">
        <f>SUM(L13:L43)</f>
        <v>6.125</v>
      </c>
      <c r="M44" s="160"/>
      <c r="N44" s="160"/>
      <c r="O44" s="160">
        <f>SUM(O13:O43)</f>
        <v>5.25</v>
      </c>
      <c r="P44" s="161"/>
      <c r="Q44" s="160"/>
      <c r="R44" s="160">
        <f>SUM(R13:R43)</f>
        <v>6.4583333333333339</v>
      </c>
      <c r="S44" s="160"/>
      <c r="T44" s="160"/>
      <c r="U44" s="160">
        <f>SUM(U13:U43)</f>
        <v>6.3750000000000009</v>
      </c>
      <c r="V44" s="160"/>
      <c r="W44" s="160"/>
      <c r="X44" s="160">
        <f>SUM(X13:X43)</f>
        <v>5.5000000000000009</v>
      </c>
      <c r="Y44" s="160"/>
      <c r="Z44" s="160"/>
      <c r="AA44" s="160">
        <f>SUM(AA13:AA43)</f>
        <v>4.5</v>
      </c>
      <c r="AB44" s="160"/>
      <c r="AC44" s="160"/>
      <c r="AD44" s="160">
        <f>SUM(AD13:AD43)</f>
        <v>5.125</v>
      </c>
      <c r="AE44" s="160"/>
      <c r="AF44" s="160"/>
      <c r="AG44" s="160">
        <f>SUM(AG13:AG43)</f>
        <v>6.875</v>
      </c>
      <c r="AH44" s="160"/>
      <c r="AI44" s="160"/>
      <c r="AJ44" s="160">
        <f>SUM(AJ13:AJ43)</f>
        <v>3.083333333333333</v>
      </c>
      <c r="AK44" s="160"/>
      <c r="AL44" s="160"/>
      <c r="AM44" s="160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63.333333333333336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SUM(AJ19:AJ25)+SUM(AM36:AM42)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personnels'!G15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0.99999999999999289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AH48" s="640"/>
      <c r="AI48" s="640"/>
      <c r="AJ48" s="640"/>
      <c r="AK48" s="640"/>
      <c r="AL48" s="640"/>
      <c r="AM48" s="640"/>
    </row>
    <row r="49" spans="1:39">
      <c r="F49" s="108" t="str">
        <f>'Liste des personnels'!C49</f>
        <v>Saint-Pol-sur-Mer, le 01/09/2017</v>
      </c>
      <c r="R49" s="121" t="str">
        <f>'Liste des personnels'!$D$51</f>
        <v>Le Proviseur,</v>
      </c>
      <c r="AD49" s="121" t="s">
        <v>85</v>
      </c>
      <c r="AJ49" s="163"/>
      <c r="AK49" s="163"/>
      <c r="AL49" s="163"/>
      <c r="AM49" s="163"/>
    </row>
    <row r="50" spans="1:39">
      <c r="AJ50" s="163"/>
      <c r="AK50" s="163"/>
      <c r="AL50" s="163"/>
      <c r="AM50" s="163"/>
    </row>
    <row r="51" spans="1:39">
      <c r="A51" s="450" t="s">
        <v>108</v>
      </c>
      <c r="B51" s="637" t="s">
        <v>226</v>
      </c>
      <c r="C51" s="638"/>
      <c r="D51" s="638"/>
      <c r="E51" s="638"/>
      <c r="F51" s="638"/>
    </row>
    <row r="52" spans="1:39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 t="str">
        <f>J7</f>
        <v>Dominique TOP</v>
      </c>
    </row>
    <row r="53" spans="1:39">
      <c r="A53" s="428" t="s">
        <v>215</v>
      </c>
      <c r="B53" s="630" t="s">
        <v>222</v>
      </c>
      <c r="C53" s="631"/>
      <c r="D53" s="631"/>
      <c r="E53" s="631"/>
      <c r="F53" s="631"/>
    </row>
    <row r="54" spans="1:39">
      <c r="A54" s="432" t="s">
        <v>107</v>
      </c>
      <c r="B54" s="641" t="s">
        <v>225</v>
      </c>
      <c r="C54" s="642"/>
      <c r="D54" s="642"/>
      <c r="E54" s="642"/>
      <c r="F54" s="642"/>
    </row>
    <row r="55" spans="1:39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8">
    <mergeCell ref="B51:F51"/>
    <mergeCell ref="B52:F52"/>
    <mergeCell ref="B53:F53"/>
    <mergeCell ref="B54:F54"/>
    <mergeCell ref="B55:G55"/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D46:F46"/>
    <mergeCell ref="G46:I46"/>
    <mergeCell ref="K46:Q46"/>
    <mergeCell ref="R46:T46"/>
    <mergeCell ref="W46:AA46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348" priority="12" stopIfTrue="1" operator="containsText" text="samedi">
      <formula>NOT(ISERROR(SEARCH("samedi",D13)))</formula>
    </cfRule>
    <cfRule type="containsText" dxfId="347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346" priority="6" stopIfTrue="1" operator="containsText" text="sam">
      <formula>NOT(ISERROR(SEARCH("sam",D13)))</formula>
    </cfRule>
    <cfRule type="containsText" dxfId="345" priority="7" stopIfTrue="1" operator="containsText" text="sam;dim">
      <formula>NOT(ISERROR(SEARCH("sam;dim",D13)))</formula>
    </cfRule>
    <cfRule type="containsText" dxfId="344" priority="8" stopIfTrue="1" operator="containsText" text="dim">
      <formula>NOT(ISERROR(SEARCH("dim",D13)))</formula>
    </cfRule>
    <cfRule type="containsText" dxfId="343" priority="9" stopIfTrue="1" operator="containsText" text="lun">
      <formula>NOT(ISERROR(SEARCH("lun",D13)))</formula>
    </cfRule>
    <cfRule type="containsText" dxfId="342" priority="10" stopIfTrue="1" operator="containsText" text="lun">
      <formula>NOT(ISERROR(SEARCH("lun",D13)))</formula>
    </cfRule>
    <cfRule type="containsText" dxfId="341" priority="11" stopIfTrue="1" operator="containsText" text="dim">
      <formula>NOT(ISERROR(SEARCH("dim",D13)))</formula>
    </cfRule>
  </conditionalFormatting>
  <conditionalFormatting sqref="D14">
    <cfRule type="containsText" dxfId="340" priority="5" stopIfTrue="1" operator="containsText" text="sam">
      <formula>NOT(ISERROR(SEARCH("sam",D14)))</formula>
    </cfRule>
  </conditionalFormatting>
  <conditionalFormatting sqref="A53">
    <cfRule type="containsText" dxfId="339" priority="4" operator="containsText" text="FERIE">
      <formula>NOT(ISERROR(SEARCH("FERIE",A53)))</formula>
    </cfRule>
  </conditionalFormatting>
  <conditionalFormatting sqref="A52">
    <cfRule type="cellIs" dxfId="338" priority="3" operator="equal">
      <formula>$A$53</formula>
    </cfRule>
  </conditionalFormatting>
  <conditionalFormatting sqref="A52">
    <cfRule type="cellIs" dxfId="337" priority="2" operator="equal">
      <formula>$A$53</formula>
    </cfRule>
  </conditionalFormatting>
  <conditionalFormatting sqref="A53">
    <cfRule type="cellIs" dxfId="336" priority="1" operator="equal">
      <formula>$A$53</formula>
    </cfRule>
  </conditionalFormatting>
  <printOptions horizontalCentered="1" verticalCentered="1"/>
  <pageMargins left="0" right="1.0236220472440944" top="0.19685039370078741" bottom="0.11811023622047245" header="0.51181102362204722" footer="0.51181102362204722"/>
  <pageSetup paperSize="9" scale="58" firstPageNumber="0" orientation="landscape" r:id="rId1"/>
  <headerFooter alignWithMargins="0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4:BJ31"/>
  <sheetViews>
    <sheetView workbookViewId="0">
      <selection activeCell="AX14" sqref="AX14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.44140625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tr">
        <f>'Liste des personnels'!G4</f>
        <v>Emploi du temps à compter du 1 septembre 2017</v>
      </c>
      <c r="BC5" s="35"/>
      <c r="BI5" s="34"/>
    </row>
    <row r="8" spans="1:62" s="38" customFormat="1" ht="18.75" customHeight="1">
      <c r="B8" s="39" t="s">
        <v>69</v>
      </c>
      <c r="N8" s="39" t="str">
        <f>'Liste des personnels'!C16</f>
        <v>Gérard BARET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personnels'!D16</f>
        <v>Agent Technique Territorial Titulaire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personnels'!E16</f>
        <v>Maintenance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personnels'!F16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2" ht="30" customHeight="1" thickTop="1">
      <c r="A14" s="50" t="s">
        <v>76</v>
      </c>
      <c r="B14" s="51"/>
      <c r="C14" s="52"/>
      <c r="D14" s="53"/>
      <c r="E14" s="54"/>
      <c r="F14" s="54"/>
      <c r="G14" s="54"/>
      <c r="H14" s="53"/>
      <c r="I14" s="54"/>
      <c r="J14" s="54"/>
      <c r="K14" s="54"/>
      <c r="L14" s="508"/>
      <c r="M14" s="509"/>
      <c r="N14" s="510"/>
      <c r="O14" s="510"/>
      <c r="P14" s="511"/>
      <c r="Q14" s="510"/>
      <c r="R14" s="510"/>
      <c r="S14" s="512"/>
      <c r="T14" s="524"/>
      <c r="U14" s="510"/>
      <c r="V14" s="510"/>
      <c r="W14" s="510"/>
      <c r="X14" s="511"/>
      <c r="Y14" s="510"/>
      <c r="Z14" s="510"/>
      <c r="AA14" s="510"/>
      <c r="AB14" s="371"/>
      <c r="AC14" s="56"/>
      <c r="AD14" s="54"/>
      <c r="AE14" s="54"/>
      <c r="AF14" s="53"/>
      <c r="AG14" s="54"/>
      <c r="AH14" s="279"/>
      <c r="AI14" s="279"/>
      <c r="AJ14" s="55"/>
      <c r="AK14" s="56"/>
      <c r="AL14" s="56"/>
      <c r="AM14" s="56"/>
      <c r="AN14" s="55"/>
      <c r="AO14" s="56"/>
      <c r="AP14" s="56"/>
      <c r="AQ14" s="58"/>
      <c r="AR14" s="55"/>
      <c r="AS14" s="56"/>
      <c r="AT14" s="56"/>
      <c r="AU14" s="58"/>
      <c r="AV14" s="55"/>
      <c r="AW14" s="56"/>
      <c r="AX14" s="56"/>
      <c r="AY14" s="56"/>
      <c r="AZ14" s="55"/>
      <c r="BA14" s="56"/>
      <c r="BB14" s="54"/>
      <c r="BC14" s="54"/>
      <c r="BD14" s="60"/>
      <c r="BE14" s="57"/>
      <c r="BF14" s="57"/>
      <c r="BG14" s="54"/>
      <c r="BH14" s="61"/>
      <c r="BI14" s="62">
        <v>0.375</v>
      </c>
    </row>
    <row r="15" spans="1:62" ht="30" customHeight="1">
      <c r="A15" s="63" t="s">
        <v>77</v>
      </c>
      <c r="B15" s="64"/>
      <c r="C15" s="65"/>
      <c r="D15" s="66"/>
      <c r="E15" s="67"/>
      <c r="F15" s="67"/>
      <c r="G15" s="67"/>
      <c r="H15" s="520"/>
      <c r="I15" s="284"/>
      <c r="J15" s="284"/>
      <c r="K15" s="284"/>
      <c r="L15" s="513"/>
      <c r="M15" s="514"/>
      <c r="N15" s="514"/>
      <c r="O15" s="514"/>
      <c r="P15" s="513"/>
      <c r="Q15" s="514"/>
      <c r="R15" s="514"/>
      <c r="S15" s="512"/>
      <c r="T15" s="525"/>
      <c r="U15" s="514"/>
      <c r="V15" s="514"/>
      <c r="W15" s="514"/>
      <c r="X15" s="513"/>
      <c r="Y15" s="514"/>
      <c r="Z15" s="514"/>
      <c r="AA15" s="514"/>
      <c r="AB15" s="68"/>
      <c r="AC15" s="67"/>
      <c r="AD15" s="67"/>
      <c r="AE15" s="67"/>
      <c r="AF15" s="70"/>
      <c r="AG15" s="67"/>
      <c r="AH15" s="67"/>
      <c r="AI15" s="67"/>
      <c r="AJ15" s="70"/>
      <c r="AK15" s="67"/>
      <c r="AL15" s="67"/>
      <c r="AM15" s="67"/>
      <c r="AN15" s="70"/>
      <c r="AO15" s="67"/>
      <c r="AP15" s="67"/>
      <c r="AQ15" s="73"/>
      <c r="AR15" s="70"/>
      <c r="AS15" s="67"/>
      <c r="AT15" s="74"/>
      <c r="AU15" s="175"/>
      <c r="AV15" s="70"/>
      <c r="AW15" s="74"/>
      <c r="AX15" s="74"/>
      <c r="AY15" s="74"/>
      <c r="AZ15" s="66"/>
      <c r="BA15" s="74"/>
      <c r="BB15" s="74"/>
      <c r="BC15" s="74"/>
      <c r="BD15" s="77"/>
      <c r="BE15" s="78"/>
      <c r="BF15" s="78"/>
      <c r="BG15" s="74"/>
      <c r="BH15" s="79"/>
      <c r="BI15" s="80">
        <v>0.20833333333333334</v>
      </c>
    </row>
    <row r="16" spans="1:62" ht="30" customHeight="1">
      <c r="A16" s="63" t="s">
        <v>78</v>
      </c>
      <c r="B16" s="64"/>
      <c r="C16" s="65"/>
      <c r="D16" s="66"/>
      <c r="E16" s="74"/>
      <c r="F16" s="78"/>
      <c r="G16" s="78"/>
      <c r="H16" s="325"/>
      <c r="I16" s="521"/>
      <c r="J16" s="521"/>
      <c r="K16" s="521"/>
      <c r="L16" s="515"/>
      <c r="M16" s="516"/>
      <c r="N16" s="516"/>
      <c r="O16" s="516"/>
      <c r="P16" s="515"/>
      <c r="Q16" s="516"/>
      <c r="R16" s="516"/>
      <c r="S16" s="516"/>
      <c r="T16" s="526"/>
      <c r="U16" s="516"/>
      <c r="V16" s="516"/>
      <c r="W16" s="516"/>
      <c r="X16" s="515"/>
      <c r="Y16" s="516"/>
      <c r="Z16" s="516"/>
      <c r="AA16" s="516"/>
      <c r="AB16" s="68"/>
      <c r="AC16" s="69"/>
      <c r="AD16" s="69"/>
      <c r="AE16" s="69"/>
      <c r="AF16" s="68"/>
      <c r="AG16" s="69"/>
      <c r="AH16" s="69"/>
      <c r="AI16" s="69"/>
      <c r="AJ16" s="66"/>
      <c r="AK16" s="74"/>
      <c r="AL16" s="74"/>
      <c r="AM16" s="74"/>
      <c r="AN16" s="66"/>
      <c r="AO16" s="74"/>
      <c r="AP16" s="74"/>
      <c r="AQ16" s="175"/>
      <c r="AR16" s="66"/>
      <c r="AS16" s="74"/>
      <c r="AT16" s="74"/>
      <c r="AU16" s="175"/>
      <c r="AV16" s="66"/>
      <c r="AW16" s="74"/>
      <c r="AX16" s="74"/>
      <c r="AY16" s="74"/>
      <c r="AZ16" s="66"/>
      <c r="BA16" s="74"/>
      <c r="BB16" s="74"/>
      <c r="BC16" s="74"/>
      <c r="BD16" s="77"/>
      <c r="BE16" s="78"/>
      <c r="BF16" s="74"/>
      <c r="BG16" s="74"/>
      <c r="BH16" s="79"/>
      <c r="BI16" s="80">
        <v>0.29166666666666669</v>
      </c>
    </row>
    <row r="17" spans="1:61" ht="30" customHeight="1">
      <c r="A17" s="81" t="s">
        <v>79</v>
      </c>
      <c r="B17" s="82"/>
      <c r="C17" s="65"/>
      <c r="D17" s="66"/>
      <c r="E17" s="74"/>
      <c r="F17" s="78"/>
      <c r="G17" s="78"/>
      <c r="H17" s="282"/>
      <c r="I17" s="283"/>
      <c r="J17" s="283"/>
      <c r="K17" s="283"/>
      <c r="L17" s="517"/>
      <c r="M17" s="518"/>
      <c r="N17" s="516"/>
      <c r="O17" s="516"/>
      <c r="P17" s="515"/>
      <c r="Q17" s="516"/>
      <c r="R17" s="516"/>
      <c r="S17" s="512"/>
      <c r="T17" s="526"/>
      <c r="U17" s="516"/>
      <c r="V17" s="516"/>
      <c r="W17" s="516"/>
      <c r="X17" s="515"/>
      <c r="Y17" s="516"/>
      <c r="Z17" s="516"/>
      <c r="AA17" s="516"/>
      <c r="AB17" s="75"/>
      <c r="AC17" s="76"/>
      <c r="AD17" s="74"/>
      <c r="AE17" s="74"/>
      <c r="AF17" s="66"/>
      <c r="AG17" s="74"/>
      <c r="AH17" s="283"/>
      <c r="AI17" s="283"/>
      <c r="AJ17" s="75"/>
      <c r="AK17" s="76"/>
      <c r="AL17" s="76"/>
      <c r="AM17" s="76"/>
      <c r="AN17" s="75"/>
      <c r="AO17" s="76"/>
      <c r="AP17" s="76"/>
      <c r="AQ17" s="174"/>
      <c r="AR17" s="75"/>
      <c r="AS17" s="76"/>
      <c r="AT17" s="76"/>
      <c r="AU17" s="174"/>
      <c r="AV17" s="75"/>
      <c r="AW17" s="505"/>
      <c r="AX17" s="505"/>
      <c r="AY17" s="505"/>
      <c r="AZ17" s="504"/>
      <c r="BA17" s="505"/>
      <c r="BB17" s="74"/>
      <c r="BC17" s="74"/>
      <c r="BD17" s="77"/>
      <c r="BE17" s="78"/>
      <c r="BF17" s="74"/>
      <c r="BG17" s="74"/>
      <c r="BH17" s="79"/>
      <c r="BI17" s="87">
        <f>BI14</f>
        <v>0.375</v>
      </c>
    </row>
    <row r="18" spans="1:61" ht="30" customHeight="1">
      <c r="A18" s="63" t="s">
        <v>80</v>
      </c>
      <c r="B18" s="64"/>
      <c r="C18" s="65"/>
      <c r="D18" s="66"/>
      <c r="E18" s="67"/>
      <c r="F18" s="71"/>
      <c r="G18" s="71"/>
      <c r="H18" s="523"/>
      <c r="I18" s="522"/>
      <c r="J18" s="522"/>
      <c r="K18" s="522"/>
      <c r="L18" s="513"/>
      <c r="M18" s="514"/>
      <c r="N18" s="514"/>
      <c r="O18" s="514"/>
      <c r="P18" s="513"/>
      <c r="Q18" s="514"/>
      <c r="R18" s="514"/>
      <c r="S18" s="512"/>
      <c r="T18" s="525"/>
      <c r="U18" s="514"/>
      <c r="V18" s="514"/>
      <c r="W18" s="514"/>
      <c r="X18" s="513"/>
      <c r="Y18" s="519"/>
      <c r="Z18" s="519"/>
      <c r="AA18" s="519"/>
      <c r="AB18" s="280"/>
      <c r="AC18" s="69"/>
      <c r="AD18" s="67"/>
      <c r="AE18" s="67"/>
      <c r="AF18" s="70"/>
      <c r="AG18" s="67"/>
      <c r="AH18" s="69"/>
      <c r="AI18" s="69"/>
      <c r="AJ18" s="68"/>
      <c r="AK18" s="69"/>
      <c r="AL18" s="69"/>
      <c r="AM18" s="69"/>
      <c r="AN18" s="68"/>
      <c r="AO18" s="69"/>
      <c r="AP18" s="69"/>
      <c r="AQ18" s="84"/>
      <c r="AR18" s="68"/>
      <c r="AS18" s="69"/>
      <c r="AT18" s="76"/>
      <c r="AU18" s="174"/>
      <c r="AV18" s="280"/>
      <c r="AW18" s="283"/>
      <c r="AX18" s="283"/>
      <c r="AY18" s="283"/>
      <c r="AZ18" s="66"/>
      <c r="BA18" s="74"/>
      <c r="BB18" s="74"/>
      <c r="BC18" s="74"/>
      <c r="BD18" s="77"/>
      <c r="BE18" s="78"/>
      <c r="BF18" s="74"/>
      <c r="BG18" s="74"/>
      <c r="BH18" s="79"/>
      <c r="BI18" s="80">
        <f>BI17</f>
        <v>0.375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176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176"/>
      <c r="BB19" s="176"/>
      <c r="BC19" s="176"/>
      <c r="BD19" s="92"/>
      <c r="BE19" s="93"/>
      <c r="BF19" s="93"/>
      <c r="BG19" s="93"/>
      <c r="BH19" s="94"/>
      <c r="BI19" s="95"/>
    </row>
    <row r="20" spans="1:6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99"/>
      <c r="BI20" s="100"/>
    </row>
    <row r="21" spans="1:61" ht="15.6" thickTop="1" thickBot="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03">
        <f>BI14+BI15+BI16+BI17+BI18</f>
        <v>1.625</v>
      </c>
    </row>
    <row r="22" spans="1:61" ht="15" thickTop="1">
      <c r="E22" s="665"/>
      <c r="F22" s="666"/>
      <c r="G22" s="667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E23" s="668"/>
      <c r="F23" s="668"/>
      <c r="G23" s="668"/>
      <c r="I23" s="507" t="s">
        <v>232</v>
      </c>
      <c r="BB23" s="102"/>
      <c r="BC23" s="102"/>
      <c r="BD23" s="102"/>
      <c r="BE23" s="102"/>
      <c r="BF23" s="102"/>
      <c r="BG23" s="102"/>
      <c r="BH23" s="102"/>
      <c r="BI23" s="107"/>
    </row>
    <row r="24" spans="1:61">
      <c r="BB24" s="102"/>
      <c r="BC24" s="102"/>
      <c r="BD24" s="102"/>
      <c r="BE24" s="102"/>
      <c r="BF24" s="102"/>
      <c r="BG24" s="102"/>
      <c r="BH24" s="102"/>
    </row>
    <row r="25" spans="1:61">
      <c r="BB25" s="102"/>
      <c r="BC25" s="102"/>
      <c r="BD25" s="102"/>
      <c r="BE25" s="102"/>
      <c r="BF25" s="102"/>
      <c r="BG25" s="102"/>
      <c r="BH25" s="102"/>
    </row>
    <row r="26" spans="1:61">
      <c r="M26" s="108" t="str">
        <f>'Liste des personnels'!C49</f>
        <v>Saint-Pol-sur-Mer, le 01/09/2017</v>
      </c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</row>
    <row r="28" spans="1:61">
      <c r="AF28" s="34" t="str">
        <f>'Liste des personnels'!$D$51</f>
        <v>Le Proviseur,</v>
      </c>
      <c r="AV28" s="34" t="s">
        <v>85</v>
      </c>
    </row>
    <row r="31" spans="1:61">
      <c r="AH31" s="34" t="str">
        <f>'Liste des personnels'!$D$53</f>
        <v>J-M. SAILLY</v>
      </c>
      <c r="AX31" s="34" t="str">
        <f>N8</f>
        <v>Gérard BARET</v>
      </c>
    </row>
  </sheetData>
  <sheetProtection selectLockedCells="1" selectUnlockedCells="1"/>
  <mergeCells count="25">
    <mergeCell ref="E22:G22"/>
    <mergeCell ref="E23:G23"/>
    <mergeCell ref="BF21:BH21"/>
    <mergeCell ref="AM13:AN13"/>
    <mergeCell ref="AQ13:AR13"/>
    <mergeCell ref="AU13:AV13"/>
    <mergeCell ref="AY13:AZ13"/>
    <mergeCell ref="BC13:BD13"/>
    <mergeCell ref="BG13:BH13"/>
    <mergeCell ref="E12:BH12"/>
    <mergeCell ref="C13:D13"/>
    <mergeCell ref="G13:H13"/>
    <mergeCell ref="K13:L13"/>
    <mergeCell ref="O13:P13"/>
    <mergeCell ref="S13:T13"/>
    <mergeCell ref="W13:X13"/>
    <mergeCell ref="AA13:AB13"/>
    <mergeCell ref="AE13:AF13"/>
    <mergeCell ref="AI13:AJ13"/>
    <mergeCell ref="AK8:AR8"/>
    <mergeCell ref="AS8:BJ8"/>
    <mergeCell ref="AK9:AR9"/>
    <mergeCell ref="AS9:BI9"/>
    <mergeCell ref="AK10:AR10"/>
    <mergeCell ref="AS10:BI10"/>
  </mergeCells>
  <printOptions horizontalCentered="1" verticalCentered="1"/>
  <pageMargins left="0.55118110236220474" right="0.23622047244094491" top="0.31496062992125984" bottom="0.31496062992125984" header="0.51181102362204722" footer="0.51181102362204722"/>
  <pageSetup paperSize="9" firstPageNumber="0" orientation="landscape" r:id="rId1"/>
  <headerFooter alignWithMargins="0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8">
    <pageSetUpPr fitToPage="1"/>
  </sheetPr>
  <dimension ref="A4:BC55"/>
  <sheetViews>
    <sheetView topLeftCell="A18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5" style="121" customWidth="1"/>
    <col min="5" max="5" width="3.109375" style="121" customWidth="1"/>
    <col min="6" max="6" width="7.109375" style="121" customWidth="1"/>
    <col min="7" max="7" width="4.5546875" style="121" customWidth="1"/>
    <col min="8" max="8" width="3.109375" style="121" customWidth="1"/>
    <col min="9" max="9" width="7.109375" style="121" customWidth="1"/>
    <col min="10" max="10" width="5" style="121" customWidth="1"/>
    <col min="11" max="11" width="3.109375" style="121" customWidth="1"/>
    <col min="12" max="12" width="7.109375" style="121" customWidth="1"/>
    <col min="13" max="13" width="5" style="121" customWidth="1"/>
    <col min="14" max="14" width="3.109375" style="121" customWidth="1"/>
    <col min="15" max="15" width="7.109375" style="121" customWidth="1"/>
    <col min="16" max="16" width="4.5546875" style="121" customWidth="1"/>
    <col min="17" max="17" width="3.109375" style="121" customWidth="1"/>
    <col min="18" max="18" width="7.109375" style="121" customWidth="1"/>
    <col min="19" max="19" width="5" style="121" customWidth="1"/>
    <col min="20" max="20" width="3.109375" style="121" customWidth="1"/>
    <col min="21" max="21" width="7.109375" style="121" customWidth="1"/>
    <col min="22" max="22" width="5" style="121" customWidth="1"/>
    <col min="23" max="23" width="3.109375" style="121" customWidth="1"/>
    <col min="24" max="24" width="7.109375" style="121" customWidth="1"/>
    <col min="25" max="25" width="5" style="121" customWidth="1"/>
    <col min="26" max="26" width="3.109375" style="121" customWidth="1"/>
    <col min="27" max="27" width="7.109375" style="121" customWidth="1"/>
    <col min="28" max="28" width="5" style="121" customWidth="1"/>
    <col min="29" max="29" width="3.109375" style="121" customWidth="1"/>
    <col min="30" max="30" width="7.109375" style="121" customWidth="1"/>
    <col min="31" max="31" width="5" style="121" customWidth="1"/>
    <col min="32" max="32" width="3.109375" style="121" customWidth="1"/>
    <col min="33" max="33" width="7.109375" style="121" customWidth="1"/>
    <col min="34" max="34" width="4.5546875" style="121" customWidth="1"/>
    <col min="35" max="35" width="3.109375" style="121" customWidth="1"/>
    <col min="36" max="36" width="7.109375" style="121" customWidth="1"/>
    <col min="37" max="37" width="5" style="121" customWidth="1"/>
    <col min="38" max="38" width="3.109375" style="121" customWidth="1"/>
    <col min="39" max="39" width="7.10937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'Liste des personnels'!C16</f>
        <v>Gérard BARET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personnels'!D16</f>
        <v>Agent Technique Territorial Titulaire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personnels'!E16</f>
        <v>Maintenance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personnels'!F16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29.25" customHeight="1">
      <c r="U10" s="615" t="s">
        <v>88</v>
      </c>
      <c r="V10" s="615"/>
      <c r="W10" s="615"/>
      <c r="X10" s="615"/>
      <c r="Y10" s="615"/>
      <c r="Z10" s="615"/>
      <c r="AA10" s="624" t="s">
        <v>221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5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0.29166666666666669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0.375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0.375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0.375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0.375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0.375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0.375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0.20833333333333334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0.20833333333333334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0.20833333333333334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'9 semainier'!$BI$14</f>
        <v>0.375</v>
      </c>
      <c r="G16" s="405">
        <v>41550</v>
      </c>
      <c r="H16" s="407">
        <v>4</v>
      </c>
      <c r="I16" s="412">
        <f>$F$18</f>
        <v>0.29166666666666669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0.375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0.29166666666666669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0.375</v>
      </c>
      <c r="AH16" s="405">
        <v>41823</v>
      </c>
      <c r="AI16" s="407">
        <v>4</v>
      </c>
      <c r="AJ16" s="412">
        <f>$F$18</f>
        <v>0.29166666666666669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'9 semainier'!$BI$15</f>
        <v>0.20833333333333334</v>
      </c>
      <c r="G17" s="405">
        <v>41551</v>
      </c>
      <c r="H17" s="407">
        <v>5</v>
      </c>
      <c r="I17" s="412">
        <f>$F$19</f>
        <v>0.375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0.20833333333333334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0.375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0.375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0.20833333333333334</v>
      </c>
      <c r="AH17" s="405">
        <v>41824</v>
      </c>
      <c r="AI17" s="407">
        <v>5</v>
      </c>
      <c r="AJ17" s="412">
        <f>$F$19</f>
        <v>0.375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'9 semainier'!$BI$16</f>
        <v>0.29166666666666669</v>
      </c>
      <c r="G18" s="405">
        <v>41552</v>
      </c>
      <c r="H18" s="408">
        <v>6</v>
      </c>
      <c r="I18" s="412">
        <f>$F$20</f>
        <v>0.375</v>
      </c>
      <c r="J18" s="406">
        <v>41583</v>
      </c>
      <c r="K18" s="408">
        <v>6</v>
      </c>
      <c r="L18" s="412">
        <f>$F$16</f>
        <v>0.375</v>
      </c>
      <c r="M18" s="406">
        <v>41613</v>
      </c>
      <c r="N18" s="408">
        <v>6</v>
      </c>
      <c r="O18" s="412">
        <f>$F$18</f>
        <v>0.29166666666666669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0.20833333333333334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0.375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0.29166666666666669</v>
      </c>
      <c r="AH18" s="405">
        <v>41825</v>
      </c>
      <c r="AI18" s="408">
        <v>6</v>
      </c>
      <c r="AJ18" s="412">
        <f>$F$20</f>
        <v>0.375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'9 semainier'!$BI$17</f>
        <v>0.375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0.20833333333333334</v>
      </c>
      <c r="M19" s="406">
        <v>41614</v>
      </c>
      <c r="N19" s="408">
        <v>7</v>
      </c>
      <c r="O19" s="412">
        <f>$F$19</f>
        <v>0.375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0.29166666666666669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0.375</v>
      </c>
      <c r="AE19" s="406">
        <v>41796</v>
      </c>
      <c r="AF19" s="409">
        <v>7</v>
      </c>
      <c r="AG19" s="412">
        <f>$F$19</f>
        <v>0.375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'9 semainier'!$BI$18</f>
        <v>0.375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0.29166666666666669</v>
      </c>
      <c r="M20" s="406">
        <v>41615</v>
      </c>
      <c r="N20" s="408">
        <v>8</v>
      </c>
      <c r="O20" s="412">
        <f>$F$20</f>
        <v>0.375</v>
      </c>
      <c r="P20" s="413">
        <v>41646</v>
      </c>
      <c r="Q20" s="408">
        <v>8</v>
      </c>
      <c r="R20" s="412">
        <f>$F$16</f>
        <v>0.375</v>
      </c>
      <c r="S20" s="406">
        <v>41677</v>
      </c>
      <c r="T20" s="409">
        <v>8</v>
      </c>
      <c r="U20" s="412">
        <f>$F$19</f>
        <v>0.375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0.375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0.375</v>
      </c>
      <c r="J21" s="406">
        <v>41586</v>
      </c>
      <c r="K21" s="408">
        <v>9</v>
      </c>
      <c r="L21" s="412">
        <f>$F$19</f>
        <v>0.375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0.20833333333333334</v>
      </c>
      <c r="S21" s="406">
        <v>41678</v>
      </c>
      <c r="T21" s="407">
        <v>9</v>
      </c>
      <c r="U21" s="412">
        <f>$F$20</f>
        <v>0.375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0.375</v>
      </c>
      <c r="AB21" s="406">
        <v>41767</v>
      </c>
      <c r="AC21" s="408">
        <v>9</v>
      </c>
      <c r="AD21" s="412">
        <f>$F$18</f>
        <v>0.29166666666666669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0.20833333333333334</v>
      </c>
      <c r="J22" s="406">
        <v>41587</v>
      </c>
      <c r="K22" s="408">
        <v>10</v>
      </c>
      <c r="L22" s="412">
        <f>$F$20</f>
        <v>0.375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0.29166666666666669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0.20833333333333334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0.375</v>
      </c>
      <c r="G23" s="405">
        <v>41557</v>
      </c>
      <c r="H23" s="408">
        <v>11</v>
      </c>
      <c r="I23" s="412">
        <f>$F$18</f>
        <v>0.29166666666666669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0.375</v>
      </c>
      <c r="P23" s="413">
        <v>41649</v>
      </c>
      <c r="Q23" s="408">
        <v>11</v>
      </c>
      <c r="R23" s="412">
        <f>$F$19</f>
        <v>0.375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0.29166666666666669</v>
      </c>
      <c r="AB23" s="406">
        <v>41769</v>
      </c>
      <c r="AC23" s="409">
        <v>11</v>
      </c>
      <c r="AD23" s="412">
        <f>$F$20</f>
        <v>0.375</v>
      </c>
      <c r="AE23" s="406">
        <v>41800</v>
      </c>
      <c r="AF23" s="408">
        <v>11</v>
      </c>
      <c r="AG23" s="412">
        <f>$F$16</f>
        <v>0.375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0.20833333333333334</v>
      </c>
      <c r="G24" s="405">
        <v>41558</v>
      </c>
      <c r="H24" s="408">
        <v>12</v>
      </c>
      <c r="I24" s="412">
        <f>$F$19</f>
        <v>0.375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0.20833333333333334</v>
      </c>
      <c r="P24" s="413">
        <v>41650</v>
      </c>
      <c r="Q24" s="409">
        <v>12</v>
      </c>
      <c r="R24" s="412">
        <f>$F$20</f>
        <v>0.375</v>
      </c>
      <c r="S24" s="406">
        <v>41681</v>
      </c>
      <c r="T24" s="407">
        <v>12</v>
      </c>
      <c r="U24" s="412">
        <f>$F$16</f>
        <v>0.375</v>
      </c>
      <c r="V24" s="406">
        <v>41709</v>
      </c>
      <c r="W24" s="408">
        <v>12</v>
      </c>
      <c r="X24" s="412">
        <f>$F$16</f>
        <v>0.375</v>
      </c>
      <c r="Y24" s="404">
        <v>41740</v>
      </c>
      <c r="Z24" s="408">
        <v>12</v>
      </c>
      <c r="AA24" s="412">
        <f>$F$19</f>
        <v>0.375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0.20833333333333334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0.29166666666666669</v>
      </c>
      <c r="G25" s="405">
        <v>41559</v>
      </c>
      <c r="H25" s="408">
        <v>13</v>
      </c>
      <c r="I25" s="412">
        <f>$F$20</f>
        <v>0.375</v>
      </c>
      <c r="J25" s="406">
        <v>41590</v>
      </c>
      <c r="K25" s="408">
        <v>13</v>
      </c>
      <c r="L25" s="412">
        <f>$F$16</f>
        <v>0.375</v>
      </c>
      <c r="M25" s="406">
        <v>41620</v>
      </c>
      <c r="N25" s="408">
        <v>13</v>
      </c>
      <c r="O25" s="412">
        <f>$F$18</f>
        <v>0.29166666666666669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0.20833333333333334</v>
      </c>
      <c r="V25" s="406">
        <v>41710</v>
      </c>
      <c r="W25" s="408">
        <v>13</v>
      </c>
      <c r="X25" s="412">
        <f>$F$17</f>
        <v>0.20833333333333334</v>
      </c>
      <c r="Y25" s="404">
        <v>41741</v>
      </c>
      <c r="Z25" s="408">
        <v>13</v>
      </c>
      <c r="AA25" s="412">
        <f>$F$20</f>
        <v>0.375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0.29166666666666669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0.375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0.20833333333333334</v>
      </c>
      <c r="M26" s="406">
        <v>41621</v>
      </c>
      <c r="N26" s="408">
        <v>14</v>
      </c>
      <c r="O26" s="412">
        <f>$F$19</f>
        <v>0.375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0.29166666666666669</v>
      </c>
      <c r="V26" s="406">
        <v>41711</v>
      </c>
      <c r="W26" s="409">
        <v>14</v>
      </c>
      <c r="X26" s="412">
        <f>$F$18</f>
        <v>0.29166666666666669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0.375</v>
      </c>
      <c r="AE26" s="406">
        <v>41803</v>
      </c>
      <c r="AF26" s="409">
        <v>14</v>
      </c>
      <c r="AG26" s="412">
        <f>$F$19</f>
        <v>0.375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4:40">
      <c r="D27" s="406">
        <v>41531</v>
      </c>
      <c r="E27" s="408">
        <v>15</v>
      </c>
      <c r="F27" s="412">
        <f>$F$20</f>
        <v>0.375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0.29166666666666669</v>
      </c>
      <c r="M27" s="406">
        <v>41622</v>
      </c>
      <c r="N27" s="408">
        <v>15</v>
      </c>
      <c r="O27" s="412">
        <f>$F$20</f>
        <v>0.375</v>
      </c>
      <c r="P27" s="413">
        <v>41653</v>
      </c>
      <c r="Q27" s="408">
        <v>15</v>
      </c>
      <c r="R27" s="412">
        <f>$F$16</f>
        <v>0.375</v>
      </c>
      <c r="S27" s="406">
        <v>41684</v>
      </c>
      <c r="T27" s="407">
        <v>15</v>
      </c>
      <c r="U27" s="412">
        <f>$F$19</f>
        <v>0.375</v>
      </c>
      <c r="V27" s="406">
        <v>41712</v>
      </c>
      <c r="W27" s="409">
        <v>15</v>
      </c>
      <c r="X27" s="412">
        <f>$F$19</f>
        <v>0.375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0.20833333333333334</v>
      </c>
      <c r="AE27" s="406">
        <v>41804</v>
      </c>
      <c r="AF27" s="409">
        <v>15</v>
      </c>
      <c r="AG27" s="412">
        <f>$F$20</f>
        <v>0.375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0.375</v>
      </c>
      <c r="J28" s="406">
        <v>41593</v>
      </c>
      <c r="K28" s="408">
        <v>16</v>
      </c>
      <c r="L28" s="412">
        <f>$F$19</f>
        <v>0.375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0.20833333333333334</v>
      </c>
      <c r="S28" s="406">
        <v>41685</v>
      </c>
      <c r="T28" s="408">
        <v>16</v>
      </c>
      <c r="U28" s="412">
        <f>$F$20</f>
        <v>0.375</v>
      </c>
      <c r="V28" s="406">
        <v>41713</v>
      </c>
      <c r="W28" s="408">
        <v>16</v>
      </c>
      <c r="X28" s="412">
        <f>$F$20</f>
        <v>0.375</v>
      </c>
      <c r="Y28" s="404">
        <v>41744</v>
      </c>
      <c r="Z28" s="408">
        <v>16</v>
      </c>
      <c r="AA28" s="412">
        <f>$F$16</f>
        <v>0.375</v>
      </c>
      <c r="AB28" s="406">
        <v>41774</v>
      </c>
      <c r="AC28" s="408">
        <v>16</v>
      </c>
      <c r="AD28" s="412">
        <f>$F$18</f>
        <v>0.29166666666666669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0.20833333333333334</v>
      </c>
      <c r="J29" s="406">
        <v>41594</v>
      </c>
      <c r="K29" s="408">
        <v>17</v>
      </c>
      <c r="L29" s="412">
        <f>$F$20</f>
        <v>0.375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0.29166666666666669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0.20833333333333334</v>
      </c>
      <c r="AB29" s="406">
        <v>41775</v>
      </c>
      <c r="AC29" s="408">
        <v>17</v>
      </c>
      <c r="AD29" s="412">
        <f>$F$19</f>
        <v>0.375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0.375</v>
      </c>
      <c r="G30" s="405">
        <v>41564</v>
      </c>
      <c r="H30" s="408">
        <v>18</v>
      </c>
      <c r="I30" s="412">
        <f>$F$18</f>
        <v>0.29166666666666669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0.375</v>
      </c>
      <c r="P30" s="413">
        <v>41656</v>
      </c>
      <c r="Q30" s="408">
        <v>18</v>
      </c>
      <c r="R30" s="412">
        <f>$F$19</f>
        <v>0.375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0.29166666666666669</v>
      </c>
      <c r="AB30" s="406">
        <v>41776</v>
      </c>
      <c r="AC30" s="408">
        <v>18</v>
      </c>
      <c r="AD30" s="412">
        <f>$F$20</f>
        <v>0.375</v>
      </c>
      <c r="AE30" s="406">
        <v>41807</v>
      </c>
      <c r="AF30" s="408">
        <v>18</v>
      </c>
      <c r="AG30" s="412">
        <f>$F$16</f>
        <v>0.375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0.20833333333333334</v>
      </c>
      <c r="G31" s="405">
        <v>41565</v>
      </c>
      <c r="H31" s="408">
        <v>19</v>
      </c>
      <c r="I31" s="412">
        <f>$F$19</f>
        <v>0.375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0.20833333333333334</v>
      </c>
      <c r="P31" s="413">
        <v>41657</v>
      </c>
      <c r="Q31" s="409">
        <v>19</v>
      </c>
      <c r="R31" s="412">
        <f>$F$20</f>
        <v>0.375</v>
      </c>
      <c r="S31" s="406">
        <v>41688</v>
      </c>
      <c r="T31" s="408">
        <v>19</v>
      </c>
      <c r="U31" s="412">
        <f>$F$16</f>
        <v>0.375</v>
      </c>
      <c r="V31" s="406">
        <v>41716</v>
      </c>
      <c r="W31" s="408">
        <v>19</v>
      </c>
      <c r="X31" s="412">
        <f>$F$16</f>
        <v>0.375</v>
      </c>
      <c r="Y31" s="404">
        <v>41747</v>
      </c>
      <c r="Z31" s="408">
        <v>19</v>
      </c>
      <c r="AA31" s="412">
        <f>$F$19</f>
        <v>0.375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0.20833333333333334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0.29166666666666669</v>
      </c>
      <c r="G32" s="405">
        <v>41566</v>
      </c>
      <c r="H32" s="408">
        <v>20</v>
      </c>
      <c r="I32" s="412">
        <f>$F$20</f>
        <v>0.375</v>
      </c>
      <c r="J32" s="406">
        <v>41597</v>
      </c>
      <c r="K32" s="408">
        <v>20</v>
      </c>
      <c r="L32" s="412">
        <f>$F$16</f>
        <v>0.375</v>
      </c>
      <c r="M32" s="406">
        <v>41627</v>
      </c>
      <c r="N32" s="408">
        <v>20</v>
      </c>
      <c r="O32" s="412">
        <f>$F$18</f>
        <v>0.29166666666666669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0.20833333333333334</v>
      </c>
      <c r="V32" s="406">
        <v>41717</v>
      </c>
      <c r="W32" s="408">
        <v>20</v>
      </c>
      <c r="X32" s="412">
        <f>$F$17</f>
        <v>0.20833333333333334</v>
      </c>
      <c r="Y32" s="404">
        <v>41748</v>
      </c>
      <c r="Z32" s="408">
        <v>20</v>
      </c>
      <c r="AA32" s="412">
        <f>$F$20</f>
        <v>0.375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0.29166666666666669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0.375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0.20833333333333334</v>
      </c>
      <c r="M33" s="406">
        <v>41628</v>
      </c>
      <c r="N33" s="408">
        <v>21</v>
      </c>
      <c r="O33" s="412">
        <f>$F$19</f>
        <v>0.375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0.29166666666666669</v>
      </c>
      <c r="V33" s="406">
        <v>41718</v>
      </c>
      <c r="W33" s="409">
        <v>21</v>
      </c>
      <c r="X33" s="412">
        <f>$F$18</f>
        <v>0.29166666666666669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0.375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0.375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0.29166666666666669</v>
      </c>
      <c r="M34" s="406">
        <v>41629</v>
      </c>
      <c r="N34" s="408">
        <v>22</v>
      </c>
      <c r="O34" s="412">
        <f>$F$20</f>
        <v>0.375</v>
      </c>
      <c r="P34" s="413">
        <v>41660</v>
      </c>
      <c r="Q34" s="408">
        <v>22</v>
      </c>
      <c r="R34" s="412">
        <f>$F$16</f>
        <v>0.375</v>
      </c>
      <c r="S34" s="406">
        <v>41691</v>
      </c>
      <c r="T34" s="408">
        <v>22</v>
      </c>
      <c r="U34" s="412">
        <f>$F$19</f>
        <v>0.375</v>
      </c>
      <c r="V34" s="406">
        <v>41719</v>
      </c>
      <c r="W34" s="409">
        <v>22</v>
      </c>
      <c r="X34" s="412">
        <f>$F$19</f>
        <v>0.375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0.20833333333333334</v>
      </c>
      <c r="AE34" s="406">
        <v>41811</v>
      </c>
      <c r="AF34" s="409">
        <v>22</v>
      </c>
      <c r="AG34" s="412">
        <f>$F$20</f>
        <v>0.375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0.375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0.20833333333333334</v>
      </c>
      <c r="S35" s="406">
        <v>41692</v>
      </c>
      <c r="T35" s="409">
        <v>23</v>
      </c>
      <c r="U35" s="412">
        <f>$F$20</f>
        <v>0.375</v>
      </c>
      <c r="V35" s="406">
        <v>41720</v>
      </c>
      <c r="W35" s="408">
        <v>23</v>
      </c>
      <c r="X35" s="412">
        <f>$F$20</f>
        <v>0.375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0.29166666666666669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0.375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0.29166666666666669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0.375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0.375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0.375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0.375</v>
      </c>
      <c r="AE37" s="406">
        <v>41814</v>
      </c>
      <c r="AF37" s="408">
        <v>25</v>
      </c>
      <c r="AG37" s="412">
        <f>$F$16</f>
        <v>0.375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0.20833333333333334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0.375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0.375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0.20833333333333334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0.29166666666666669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0.375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0.20833333333333334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0.29166666666666669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0.375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0.20833333333333334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0.29166666666666669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0.375</v>
      </c>
      <c r="AE40" s="406">
        <v>41817</v>
      </c>
      <c r="AF40" s="409">
        <v>28</v>
      </c>
      <c r="AG40" s="412">
        <f>$F$19</f>
        <v>0.375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0.375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0.29166666666666669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0.375</v>
      </c>
      <c r="S41" s="438"/>
      <c r="T41" s="438"/>
      <c r="U41" s="442"/>
      <c r="V41" s="406">
        <v>41726</v>
      </c>
      <c r="W41" s="409">
        <v>29</v>
      </c>
      <c r="X41" s="412">
        <f>$F$19</f>
        <v>0.375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0.20833333333333334</v>
      </c>
      <c r="AE41" s="406">
        <v>41818</v>
      </c>
      <c r="AF41" s="409">
        <v>29</v>
      </c>
      <c r="AG41" s="412">
        <f>$F$20</f>
        <v>0.375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0.375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0.20833333333333334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0.29166666666666669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0.29166666666666669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0.375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158" customFormat="1">
      <c r="D44" s="159"/>
      <c r="E44" s="159"/>
      <c r="F44" s="160">
        <f>SUM(F13:F43)</f>
        <v>6.791666666666667</v>
      </c>
      <c r="G44" s="160"/>
      <c r="H44" s="160"/>
      <c r="I44" s="160">
        <f>SUM(I13:I43)</f>
        <v>5.7500000000000009</v>
      </c>
      <c r="J44" s="160"/>
      <c r="K44" s="160"/>
      <c r="L44" s="160">
        <f>SUM(L13:L43)</f>
        <v>6.125</v>
      </c>
      <c r="M44" s="160"/>
      <c r="N44" s="160"/>
      <c r="O44" s="160">
        <f>SUM(O13:O43)</f>
        <v>5.25</v>
      </c>
      <c r="P44" s="161"/>
      <c r="Q44" s="160"/>
      <c r="R44" s="160">
        <f>SUM(R13:R43)</f>
        <v>6.3333333333333339</v>
      </c>
      <c r="S44" s="160"/>
      <c r="T44" s="160"/>
      <c r="U44" s="160">
        <f>SUM(U13:U43)</f>
        <v>6.5000000000000009</v>
      </c>
      <c r="V44" s="160"/>
      <c r="W44" s="160"/>
      <c r="X44" s="160">
        <f>SUM(X13:X43)</f>
        <v>5.5000000000000009</v>
      </c>
      <c r="Y44" s="160"/>
      <c r="Z44" s="160"/>
      <c r="AA44" s="160">
        <f>SUM(AA13:AA43)</f>
        <v>4.5</v>
      </c>
      <c r="AB44" s="160"/>
      <c r="AC44" s="160"/>
      <c r="AD44" s="160">
        <f>SUM(AD13:AD43)</f>
        <v>5.166666666666667</v>
      </c>
      <c r="AE44" s="160"/>
      <c r="AF44" s="160"/>
      <c r="AG44" s="160">
        <f>SUM(AG13:AG43)</f>
        <v>6.875</v>
      </c>
      <c r="AH44" s="160"/>
      <c r="AI44" s="160"/>
      <c r="AJ44" s="160">
        <f>SUM(AJ13:AJ43)</f>
        <v>3.083333333333333</v>
      </c>
      <c r="AK44" s="160"/>
      <c r="AL44" s="160"/>
      <c r="AM44" s="160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63.375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SUM(AJ19:AJ25)+SUM(AM36:AM42)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personnels'!G16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0.9583333333333286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AH48" s="640"/>
      <c r="AI48" s="640"/>
      <c r="AJ48" s="640"/>
      <c r="AK48" s="640"/>
      <c r="AL48" s="640"/>
      <c r="AM48" s="640"/>
    </row>
    <row r="49" spans="1:39">
      <c r="F49" s="108" t="str">
        <f>'Liste des personnels'!C49</f>
        <v>Saint-Pol-sur-Mer, le 01/09/2017</v>
      </c>
      <c r="R49" s="121" t="str">
        <f>'Liste des personnels'!$D$51</f>
        <v>Le Proviseur,</v>
      </c>
      <c r="AD49" s="121" t="s">
        <v>85</v>
      </c>
      <c r="AJ49" s="163"/>
      <c r="AK49" s="163"/>
      <c r="AL49" s="163"/>
      <c r="AM49" s="163"/>
    </row>
    <row r="50" spans="1:39">
      <c r="AJ50" s="163"/>
      <c r="AK50" s="163"/>
      <c r="AL50" s="163"/>
      <c r="AM50" s="163"/>
    </row>
    <row r="51" spans="1:39">
      <c r="A51" s="450" t="s">
        <v>108</v>
      </c>
      <c r="B51" s="637" t="s">
        <v>226</v>
      </c>
      <c r="C51" s="638"/>
      <c r="D51" s="638"/>
      <c r="E51" s="638"/>
      <c r="F51" s="638"/>
    </row>
    <row r="52" spans="1:39">
      <c r="A52" s="432" t="s">
        <v>223</v>
      </c>
      <c r="B52" s="630" t="s">
        <v>224</v>
      </c>
      <c r="C52" s="631"/>
      <c r="D52" s="631"/>
      <c r="E52" s="631"/>
      <c r="F52" s="631"/>
    </row>
    <row r="53" spans="1:39">
      <c r="A53" s="428" t="s">
        <v>215</v>
      </c>
      <c r="B53" s="630" t="s">
        <v>222</v>
      </c>
      <c r="C53" s="631"/>
      <c r="D53" s="631"/>
      <c r="E53" s="631"/>
      <c r="F53" s="631"/>
    </row>
    <row r="54" spans="1:39">
      <c r="A54" s="432" t="s">
        <v>107</v>
      </c>
      <c r="B54" s="641" t="s">
        <v>225</v>
      </c>
      <c r="C54" s="642"/>
      <c r="D54" s="642"/>
      <c r="E54" s="642"/>
      <c r="F54" s="642"/>
    </row>
    <row r="55" spans="1:39">
      <c r="A55" s="449"/>
      <c r="B55" s="639" t="s">
        <v>227</v>
      </c>
      <c r="C55" s="630"/>
      <c r="D55" s="630"/>
      <c r="E55" s="630"/>
      <c r="F55" s="630"/>
      <c r="G55" s="630"/>
      <c r="T55" s="121" t="str">
        <f>'Liste des personnels'!$D$53</f>
        <v>J-M. SAILLY</v>
      </c>
      <c r="AF55" s="121" t="str">
        <f>J7</f>
        <v>Gérard BARET</v>
      </c>
    </row>
  </sheetData>
  <sheetProtection selectLockedCells="1" selectUnlockedCells="1"/>
  <mergeCells count="38">
    <mergeCell ref="B51:F51"/>
    <mergeCell ref="B52:F52"/>
    <mergeCell ref="B53:F53"/>
    <mergeCell ref="B54:F54"/>
    <mergeCell ref="B55:G55"/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D46:F46"/>
    <mergeCell ref="G46:I46"/>
    <mergeCell ref="K46:Q46"/>
    <mergeCell ref="R46:T46"/>
    <mergeCell ref="W46:AA46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335" priority="12" stopIfTrue="1" operator="containsText" text="samedi">
      <formula>NOT(ISERROR(SEARCH("samedi",D13)))</formula>
    </cfRule>
    <cfRule type="containsText" dxfId="334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333" priority="6" stopIfTrue="1" operator="containsText" text="sam">
      <formula>NOT(ISERROR(SEARCH("sam",D13)))</formula>
    </cfRule>
    <cfRule type="containsText" dxfId="332" priority="7" stopIfTrue="1" operator="containsText" text="sam;dim">
      <formula>NOT(ISERROR(SEARCH("sam;dim",D13)))</formula>
    </cfRule>
    <cfRule type="containsText" dxfId="331" priority="8" stopIfTrue="1" operator="containsText" text="dim">
      <formula>NOT(ISERROR(SEARCH("dim",D13)))</formula>
    </cfRule>
    <cfRule type="containsText" dxfId="330" priority="9" stopIfTrue="1" operator="containsText" text="lun">
      <formula>NOT(ISERROR(SEARCH("lun",D13)))</formula>
    </cfRule>
    <cfRule type="containsText" dxfId="329" priority="10" stopIfTrue="1" operator="containsText" text="lun">
      <formula>NOT(ISERROR(SEARCH("lun",D13)))</formula>
    </cfRule>
    <cfRule type="containsText" dxfId="328" priority="11" stopIfTrue="1" operator="containsText" text="dim">
      <formula>NOT(ISERROR(SEARCH("dim",D13)))</formula>
    </cfRule>
  </conditionalFormatting>
  <conditionalFormatting sqref="D14">
    <cfRule type="containsText" dxfId="327" priority="5" stopIfTrue="1" operator="containsText" text="sam">
      <formula>NOT(ISERROR(SEARCH("sam",D14)))</formula>
    </cfRule>
  </conditionalFormatting>
  <conditionalFormatting sqref="A53">
    <cfRule type="containsText" dxfId="326" priority="4" operator="containsText" text="FERIE">
      <formula>NOT(ISERROR(SEARCH("FERIE",A53)))</formula>
    </cfRule>
  </conditionalFormatting>
  <conditionalFormatting sqref="A52">
    <cfRule type="cellIs" dxfId="325" priority="3" operator="equal">
      <formula>$A$53</formula>
    </cfRule>
  </conditionalFormatting>
  <conditionalFormatting sqref="A52">
    <cfRule type="cellIs" dxfId="324" priority="2" operator="equal">
      <formula>$A$53</formula>
    </cfRule>
  </conditionalFormatting>
  <conditionalFormatting sqref="A53">
    <cfRule type="cellIs" dxfId="323" priority="1" operator="equal">
      <formula>$A$53</formula>
    </cfRule>
  </conditionalFormatting>
  <printOptions horizontalCentered="1" verticalCentered="1"/>
  <pageMargins left="0" right="1.2204724409448819" top="0.19685039370078741" bottom="0.11811023622047245" header="0.51181102362204722" footer="0.51181102362204722"/>
  <pageSetup paperSize="9" scale="64" firstPageNumber="0" orientation="landscape" r:id="rId1"/>
  <headerFooter alignWithMargins="0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4:BJ31"/>
  <sheetViews>
    <sheetView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.44140625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tr">
        <f>'Liste des personnels'!G4</f>
        <v>Emploi du temps à compter du 1 septembre 2017</v>
      </c>
      <c r="BC5" s="35"/>
      <c r="BI5" s="34"/>
    </row>
    <row r="8" spans="1:62" s="38" customFormat="1" ht="18.75" customHeight="1">
      <c r="B8" s="39" t="s">
        <v>69</v>
      </c>
      <c r="N8" s="39" t="str">
        <f>'Liste des personnels'!C17</f>
        <v>Daniel EECKEMAN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personnels'!D17</f>
        <v>Agent Technique Territorial Titulaire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personnels'!E17</f>
        <v>Entretien espaces verts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personnels'!F17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2" ht="30" customHeight="1">
      <c r="A14" s="50" t="s">
        <v>76</v>
      </c>
      <c r="B14" s="51"/>
      <c r="C14" s="52"/>
      <c r="D14" s="60"/>
      <c r="E14" s="54"/>
      <c r="F14" s="54"/>
      <c r="G14" s="54"/>
      <c r="H14" s="278"/>
      <c r="I14" s="279"/>
      <c r="J14" s="279"/>
      <c r="K14" s="279"/>
      <c r="L14" s="278"/>
      <c r="M14" s="279"/>
      <c r="N14" s="279"/>
      <c r="O14" s="279"/>
      <c r="P14" s="278"/>
      <c r="Q14" s="279"/>
      <c r="R14" s="279"/>
      <c r="S14" s="279"/>
      <c r="T14" s="320"/>
      <c r="U14" s="279"/>
      <c r="V14" s="279"/>
      <c r="W14" s="307"/>
      <c r="X14" s="278"/>
      <c r="Y14" s="279"/>
      <c r="Z14" s="279"/>
      <c r="AA14" s="279"/>
      <c r="AB14" s="278"/>
      <c r="AC14" s="279"/>
      <c r="AD14" s="54"/>
      <c r="AE14" s="54"/>
      <c r="AF14" s="53"/>
      <c r="AG14" s="54"/>
      <c r="AH14" s="279"/>
      <c r="AI14" s="279"/>
      <c r="AJ14" s="278"/>
      <c r="AK14" s="279"/>
      <c r="AL14" s="279"/>
      <c r="AM14" s="279"/>
      <c r="AN14" s="278"/>
      <c r="AO14" s="279"/>
      <c r="AP14" s="279"/>
      <c r="AQ14" s="307"/>
      <c r="AR14" s="319"/>
      <c r="AS14" s="279"/>
      <c r="AT14" s="279"/>
      <c r="AU14" s="279"/>
      <c r="AV14" s="53"/>
      <c r="AW14" s="54"/>
      <c r="AX14" s="54"/>
      <c r="AY14" s="54"/>
      <c r="AZ14" s="53"/>
      <c r="BA14" s="54"/>
      <c r="BB14" s="54"/>
      <c r="BC14" s="54"/>
      <c r="BD14" s="53"/>
      <c r="BE14" s="54"/>
      <c r="BF14" s="54"/>
      <c r="BG14" s="54"/>
      <c r="BH14" s="61"/>
      <c r="BI14" s="62">
        <v>0.375</v>
      </c>
    </row>
    <row r="15" spans="1:62" ht="30" customHeight="1">
      <c r="A15" s="63" t="s">
        <v>77</v>
      </c>
      <c r="B15" s="64"/>
      <c r="C15" s="65"/>
      <c r="D15" s="77"/>
      <c r="E15" s="67"/>
      <c r="F15" s="74"/>
      <c r="G15" s="74"/>
      <c r="H15" s="66"/>
      <c r="I15" s="74"/>
      <c r="J15" s="74"/>
      <c r="K15" s="74"/>
      <c r="L15" s="66"/>
      <c r="M15" s="74"/>
      <c r="N15" s="283"/>
      <c r="O15" s="283"/>
      <c r="P15" s="282"/>
      <c r="Q15" s="283"/>
      <c r="R15" s="283"/>
      <c r="S15" s="283"/>
      <c r="T15" s="321"/>
      <c r="U15" s="283"/>
      <c r="V15" s="283"/>
      <c r="W15" s="318"/>
      <c r="X15" s="280"/>
      <c r="Y15" s="281"/>
      <c r="Z15" s="281"/>
      <c r="AA15" s="281"/>
      <c r="AB15" s="280"/>
      <c r="AC15" s="281"/>
      <c r="AD15" s="67"/>
      <c r="AE15" s="67"/>
      <c r="AF15" s="70"/>
      <c r="AG15" s="67"/>
      <c r="AH15" s="281"/>
      <c r="AI15" s="281"/>
      <c r="AJ15" s="280"/>
      <c r="AK15" s="281"/>
      <c r="AL15" s="281"/>
      <c r="AM15" s="281"/>
      <c r="AN15" s="280"/>
      <c r="AO15" s="281"/>
      <c r="AP15" s="281"/>
      <c r="AQ15" s="306"/>
      <c r="AR15" s="319"/>
      <c r="AS15" s="281"/>
      <c r="AT15" s="283"/>
      <c r="AU15" s="283"/>
      <c r="AV15" s="282"/>
      <c r="AW15" s="283"/>
      <c r="AX15" s="283"/>
      <c r="AY15" s="283"/>
      <c r="AZ15" s="282"/>
      <c r="BA15" s="283"/>
      <c r="BB15" s="74"/>
      <c r="BC15" s="74"/>
      <c r="BD15" s="66"/>
      <c r="BE15" s="74"/>
      <c r="BF15" s="74"/>
      <c r="BG15" s="74"/>
      <c r="BH15" s="79"/>
      <c r="BI15" s="80">
        <f>BI14</f>
        <v>0.375</v>
      </c>
    </row>
    <row r="16" spans="1:62" ht="30" customHeight="1">
      <c r="A16" s="63" t="s">
        <v>78</v>
      </c>
      <c r="B16" s="64"/>
      <c r="C16" s="65"/>
      <c r="D16" s="77"/>
      <c r="E16" s="74"/>
      <c r="F16" s="74"/>
      <c r="G16" s="74"/>
      <c r="H16" s="282"/>
      <c r="I16" s="283"/>
      <c r="J16" s="283"/>
      <c r="K16" s="283"/>
      <c r="L16" s="282"/>
      <c r="M16" s="283"/>
      <c r="N16" s="283"/>
      <c r="O16" s="283"/>
      <c r="P16" s="282"/>
      <c r="Q16" s="283"/>
      <c r="R16" s="283"/>
      <c r="S16" s="283"/>
      <c r="T16" s="321"/>
      <c r="U16" s="283"/>
      <c r="V16" s="283"/>
      <c r="W16" s="318"/>
      <c r="X16" s="280"/>
      <c r="Y16" s="281"/>
      <c r="Z16" s="281"/>
      <c r="AA16" s="281"/>
      <c r="AB16" s="280"/>
      <c r="AC16" s="283"/>
      <c r="AD16" s="283"/>
      <c r="AE16" s="283"/>
      <c r="AF16" s="282"/>
      <c r="AG16" s="283"/>
      <c r="AH16" s="283"/>
      <c r="AI16" s="283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4"/>
      <c r="AV16" s="66"/>
      <c r="AW16" s="74"/>
      <c r="AX16" s="74"/>
      <c r="AY16" s="74"/>
      <c r="AZ16" s="66"/>
      <c r="BA16" s="74"/>
      <c r="BB16" s="74"/>
      <c r="BC16" s="74"/>
      <c r="BD16" s="66"/>
      <c r="BE16" s="74"/>
      <c r="BF16" s="74"/>
      <c r="BG16" s="74"/>
      <c r="BH16" s="79"/>
      <c r="BI16" s="80">
        <v>0.29166666666666669</v>
      </c>
    </row>
    <row r="17" spans="1:61" ht="30" customHeight="1">
      <c r="A17" s="81" t="s">
        <v>79</v>
      </c>
      <c r="B17" s="82"/>
      <c r="C17" s="65"/>
      <c r="D17" s="77"/>
      <c r="E17" s="74"/>
      <c r="F17" s="74"/>
      <c r="G17" s="74"/>
      <c r="H17" s="66"/>
      <c r="I17" s="74"/>
      <c r="J17" s="74"/>
      <c r="K17" s="74"/>
      <c r="L17" s="66"/>
      <c r="M17" s="74"/>
      <c r="N17" s="283"/>
      <c r="O17" s="283"/>
      <c r="P17" s="282"/>
      <c r="Q17" s="283"/>
      <c r="R17" s="283"/>
      <c r="S17" s="283"/>
      <c r="T17" s="321"/>
      <c r="U17" s="283"/>
      <c r="V17" s="283"/>
      <c r="W17" s="318"/>
      <c r="X17" s="282"/>
      <c r="Y17" s="283"/>
      <c r="Z17" s="283"/>
      <c r="AA17" s="283"/>
      <c r="AB17" s="282"/>
      <c r="AC17" s="283"/>
      <c r="AD17" s="74"/>
      <c r="AE17" s="74"/>
      <c r="AF17" s="66"/>
      <c r="AG17" s="74"/>
      <c r="AH17" s="283"/>
      <c r="AI17" s="283"/>
      <c r="AJ17" s="282"/>
      <c r="AK17" s="283"/>
      <c r="AL17" s="283"/>
      <c r="AM17" s="283"/>
      <c r="AN17" s="282"/>
      <c r="AO17" s="283"/>
      <c r="AP17" s="283"/>
      <c r="AQ17" s="318"/>
      <c r="AR17" s="319"/>
      <c r="AS17" s="283"/>
      <c r="AT17" s="283"/>
      <c r="AU17" s="283"/>
      <c r="AV17" s="282"/>
      <c r="AW17" s="283"/>
      <c r="AX17" s="283"/>
      <c r="AY17" s="283"/>
      <c r="AZ17" s="282"/>
      <c r="BA17" s="283"/>
      <c r="BB17" s="74"/>
      <c r="BC17" s="74"/>
      <c r="BD17" s="66"/>
      <c r="BE17" s="74"/>
      <c r="BF17" s="74"/>
      <c r="BG17" s="74"/>
      <c r="BH17" s="79"/>
      <c r="BI17" s="87">
        <f>BI14</f>
        <v>0.375</v>
      </c>
    </row>
    <row r="18" spans="1:61" ht="30" customHeight="1">
      <c r="A18" s="63" t="s">
        <v>80</v>
      </c>
      <c r="B18" s="64"/>
      <c r="C18" s="65"/>
      <c r="D18" s="77"/>
      <c r="E18" s="67"/>
      <c r="F18" s="74"/>
      <c r="G18" s="74"/>
      <c r="H18" s="282"/>
      <c r="I18" s="283"/>
      <c r="J18" s="283"/>
      <c r="K18" s="283"/>
      <c r="L18" s="282"/>
      <c r="M18" s="283"/>
      <c r="N18" s="283"/>
      <c r="O18" s="283"/>
      <c r="P18" s="282"/>
      <c r="Q18" s="283"/>
      <c r="R18" s="283"/>
      <c r="S18" s="283"/>
      <c r="T18" s="321"/>
      <c r="U18" s="283"/>
      <c r="V18" s="283"/>
      <c r="W18" s="318"/>
      <c r="X18" s="280"/>
      <c r="Y18" s="281"/>
      <c r="Z18" s="281"/>
      <c r="AA18" s="281"/>
      <c r="AB18" s="280"/>
      <c r="AC18" s="67"/>
      <c r="AD18" s="67"/>
      <c r="AE18" s="67"/>
      <c r="AF18" s="70"/>
      <c r="AG18" s="67"/>
      <c r="AH18" s="67"/>
      <c r="AI18" s="67"/>
      <c r="AJ18" s="70"/>
      <c r="AK18" s="67"/>
      <c r="AL18" s="67"/>
      <c r="AM18" s="67"/>
      <c r="AN18" s="70"/>
      <c r="AO18" s="67"/>
      <c r="AP18" s="67"/>
      <c r="AQ18" s="73"/>
      <c r="AR18" s="177"/>
      <c r="AS18" s="67"/>
      <c r="AT18" s="74"/>
      <c r="AU18" s="74"/>
      <c r="AV18" s="66"/>
      <c r="AW18" s="74"/>
      <c r="AX18" s="74"/>
      <c r="AY18" s="74"/>
      <c r="AZ18" s="66"/>
      <c r="BA18" s="74"/>
      <c r="BB18" s="74"/>
      <c r="BC18" s="74"/>
      <c r="BD18" s="66"/>
      <c r="BE18" s="74"/>
      <c r="BF18" s="74"/>
      <c r="BG18" s="74"/>
      <c r="BH18" s="79"/>
      <c r="BI18" s="80">
        <v>0.20833333333333334</v>
      </c>
    </row>
    <row r="19" spans="1:61" ht="15" customHeight="1">
      <c r="A19" s="89"/>
      <c r="B19" s="90"/>
      <c r="C19" s="91"/>
      <c r="D19" s="92"/>
      <c r="E19" s="93"/>
      <c r="F19" s="178"/>
      <c r="G19" s="178"/>
      <c r="H19" s="179"/>
      <c r="I19" s="178"/>
      <c r="J19" s="178"/>
      <c r="K19" s="178"/>
      <c r="L19" s="179"/>
      <c r="M19" s="178"/>
      <c r="N19" s="178"/>
      <c r="O19" s="178"/>
      <c r="P19" s="179"/>
      <c r="Q19" s="178"/>
      <c r="R19" s="178"/>
      <c r="S19" s="178"/>
      <c r="T19" s="179"/>
      <c r="U19" s="178"/>
      <c r="V19" s="178"/>
      <c r="W19" s="180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94"/>
      <c r="BI19" s="95"/>
    </row>
    <row r="20" spans="1:6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181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99"/>
      <c r="BI20" s="100"/>
    </row>
    <row r="21" spans="1:6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03">
        <f>BI14+BI15+BI16+BI17+BI18</f>
        <v>1.625</v>
      </c>
    </row>
    <row r="22" spans="1:61">
      <c r="E22" s="104"/>
      <c r="F22" s="105"/>
      <c r="G22" s="106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BB23" s="102"/>
      <c r="BC23" s="102"/>
      <c r="BD23" s="102"/>
      <c r="BE23" s="102"/>
      <c r="BF23" s="102"/>
      <c r="BG23" s="102"/>
      <c r="BH23" s="102"/>
      <c r="BI23" s="107" t="s">
        <v>203</v>
      </c>
    </row>
    <row r="24" spans="1:61">
      <c r="BB24" s="102"/>
      <c r="BC24" s="102"/>
      <c r="BD24" s="102"/>
      <c r="BE24" s="102"/>
      <c r="BF24" s="102"/>
      <c r="BG24" s="102"/>
      <c r="BH24" s="102"/>
    </row>
    <row r="25" spans="1:61">
      <c r="BB25" s="102"/>
      <c r="BC25" s="102"/>
      <c r="BD25" s="102"/>
      <c r="BE25" s="102"/>
      <c r="BF25" s="102"/>
      <c r="BG25" s="102"/>
      <c r="BH25" s="102"/>
    </row>
    <row r="26" spans="1:61">
      <c r="M26" s="108" t="str">
        <f>'Liste des personnels'!C49</f>
        <v>Saint-Pol-sur-Mer, le 01/09/2017</v>
      </c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</row>
    <row r="28" spans="1:61">
      <c r="AF28" s="34" t="str">
        <f>'Liste des personnels'!$D$51</f>
        <v>Le Proviseur,</v>
      </c>
      <c r="AV28" s="34" t="s">
        <v>85</v>
      </c>
    </row>
    <row r="31" spans="1:61">
      <c r="AH31" s="34" t="str">
        <f>'Liste des personnels'!$D$53</f>
        <v>J-M. SAILLY</v>
      </c>
      <c r="AX31" s="34" t="str">
        <f>N8</f>
        <v>Daniel EECKEMAN</v>
      </c>
    </row>
  </sheetData>
  <sheetProtection selectLockedCells="1" selectUnlockedCells="1"/>
  <mergeCells count="23">
    <mergeCell ref="BF21:BH21"/>
    <mergeCell ref="AM13:AN13"/>
    <mergeCell ref="AQ13:AR13"/>
    <mergeCell ref="AU13:AV13"/>
    <mergeCell ref="AY13:AZ13"/>
    <mergeCell ref="BC13:BD13"/>
    <mergeCell ref="BG13:BH13"/>
    <mergeCell ref="E12:BH12"/>
    <mergeCell ref="C13:D13"/>
    <mergeCell ref="G13:H13"/>
    <mergeCell ref="K13:L13"/>
    <mergeCell ref="O13:P13"/>
    <mergeCell ref="S13:T13"/>
    <mergeCell ref="W13:X13"/>
    <mergeCell ref="AA13:AB13"/>
    <mergeCell ref="AE13:AF13"/>
    <mergeCell ref="AI13:AJ13"/>
    <mergeCell ref="AK8:AR8"/>
    <mergeCell ref="AS8:BJ8"/>
    <mergeCell ref="AK9:AR9"/>
    <mergeCell ref="AS9:BI9"/>
    <mergeCell ref="AK10:AR10"/>
    <mergeCell ref="AS10:BI10"/>
  </mergeCells>
  <printOptions horizontalCentered="1" verticalCentered="1"/>
  <pageMargins left="0.55118110236220474" right="0.23622047244094491" top="0.31496062992125984" bottom="0.31496062992125984" header="0.51181102362204722" footer="0.51181102362204722"/>
  <pageSetup paperSize="9" firstPageNumber="0" orientation="landscape" r:id="rId1"/>
  <headerFooter alignWithMargins="0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0">
    <pageSetUpPr fitToPage="1"/>
  </sheetPr>
  <dimension ref="A4:BC55"/>
  <sheetViews>
    <sheetView topLeftCell="A21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5" style="121" customWidth="1"/>
    <col min="5" max="5" width="3.109375" style="121" customWidth="1"/>
    <col min="6" max="6" width="7.109375" style="121" customWidth="1"/>
    <col min="7" max="7" width="4.5546875" style="121" customWidth="1"/>
    <col min="8" max="8" width="3.109375" style="121" customWidth="1"/>
    <col min="9" max="9" width="7.109375" style="121" customWidth="1"/>
    <col min="10" max="10" width="5" style="121" customWidth="1"/>
    <col min="11" max="11" width="3.109375" style="121" customWidth="1"/>
    <col min="12" max="12" width="7.109375" style="121" customWidth="1"/>
    <col min="13" max="13" width="5" style="121" customWidth="1"/>
    <col min="14" max="14" width="3.109375" style="121" customWidth="1"/>
    <col min="15" max="15" width="7.109375" style="121" customWidth="1"/>
    <col min="16" max="16" width="4.5546875" style="121" customWidth="1"/>
    <col min="17" max="17" width="3.109375" style="121" customWidth="1"/>
    <col min="18" max="18" width="7.109375" style="121" customWidth="1"/>
    <col min="19" max="19" width="5" style="121" customWidth="1"/>
    <col min="20" max="20" width="3.109375" style="121" customWidth="1"/>
    <col min="21" max="21" width="7.109375" style="121" customWidth="1"/>
    <col min="22" max="22" width="5" style="121" customWidth="1"/>
    <col min="23" max="23" width="3.109375" style="121" customWidth="1"/>
    <col min="24" max="24" width="7.109375" style="121" customWidth="1"/>
    <col min="25" max="25" width="5" style="121" customWidth="1"/>
    <col min="26" max="26" width="3.109375" style="121" customWidth="1"/>
    <col min="27" max="27" width="7.109375" style="121" customWidth="1"/>
    <col min="28" max="28" width="5" style="121" customWidth="1"/>
    <col min="29" max="29" width="3.109375" style="121" customWidth="1"/>
    <col min="30" max="30" width="7.109375" style="121" customWidth="1"/>
    <col min="31" max="31" width="5" style="121" customWidth="1"/>
    <col min="32" max="32" width="3.109375" style="121" customWidth="1"/>
    <col min="33" max="33" width="7.109375" style="121" customWidth="1"/>
    <col min="34" max="34" width="4.5546875" style="121" customWidth="1"/>
    <col min="35" max="35" width="3.109375" style="121" customWidth="1"/>
    <col min="36" max="36" width="7.109375" style="121" customWidth="1"/>
    <col min="37" max="37" width="5" style="121" customWidth="1"/>
    <col min="38" max="38" width="3.109375" style="121" customWidth="1"/>
    <col min="39" max="39" width="7.10937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'Liste des personnels'!C17</f>
        <v>Daniel EECKEMAN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personnels'!D17</f>
        <v>Agent Technique Territorial Titulaire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personnels'!E17</f>
        <v>Entretien espaces verts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33" customHeight="1">
      <c r="U10" s="615" t="s">
        <v>88</v>
      </c>
      <c r="V10" s="615"/>
      <c r="W10" s="615"/>
      <c r="X10" s="615"/>
      <c r="Y10" s="615"/>
      <c r="Z10" s="615"/>
      <c r="AA10" s="624" t="s">
        <v>221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.600000000000001" thickBot="1">
      <c r="AC11" s="138"/>
      <c r="AD11" s="138"/>
      <c r="AE11" s="138"/>
      <c r="AF11" s="138"/>
      <c r="AG11" s="138"/>
      <c r="AH11" s="138"/>
      <c r="AI11" s="138"/>
      <c r="AJ11" s="138"/>
      <c r="AK11" s="138"/>
      <c r="AL11" s="138"/>
      <c r="AM11" s="138"/>
      <c r="AN11" s="139"/>
      <c r="AO11" s="10"/>
      <c r="AP11" s="102"/>
      <c r="AQ11" s="102"/>
      <c r="AR11" s="102"/>
      <c r="AS11" s="102"/>
      <c r="AT11" s="102"/>
      <c r="AU11" s="102"/>
      <c r="AV11" s="102"/>
      <c r="AW11" s="102"/>
      <c r="AX11" s="102"/>
      <c r="AY11" s="102"/>
      <c r="AZ11" s="102"/>
      <c r="BA11" s="102"/>
      <c r="BB11" s="102"/>
      <c r="BC11" s="107"/>
    </row>
    <row r="12" spans="1:55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0.29166666666666669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0.20833333333333334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0.375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0.20833333333333334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0.375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0.20833333333333334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0.375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0.375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0.375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0.375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'10 semainier'!$BI$14</f>
        <v>0.375</v>
      </c>
      <c r="G16" s="405">
        <v>41550</v>
      </c>
      <c r="H16" s="407">
        <v>4</v>
      </c>
      <c r="I16" s="412">
        <f>$F$18</f>
        <v>0.29166666666666669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0.375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0.29166666666666669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0.375</v>
      </c>
      <c r="AH16" s="405">
        <v>41823</v>
      </c>
      <c r="AI16" s="407">
        <v>4</v>
      </c>
      <c r="AJ16" s="412">
        <f>$F$18</f>
        <v>0.29166666666666669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'10 semainier'!$BI$15</f>
        <v>0.375</v>
      </c>
      <c r="G17" s="405">
        <v>41551</v>
      </c>
      <c r="H17" s="407">
        <v>5</v>
      </c>
      <c r="I17" s="412">
        <f>$F$19</f>
        <v>0.375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0.375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0.375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0.375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0.375</v>
      </c>
      <c r="AH17" s="405">
        <v>41824</v>
      </c>
      <c r="AI17" s="407">
        <v>5</v>
      </c>
      <c r="AJ17" s="412">
        <f>$F$19</f>
        <v>0.375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'10 semainier'!$BI$16</f>
        <v>0.29166666666666669</v>
      </c>
      <c r="G18" s="405">
        <v>41552</v>
      </c>
      <c r="H18" s="408">
        <v>6</v>
      </c>
      <c r="I18" s="412">
        <f>$F$20</f>
        <v>0.20833333333333334</v>
      </c>
      <c r="J18" s="406">
        <v>41583</v>
      </c>
      <c r="K18" s="408">
        <v>6</v>
      </c>
      <c r="L18" s="412">
        <f>$F$16</f>
        <v>0.375</v>
      </c>
      <c r="M18" s="406">
        <v>41613</v>
      </c>
      <c r="N18" s="408">
        <v>6</v>
      </c>
      <c r="O18" s="412">
        <f>$F$18</f>
        <v>0.29166666666666669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0.375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0.20833333333333334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0.29166666666666669</v>
      </c>
      <c r="AH18" s="405">
        <v>41825</v>
      </c>
      <c r="AI18" s="408">
        <v>6</v>
      </c>
      <c r="AJ18" s="412">
        <f>$F$20</f>
        <v>0.20833333333333334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'10 semainier'!$BI$17</f>
        <v>0.375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0.375</v>
      </c>
      <c r="M19" s="406">
        <v>41614</v>
      </c>
      <c r="N19" s="408">
        <v>7</v>
      </c>
      <c r="O19" s="412">
        <f>$F$19</f>
        <v>0.375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0.29166666666666669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0.375</v>
      </c>
      <c r="AE19" s="406">
        <v>41796</v>
      </c>
      <c r="AF19" s="409">
        <v>7</v>
      </c>
      <c r="AG19" s="412">
        <f>$F$19</f>
        <v>0.375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'10 semainier'!$BI$18</f>
        <v>0.20833333333333334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0.29166666666666669</v>
      </c>
      <c r="M20" s="406">
        <v>41615</v>
      </c>
      <c r="N20" s="408">
        <v>8</v>
      </c>
      <c r="O20" s="412">
        <f>$F$20</f>
        <v>0.20833333333333334</v>
      </c>
      <c r="P20" s="413">
        <v>41646</v>
      </c>
      <c r="Q20" s="408">
        <v>8</v>
      </c>
      <c r="R20" s="412">
        <f>$F$16</f>
        <v>0.375</v>
      </c>
      <c r="S20" s="406">
        <v>41677</v>
      </c>
      <c r="T20" s="409">
        <v>8</v>
      </c>
      <c r="U20" s="412">
        <f>$F$19</f>
        <v>0.375</v>
      </c>
      <c r="V20" s="406">
        <v>41705</v>
      </c>
      <c r="W20" s="409">
        <v>8</v>
      </c>
      <c r="X20" s="430"/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0.20833333333333334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0.375</v>
      </c>
      <c r="J21" s="406">
        <v>41586</v>
      </c>
      <c r="K21" s="408">
        <v>9</v>
      </c>
      <c r="L21" s="412">
        <f>$F$19</f>
        <v>0.375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0.375</v>
      </c>
      <c r="S21" s="406">
        <v>41678</v>
      </c>
      <c r="T21" s="407">
        <v>9</v>
      </c>
      <c r="U21" s="412">
        <f>$F$20</f>
        <v>0.20833333333333334</v>
      </c>
      <c r="V21" s="406">
        <v>41706</v>
      </c>
      <c r="W21" s="408">
        <v>9</v>
      </c>
      <c r="X21" s="430"/>
      <c r="Y21" s="404">
        <v>41737</v>
      </c>
      <c r="Z21" s="408">
        <v>9</v>
      </c>
      <c r="AA21" s="412">
        <f>$F$16</f>
        <v>0.375</v>
      </c>
      <c r="AB21" s="406">
        <v>41767</v>
      </c>
      <c r="AC21" s="408">
        <v>9</v>
      </c>
      <c r="AD21" s="412">
        <f>$F$18</f>
        <v>0.29166666666666669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0.375</v>
      </c>
      <c r="J22" s="406">
        <v>41587</v>
      </c>
      <c r="K22" s="408">
        <v>10</v>
      </c>
      <c r="L22" s="412">
        <f>$F$20</f>
        <v>0.20833333333333334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0.29166666666666669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0.375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0.375</v>
      </c>
      <c r="G23" s="405">
        <v>41557</v>
      </c>
      <c r="H23" s="408">
        <v>11</v>
      </c>
      <c r="I23" s="412">
        <f>$F$18</f>
        <v>0.29166666666666669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0.375</v>
      </c>
      <c r="P23" s="413">
        <v>41649</v>
      </c>
      <c r="Q23" s="408">
        <v>11</v>
      </c>
      <c r="R23" s="412">
        <f>$F$19</f>
        <v>0.375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0.29166666666666669</v>
      </c>
      <c r="AB23" s="406">
        <v>41769</v>
      </c>
      <c r="AC23" s="409">
        <v>11</v>
      </c>
      <c r="AD23" s="412">
        <f>$F$20</f>
        <v>0.20833333333333334</v>
      </c>
      <c r="AE23" s="406">
        <v>41800</v>
      </c>
      <c r="AF23" s="408">
        <v>11</v>
      </c>
      <c r="AG23" s="412">
        <f>$F$16</f>
        <v>0.375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0.375</v>
      </c>
      <c r="G24" s="405">
        <v>41558</v>
      </c>
      <c r="H24" s="408">
        <v>12</v>
      </c>
      <c r="I24" s="412">
        <f>$F$19</f>
        <v>0.375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0.375</v>
      </c>
      <c r="P24" s="413">
        <v>41650</v>
      </c>
      <c r="Q24" s="409">
        <v>12</v>
      </c>
      <c r="R24" s="412">
        <f>$F$20</f>
        <v>0.20833333333333334</v>
      </c>
      <c r="S24" s="406">
        <v>41681</v>
      </c>
      <c r="T24" s="407">
        <v>12</v>
      </c>
      <c r="U24" s="412">
        <f>$F$16</f>
        <v>0.375</v>
      </c>
      <c r="V24" s="406">
        <v>41709</v>
      </c>
      <c r="W24" s="408">
        <v>12</v>
      </c>
      <c r="X24" s="412">
        <f>$F$16</f>
        <v>0.375</v>
      </c>
      <c r="Y24" s="404">
        <v>41740</v>
      </c>
      <c r="Z24" s="408">
        <v>12</v>
      </c>
      <c r="AA24" s="412">
        <f>$F$19</f>
        <v>0.375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0.375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0.29166666666666669</v>
      </c>
      <c r="G25" s="405">
        <v>41559</v>
      </c>
      <c r="H25" s="408">
        <v>13</v>
      </c>
      <c r="I25" s="412">
        <f>$F$20</f>
        <v>0.20833333333333334</v>
      </c>
      <c r="J25" s="406">
        <v>41590</v>
      </c>
      <c r="K25" s="408">
        <v>13</v>
      </c>
      <c r="L25" s="412">
        <f>$F$16</f>
        <v>0.375</v>
      </c>
      <c r="M25" s="406">
        <v>41620</v>
      </c>
      <c r="N25" s="408">
        <v>13</v>
      </c>
      <c r="O25" s="412">
        <f>$F$18</f>
        <v>0.29166666666666669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0.375</v>
      </c>
      <c r="V25" s="406">
        <v>41710</v>
      </c>
      <c r="W25" s="408">
        <v>13</v>
      </c>
      <c r="X25" s="412">
        <f>$F$17</f>
        <v>0.375</v>
      </c>
      <c r="Y25" s="404">
        <v>41741</v>
      </c>
      <c r="Z25" s="408">
        <v>13</v>
      </c>
      <c r="AA25" s="412">
        <f>$F$20</f>
        <v>0.20833333333333334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0.29166666666666669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0.375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0.375</v>
      </c>
      <c r="M26" s="406">
        <v>41621</v>
      </c>
      <c r="N26" s="408">
        <v>14</v>
      </c>
      <c r="O26" s="412">
        <f>$F$19</f>
        <v>0.375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0.29166666666666669</v>
      </c>
      <c r="V26" s="406">
        <v>41711</v>
      </c>
      <c r="W26" s="409">
        <v>14</v>
      </c>
      <c r="X26" s="412">
        <f>$F$18</f>
        <v>0.29166666666666669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0.375</v>
      </c>
      <c r="AE26" s="406">
        <v>41803</v>
      </c>
      <c r="AF26" s="409">
        <v>14</v>
      </c>
      <c r="AG26" s="412">
        <f>$F$19</f>
        <v>0.375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4:40">
      <c r="D27" s="406">
        <v>41531</v>
      </c>
      <c r="E27" s="408">
        <v>15</v>
      </c>
      <c r="F27" s="412">
        <f>$F$20</f>
        <v>0.20833333333333334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0.29166666666666669</v>
      </c>
      <c r="M27" s="406">
        <v>41622</v>
      </c>
      <c r="N27" s="408">
        <v>15</v>
      </c>
      <c r="O27" s="412">
        <f>$F$20</f>
        <v>0.20833333333333334</v>
      </c>
      <c r="P27" s="413">
        <v>41653</v>
      </c>
      <c r="Q27" s="408">
        <v>15</v>
      </c>
      <c r="R27" s="412">
        <f>$F$16</f>
        <v>0.375</v>
      </c>
      <c r="S27" s="406">
        <v>41684</v>
      </c>
      <c r="T27" s="407">
        <v>15</v>
      </c>
      <c r="U27" s="412">
        <f>$F$19</f>
        <v>0.375</v>
      </c>
      <c r="V27" s="406">
        <v>41712</v>
      </c>
      <c r="W27" s="409">
        <v>15</v>
      </c>
      <c r="X27" s="412">
        <f>$F$19</f>
        <v>0.375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0.375</v>
      </c>
      <c r="AE27" s="406">
        <v>41804</v>
      </c>
      <c r="AF27" s="409">
        <v>15</v>
      </c>
      <c r="AG27" s="412">
        <f>$F$20</f>
        <v>0.20833333333333334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0.375</v>
      </c>
      <c r="J28" s="406">
        <v>41593</v>
      </c>
      <c r="K28" s="408">
        <v>16</v>
      </c>
      <c r="L28" s="412">
        <f>$F$19</f>
        <v>0.375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0.375</v>
      </c>
      <c r="S28" s="406">
        <v>41685</v>
      </c>
      <c r="T28" s="408">
        <v>16</v>
      </c>
      <c r="U28" s="412">
        <f>$F$20</f>
        <v>0.20833333333333334</v>
      </c>
      <c r="V28" s="406">
        <v>41713</v>
      </c>
      <c r="W28" s="408">
        <v>16</v>
      </c>
      <c r="X28" s="412">
        <f>$F$20</f>
        <v>0.20833333333333334</v>
      </c>
      <c r="Y28" s="404">
        <v>41744</v>
      </c>
      <c r="Z28" s="408">
        <v>16</v>
      </c>
      <c r="AA28" s="412">
        <f>$F$16</f>
        <v>0.375</v>
      </c>
      <c r="AB28" s="406">
        <v>41774</v>
      </c>
      <c r="AC28" s="408">
        <v>16</v>
      </c>
      <c r="AD28" s="412">
        <f>$F$18</f>
        <v>0.29166666666666669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0.375</v>
      </c>
      <c r="J29" s="406">
        <v>41594</v>
      </c>
      <c r="K29" s="408">
        <v>17</v>
      </c>
      <c r="L29" s="412">
        <f>$F$20</f>
        <v>0.20833333333333334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0.29166666666666669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0.375</v>
      </c>
      <c r="AB29" s="406">
        <v>41775</v>
      </c>
      <c r="AC29" s="408">
        <v>17</v>
      </c>
      <c r="AD29" s="412">
        <f>$F$19</f>
        <v>0.375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0.375</v>
      </c>
      <c r="G30" s="405">
        <v>41564</v>
      </c>
      <c r="H30" s="408">
        <v>18</v>
      </c>
      <c r="I30" s="412">
        <f>$F$18</f>
        <v>0.29166666666666669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0.375</v>
      </c>
      <c r="P30" s="413">
        <v>41656</v>
      </c>
      <c r="Q30" s="408">
        <v>18</v>
      </c>
      <c r="R30" s="412">
        <f>$F$19</f>
        <v>0.375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0.29166666666666669</v>
      </c>
      <c r="AB30" s="406">
        <v>41776</v>
      </c>
      <c r="AC30" s="408">
        <v>18</v>
      </c>
      <c r="AD30" s="412">
        <f>$F$20</f>
        <v>0.20833333333333334</v>
      </c>
      <c r="AE30" s="406">
        <v>41807</v>
      </c>
      <c r="AF30" s="408">
        <v>18</v>
      </c>
      <c r="AG30" s="412">
        <f>$F$16</f>
        <v>0.375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0.375</v>
      </c>
      <c r="G31" s="405">
        <v>41565</v>
      </c>
      <c r="H31" s="408">
        <v>19</v>
      </c>
      <c r="I31" s="412">
        <f>$F$19</f>
        <v>0.375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0.375</v>
      </c>
      <c r="P31" s="413">
        <v>41657</v>
      </c>
      <c r="Q31" s="409">
        <v>19</v>
      </c>
      <c r="R31" s="412">
        <f>$F$20</f>
        <v>0.20833333333333334</v>
      </c>
      <c r="S31" s="406">
        <v>41688</v>
      </c>
      <c r="T31" s="408">
        <v>19</v>
      </c>
      <c r="U31" s="412">
        <f>$F$16</f>
        <v>0.375</v>
      </c>
      <c r="V31" s="406">
        <v>41716</v>
      </c>
      <c r="W31" s="408">
        <v>19</v>
      </c>
      <c r="X31" s="412">
        <f>$F$16</f>
        <v>0.375</v>
      </c>
      <c r="Y31" s="404">
        <v>41747</v>
      </c>
      <c r="Z31" s="408">
        <v>19</v>
      </c>
      <c r="AA31" s="412">
        <f>$F$19</f>
        <v>0.375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0.375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0.29166666666666669</v>
      </c>
      <c r="G32" s="405">
        <v>41566</v>
      </c>
      <c r="H32" s="408">
        <v>20</v>
      </c>
      <c r="I32" s="412">
        <f>$F$20</f>
        <v>0.20833333333333334</v>
      </c>
      <c r="J32" s="406">
        <v>41597</v>
      </c>
      <c r="K32" s="408">
        <v>20</v>
      </c>
      <c r="L32" s="412">
        <f>$F$16</f>
        <v>0.375</v>
      </c>
      <c r="M32" s="406">
        <v>41627</v>
      </c>
      <c r="N32" s="408">
        <v>20</v>
      </c>
      <c r="O32" s="412">
        <f>$F$18</f>
        <v>0.29166666666666669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0.375</v>
      </c>
      <c r="V32" s="406">
        <v>41717</v>
      </c>
      <c r="W32" s="408">
        <v>20</v>
      </c>
      <c r="X32" s="412">
        <f>$F$17</f>
        <v>0.375</v>
      </c>
      <c r="Y32" s="404">
        <v>41748</v>
      </c>
      <c r="Z32" s="408">
        <v>20</v>
      </c>
      <c r="AA32" s="412">
        <f>$F$20</f>
        <v>0.20833333333333334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0.29166666666666669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0.375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0.375</v>
      </c>
      <c r="M33" s="406">
        <v>41628</v>
      </c>
      <c r="N33" s="408">
        <v>21</v>
      </c>
      <c r="O33" s="412">
        <f>$F$19</f>
        <v>0.375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0.29166666666666669</v>
      </c>
      <c r="V33" s="406">
        <v>41718</v>
      </c>
      <c r="W33" s="409">
        <v>21</v>
      </c>
      <c r="X33" s="412">
        <f>$F$18</f>
        <v>0.29166666666666669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0.375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0.20833333333333334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0.29166666666666669</v>
      </c>
      <c r="M34" s="406">
        <v>41629</v>
      </c>
      <c r="N34" s="408">
        <v>22</v>
      </c>
      <c r="O34" s="412">
        <f>$F$20</f>
        <v>0.20833333333333334</v>
      </c>
      <c r="P34" s="413">
        <v>41660</v>
      </c>
      <c r="Q34" s="408">
        <v>22</v>
      </c>
      <c r="R34" s="412">
        <f>$F$16</f>
        <v>0.375</v>
      </c>
      <c r="S34" s="406">
        <v>41691</v>
      </c>
      <c r="T34" s="408">
        <v>22</v>
      </c>
      <c r="U34" s="412">
        <f>$F$19</f>
        <v>0.375</v>
      </c>
      <c r="V34" s="406">
        <v>41719</v>
      </c>
      <c r="W34" s="409">
        <v>22</v>
      </c>
      <c r="X34" s="412">
        <f>$F$19</f>
        <v>0.375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0.375</v>
      </c>
      <c r="AE34" s="406">
        <v>41811</v>
      </c>
      <c r="AF34" s="409">
        <v>22</v>
      </c>
      <c r="AG34" s="412">
        <f>$F$20</f>
        <v>0.20833333333333334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0.375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0.375</v>
      </c>
      <c r="S35" s="406">
        <v>41692</v>
      </c>
      <c r="T35" s="409">
        <v>23</v>
      </c>
      <c r="U35" s="412">
        <f>$F$20</f>
        <v>0.20833333333333334</v>
      </c>
      <c r="V35" s="406">
        <v>41720</v>
      </c>
      <c r="W35" s="408">
        <v>23</v>
      </c>
      <c r="X35" s="412">
        <f>$F$20</f>
        <v>0.20833333333333334</v>
      </c>
      <c r="Y35" s="404">
        <v>41751</v>
      </c>
      <c r="Z35" s="408">
        <v>23</v>
      </c>
      <c r="AA35" s="430">
        <v>0.29166666666666669</v>
      </c>
      <c r="AB35" s="406">
        <v>41781</v>
      </c>
      <c r="AC35" s="408">
        <v>23</v>
      </c>
      <c r="AD35" s="412">
        <f>$F$18</f>
        <v>0.29166666666666669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0.20833333333333334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0.29166666666666669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>
        <v>0.29166666666666669</v>
      </c>
      <c r="AB36" s="406">
        <v>41782</v>
      </c>
      <c r="AC36" s="408">
        <v>24</v>
      </c>
      <c r="AD36" s="412">
        <f>$F$19</f>
        <v>0.375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0.375</v>
      </c>
      <c r="G37" s="405">
        <v>41571</v>
      </c>
      <c r="H37" s="408">
        <v>25</v>
      </c>
      <c r="I37" s="430" t="s">
        <v>107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0.375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>
        <v>0.29166666666666669</v>
      </c>
      <c r="AB37" s="406">
        <v>41783</v>
      </c>
      <c r="AC37" s="408">
        <v>25</v>
      </c>
      <c r="AD37" s="412">
        <f>$F$20</f>
        <v>0.20833333333333334</v>
      </c>
      <c r="AE37" s="406">
        <v>41814</v>
      </c>
      <c r="AF37" s="408">
        <v>25</v>
      </c>
      <c r="AG37" s="412">
        <f>$F$16</f>
        <v>0.375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0.375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0.20833333333333334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0.375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0.375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0.29166666666666669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0.375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0.375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0.29166666666666669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0.375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0.375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0.29166666666666669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0.375</v>
      </c>
      <c r="AE40" s="406">
        <v>41817</v>
      </c>
      <c r="AF40" s="409">
        <v>28</v>
      </c>
      <c r="AG40" s="412">
        <f>$F$19</f>
        <v>0.375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0.20833333333333334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0.29166666666666669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0.375</v>
      </c>
      <c r="S41" s="438"/>
      <c r="T41" s="438"/>
      <c r="U41" s="442"/>
      <c r="V41" s="406">
        <v>41726</v>
      </c>
      <c r="W41" s="409">
        <v>29</v>
      </c>
      <c r="X41" s="412">
        <f>$F$19</f>
        <v>0.375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0.375</v>
      </c>
      <c r="AE41" s="406">
        <v>41818</v>
      </c>
      <c r="AF41" s="409">
        <v>29</v>
      </c>
      <c r="AG41" s="412">
        <f>$F$20</f>
        <v>0.20833333333333334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0.375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0.375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0.29166666666666669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0.29166666666666669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0.375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158" customFormat="1">
      <c r="D44" s="159"/>
      <c r="E44" s="159"/>
      <c r="F44" s="160">
        <f>SUM(F13:F43)</f>
        <v>6.791666666666667</v>
      </c>
      <c r="G44" s="160"/>
      <c r="H44" s="160"/>
      <c r="I44" s="160">
        <f>SUM(I13:I43)</f>
        <v>5.4583333333333339</v>
      </c>
      <c r="J44" s="160"/>
      <c r="K44" s="160"/>
      <c r="L44" s="160">
        <f>SUM(L13:L43)</f>
        <v>6.291666666666667</v>
      </c>
      <c r="M44" s="160"/>
      <c r="N44" s="160"/>
      <c r="O44" s="160">
        <f>SUM(O13:O43)</f>
        <v>5.083333333333333</v>
      </c>
      <c r="P44" s="161"/>
      <c r="Q44" s="160"/>
      <c r="R44" s="160">
        <f>SUM(R13:R43)</f>
        <v>6.5000000000000009</v>
      </c>
      <c r="S44" s="160"/>
      <c r="T44" s="160"/>
      <c r="U44" s="160">
        <f>SUM(U13:U43)</f>
        <v>6.3333333333333348</v>
      </c>
      <c r="V44" s="160"/>
      <c r="W44" s="160"/>
      <c r="X44" s="160">
        <f>SUM(X13:X43)</f>
        <v>5.0833333333333339</v>
      </c>
      <c r="Y44" s="160"/>
      <c r="Z44" s="160"/>
      <c r="AA44" s="160">
        <f>SUM(AA13:AA43)</f>
        <v>5.375</v>
      </c>
      <c r="AB44" s="160"/>
      <c r="AC44" s="160"/>
      <c r="AD44" s="160">
        <f>SUM(AD13:AD43)</f>
        <v>5.166666666666667</v>
      </c>
      <c r="AE44" s="160"/>
      <c r="AF44" s="160"/>
      <c r="AG44" s="160">
        <f>SUM(AG13:AG43)</f>
        <v>6.708333333333333</v>
      </c>
      <c r="AH44" s="160"/>
      <c r="AI44" s="160"/>
      <c r="AJ44" s="160">
        <f>SUM(AJ13:AJ43)</f>
        <v>3.083333333333333</v>
      </c>
      <c r="AK44" s="160"/>
      <c r="AL44" s="160"/>
      <c r="AM44" s="160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63.375000000000007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SUM(AJ19:AJ25)+SUM(AM36:AM42)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personnels'!G17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0.95833333333332149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AH48" s="640"/>
      <c r="AI48" s="640"/>
      <c r="AJ48" s="640"/>
      <c r="AK48" s="640"/>
      <c r="AL48" s="640"/>
      <c r="AM48" s="640"/>
    </row>
    <row r="49" spans="1:39">
      <c r="F49" s="108" t="str">
        <f>'Liste des personnels'!C49</f>
        <v>Saint-Pol-sur-Mer, le 01/09/2017</v>
      </c>
      <c r="R49" s="121" t="str">
        <f>'Liste des personnels'!$D$51</f>
        <v>Le Proviseur,</v>
      </c>
      <c r="AD49" s="121" t="s">
        <v>85</v>
      </c>
      <c r="AJ49" s="163"/>
      <c r="AK49" s="163"/>
      <c r="AL49" s="163"/>
      <c r="AM49" s="163"/>
    </row>
    <row r="50" spans="1:39">
      <c r="AJ50" s="163"/>
      <c r="AK50" s="163"/>
      <c r="AL50" s="163"/>
      <c r="AM50" s="163"/>
    </row>
    <row r="51" spans="1:39">
      <c r="A51" s="450" t="s">
        <v>108</v>
      </c>
      <c r="B51" s="637" t="s">
        <v>226</v>
      </c>
      <c r="C51" s="638"/>
      <c r="D51" s="638"/>
      <c r="E51" s="638"/>
      <c r="F51" s="638"/>
    </row>
    <row r="52" spans="1:39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 t="str">
        <f>J7</f>
        <v>Daniel EECKEMAN</v>
      </c>
    </row>
    <row r="53" spans="1:39">
      <c r="A53" s="428" t="s">
        <v>215</v>
      </c>
      <c r="B53" s="630" t="s">
        <v>222</v>
      </c>
      <c r="C53" s="631"/>
      <c r="D53" s="631"/>
      <c r="E53" s="631"/>
      <c r="F53" s="631"/>
    </row>
    <row r="54" spans="1:39">
      <c r="A54" s="432" t="s">
        <v>107</v>
      </c>
      <c r="B54" s="641" t="s">
        <v>225</v>
      </c>
      <c r="C54" s="642"/>
      <c r="D54" s="642"/>
      <c r="E54" s="642"/>
      <c r="F54" s="642"/>
    </row>
    <row r="55" spans="1:39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8">
    <mergeCell ref="B51:F51"/>
    <mergeCell ref="B52:F52"/>
    <mergeCell ref="B53:F53"/>
    <mergeCell ref="B54:F54"/>
    <mergeCell ref="B55:G55"/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D46:F46"/>
    <mergeCell ref="G46:I46"/>
    <mergeCell ref="K46:Q46"/>
    <mergeCell ref="R46:T46"/>
    <mergeCell ref="W46:AA46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322" priority="12" stopIfTrue="1" operator="containsText" text="samedi">
      <formula>NOT(ISERROR(SEARCH("samedi",D13)))</formula>
    </cfRule>
    <cfRule type="containsText" dxfId="321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320" priority="6" stopIfTrue="1" operator="containsText" text="sam">
      <formula>NOT(ISERROR(SEARCH("sam",D13)))</formula>
    </cfRule>
    <cfRule type="containsText" dxfId="319" priority="7" stopIfTrue="1" operator="containsText" text="sam;dim">
      <formula>NOT(ISERROR(SEARCH("sam;dim",D13)))</formula>
    </cfRule>
    <cfRule type="containsText" dxfId="318" priority="8" stopIfTrue="1" operator="containsText" text="dim">
      <formula>NOT(ISERROR(SEARCH("dim",D13)))</formula>
    </cfRule>
    <cfRule type="containsText" dxfId="317" priority="9" stopIfTrue="1" operator="containsText" text="lun">
      <formula>NOT(ISERROR(SEARCH("lun",D13)))</formula>
    </cfRule>
    <cfRule type="containsText" dxfId="316" priority="10" stopIfTrue="1" operator="containsText" text="lun">
      <formula>NOT(ISERROR(SEARCH("lun",D13)))</formula>
    </cfRule>
    <cfRule type="containsText" dxfId="315" priority="11" stopIfTrue="1" operator="containsText" text="dim">
      <formula>NOT(ISERROR(SEARCH("dim",D13)))</formula>
    </cfRule>
  </conditionalFormatting>
  <conditionalFormatting sqref="D14">
    <cfRule type="containsText" dxfId="314" priority="5" stopIfTrue="1" operator="containsText" text="sam">
      <formula>NOT(ISERROR(SEARCH("sam",D14)))</formula>
    </cfRule>
  </conditionalFormatting>
  <conditionalFormatting sqref="A53">
    <cfRule type="containsText" dxfId="313" priority="4" operator="containsText" text="FERIE">
      <formula>NOT(ISERROR(SEARCH("FERIE",A53)))</formula>
    </cfRule>
  </conditionalFormatting>
  <conditionalFormatting sqref="A52">
    <cfRule type="cellIs" dxfId="312" priority="3" operator="equal">
      <formula>$A$53</formula>
    </cfRule>
  </conditionalFormatting>
  <conditionalFormatting sqref="A52">
    <cfRule type="cellIs" dxfId="311" priority="2" operator="equal">
      <formula>$A$53</formula>
    </cfRule>
  </conditionalFormatting>
  <conditionalFormatting sqref="A53">
    <cfRule type="cellIs" dxfId="310" priority="1" operator="equal">
      <formula>$A$53</formula>
    </cfRule>
  </conditionalFormatting>
  <printOptions horizontalCentered="1" verticalCentered="1"/>
  <pageMargins left="0" right="1.4173228346456694" top="0" bottom="0" header="0" footer="0"/>
  <pageSetup paperSize="9" scale="63" firstPageNumber="0" orientation="landscape" r:id="rId1"/>
  <headerFooter alignWithMargins="0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4:BI30"/>
  <sheetViews>
    <sheetView workbookViewId="0"/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8.109375" style="35" customWidth="1"/>
    <col min="62" max="238" width="10.6640625" style="34" customWidth="1"/>
    <col min="239" max="16384" width="1.6640625" style="34"/>
  </cols>
  <sheetData>
    <row r="4" spans="1:61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1">
      <c r="A5" s="36" t="str">
        <f>'Liste des personnels'!D4</f>
        <v>Saint-Pol-sur-Mer</v>
      </c>
      <c r="AO5" s="446" t="s">
        <v>214</v>
      </c>
      <c r="AP5" s="446"/>
      <c r="AQ5" s="446"/>
      <c r="AR5" s="446"/>
      <c r="AS5" s="446"/>
      <c r="AT5" s="446"/>
      <c r="AU5" s="446"/>
      <c r="AV5" s="446"/>
      <c r="AW5" s="446"/>
      <c r="AX5" s="446"/>
      <c r="AY5" s="446"/>
      <c r="AZ5" s="446"/>
      <c r="BA5" s="446"/>
      <c r="BB5" s="446"/>
      <c r="BC5" s="446"/>
      <c r="BD5" s="446"/>
      <c r="BE5" s="446"/>
      <c r="BF5" s="446"/>
      <c r="BG5" s="446"/>
      <c r="BH5" s="446"/>
      <c r="BI5" s="446"/>
    </row>
    <row r="8" spans="1:61" s="38" customFormat="1" ht="18.75" customHeight="1">
      <c r="B8" s="39" t="s">
        <v>69</v>
      </c>
      <c r="N8" s="39" t="str">
        <f>'Liste des personnels'!C18</f>
        <v>Loïc CAPE</v>
      </c>
      <c r="AK8" s="615" t="s">
        <v>152</v>
      </c>
      <c r="AL8" s="615"/>
      <c r="AM8" s="615"/>
      <c r="AN8" s="615"/>
      <c r="AO8" s="615"/>
      <c r="AP8" s="615"/>
      <c r="AQ8" s="615"/>
      <c r="AR8" s="615"/>
      <c r="AS8" s="669" t="str">
        <f>'Liste des personnels'!D18</f>
        <v>Agent Technique Territorial Principal Titulaire</v>
      </c>
      <c r="AT8" s="669"/>
      <c r="AU8" s="669"/>
      <c r="AV8" s="669"/>
      <c r="AW8" s="669"/>
      <c r="AX8" s="669"/>
      <c r="AY8" s="669"/>
      <c r="AZ8" s="669"/>
      <c r="BA8" s="669"/>
      <c r="BB8" s="669"/>
      <c r="BC8" s="669"/>
      <c r="BD8" s="669"/>
      <c r="BE8" s="669"/>
      <c r="BF8" s="669"/>
      <c r="BG8" s="669"/>
      <c r="BH8" s="669"/>
      <c r="BI8" s="669"/>
    </row>
    <row r="9" spans="1:61" ht="15" customHeight="1">
      <c r="AK9" s="615" t="s">
        <v>150</v>
      </c>
      <c r="AL9" s="615"/>
      <c r="AM9" s="615"/>
      <c r="AN9" s="615"/>
      <c r="AO9" s="615"/>
      <c r="AP9" s="615"/>
      <c r="AQ9" s="615"/>
      <c r="AR9" s="615"/>
      <c r="AS9" s="669" t="str">
        <f>'Liste des personnels'!E18</f>
        <v>Responsable de l'équipe de maintenance</v>
      </c>
      <c r="AT9" s="669"/>
      <c r="AU9" s="669"/>
      <c r="AV9" s="669"/>
      <c r="AW9" s="669"/>
      <c r="AX9" s="669"/>
      <c r="AY9" s="669"/>
      <c r="AZ9" s="669"/>
      <c r="BA9" s="669"/>
      <c r="BB9" s="669"/>
      <c r="BC9" s="669"/>
      <c r="BD9" s="669"/>
      <c r="BE9" s="669"/>
      <c r="BF9" s="669"/>
      <c r="BG9" s="669"/>
      <c r="BH9" s="669"/>
      <c r="BI9" s="669"/>
    </row>
    <row r="10" spans="1:61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personnels'!F18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1" ht="15.9" customHeight="1" thickTop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1" ht="15.9" customHeight="1" thickBo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1" ht="30" customHeight="1" thickTop="1">
      <c r="A14" s="50" t="s">
        <v>76</v>
      </c>
      <c r="B14" s="51"/>
      <c r="C14" s="52"/>
      <c r="D14" s="53"/>
      <c r="E14" s="54"/>
      <c r="F14" s="54"/>
      <c r="G14" s="54"/>
      <c r="H14" s="53"/>
      <c r="I14" s="54"/>
      <c r="J14" s="54"/>
      <c r="K14" s="54"/>
      <c r="L14" s="53"/>
      <c r="M14" s="54"/>
      <c r="N14" s="54"/>
      <c r="O14" s="391"/>
      <c r="P14" s="278"/>
      <c r="Q14" s="279"/>
      <c r="R14" s="279"/>
      <c r="S14" s="279"/>
      <c r="T14" s="320"/>
      <c r="U14" s="279"/>
      <c r="V14" s="279"/>
      <c r="W14" s="279"/>
      <c r="X14" s="278"/>
      <c r="Y14" s="279"/>
      <c r="Z14" s="279"/>
      <c r="AA14" s="279"/>
      <c r="AB14" s="278"/>
      <c r="AC14" s="279"/>
      <c r="AD14" s="54"/>
      <c r="AE14" s="54"/>
      <c r="AF14" s="53"/>
      <c r="AG14" s="279"/>
      <c r="AH14" s="279"/>
      <c r="AI14" s="279"/>
      <c r="AJ14" s="278"/>
      <c r="AK14" s="279"/>
      <c r="AL14" s="279"/>
      <c r="AM14" s="279"/>
      <c r="AN14" s="278"/>
      <c r="AO14" s="279"/>
      <c r="AP14" s="279"/>
      <c r="AQ14" s="307"/>
      <c r="AR14" s="278"/>
      <c r="AS14" s="279"/>
      <c r="AT14" s="279"/>
      <c r="AU14" s="279"/>
      <c r="AV14" s="278"/>
      <c r="AW14" s="279"/>
      <c r="AX14" s="279"/>
      <c r="AY14" s="279"/>
      <c r="AZ14" s="278"/>
      <c r="BA14" s="279"/>
      <c r="BB14" s="54"/>
      <c r="BC14" s="54"/>
      <c r="BD14" s="60"/>
      <c r="BE14" s="57"/>
      <c r="BF14" s="57"/>
      <c r="BG14" s="54"/>
      <c r="BH14" s="182"/>
      <c r="BI14" s="62">
        <v>0.36458333333333331</v>
      </c>
    </row>
    <row r="15" spans="1:61" ht="30" customHeight="1">
      <c r="A15" s="63" t="s">
        <v>77</v>
      </c>
      <c r="B15" s="64"/>
      <c r="C15" s="65"/>
      <c r="D15" s="66"/>
      <c r="E15" s="67"/>
      <c r="F15" s="67"/>
      <c r="G15" s="67"/>
      <c r="H15" s="396"/>
      <c r="I15" s="393"/>
      <c r="J15" s="393"/>
      <c r="K15" s="393"/>
      <c r="L15" s="396"/>
      <c r="M15" s="393"/>
      <c r="N15" s="393"/>
      <c r="O15" s="393"/>
      <c r="P15" s="280"/>
      <c r="Q15" s="281"/>
      <c r="R15" s="281"/>
      <c r="S15" s="281"/>
      <c r="T15" s="390"/>
      <c r="U15" s="281"/>
      <c r="V15" s="281"/>
      <c r="W15" s="281"/>
      <c r="X15" s="280"/>
      <c r="Y15" s="281"/>
      <c r="Z15" s="281"/>
      <c r="AA15" s="281"/>
      <c r="AB15" s="280"/>
      <c r="AC15" s="281"/>
      <c r="AD15" s="67"/>
      <c r="AE15" s="67"/>
      <c r="AF15" s="70"/>
      <c r="AG15" s="281"/>
      <c r="AH15" s="281"/>
      <c r="AI15" s="281"/>
      <c r="AJ15" s="280"/>
      <c r="AK15" s="281"/>
      <c r="AL15" s="281"/>
      <c r="AM15" s="281"/>
      <c r="AN15" s="280"/>
      <c r="AO15" s="281"/>
      <c r="AP15" s="281"/>
      <c r="AQ15" s="306"/>
      <c r="AR15" s="280"/>
      <c r="AS15" s="281"/>
      <c r="AT15" s="283"/>
      <c r="AU15" s="283"/>
      <c r="AV15" s="282"/>
      <c r="AW15" s="283"/>
      <c r="AX15" s="283"/>
      <c r="AY15" s="283"/>
      <c r="AZ15" s="282"/>
      <c r="BA15" s="283"/>
      <c r="BB15" s="74"/>
      <c r="BC15" s="74"/>
      <c r="BD15" s="77"/>
      <c r="BE15" s="78"/>
      <c r="BF15" s="78"/>
      <c r="BG15" s="74"/>
      <c r="BH15" s="183"/>
      <c r="BI15" s="80">
        <f>BI14</f>
        <v>0.36458333333333331</v>
      </c>
    </row>
    <row r="16" spans="1:61" ht="30" customHeight="1">
      <c r="A16" s="63" t="s">
        <v>78</v>
      </c>
      <c r="B16" s="64"/>
      <c r="C16" s="65"/>
      <c r="D16" s="66"/>
      <c r="E16" s="74"/>
      <c r="F16" s="74"/>
      <c r="G16" s="74"/>
      <c r="H16" s="444"/>
      <c r="I16" s="445"/>
      <c r="J16" s="445"/>
      <c r="K16" s="445"/>
      <c r="L16" s="316"/>
      <c r="M16" s="317"/>
      <c r="N16" s="317"/>
      <c r="O16" s="317"/>
      <c r="P16" s="316"/>
      <c r="Q16" s="317"/>
      <c r="R16" s="317"/>
      <c r="S16" s="317"/>
      <c r="T16" s="533"/>
      <c r="U16" s="317"/>
      <c r="V16" s="317"/>
      <c r="W16" s="317"/>
      <c r="X16" s="316"/>
      <c r="Y16" s="317"/>
      <c r="Z16" s="317"/>
      <c r="AA16" s="317"/>
      <c r="AB16" s="66"/>
      <c r="AC16" s="74"/>
      <c r="AD16" s="74"/>
      <c r="AE16" s="74"/>
      <c r="AF16" s="66"/>
      <c r="AG16" s="74"/>
      <c r="AH16" s="74"/>
      <c r="AI16" s="74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4"/>
      <c r="AV16" s="66"/>
      <c r="AW16" s="78"/>
      <c r="AX16" s="78"/>
      <c r="AY16" s="78"/>
      <c r="AZ16" s="77"/>
      <c r="BA16" s="78"/>
      <c r="BB16" s="78"/>
      <c r="BC16" s="78"/>
      <c r="BD16" s="77"/>
      <c r="BE16" s="78"/>
      <c r="BF16" s="78"/>
      <c r="BG16" s="74"/>
      <c r="BH16" s="183"/>
      <c r="BI16" s="80">
        <v>0.16666666666666666</v>
      </c>
    </row>
    <row r="17" spans="1:61" ht="30" customHeight="1">
      <c r="A17" s="81" t="s">
        <v>79</v>
      </c>
      <c r="B17" s="82"/>
      <c r="C17" s="83"/>
      <c r="D17" s="70"/>
      <c r="E17" s="67"/>
      <c r="F17" s="67"/>
      <c r="G17" s="67"/>
      <c r="H17" s="396"/>
      <c r="I17" s="393"/>
      <c r="J17" s="393"/>
      <c r="K17" s="393"/>
      <c r="L17" s="396"/>
      <c r="M17" s="393"/>
      <c r="N17" s="393"/>
      <c r="O17" s="393"/>
      <c r="P17" s="280"/>
      <c r="Q17" s="281"/>
      <c r="R17" s="281"/>
      <c r="S17" s="281"/>
      <c r="T17" s="390"/>
      <c r="U17" s="281"/>
      <c r="V17" s="281"/>
      <c r="W17" s="281"/>
      <c r="X17" s="280"/>
      <c r="Y17" s="281"/>
      <c r="Z17" s="281"/>
      <c r="AA17" s="281"/>
      <c r="AB17" s="280"/>
      <c r="AC17" s="281"/>
      <c r="AD17" s="67"/>
      <c r="AE17" s="67"/>
      <c r="AF17" s="70"/>
      <c r="AG17" s="281"/>
      <c r="AH17" s="281"/>
      <c r="AI17" s="281"/>
      <c r="AJ17" s="280"/>
      <c r="AK17" s="281"/>
      <c r="AL17" s="281"/>
      <c r="AM17" s="281"/>
      <c r="AN17" s="280"/>
      <c r="AO17" s="281"/>
      <c r="AP17" s="281"/>
      <c r="AQ17" s="306"/>
      <c r="AR17" s="280"/>
      <c r="AS17" s="281"/>
      <c r="AT17" s="281"/>
      <c r="AU17" s="281"/>
      <c r="AV17" s="280"/>
      <c r="AW17" s="281"/>
      <c r="AX17" s="281"/>
      <c r="AY17" s="281"/>
      <c r="AZ17" s="280"/>
      <c r="BA17" s="281"/>
      <c r="BB17" s="67"/>
      <c r="BC17" s="67"/>
      <c r="BD17" s="72"/>
      <c r="BE17" s="71"/>
      <c r="BF17" s="71"/>
      <c r="BG17" s="67"/>
      <c r="BH17" s="184"/>
      <c r="BI17" s="87">
        <v>0.36458333333333331</v>
      </c>
    </row>
    <row r="18" spans="1:61" ht="30" customHeight="1">
      <c r="A18" s="63" t="s">
        <v>80</v>
      </c>
      <c r="B18" s="64"/>
      <c r="C18" s="65"/>
      <c r="D18" s="66"/>
      <c r="E18" s="67"/>
      <c r="F18" s="67"/>
      <c r="G18" s="67"/>
      <c r="H18" s="70"/>
      <c r="I18" s="67"/>
      <c r="J18" s="67"/>
      <c r="K18" s="67"/>
      <c r="L18" s="70"/>
      <c r="M18" s="67"/>
      <c r="N18" s="67"/>
      <c r="O18" s="393"/>
      <c r="P18" s="280"/>
      <c r="Q18" s="281"/>
      <c r="R18" s="281"/>
      <c r="S18" s="281"/>
      <c r="T18" s="390"/>
      <c r="U18" s="281"/>
      <c r="V18" s="281"/>
      <c r="W18" s="281"/>
      <c r="X18" s="280"/>
      <c r="Y18" s="281"/>
      <c r="Z18" s="281"/>
      <c r="AA18" s="281"/>
      <c r="AB18" s="280"/>
      <c r="AC18" s="281"/>
      <c r="AD18" s="67"/>
      <c r="AE18" s="67"/>
      <c r="AF18" s="70"/>
      <c r="AG18" s="281"/>
      <c r="AH18" s="281"/>
      <c r="AI18" s="281"/>
      <c r="AJ18" s="280"/>
      <c r="AK18" s="281"/>
      <c r="AL18" s="281"/>
      <c r="AM18" s="281"/>
      <c r="AN18" s="280"/>
      <c r="AO18" s="281"/>
      <c r="AP18" s="281"/>
      <c r="AQ18" s="306"/>
      <c r="AR18" s="280"/>
      <c r="AS18" s="281"/>
      <c r="AT18" s="283"/>
      <c r="AU18" s="283"/>
      <c r="AV18" s="282"/>
      <c r="AW18" s="283"/>
      <c r="AX18" s="283"/>
      <c r="AY18" s="283"/>
      <c r="AZ18" s="282"/>
      <c r="BA18" s="283"/>
      <c r="BB18" s="74"/>
      <c r="BC18" s="74"/>
      <c r="BD18" s="77"/>
      <c r="BE18" s="78"/>
      <c r="BF18" s="78"/>
      <c r="BG18" s="74"/>
      <c r="BH18" s="183"/>
      <c r="BI18" s="80">
        <f>BI14</f>
        <v>0.36458333333333331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185"/>
      <c r="BI19" s="95"/>
    </row>
    <row r="20" spans="1:61" ht="15" customHeight="1" thickBo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186"/>
      <c r="BI20" s="100"/>
    </row>
    <row r="21" spans="1:61" ht="15.6" thickTop="1" thickBot="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87">
        <f>BI14+BI15+BI16+BI17+BI18</f>
        <v>1.6249999999999998</v>
      </c>
    </row>
    <row r="22" spans="1:61" ht="15" thickTop="1">
      <c r="D22" s="91"/>
      <c r="E22" s="104"/>
      <c r="F22" s="105"/>
      <c r="G22" s="106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BB23" s="102"/>
      <c r="BC23" s="102"/>
      <c r="BD23" s="102"/>
      <c r="BE23" s="102"/>
      <c r="BF23" s="102"/>
      <c r="BG23" s="102"/>
      <c r="BH23" s="102"/>
    </row>
    <row r="24" spans="1:61">
      <c r="BB24" s="102"/>
      <c r="BC24" s="102"/>
      <c r="BD24" s="102"/>
      <c r="BE24" s="102"/>
      <c r="BF24" s="102"/>
      <c r="BG24" s="102"/>
      <c r="BH24" s="102"/>
    </row>
    <row r="25" spans="1:61">
      <c r="M25" s="108" t="s">
        <v>208</v>
      </c>
      <c r="BB25" s="102"/>
      <c r="BC25" s="102"/>
      <c r="BD25" s="102"/>
      <c r="BE25" s="102"/>
      <c r="BF25" s="102"/>
      <c r="BG25" s="102"/>
      <c r="BH25" s="102"/>
    </row>
    <row r="26" spans="1:61">
      <c r="BB26" s="102"/>
      <c r="BC26" s="102"/>
      <c r="BD26" s="102"/>
      <c r="BE26" s="102"/>
      <c r="BF26" s="102"/>
      <c r="BG26" s="102"/>
    </row>
    <row r="27" spans="1:61">
      <c r="AF27" s="34" t="str">
        <f>'Liste des personnels'!$D$51</f>
        <v>Le Proviseur,</v>
      </c>
      <c r="AV27" s="34" t="s">
        <v>85</v>
      </c>
    </row>
    <row r="30" spans="1:61">
      <c r="AH30" s="34" t="str">
        <f>'Liste des personnels'!$D$53</f>
        <v>J-M. SAILLY</v>
      </c>
      <c r="AX30" s="34" t="str">
        <f>N8</f>
        <v>Loïc CAPE</v>
      </c>
    </row>
  </sheetData>
  <sheetProtection selectLockedCells="1" selectUnlockedCells="1"/>
  <mergeCells count="23">
    <mergeCell ref="BF21:BH21"/>
    <mergeCell ref="AM13:AN13"/>
    <mergeCell ref="AQ13:AR13"/>
    <mergeCell ref="AU13:AV13"/>
    <mergeCell ref="AY13:AZ13"/>
    <mergeCell ref="BC13:BD13"/>
    <mergeCell ref="BG13:BH13"/>
    <mergeCell ref="E12:BH12"/>
    <mergeCell ref="W13:X13"/>
    <mergeCell ref="AA13:AB13"/>
    <mergeCell ref="AE13:AF13"/>
    <mergeCell ref="AI13:AJ13"/>
    <mergeCell ref="AK8:AR8"/>
    <mergeCell ref="AS8:BI8"/>
    <mergeCell ref="AK9:AR9"/>
    <mergeCell ref="AS9:BI9"/>
    <mergeCell ref="AK10:AR10"/>
    <mergeCell ref="AS10:BI10"/>
    <mergeCell ref="C13:D13"/>
    <mergeCell ref="G13:H13"/>
    <mergeCell ref="K13:L13"/>
    <mergeCell ref="O13:P13"/>
    <mergeCell ref="S13:T13"/>
  </mergeCells>
  <printOptions horizontalCentered="1" verticalCentered="1"/>
  <pageMargins left="0.43307086614173229" right="0.19685039370078741" top="0.31496062992125984" bottom="0.31496062992125984" header="0.51181102362204722" footer="0.51181102362204722"/>
  <pageSetup paperSize="9" firstPageNumber="0" orientation="landscape" r:id="rId1"/>
  <headerFooter alignWithMargins="0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2">
    <pageSetUpPr fitToPage="1"/>
  </sheetPr>
  <dimension ref="A4:BC55"/>
  <sheetViews>
    <sheetView topLeftCell="A21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5" style="121" customWidth="1"/>
    <col min="5" max="5" width="3.109375" style="121" customWidth="1"/>
    <col min="6" max="6" width="7.109375" style="121" customWidth="1"/>
    <col min="7" max="7" width="4.5546875" style="121" customWidth="1"/>
    <col min="8" max="8" width="3.109375" style="121" customWidth="1"/>
    <col min="9" max="9" width="7.109375" style="121" customWidth="1"/>
    <col min="10" max="10" width="5" style="121" customWidth="1"/>
    <col min="11" max="11" width="3.109375" style="121" customWidth="1"/>
    <col min="12" max="12" width="7.109375" style="121" customWidth="1"/>
    <col min="13" max="13" width="5" style="121" customWidth="1"/>
    <col min="14" max="14" width="3.109375" style="121" customWidth="1"/>
    <col min="15" max="15" width="7.109375" style="121" customWidth="1"/>
    <col min="16" max="16" width="4.5546875" style="121" customWidth="1"/>
    <col min="17" max="17" width="3.109375" style="121" customWidth="1"/>
    <col min="18" max="18" width="7.109375" style="121" customWidth="1"/>
    <col min="19" max="19" width="5" style="121" customWidth="1"/>
    <col min="20" max="20" width="3.109375" style="121" customWidth="1"/>
    <col min="21" max="21" width="7.109375" style="121" customWidth="1"/>
    <col min="22" max="22" width="5" style="121" customWidth="1"/>
    <col min="23" max="23" width="3.109375" style="121" customWidth="1"/>
    <col min="24" max="24" width="7.109375" style="121" customWidth="1"/>
    <col min="25" max="25" width="5" style="121" customWidth="1"/>
    <col min="26" max="26" width="3.109375" style="121" customWidth="1"/>
    <col min="27" max="27" width="7.109375" style="121" customWidth="1"/>
    <col min="28" max="28" width="5" style="121" customWidth="1"/>
    <col min="29" max="29" width="3.109375" style="121" customWidth="1"/>
    <col min="30" max="30" width="7.109375" style="121" customWidth="1"/>
    <col min="31" max="31" width="5" style="121" customWidth="1"/>
    <col min="32" max="32" width="3.109375" style="121" customWidth="1"/>
    <col min="33" max="33" width="7.109375" style="121" customWidth="1"/>
    <col min="34" max="34" width="4.5546875" style="121" customWidth="1"/>
    <col min="35" max="35" width="3.109375" style="121" customWidth="1"/>
    <col min="36" max="36" width="7.109375" style="121" customWidth="1"/>
    <col min="37" max="37" width="5" style="121" customWidth="1"/>
    <col min="38" max="38" width="3.109375" style="121" customWidth="1"/>
    <col min="39" max="39" width="7.10937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672" t="str">
        <f>'Liste des personnels'!G3</f>
        <v>Année scolaire 2017-2018</v>
      </c>
      <c r="AI4" s="672"/>
      <c r="AJ4" s="672"/>
      <c r="AK4" s="672"/>
      <c r="AL4" s="672"/>
      <c r="AM4" s="672"/>
      <c r="AN4" s="672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'Liste des personnels'!C18</f>
        <v>Loïc CAPE</v>
      </c>
      <c r="K7" s="38"/>
      <c r="L7" s="38"/>
      <c r="M7" s="38"/>
      <c r="O7" s="38"/>
      <c r="P7" s="38"/>
      <c r="Q7" s="38"/>
      <c r="R7" s="38"/>
      <c r="S7" s="38"/>
      <c r="T7" s="38"/>
      <c r="U7" s="615" t="s">
        <v>149</v>
      </c>
      <c r="V7" s="615"/>
      <c r="W7" s="615"/>
      <c r="X7" s="615"/>
      <c r="Y7" s="615"/>
      <c r="Z7" s="615"/>
      <c r="AA7" s="670" t="str">
        <f>'Liste des personnels'!D18</f>
        <v>Agent Technique Territorial Principal Titulaire</v>
      </c>
      <c r="AB7" s="670"/>
      <c r="AC7" s="670"/>
      <c r="AD7" s="670"/>
      <c r="AE7" s="670"/>
      <c r="AF7" s="670"/>
      <c r="AG7" s="670"/>
      <c r="AH7" s="670"/>
      <c r="AI7" s="670"/>
      <c r="AJ7" s="670"/>
      <c r="AK7" s="670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150</v>
      </c>
      <c r="V8" s="615"/>
      <c r="W8" s="615"/>
      <c r="X8" s="615"/>
      <c r="Y8" s="615"/>
      <c r="Z8" s="615"/>
      <c r="AA8" s="670" t="str">
        <f>'Liste des personnels'!E18</f>
        <v>Responsable de l'équipe de maintenance</v>
      </c>
      <c r="AB8" s="670"/>
      <c r="AC8" s="670"/>
      <c r="AD8" s="670"/>
      <c r="AE8" s="670"/>
      <c r="AF8" s="670"/>
      <c r="AG8" s="670"/>
      <c r="AH8" s="670"/>
      <c r="AI8" s="670"/>
      <c r="AJ8" s="670"/>
      <c r="AK8" s="670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personnels'!F18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33.75" customHeight="1">
      <c r="U10" s="615" t="s">
        <v>88</v>
      </c>
      <c r="V10" s="615"/>
      <c r="W10" s="615"/>
      <c r="X10" s="615"/>
      <c r="Y10" s="615"/>
      <c r="Z10" s="615"/>
      <c r="AA10" s="624" t="s">
        <v>221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.600000000000001" thickBot="1">
      <c r="AC11" s="138"/>
      <c r="AD11" s="138"/>
      <c r="AE11" s="138"/>
      <c r="AF11" s="138"/>
      <c r="AG11" s="138"/>
      <c r="AH11" s="138"/>
      <c r="AI11" s="138"/>
      <c r="AJ11" s="138"/>
      <c r="AK11" s="138"/>
      <c r="AL11" s="138"/>
      <c r="AM11" s="138"/>
      <c r="AN11" s="139"/>
      <c r="AO11" s="10"/>
      <c r="AP11" s="102"/>
      <c r="AQ11" s="102"/>
      <c r="AR11" s="102"/>
      <c r="AS11" s="102"/>
      <c r="AT11" s="102"/>
      <c r="AU11" s="102"/>
      <c r="AV11" s="102"/>
      <c r="AW11" s="102"/>
      <c r="AX11" s="102"/>
      <c r="AY11" s="102"/>
      <c r="AZ11" s="102"/>
      <c r="BA11" s="102"/>
      <c r="BB11" s="102"/>
      <c r="BC11" s="107"/>
    </row>
    <row r="12" spans="1:55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0.29166666666666669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0.36458333333333331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0.36458333333333331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0.36458333333333331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B14" s="158">
        <v>39</v>
      </c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0.36458333333333331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0.36458333333333331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0.36458333333333331</v>
      </c>
      <c r="AK14" s="406">
        <v>41852</v>
      </c>
      <c r="AL14" s="409">
        <v>2</v>
      </c>
      <c r="AM14" s="432" t="s">
        <v>223</v>
      </c>
    </row>
    <row r="15" spans="1:55">
      <c r="B15" s="158"/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0.36458333333333331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0.36458333333333331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0.36458333333333331</v>
      </c>
      <c r="AK15" s="406">
        <v>41853</v>
      </c>
      <c r="AL15" s="409">
        <v>3</v>
      </c>
      <c r="AM15" s="432" t="s">
        <v>223</v>
      </c>
    </row>
    <row r="16" spans="1:55">
      <c r="B16" s="158"/>
      <c r="D16" s="406">
        <v>41520</v>
      </c>
      <c r="E16" s="407">
        <v>4</v>
      </c>
      <c r="F16" s="412">
        <f>'11 semainier'!$BI$14</f>
        <v>0.36458333333333331</v>
      </c>
      <c r="G16" s="405">
        <v>41550</v>
      </c>
      <c r="H16" s="407">
        <v>4</v>
      </c>
      <c r="I16" s="412">
        <f>$F$18</f>
        <v>0.16666666666666666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0.36458333333333331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0.16666666666666666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0.36458333333333331</v>
      </c>
      <c r="AH16" s="405">
        <v>41823</v>
      </c>
      <c r="AI16" s="407">
        <v>4</v>
      </c>
      <c r="AJ16" s="412">
        <f>$F$18</f>
        <v>0.16666666666666666</v>
      </c>
      <c r="AK16" s="406">
        <v>41854</v>
      </c>
      <c r="AL16" s="407">
        <v>4</v>
      </c>
      <c r="AM16" s="432"/>
    </row>
    <row r="17" spans="2:40">
      <c r="B17" s="158"/>
      <c r="D17" s="406">
        <v>41521</v>
      </c>
      <c r="E17" s="407">
        <v>5</v>
      </c>
      <c r="F17" s="412">
        <f>'11 semainier'!$BI$15</f>
        <v>0.36458333333333331</v>
      </c>
      <c r="G17" s="405">
        <v>41551</v>
      </c>
      <c r="H17" s="407">
        <v>5</v>
      </c>
      <c r="I17" s="412">
        <f>$F$19</f>
        <v>0.36458333333333331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0.36458333333333331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0.36458333333333331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0.36458333333333331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0.36458333333333331</v>
      </c>
      <c r="AH17" s="405">
        <v>41824</v>
      </c>
      <c r="AI17" s="407">
        <v>5</v>
      </c>
      <c r="AJ17" s="412">
        <f>$F$19</f>
        <v>0.36458333333333331</v>
      </c>
      <c r="AK17" s="406">
        <v>41855</v>
      </c>
      <c r="AL17" s="407">
        <v>5</v>
      </c>
      <c r="AM17" s="432"/>
    </row>
    <row r="18" spans="2:40">
      <c r="B18" s="158"/>
      <c r="D18" s="406">
        <v>41522</v>
      </c>
      <c r="E18" s="408">
        <v>6</v>
      </c>
      <c r="F18" s="412">
        <f>'11 semainier'!$BI$16</f>
        <v>0.16666666666666666</v>
      </c>
      <c r="G18" s="405">
        <v>41552</v>
      </c>
      <c r="H18" s="408">
        <v>6</v>
      </c>
      <c r="I18" s="412">
        <f>$F$20</f>
        <v>0.36458333333333331</v>
      </c>
      <c r="J18" s="406">
        <v>41583</v>
      </c>
      <c r="K18" s="408">
        <v>6</v>
      </c>
      <c r="L18" s="412">
        <f>$F$16</f>
        <v>0.36458333333333331</v>
      </c>
      <c r="M18" s="406">
        <v>41613</v>
      </c>
      <c r="N18" s="408">
        <v>6</v>
      </c>
      <c r="O18" s="412">
        <f>$F$18</f>
        <v>0.16666666666666666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0.36458333333333331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0.36458333333333331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0.16666666666666666</v>
      </c>
      <c r="AH18" s="405">
        <v>41825</v>
      </c>
      <c r="AI18" s="408">
        <v>6</v>
      </c>
      <c r="AJ18" s="412">
        <f>$F$20</f>
        <v>0.36458333333333331</v>
      </c>
      <c r="AK18" s="406">
        <v>41856</v>
      </c>
      <c r="AL18" s="408">
        <v>6</v>
      </c>
      <c r="AM18" s="432" t="s">
        <v>223</v>
      </c>
    </row>
    <row r="19" spans="2:40">
      <c r="B19" s="158"/>
      <c r="D19" s="406">
        <v>41523</v>
      </c>
      <c r="E19" s="408">
        <v>7</v>
      </c>
      <c r="F19" s="412">
        <f>'11 semainier'!$BI$17</f>
        <v>0.36458333333333331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0.36458333333333331</v>
      </c>
      <c r="M19" s="406">
        <v>41614</v>
      </c>
      <c r="N19" s="408">
        <v>7</v>
      </c>
      <c r="O19" s="412">
        <f>$F$19</f>
        <v>0.36458333333333331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0.16666666666666666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0.36458333333333331</v>
      </c>
      <c r="AE19" s="406">
        <v>41796</v>
      </c>
      <c r="AF19" s="409">
        <v>7</v>
      </c>
      <c r="AG19" s="412">
        <f>$F$19</f>
        <v>0.36458333333333331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2:40">
      <c r="B20" s="158"/>
      <c r="D20" s="406">
        <v>41524</v>
      </c>
      <c r="E20" s="408">
        <v>8</v>
      </c>
      <c r="F20" s="412">
        <f>'11 semainier'!$BI$18</f>
        <v>0.36458333333333331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0.16666666666666666</v>
      </c>
      <c r="M20" s="406">
        <v>41615</v>
      </c>
      <c r="N20" s="408">
        <v>8</v>
      </c>
      <c r="O20" s="412">
        <f>$F$20</f>
        <v>0.36458333333333331</v>
      </c>
      <c r="P20" s="413">
        <v>41646</v>
      </c>
      <c r="Q20" s="408">
        <v>8</v>
      </c>
      <c r="R20" s="412">
        <f>$F$16</f>
        <v>0.36458333333333331</v>
      </c>
      <c r="S20" s="406">
        <v>41677</v>
      </c>
      <c r="T20" s="409">
        <v>8</v>
      </c>
      <c r="U20" s="412">
        <f>$F$19</f>
        <v>0.36458333333333331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0.36458333333333331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2:40">
      <c r="B21" s="158">
        <f>39-20</f>
        <v>19</v>
      </c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0.36458333333333331</v>
      </c>
      <c r="J21" s="406">
        <v>41586</v>
      </c>
      <c r="K21" s="408">
        <v>9</v>
      </c>
      <c r="L21" s="412">
        <f>$F$19</f>
        <v>0.36458333333333331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0.36458333333333331</v>
      </c>
      <c r="S21" s="406">
        <v>41678</v>
      </c>
      <c r="T21" s="407">
        <v>9</v>
      </c>
      <c r="U21" s="412">
        <f>$F$20</f>
        <v>0.36458333333333331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0.36458333333333331</v>
      </c>
      <c r="AB21" s="406">
        <v>41767</v>
      </c>
      <c r="AC21" s="408">
        <v>9</v>
      </c>
      <c r="AD21" s="412">
        <f>$F$18</f>
        <v>0.16666666666666666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2:40">
      <c r="B22" s="158"/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0.36458333333333331</v>
      </c>
      <c r="J22" s="406">
        <v>41587</v>
      </c>
      <c r="K22" s="408">
        <v>10</v>
      </c>
      <c r="L22" s="412">
        <f>$F$20</f>
        <v>0.36458333333333331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0.16666666666666666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0.36458333333333331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2:40">
      <c r="B23" s="158"/>
      <c r="D23" s="406">
        <v>41527</v>
      </c>
      <c r="E23" s="408">
        <v>11</v>
      </c>
      <c r="F23" s="412">
        <f>$F$16</f>
        <v>0.36458333333333331</v>
      </c>
      <c r="G23" s="405">
        <v>41557</v>
      </c>
      <c r="H23" s="408">
        <v>11</v>
      </c>
      <c r="I23" s="412">
        <f>$F$18</f>
        <v>0.16666666666666666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0.36458333333333331</v>
      </c>
      <c r="P23" s="413">
        <v>41649</v>
      </c>
      <c r="Q23" s="408">
        <v>11</v>
      </c>
      <c r="R23" s="412">
        <f>$F$19</f>
        <v>0.36458333333333331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0.16666666666666666</v>
      </c>
      <c r="AB23" s="406">
        <v>41769</v>
      </c>
      <c r="AC23" s="409">
        <v>11</v>
      </c>
      <c r="AD23" s="412">
        <f>$F$20</f>
        <v>0.36458333333333331</v>
      </c>
      <c r="AE23" s="406">
        <v>41800</v>
      </c>
      <c r="AF23" s="408">
        <v>11</v>
      </c>
      <c r="AG23" s="412">
        <f>$F$16</f>
        <v>0.36458333333333331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2:40">
      <c r="B24" s="158"/>
      <c r="D24" s="406">
        <v>41528</v>
      </c>
      <c r="E24" s="408">
        <v>12</v>
      </c>
      <c r="F24" s="412">
        <f>$F$17</f>
        <v>0.36458333333333331</v>
      </c>
      <c r="G24" s="405">
        <v>41558</v>
      </c>
      <c r="H24" s="408">
        <v>12</v>
      </c>
      <c r="I24" s="412">
        <f>$F$19</f>
        <v>0.36458333333333331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0.36458333333333331</v>
      </c>
      <c r="P24" s="413">
        <v>41650</v>
      </c>
      <c r="Q24" s="409">
        <v>12</v>
      </c>
      <c r="R24" s="412">
        <f>$F$20</f>
        <v>0.36458333333333331</v>
      </c>
      <c r="S24" s="406">
        <v>41681</v>
      </c>
      <c r="T24" s="407">
        <v>12</v>
      </c>
      <c r="U24" s="412">
        <f>$F$16</f>
        <v>0.36458333333333331</v>
      </c>
      <c r="V24" s="406">
        <v>41709</v>
      </c>
      <c r="W24" s="408">
        <v>12</v>
      </c>
      <c r="X24" s="412">
        <f>$F$16</f>
        <v>0.36458333333333331</v>
      </c>
      <c r="Y24" s="404">
        <v>41740</v>
      </c>
      <c r="Z24" s="408">
        <v>12</v>
      </c>
      <c r="AA24" s="412">
        <f>$F$19</f>
        <v>0.36458333333333331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0.36458333333333331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2:40">
      <c r="B25" s="158"/>
      <c r="D25" s="406">
        <v>41529</v>
      </c>
      <c r="E25" s="408">
        <v>13</v>
      </c>
      <c r="F25" s="412">
        <f>$F$18</f>
        <v>0.16666666666666666</v>
      </c>
      <c r="G25" s="405">
        <v>41559</v>
      </c>
      <c r="H25" s="408">
        <v>13</v>
      </c>
      <c r="I25" s="412">
        <f>$F$20</f>
        <v>0.36458333333333331</v>
      </c>
      <c r="J25" s="406">
        <v>41590</v>
      </c>
      <c r="K25" s="408">
        <v>13</v>
      </c>
      <c r="L25" s="412">
        <f>$F$16</f>
        <v>0.36458333333333331</v>
      </c>
      <c r="M25" s="406">
        <v>41620</v>
      </c>
      <c r="N25" s="408">
        <v>13</v>
      </c>
      <c r="O25" s="412">
        <f>$F$18</f>
        <v>0.16666666666666666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0.36458333333333331</v>
      </c>
      <c r="V25" s="406">
        <v>41710</v>
      </c>
      <c r="W25" s="408">
        <v>13</v>
      </c>
      <c r="X25" s="412">
        <f>$F$17</f>
        <v>0.36458333333333331</v>
      </c>
      <c r="Y25" s="404">
        <v>41741</v>
      </c>
      <c r="Z25" s="408">
        <v>13</v>
      </c>
      <c r="AA25" s="412">
        <f>$F$20</f>
        <v>0.36458333333333331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0.16666666666666666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2:40">
      <c r="B26" s="158"/>
      <c r="D26" s="406">
        <v>41530</v>
      </c>
      <c r="E26" s="408">
        <v>14</v>
      </c>
      <c r="F26" s="412">
        <f>$F$19</f>
        <v>0.36458333333333331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0.36458333333333331</v>
      </c>
      <c r="M26" s="406">
        <v>41621</v>
      </c>
      <c r="N26" s="408">
        <v>14</v>
      </c>
      <c r="O26" s="412">
        <f>$F$19</f>
        <v>0.36458333333333331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0.16666666666666666</v>
      </c>
      <c r="V26" s="406">
        <v>41711</v>
      </c>
      <c r="W26" s="409">
        <v>14</v>
      </c>
      <c r="X26" s="412">
        <f>$F$18</f>
        <v>0.16666666666666666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0.36458333333333331</v>
      </c>
      <c r="AE26" s="406">
        <v>41803</v>
      </c>
      <c r="AF26" s="409">
        <v>14</v>
      </c>
      <c r="AG26" s="412">
        <f>$F$19</f>
        <v>0.36458333333333331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2:40">
      <c r="B27" s="158"/>
      <c r="D27" s="406">
        <v>41531</v>
      </c>
      <c r="E27" s="408">
        <v>15</v>
      </c>
      <c r="F27" s="412">
        <f>$F$20</f>
        <v>0.36458333333333331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0.16666666666666666</v>
      </c>
      <c r="M27" s="406">
        <v>41622</v>
      </c>
      <c r="N27" s="408">
        <v>15</v>
      </c>
      <c r="O27" s="412">
        <f>$F$20</f>
        <v>0.36458333333333331</v>
      </c>
      <c r="P27" s="413">
        <v>41653</v>
      </c>
      <c r="Q27" s="408">
        <v>15</v>
      </c>
      <c r="R27" s="412">
        <f>$F$16</f>
        <v>0.36458333333333331</v>
      </c>
      <c r="S27" s="406">
        <v>41684</v>
      </c>
      <c r="T27" s="407">
        <v>15</v>
      </c>
      <c r="U27" s="412">
        <f>$F$19</f>
        <v>0.36458333333333331</v>
      </c>
      <c r="V27" s="406">
        <v>41712</v>
      </c>
      <c r="W27" s="409">
        <v>15</v>
      </c>
      <c r="X27" s="412">
        <f>$F$19</f>
        <v>0.36458333333333331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0.36458333333333331</v>
      </c>
      <c r="AE27" s="406">
        <v>41804</v>
      </c>
      <c r="AF27" s="409">
        <v>15</v>
      </c>
      <c r="AG27" s="412">
        <f>$F$20</f>
        <v>0.36458333333333331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2:40">
      <c r="B28" s="158"/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0.36458333333333331</v>
      </c>
      <c r="J28" s="406">
        <v>41593</v>
      </c>
      <c r="K28" s="408">
        <v>16</v>
      </c>
      <c r="L28" s="412">
        <f>$F$19</f>
        <v>0.36458333333333331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0.36458333333333331</v>
      </c>
      <c r="S28" s="406">
        <v>41685</v>
      </c>
      <c r="T28" s="408">
        <v>16</v>
      </c>
      <c r="U28" s="412">
        <f>$F$20</f>
        <v>0.36458333333333331</v>
      </c>
      <c r="V28" s="406">
        <v>41713</v>
      </c>
      <c r="W28" s="408">
        <v>16</v>
      </c>
      <c r="X28" s="412">
        <f>$F$20</f>
        <v>0.36458333333333331</v>
      </c>
      <c r="Y28" s="404">
        <v>41744</v>
      </c>
      <c r="Z28" s="408">
        <v>16</v>
      </c>
      <c r="AA28" s="412">
        <f>$F$16</f>
        <v>0.36458333333333331</v>
      </c>
      <c r="AB28" s="406">
        <v>41774</v>
      </c>
      <c r="AC28" s="408">
        <v>16</v>
      </c>
      <c r="AD28" s="412">
        <f>$F$18</f>
        <v>0.16666666666666666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2:40">
      <c r="B29" s="158">
        <f>39-20</f>
        <v>19</v>
      </c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0.36458333333333331</v>
      </c>
      <c r="J29" s="406">
        <v>41594</v>
      </c>
      <c r="K29" s="408">
        <v>17</v>
      </c>
      <c r="L29" s="412">
        <f>$F$20</f>
        <v>0.36458333333333331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0.16666666666666666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0.36458333333333331</v>
      </c>
      <c r="AB29" s="406">
        <v>41775</v>
      </c>
      <c r="AC29" s="408">
        <v>17</v>
      </c>
      <c r="AD29" s="412">
        <f>$F$19</f>
        <v>0.36458333333333331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2:40">
      <c r="B30" s="158"/>
      <c r="D30" s="406">
        <v>41534</v>
      </c>
      <c r="E30" s="408">
        <v>18</v>
      </c>
      <c r="F30" s="412">
        <f>$F$16</f>
        <v>0.36458333333333331</v>
      </c>
      <c r="G30" s="405">
        <v>41564</v>
      </c>
      <c r="H30" s="408">
        <v>18</v>
      </c>
      <c r="I30" s="412">
        <f>$F$18</f>
        <v>0.16666666666666666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0.36458333333333331</v>
      </c>
      <c r="P30" s="413">
        <v>41656</v>
      </c>
      <c r="Q30" s="408">
        <v>18</v>
      </c>
      <c r="R30" s="412">
        <f>$F$19</f>
        <v>0.36458333333333331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0.16666666666666666</v>
      </c>
      <c r="AB30" s="406">
        <v>41776</v>
      </c>
      <c r="AC30" s="408">
        <v>18</v>
      </c>
      <c r="AD30" s="412">
        <f>$F$20</f>
        <v>0.36458333333333331</v>
      </c>
      <c r="AE30" s="406">
        <v>41807</v>
      </c>
      <c r="AF30" s="408">
        <v>18</v>
      </c>
      <c r="AG30" s="412">
        <f>$F$16</f>
        <v>0.36458333333333331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2:40">
      <c r="B31" s="158"/>
      <c r="D31" s="406">
        <v>41535</v>
      </c>
      <c r="E31" s="408">
        <v>19</v>
      </c>
      <c r="F31" s="412">
        <f>$F$17</f>
        <v>0.36458333333333331</v>
      </c>
      <c r="G31" s="405">
        <v>41565</v>
      </c>
      <c r="H31" s="408">
        <v>19</v>
      </c>
      <c r="I31" s="412">
        <f>$F$19</f>
        <v>0.36458333333333331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0.36458333333333331</v>
      </c>
      <c r="P31" s="413">
        <v>41657</v>
      </c>
      <c r="Q31" s="409">
        <v>19</v>
      </c>
      <c r="R31" s="412">
        <f>$F$20</f>
        <v>0.36458333333333331</v>
      </c>
      <c r="S31" s="406">
        <v>41688</v>
      </c>
      <c r="T31" s="408">
        <v>19</v>
      </c>
      <c r="U31" s="412">
        <f>$F$16</f>
        <v>0.36458333333333331</v>
      </c>
      <c r="V31" s="406">
        <v>41716</v>
      </c>
      <c r="W31" s="408">
        <v>19</v>
      </c>
      <c r="X31" s="412">
        <f>$F$16</f>
        <v>0.36458333333333331</v>
      </c>
      <c r="Y31" s="404">
        <v>41747</v>
      </c>
      <c r="Z31" s="408">
        <v>19</v>
      </c>
      <c r="AA31" s="412">
        <f>$F$19</f>
        <v>0.36458333333333331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0.36458333333333331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2:40">
      <c r="B32" s="158"/>
      <c r="D32" s="406">
        <v>41536</v>
      </c>
      <c r="E32" s="408">
        <v>20</v>
      </c>
      <c r="F32" s="412">
        <f>$F$18</f>
        <v>0.16666666666666666</v>
      </c>
      <c r="G32" s="405">
        <v>41566</v>
      </c>
      <c r="H32" s="408">
        <v>20</v>
      </c>
      <c r="I32" s="412">
        <f>$F$20</f>
        <v>0.36458333333333331</v>
      </c>
      <c r="J32" s="406">
        <v>41597</v>
      </c>
      <c r="K32" s="408">
        <v>20</v>
      </c>
      <c r="L32" s="412">
        <f>$F$16</f>
        <v>0.36458333333333331</v>
      </c>
      <c r="M32" s="406">
        <v>41627</v>
      </c>
      <c r="N32" s="408">
        <v>20</v>
      </c>
      <c r="O32" s="412">
        <f>$F$18</f>
        <v>0.16666666666666666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0.36458333333333331</v>
      </c>
      <c r="V32" s="406">
        <v>41717</v>
      </c>
      <c r="W32" s="408">
        <v>20</v>
      </c>
      <c r="X32" s="412">
        <f>$F$17</f>
        <v>0.36458333333333331</v>
      </c>
      <c r="Y32" s="404">
        <v>41748</v>
      </c>
      <c r="Z32" s="408">
        <v>20</v>
      </c>
      <c r="AA32" s="412">
        <f>$F$20</f>
        <v>0.36458333333333331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0.16666666666666666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1:41">
      <c r="B33" s="158"/>
      <c r="D33" s="406">
        <v>41537</v>
      </c>
      <c r="E33" s="408">
        <v>21</v>
      </c>
      <c r="F33" s="412">
        <f>$F$19</f>
        <v>0.36458333333333331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0.36458333333333331</v>
      </c>
      <c r="M33" s="406">
        <v>41628</v>
      </c>
      <c r="N33" s="408">
        <v>21</v>
      </c>
      <c r="O33" s="412">
        <f>$F$19</f>
        <v>0.36458333333333331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0.16666666666666666</v>
      </c>
      <c r="V33" s="406">
        <v>41718</v>
      </c>
      <c r="W33" s="409">
        <v>21</v>
      </c>
      <c r="X33" s="412">
        <f>$F$18</f>
        <v>0.16666666666666666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0.36458333333333331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1:41">
      <c r="B34" s="158"/>
      <c r="D34" s="406">
        <v>41538</v>
      </c>
      <c r="E34" s="408">
        <v>22</v>
      </c>
      <c r="F34" s="412">
        <f>$F$20</f>
        <v>0.36458333333333331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0.16666666666666666</v>
      </c>
      <c r="M34" s="406">
        <v>41629</v>
      </c>
      <c r="N34" s="408">
        <v>22</v>
      </c>
      <c r="O34" s="412">
        <f>$F$20</f>
        <v>0.36458333333333331</v>
      </c>
      <c r="P34" s="413">
        <v>41660</v>
      </c>
      <c r="Q34" s="408">
        <v>22</v>
      </c>
      <c r="R34" s="412">
        <f>$F$16</f>
        <v>0.36458333333333331</v>
      </c>
      <c r="S34" s="406">
        <v>41691</v>
      </c>
      <c r="T34" s="408">
        <v>22</v>
      </c>
      <c r="U34" s="412">
        <f>$F$19</f>
        <v>0.36458333333333331</v>
      </c>
      <c r="V34" s="406">
        <v>41719</v>
      </c>
      <c r="W34" s="409">
        <v>22</v>
      </c>
      <c r="X34" s="412">
        <f>$F$19</f>
        <v>0.36458333333333331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0.36458333333333331</v>
      </c>
      <c r="AE34" s="406">
        <v>41811</v>
      </c>
      <c r="AF34" s="409">
        <v>22</v>
      </c>
      <c r="AG34" s="412">
        <f>$F$20</f>
        <v>0.36458333333333331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1:41">
      <c r="B35" s="158">
        <f>39-20</f>
        <v>19</v>
      </c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0.36458333333333331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0.36458333333333331</v>
      </c>
      <c r="S35" s="406">
        <v>41692</v>
      </c>
      <c r="T35" s="409">
        <v>23</v>
      </c>
      <c r="U35" s="412">
        <f>$F$20</f>
        <v>0.36458333333333331</v>
      </c>
      <c r="V35" s="406">
        <v>41720</v>
      </c>
      <c r="W35" s="408">
        <v>23</v>
      </c>
      <c r="X35" s="412">
        <f>$F$20</f>
        <v>0.36458333333333331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0.16666666666666666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1:41">
      <c r="B36" s="158"/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0.36458333333333331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0.16666666666666666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0.36458333333333331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1:41">
      <c r="B37" s="158"/>
      <c r="D37" s="406">
        <v>41541</v>
      </c>
      <c r="E37" s="408">
        <v>25</v>
      </c>
      <c r="F37" s="412">
        <f>$F$16</f>
        <v>0.36458333333333331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0.36458333333333331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0.36458333333333331</v>
      </c>
      <c r="AE37" s="406">
        <v>41814</v>
      </c>
      <c r="AF37" s="408">
        <v>25</v>
      </c>
      <c r="AG37" s="412">
        <f>$F$16</f>
        <v>0.36458333333333331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1:41">
      <c r="B38" s="158"/>
      <c r="D38" s="406">
        <v>41542</v>
      </c>
      <c r="E38" s="408">
        <v>26</v>
      </c>
      <c r="F38" s="412">
        <f>$F$17</f>
        <v>0.36458333333333331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0.36458333333333331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0.36458333333333331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0.36458333333333331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1:41">
      <c r="B39" s="158"/>
      <c r="D39" s="406">
        <v>41543</v>
      </c>
      <c r="E39" s="408">
        <v>27</v>
      </c>
      <c r="F39" s="412">
        <f>$F$18</f>
        <v>0.16666666666666666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0.36458333333333331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0.36458333333333331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0.16666666666666666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1:41">
      <c r="B40" s="158"/>
      <c r="D40" s="406">
        <v>41544</v>
      </c>
      <c r="E40" s="408">
        <v>28</v>
      </c>
      <c r="F40" s="412">
        <f>$F$19</f>
        <v>0.36458333333333331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0.36458333333333331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0.16666666666666666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0.36458333333333331</v>
      </c>
      <c r="AE40" s="406">
        <v>41817</v>
      </c>
      <c r="AF40" s="409">
        <v>28</v>
      </c>
      <c r="AG40" s="412">
        <f>$F$19</f>
        <v>0.36458333333333331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1:41">
      <c r="B41" s="158">
        <f>16.25-10</f>
        <v>6.25</v>
      </c>
      <c r="D41" s="406">
        <v>41545</v>
      </c>
      <c r="E41" s="408">
        <v>29</v>
      </c>
      <c r="F41" s="412">
        <f>$F$20</f>
        <v>0.36458333333333331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0.16666666666666666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0.36458333333333331</v>
      </c>
      <c r="S41" s="438"/>
      <c r="T41" s="438"/>
      <c r="U41" s="442"/>
      <c r="V41" s="406">
        <v>41726</v>
      </c>
      <c r="W41" s="409">
        <v>29</v>
      </c>
      <c r="X41" s="412">
        <f>$F$19</f>
        <v>0.36458333333333331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0.36458333333333331</v>
      </c>
      <c r="AE41" s="406">
        <v>41818</v>
      </c>
      <c r="AF41" s="409">
        <v>29</v>
      </c>
      <c r="AG41" s="412">
        <f>$F$20</f>
        <v>0.36458333333333331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1:41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0.36458333333333331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0.36458333333333331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0.16666666666666666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1:41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0.16666666666666666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0.36458333333333331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1:41" s="158" customFormat="1">
      <c r="D44" s="159"/>
      <c r="E44" s="159"/>
      <c r="F44" s="160">
        <f>SUM(F13:F43)</f>
        <v>6.7916666666666661</v>
      </c>
      <c r="G44" s="160"/>
      <c r="H44" s="160"/>
      <c r="I44" s="160">
        <f>SUM(I13:I43)</f>
        <v>5.7500000000000009</v>
      </c>
      <c r="J44" s="160"/>
      <c r="K44" s="160"/>
      <c r="L44" s="160">
        <f>SUM(L13:L43)</f>
        <v>6.1354166666666661</v>
      </c>
      <c r="M44" s="160"/>
      <c r="N44" s="160"/>
      <c r="O44" s="160">
        <f>SUM(O13:O43)</f>
        <v>5.239583333333333</v>
      </c>
      <c r="P44" s="171"/>
      <c r="Q44" s="160"/>
      <c r="R44" s="160">
        <f>SUM(R13:R43)</f>
        <v>6.3541666666666661</v>
      </c>
      <c r="S44" s="160"/>
      <c r="T44" s="160"/>
      <c r="U44" s="160">
        <f>SUM(U13:U43)</f>
        <v>6.479166666666667</v>
      </c>
      <c r="V44" s="160"/>
      <c r="W44" s="160"/>
      <c r="X44" s="160">
        <f>SUM(X13:X43)</f>
        <v>5.510416666666667</v>
      </c>
      <c r="Y44" s="160"/>
      <c r="Z44" s="160"/>
      <c r="AA44" s="160">
        <f>SUM(AA13:AA43)</f>
        <v>4.5104166666666661</v>
      </c>
      <c r="AB44" s="160"/>
      <c r="AC44" s="160"/>
      <c r="AD44" s="160">
        <f>SUM(AD13:AD43)</f>
        <v>5.041666666666667</v>
      </c>
      <c r="AE44" s="160"/>
      <c r="AF44" s="160"/>
      <c r="AG44" s="160">
        <f>SUM(AG13:AG43)</f>
        <v>6.8645833333333321</v>
      </c>
      <c r="AH44" s="160"/>
      <c r="AI44" s="160"/>
      <c r="AJ44" s="160">
        <f>SUM(AJ13:AJ43)</f>
        <v>3.0833333333333326</v>
      </c>
      <c r="AK44" s="160"/>
      <c r="AL44" s="160"/>
      <c r="AM44" s="160">
        <f>SUM(AM13:AM43)</f>
        <v>1.5</v>
      </c>
    </row>
    <row r="45" spans="1:41">
      <c r="A45" s="315"/>
      <c r="B45" s="315"/>
      <c r="C45" s="315"/>
      <c r="D45" s="315"/>
      <c r="E45" s="315"/>
      <c r="F45" s="315"/>
      <c r="G45" s="315"/>
      <c r="H45" s="315"/>
      <c r="I45" s="315"/>
      <c r="J45" s="315"/>
      <c r="K45" s="315"/>
      <c r="L45" s="315"/>
      <c r="M45" s="315"/>
      <c r="N45" s="315"/>
      <c r="O45" s="315"/>
      <c r="P45" s="315"/>
      <c r="Q45" s="315"/>
      <c r="R45" s="315"/>
      <c r="S45" s="315"/>
      <c r="T45" s="315"/>
      <c r="U45" s="315"/>
      <c r="V45" s="315"/>
      <c r="W45" s="315"/>
      <c r="X45" s="315"/>
      <c r="Y45" s="315"/>
      <c r="Z45" s="315"/>
      <c r="AA45" s="315"/>
      <c r="AB45" s="315"/>
      <c r="AC45" s="315"/>
      <c r="AD45" s="315"/>
      <c r="AE45" s="315"/>
      <c r="AF45" s="315"/>
      <c r="AG45" s="315"/>
      <c r="AH45" s="315"/>
      <c r="AI45" s="315"/>
      <c r="AJ45" s="315"/>
      <c r="AK45" s="315"/>
      <c r="AL45" s="315"/>
      <c r="AM45" s="315"/>
      <c r="AN45" s="315"/>
      <c r="AO45" s="188"/>
    </row>
    <row r="46" spans="1:41" ht="15.75" customHeight="1">
      <c r="D46" s="633" t="s">
        <v>109</v>
      </c>
      <c r="E46" s="633"/>
      <c r="F46" s="633"/>
      <c r="G46" s="634">
        <f>SUM(D44:AM44)</f>
        <v>63.260416666666664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SUM(AJ19:AJ25)+SUM(AM36:AM42)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personnels'!G18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1.0729166666666643</v>
      </c>
      <c r="AL46" s="634"/>
      <c r="AM46" s="634"/>
    </row>
    <row r="47" spans="1:41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1:41">
      <c r="AH48" s="640"/>
      <c r="AI48" s="640"/>
      <c r="AJ48" s="640"/>
      <c r="AK48" s="640"/>
      <c r="AL48" s="640"/>
      <c r="AM48" s="640"/>
    </row>
    <row r="49" spans="1:39">
      <c r="F49" s="108" t="str">
        <f>'11 semainier'!M25</f>
        <v>Saint-Pol-sur-mer, le 01/09/16</v>
      </c>
      <c r="R49" s="121" t="str">
        <f>'Liste des personnels'!$D$51</f>
        <v>Le Proviseur,</v>
      </c>
      <c r="AD49" s="121" t="s">
        <v>85</v>
      </c>
      <c r="AJ49" s="163"/>
      <c r="AK49" s="163"/>
      <c r="AL49" s="163"/>
      <c r="AM49" s="163"/>
    </row>
    <row r="50" spans="1:39">
      <c r="A50" s="451"/>
      <c r="B50" s="671"/>
      <c r="C50" s="638"/>
      <c r="D50" s="638"/>
      <c r="E50" s="638"/>
      <c r="F50" s="638"/>
      <c r="AJ50" s="163"/>
      <c r="AK50" s="163"/>
      <c r="AL50" s="163"/>
      <c r="AM50" s="163"/>
    </row>
    <row r="51" spans="1:39">
      <c r="A51" s="450" t="s">
        <v>108</v>
      </c>
      <c r="B51" s="637" t="s">
        <v>226</v>
      </c>
      <c r="C51" s="638"/>
      <c r="D51" s="638"/>
      <c r="E51" s="638"/>
      <c r="F51" s="638"/>
    </row>
    <row r="52" spans="1:39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 t="str">
        <f>J7</f>
        <v>Loïc CAPE</v>
      </c>
    </row>
    <row r="53" spans="1:39">
      <c r="A53" s="428" t="s">
        <v>215</v>
      </c>
      <c r="B53" s="630" t="s">
        <v>222</v>
      </c>
      <c r="C53" s="631"/>
      <c r="D53" s="631"/>
      <c r="E53" s="631"/>
      <c r="F53" s="631"/>
    </row>
    <row r="54" spans="1:39">
      <c r="A54" s="432" t="s">
        <v>107</v>
      </c>
      <c r="B54" s="641" t="s">
        <v>225</v>
      </c>
      <c r="C54" s="642"/>
      <c r="D54" s="642"/>
      <c r="E54" s="642"/>
      <c r="F54" s="642"/>
    </row>
    <row r="55" spans="1:39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40">
    <mergeCell ref="B55:G55"/>
    <mergeCell ref="B52:F52"/>
    <mergeCell ref="B53:F53"/>
    <mergeCell ref="B54:F54"/>
    <mergeCell ref="AH4:AN4"/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D46:F46"/>
    <mergeCell ref="G46:I46"/>
    <mergeCell ref="K46:Q46"/>
    <mergeCell ref="R46:T46"/>
    <mergeCell ref="W46:AA46"/>
    <mergeCell ref="B50:F50"/>
    <mergeCell ref="B51:F51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309" priority="15" stopIfTrue="1" operator="containsText" text="samedi">
      <formula>NOT(ISERROR(SEARCH("samedi",D13)))</formula>
    </cfRule>
    <cfRule type="containsText" dxfId="308" priority="16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307" priority="9" stopIfTrue="1" operator="containsText" text="sam">
      <formula>NOT(ISERROR(SEARCH("sam",D13)))</formula>
    </cfRule>
    <cfRule type="containsText" dxfId="306" priority="10" stopIfTrue="1" operator="containsText" text="sam;dim">
      <formula>NOT(ISERROR(SEARCH("sam;dim",D13)))</formula>
    </cfRule>
    <cfRule type="containsText" dxfId="305" priority="11" stopIfTrue="1" operator="containsText" text="dim">
      <formula>NOT(ISERROR(SEARCH("dim",D13)))</formula>
    </cfRule>
    <cfRule type="containsText" dxfId="304" priority="12" stopIfTrue="1" operator="containsText" text="lun">
      <formula>NOT(ISERROR(SEARCH("lun",D13)))</formula>
    </cfRule>
    <cfRule type="containsText" dxfId="303" priority="13" stopIfTrue="1" operator="containsText" text="lun">
      <formula>NOT(ISERROR(SEARCH("lun",D13)))</formula>
    </cfRule>
    <cfRule type="containsText" dxfId="302" priority="14" stopIfTrue="1" operator="containsText" text="dim">
      <formula>NOT(ISERROR(SEARCH("dim",D13)))</formula>
    </cfRule>
  </conditionalFormatting>
  <conditionalFormatting sqref="D14">
    <cfRule type="containsText" dxfId="301" priority="8" stopIfTrue="1" operator="containsText" text="sam">
      <formula>NOT(ISERROR(SEARCH("sam",D14)))</formula>
    </cfRule>
  </conditionalFormatting>
  <conditionalFormatting sqref="A52">
    <cfRule type="cellIs" dxfId="300" priority="7" operator="equal">
      <formula>$A$53</formula>
    </cfRule>
  </conditionalFormatting>
  <conditionalFormatting sqref="A52">
    <cfRule type="cellIs" dxfId="299" priority="6" operator="equal">
      <formula>$A$53</formula>
    </cfRule>
  </conditionalFormatting>
  <conditionalFormatting sqref="A53">
    <cfRule type="cellIs" dxfId="298" priority="5" operator="equal">
      <formula>$A$53</formula>
    </cfRule>
  </conditionalFormatting>
  <conditionalFormatting sqref="A53">
    <cfRule type="containsText" dxfId="297" priority="4" operator="containsText" text="FERIE">
      <formula>NOT(ISERROR(SEARCH("FERIE",A53)))</formula>
    </cfRule>
  </conditionalFormatting>
  <conditionalFormatting sqref="A52">
    <cfRule type="cellIs" dxfId="296" priority="3" operator="equal">
      <formula>$A$53</formula>
    </cfRule>
  </conditionalFormatting>
  <conditionalFormatting sqref="A52">
    <cfRule type="cellIs" dxfId="295" priority="2" operator="equal">
      <formula>$A$53</formula>
    </cfRule>
  </conditionalFormatting>
  <conditionalFormatting sqref="A53">
    <cfRule type="cellIs" dxfId="294" priority="1" operator="equal">
      <formula>$A$53</formula>
    </cfRule>
  </conditionalFormatting>
  <printOptions horizontalCentered="1" verticalCentered="1"/>
  <pageMargins left="0" right="0.19685039370078741" top="0" bottom="0" header="0.11811023622047245" footer="0"/>
  <pageSetup paperSize="9" scale="64" firstPageNumber="0" fitToHeight="0" orientation="landscape" horizontalDpi="300" verticalDpi="300" r:id="rId1"/>
  <headerFooter alignWithMargins="0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6"/>
  <dimension ref="A4:BK31"/>
  <sheetViews>
    <sheetView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12" width="1.6640625" style="34"/>
    <col min="13" max="13" width="2" style="34" bestFit="1" customWidth="1"/>
    <col min="14" max="59" width="1.6640625" style="34"/>
    <col min="60" max="60" width="3.5546875" style="34" customWidth="1"/>
    <col min="61" max="61" width="11.44140625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>
        <f>'13 planning'!AH5</f>
        <v>0</v>
      </c>
      <c r="BG4" s="35"/>
      <c r="BI4" s="34"/>
    </row>
    <row r="5" spans="1:62">
      <c r="A5" s="36" t="str">
        <f>'Liste des personnels'!D4</f>
        <v>Saint-Pol-sur-Mer</v>
      </c>
      <c r="AO5" s="34" t="s">
        <v>116</v>
      </c>
      <c r="BC5" s="35"/>
      <c r="BF5" s="673">
        <v>41567</v>
      </c>
      <c r="BG5" s="673"/>
      <c r="BH5" s="673"/>
      <c r="BI5" s="673"/>
    </row>
    <row r="6" spans="1:62">
      <c r="AO6" s="674" t="s">
        <v>117</v>
      </c>
      <c r="AP6" s="674"/>
      <c r="AQ6" s="674"/>
      <c r="AR6" s="674"/>
      <c r="AS6" s="674"/>
      <c r="AT6" s="674"/>
      <c r="AU6" s="674"/>
      <c r="AV6" s="674"/>
      <c r="AW6" s="674"/>
      <c r="AX6" s="674"/>
      <c r="AY6" s="674"/>
      <c r="AZ6" s="674"/>
      <c r="BA6" s="674"/>
      <c r="BB6" s="674"/>
      <c r="BC6" s="674"/>
      <c r="BD6" s="674"/>
      <c r="BF6" s="673">
        <v>41759</v>
      </c>
      <c r="BG6" s="673"/>
      <c r="BH6" s="673"/>
      <c r="BI6" s="673"/>
      <c r="BJ6" s="34" t="s">
        <v>118</v>
      </c>
    </row>
    <row r="8" spans="1:62" s="38" customFormat="1" ht="18.75" customHeight="1">
      <c r="B8" s="39" t="s">
        <v>69</v>
      </c>
      <c r="N8" s="39" t="str">
        <f>'Liste des personnels'!C19</f>
        <v>Philippe DHERBOMEZ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personnels'!D19</f>
        <v>Agent Technique Territorial contractuel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personnels'!E19</f>
        <v>Maintenance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personnels'!F19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189"/>
      <c r="B12" s="190"/>
      <c r="C12" s="189"/>
      <c r="D12" s="191"/>
      <c r="E12" s="675" t="s">
        <v>73</v>
      </c>
      <c r="F12" s="675"/>
      <c r="G12" s="675"/>
      <c r="H12" s="675"/>
      <c r="I12" s="675"/>
      <c r="J12" s="675"/>
      <c r="K12" s="675"/>
      <c r="L12" s="675"/>
      <c r="M12" s="675"/>
      <c r="N12" s="675"/>
      <c r="O12" s="675"/>
      <c r="P12" s="675"/>
      <c r="Q12" s="675"/>
      <c r="R12" s="675"/>
      <c r="S12" s="675"/>
      <c r="T12" s="675"/>
      <c r="U12" s="675"/>
      <c r="V12" s="675"/>
      <c r="W12" s="675"/>
      <c r="X12" s="675"/>
      <c r="Y12" s="675"/>
      <c r="Z12" s="675"/>
      <c r="AA12" s="675"/>
      <c r="AB12" s="675"/>
      <c r="AC12" s="675"/>
      <c r="AD12" s="675"/>
      <c r="AE12" s="675"/>
      <c r="AF12" s="675"/>
      <c r="AG12" s="675"/>
      <c r="AH12" s="675"/>
      <c r="AI12" s="675"/>
      <c r="AJ12" s="675"/>
      <c r="AK12" s="675"/>
      <c r="AL12" s="675"/>
      <c r="AM12" s="675"/>
      <c r="AN12" s="675"/>
      <c r="AO12" s="675"/>
      <c r="AP12" s="675"/>
      <c r="AQ12" s="675"/>
      <c r="AR12" s="675"/>
      <c r="AS12" s="675"/>
      <c r="AT12" s="675"/>
      <c r="AU12" s="675"/>
      <c r="AV12" s="675"/>
      <c r="AW12" s="675"/>
      <c r="AX12" s="675"/>
      <c r="AY12" s="675"/>
      <c r="AZ12" s="675"/>
      <c r="BA12" s="675"/>
      <c r="BB12" s="675"/>
      <c r="BC12" s="675"/>
      <c r="BD12" s="675"/>
      <c r="BE12" s="675"/>
      <c r="BF12" s="675"/>
      <c r="BG12" s="675"/>
      <c r="BH12" s="675"/>
      <c r="BI12" s="45"/>
    </row>
    <row r="13" spans="1:62" ht="15.9" customHeight="1" thickBot="1">
      <c r="A13" s="192" t="s">
        <v>74</v>
      </c>
      <c r="B13" s="193"/>
      <c r="C13" s="676">
        <v>6</v>
      </c>
      <c r="D13" s="676"/>
      <c r="E13" s="194"/>
      <c r="F13" s="194"/>
      <c r="G13" s="677">
        <v>7</v>
      </c>
      <c r="H13" s="677"/>
      <c r="I13" s="194"/>
      <c r="J13" s="194"/>
      <c r="K13" s="677">
        <v>8</v>
      </c>
      <c r="L13" s="677"/>
      <c r="M13" s="194"/>
      <c r="N13" s="194"/>
      <c r="O13" s="677">
        <v>9</v>
      </c>
      <c r="P13" s="677"/>
      <c r="Q13" s="194"/>
      <c r="R13" s="194"/>
      <c r="S13" s="677">
        <v>10</v>
      </c>
      <c r="T13" s="677"/>
      <c r="U13" s="194"/>
      <c r="V13" s="194"/>
      <c r="W13" s="677">
        <v>11</v>
      </c>
      <c r="X13" s="677"/>
      <c r="Y13" s="194"/>
      <c r="Z13" s="194"/>
      <c r="AA13" s="677">
        <v>12</v>
      </c>
      <c r="AB13" s="677"/>
      <c r="AC13" s="194"/>
      <c r="AD13" s="194"/>
      <c r="AE13" s="677">
        <v>13</v>
      </c>
      <c r="AF13" s="677"/>
      <c r="AG13" s="194"/>
      <c r="AH13" s="194"/>
      <c r="AI13" s="677">
        <v>14</v>
      </c>
      <c r="AJ13" s="677"/>
      <c r="AK13" s="194"/>
      <c r="AL13" s="194"/>
      <c r="AM13" s="677">
        <v>15</v>
      </c>
      <c r="AN13" s="677"/>
      <c r="AO13" s="194"/>
      <c r="AP13" s="194"/>
      <c r="AQ13" s="677">
        <v>16</v>
      </c>
      <c r="AR13" s="677"/>
      <c r="AS13" s="195"/>
      <c r="AT13" s="194"/>
      <c r="AU13" s="677">
        <v>17</v>
      </c>
      <c r="AV13" s="677"/>
      <c r="AW13" s="194"/>
      <c r="AX13" s="194"/>
      <c r="AY13" s="677">
        <v>18</v>
      </c>
      <c r="AZ13" s="677"/>
      <c r="BA13" s="194"/>
      <c r="BB13" s="196"/>
      <c r="BC13" s="677">
        <v>19</v>
      </c>
      <c r="BD13" s="677"/>
      <c r="BE13" s="194"/>
      <c r="BF13" s="194"/>
      <c r="BG13" s="678">
        <v>20</v>
      </c>
      <c r="BH13" s="678"/>
      <c r="BI13" s="49" t="s">
        <v>75</v>
      </c>
    </row>
    <row r="14" spans="1:62" ht="30" customHeight="1" thickTop="1">
      <c r="A14" s="50" t="s">
        <v>76</v>
      </c>
      <c r="B14" s="51"/>
      <c r="C14" s="52"/>
      <c r="D14" s="53"/>
      <c r="E14" s="54"/>
      <c r="F14" s="54"/>
      <c r="G14" s="54"/>
      <c r="H14" s="531"/>
      <c r="I14" s="532"/>
      <c r="J14" s="532"/>
      <c r="K14" s="532"/>
      <c r="L14" s="278"/>
      <c r="M14" s="279"/>
      <c r="N14" s="279"/>
      <c r="O14" s="279"/>
      <c r="P14" s="326"/>
      <c r="Q14" s="56"/>
      <c r="R14" s="56"/>
      <c r="S14" s="56"/>
      <c r="T14" s="55"/>
      <c r="U14" s="56"/>
      <c r="V14" s="56"/>
      <c r="W14" s="56"/>
      <c r="X14" s="55"/>
      <c r="Y14" s="279"/>
      <c r="Z14" s="279"/>
      <c r="AA14" s="279"/>
      <c r="AB14" s="527"/>
      <c r="AC14" s="56"/>
      <c r="AD14" s="54"/>
      <c r="AE14" s="54"/>
      <c r="AF14" s="53"/>
      <c r="AG14" s="54"/>
      <c r="AH14" s="279"/>
      <c r="AI14" s="279"/>
      <c r="AJ14" s="278"/>
      <c r="AK14" s="279"/>
      <c r="AL14" s="279"/>
      <c r="AM14" s="279"/>
      <c r="AN14" s="278"/>
      <c r="AO14" s="279"/>
      <c r="AP14" s="279"/>
      <c r="AQ14" s="307"/>
      <c r="AR14" s="53"/>
      <c r="AS14" s="54"/>
      <c r="AT14" s="54"/>
      <c r="AU14" s="54"/>
      <c r="AV14" s="53"/>
      <c r="AW14" s="54"/>
      <c r="AX14" s="54"/>
      <c r="AY14" s="54"/>
      <c r="AZ14" s="53"/>
      <c r="BA14" s="54"/>
      <c r="BB14" s="54"/>
      <c r="BC14" s="54"/>
      <c r="BD14" s="60"/>
      <c r="BE14" s="57"/>
      <c r="BF14" s="57"/>
      <c r="BG14" s="54"/>
      <c r="BH14" s="182"/>
      <c r="BI14" s="62">
        <v>0.29166666666666669</v>
      </c>
    </row>
    <row r="15" spans="1:62" ht="30" customHeight="1">
      <c r="A15" s="63" t="s">
        <v>77</v>
      </c>
      <c r="B15" s="64"/>
      <c r="C15" s="65"/>
      <c r="D15" s="66"/>
      <c r="E15" s="67"/>
      <c r="F15" s="67"/>
      <c r="G15" s="67"/>
      <c r="H15" s="72"/>
      <c r="I15" s="71"/>
      <c r="J15" s="71"/>
      <c r="K15" s="71"/>
      <c r="L15" s="70"/>
      <c r="M15" s="67"/>
      <c r="N15" s="67"/>
      <c r="O15" s="67"/>
      <c r="P15" s="70"/>
      <c r="Q15" s="67"/>
      <c r="R15" s="281"/>
      <c r="S15" s="281"/>
      <c r="T15" s="280"/>
      <c r="U15" s="281"/>
      <c r="V15" s="281"/>
      <c r="W15" s="281"/>
      <c r="X15" s="280"/>
      <c r="Y15" s="281"/>
      <c r="Z15" s="281"/>
      <c r="AA15" s="281"/>
      <c r="AB15" s="280"/>
      <c r="AC15" s="281"/>
      <c r="AD15" s="67"/>
      <c r="AE15" s="67"/>
      <c r="AF15" s="70"/>
      <c r="AG15" s="67"/>
      <c r="AH15" s="69"/>
      <c r="AI15" s="69"/>
      <c r="AJ15" s="68"/>
      <c r="AK15" s="69"/>
      <c r="AL15" s="69"/>
      <c r="AM15" s="69"/>
      <c r="AN15" s="116"/>
      <c r="AO15" s="69"/>
      <c r="AP15" s="69"/>
      <c r="AQ15" s="84"/>
      <c r="AR15" s="68"/>
      <c r="AS15" s="69"/>
      <c r="AT15" s="76"/>
      <c r="AU15" s="76"/>
      <c r="AV15" s="75"/>
      <c r="AW15" s="76"/>
      <c r="AX15" s="76"/>
      <c r="AY15" s="76"/>
      <c r="AZ15" s="75"/>
      <c r="BA15" s="76"/>
      <c r="BB15" s="74"/>
      <c r="BC15" s="74"/>
      <c r="BD15" s="77"/>
      <c r="BE15" s="78"/>
      <c r="BF15" s="78"/>
      <c r="BG15" s="74"/>
      <c r="BH15" s="183"/>
      <c r="BI15" s="80">
        <v>0.33333333333333331</v>
      </c>
    </row>
    <row r="16" spans="1:62" ht="30" customHeight="1">
      <c r="A16" s="63" t="s">
        <v>78</v>
      </c>
      <c r="B16" s="64"/>
      <c r="C16" s="65"/>
      <c r="D16" s="66"/>
      <c r="E16" s="74"/>
      <c r="F16" s="74"/>
      <c r="G16" s="74"/>
      <c r="H16" s="282"/>
      <c r="I16" s="283"/>
      <c r="J16" s="283"/>
      <c r="K16" s="283"/>
      <c r="L16" s="282"/>
      <c r="M16" s="283"/>
      <c r="N16" s="283"/>
      <c r="O16" s="283"/>
      <c r="P16" s="327"/>
      <c r="Q16" s="76"/>
      <c r="R16" s="76"/>
      <c r="S16" s="76"/>
      <c r="T16" s="75"/>
      <c r="U16" s="76"/>
      <c r="V16" s="76"/>
      <c r="W16" s="76"/>
      <c r="X16" s="325"/>
      <c r="Y16" s="76"/>
      <c r="Z16" s="76"/>
      <c r="AA16" s="76"/>
      <c r="AB16" s="75"/>
      <c r="AC16" s="76"/>
      <c r="AD16" s="76"/>
      <c r="AE16" s="76"/>
      <c r="AF16" s="282"/>
      <c r="AG16" s="283"/>
      <c r="AH16" s="283"/>
      <c r="AI16" s="283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4"/>
      <c r="AV16" s="66"/>
      <c r="AW16" s="74"/>
      <c r="AX16" s="74"/>
      <c r="AY16" s="74"/>
      <c r="AZ16" s="66"/>
      <c r="BA16" s="74"/>
      <c r="BB16" s="74"/>
      <c r="BC16" s="175"/>
      <c r="BD16" s="77"/>
      <c r="BE16" s="78"/>
      <c r="BF16" s="78"/>
      <c r="BG16" s="74"/>
      <c r="BH16" s="183"/>
      <c r="BI16" s="80">
        <v>0.29166666666666669</v>
      </c>
    </row>
    <row r="17" spans="1:63" ht="30" customHeight="1">
      <c r="A17" s="81" t="s">
        <v>79</v>
      </c>
      <c r="B17" s="82"/>
      <c r="C17" s="83"/>
      <c r="D17" s="70"/>
      <c r="E17" s="67"/>
      <c r="F17" s="67"/>
      <c r="G17" s="67"/>
      <c r="H17" s="528"/>
      <c r="I17" s="529"/>
      <c r="J17" s="529"/>
      <c r="K17" s="529"/>
      <c r="L17" s="396"/>
      <c r="M17" s="393"/>
      <c r="N17" s="393"/>
      <c r="O17" s="393"/>
      <c r="P17" s="523"/>
      <c r="Q17" s="522"/>
      <c r="R17" s="69"/>
      <c r="S17" s="69"/>
      <c r="T17" s="68"/>
      <c r="U17" s="69"/>
      <c r="V17" s="69"/>
      <c r="W17" s="69"/>
      <c r="X17" s="68"/>
      <c r="Y17" s="281"/>
      <c r="Z17" s="281"/>
      <c r="AA17" s="281"/>
      <c r="AB17" s="68"/>
      <c r="AC17" s="69"/>
      <c r="AD17" s="67"/>
      <c r="AE17" s="67"/>
      <c r="AF17" s="70"/>
      <c r="AG17" s="67"/>
      <c r="AH17" s="281"/>
      <c r="AI17" s="281"/>
      <c r="AJ17" s="280"/>
      <c r="AK17" s="281"/>
      <c r="AL17" s="281"/>
      <c r="AM17" s="281"/>
      <c r="AN17" s="390"/>
      <c r="AO17" s="281"/>
      <c r="AP17" s="281"/>
      <c r="AQ17" s="306"/>
      <c r="AR17" s="280"/>
      <c r="AS17" s="281"/>
      <c r="AT17" s="281"/>
      <c r="AU17" s="281"/>
      <c r="AV17" s="280"/>
      <c r="AW17" s="281"/>
      <c r="AX17" s="281"/>
      <c r="AY17" s="281"/>
      <c r="AZ17" s="280"/>
      <c r="BA17" s="281"/>
      <c r="BB17" s="67"/>
      <c r="BC17" s="67"/>
      <c r="BD17" s="72"/>
      <c r="BE17" s="71"/>
      <c r="BF17" s="71"/>
      <c r="BG17" s="67"/>
      <c r="BH17" s="184"/>
      <c r="BI17" s="87">
        <v>0.33333333333333331</v>
      </c>
    </row>
    <row r="18" spans="1:63" ht="30" customHeight="1">
      <c r="A18" s="63" t="s">
        <v>80</v>
      </c>
      <c r="B18" s="64"/>
      <c r="C18" s="65"/>
      <c r="D18" s="66"/>
      <c r="E18" s="67"/>
      <c r="F18" s="67"/>
      <c r="G18" s="67"/>
      <c r="H18" s="397"/>
      <c r="I18" s="323"/>
      <c r="J18" s="323"/>
      <c r="K18" s="323"/>
      <c r="L18" s="280"/>
      <c r="M18" s="281"/>
      <c r="N18" s="281"/>
      <c r="O18" s="281"/>
      <c r="P18" s="390"/>
      <c r="Q18" s="281"/>
      <c r="R18" s="281"/>
      <c r="S18" s="281"/>
      <c r="T18" s="280"/>
      <c r="U18" s="281"/>
      <c r="V18" s="281"/>
      <c r="W18" s="281"/>
      <c r="X18" s="280"/>
      <c r="Y18" s="281"/>
      <c r="Z18" s="281"/>
      <c r="AA18" s="281"/>
      <c r="AB18" s="280"/>
      <c r="AC18" s="281"/>
      <c r="AD18" s="393"/>
      <c r="AE18" s="393"/>
      <c r="AF18" s="396"/>
      <c r="AG18" s="393"/>
      <c r="AH18" s="284"/>
      <c r="AI18" s="284"/>
      <c r="AJ18" s="520"/>
      <c r="AK18" s="284"/>
      <c r="AL18" s="284"/>
      <c r="AM18" s="284"/>
      <c r="AN18" s="539"/>
      <c r="AO18" s="522"/>
      <c r="AP18" s="522"/>
      <c r="AQ18" s="530"/>
      <c r="AR18" s="523"/>
      <c r="AS18" s="522"/>
      <c r="AT18" s="505"/>
      <c r="AU18" s="505"/>
      <c r="AV18" s="504"/>
      <c r="AW18" s="505"/>
      <c r="AX18" s="505"/>
      <c r="AY18" s="505"/>
      <c r="AZ18" s="504"/>
      <c r="BA18" s="505"/>
      <c r="BB18" s="74"/>
      <c r="BC18" s="74"/>
      <c r="BD18" s="77"/>
      <c r="BE18" s="78"/>
      <c r="BF18" s="78"/>
      <c r="BG18" s="74"/>
      <c r="BH18" s="183"/>
      <c r="BI18" s="80">
        <v>0.29166666666666669</v>
      </c>
    </row>
    <row r="19" spans="1:63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185"/>
      <c r="BI19" s="95"/>
    </row>
    <row r="20" spans="1:63" ht="15" customHeight="1" thickBo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186"/>
      <c r="BI20" s="100"/>
    </row>
    <row r="21" spans="1:63" ht="15.6" thickTop="1" thickBot="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87">
        <f>BI14+BI15+BI16+BI17+BI18</f>
        <v>1.5416666666666667</v>
      </c>
    </row>
    <row r="22" spans="1:63">
      <c r="E22" s="104"/>
      <c r="F22" s="105"/>
      <c r="G22" s="106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3">
      <c r="BB23" s="102"/>
      <c r="BC23" s="102"/>
      <c r="BD23" s="102"/>
      <c r="BE23" s="102"/>
      <c r="BF23" s="102"/>
      <c r="BG23" s="102"/>
      <c r="BH23" s="102"/>
      <c r="BI23" s="107"/>
    </row>
    <row r="24" spans="1:63">
      <c r="B24" s="121"/>
      <c r="D24" s="197"/>
      <c r="BD24" s="102"/>
      <c r="BE24" s="102"/>
      <c r="BF24" s="102"/>
      <c r="BG24" s="102"/>
      <c r="BH24" s="102"/>
      <c r="BI24" s="102"/>
      <c r="BJ24" s="102"/>
      <c r="BK24" s="35"/>
    </row>
    <row r="25" spans="1:63">
      <c r="BB25" s="102"/>
      <c r="BC25" s="102"/>
      <c r="BD25" s="102"/>
      <c r="BE25" s="102"/>
      <c r="BF25" s="102"/>
      <c r="BG25" s="102"/>
      <c r="BH25" s="102"/>
    </row>
    <row r="26" spans="1:63">
      <c r="M26" s="108" t="str">
        <f>'Liste des personnels'!C49</f>
        <v>Saint-Pol-sur-Mer, le 01/09/2017</v>
      </c>
      <c r="BB26" s="102"/>
      <c r="BC26" s="102"/>
      <c r="BD26" s="102"/>
      <c r="BE26" s="102"/>
      <c r="BF26" s="102"/>
      <c r="BG26" s="102"/>
      <c r="BH26" s="102"/>
    </row>
    <row r="27" spans="1:63">
      <c r="BB27" s="102"/>
      <c r="BC27" s="102"/>
      <c r="BD27" s="102"/>
      <c r="BE27" s="102"/>
      <c r="BF27" s="102"/>
      <c r="BG27" s="102"/>
    </row>
    <row r="28" spans="1:63">
      <c r="AF28" s="34" t="str">
        <f>'Liste des personnels'!$D$51</f>
        <v>Le Proviseur,</v>
      </c>
      <c r="AV28" s="34" t="s">
        <v>85</v>
      </c>
    </row>
    <row r="31" spans="1:63">
      <c r="AH31" s="34" t="str">
        <f>'Liste des personnels'!$D$53</f>
        <v>J-M. SAILLY</v>
      </c>
      <c r="AX31" s="34" t="str">
        <f>N8</f>
        <v>Philippe DHERBOMEZ</v>
      </c>
    </row>
  </sheetData>
  <sheetProtection selectLockedCells="1" selectUnlockedCells="1"/>
  <mergeCells count="26">
    <mergeCell ref="BF21:BH21"/>
    <mergeCell ref="AE13:AF13"/>
    <mergeCell ref="AI13:AJ13"/>
    <mergeCell ref="AM13:AN13"/>
    <mergeCell ref="AQ13:AR13"/>
    <mergeCell ref="AU13:AV13"/>
    <mergeCell ref="AY13:AZ13"/>
    <mergeCell ref="AK10:AR10"/>
    <mergeCell ref="AS10:BI10"/>
    <mergeCell ref="E12:BH12"/>
    <mergeCell ref="C13:D13"/>
    <mergeCell ref="G13:H13"/>
    <mergeCell ref="K13:L13"/>
    <mergeCell ref="O13:P13"/>
    <mergeCell ref="S13:T13"/>
    <mergeCell ref="W13:X13"/>
    <mergeCell ref="AA13:AB13"/>
    <mergeCell ref="BC13:BD13"/>
    <mergeCell ref="BG13:BH13"/>
    <mergeCell ref="AK9:AR9"/>
    <mergeCell ref="AS9:BI9"/>
    <mergeCell ref="BF5:BI5"/>
    <mergeCell ref="AO6:BD6"/>
    <mergeCell ref="BF6:BI6"/>
    <mergeCell ref="AK8:AR8"/>
    <mergeCell ref="AS8:BJ8"/>
  </mergeCells>
  <printOptions horizontalCentered="1" verticalCentered="1"/>
  <pageMargins left="0.55118110236220474" right="0.23622047244094491" top="0.31496062992125984" bottom="0.31496062992125984" header="0.51181102362204722" footer="0.51181102362204722"/>
  <pageSetup paperSize="9" firstPageNumber="0" orientation="landscape" r:id="rId1"/>
  <headerFooter alignWithMargins="0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4"/>
  <dimension ref="A4:BE55"/>
  <sheetViews>
    <sheetView topLeftCell="A16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5" style="121" customWidth="1"/>
    <col min="5" max="5" width="3.109375" style="121" customWidth="1"/>
    <col min="6" max="6" width="7.109375" style="121" customWidth="1"/>
    <col min="7" max="7" width="4.5546875" style="121" customWidth="1"/>
    <col min="8" max="8" width="3.109375" style="121" customWidth="1"/>
    <col min="9" max="9" width="7.109375" style="121" customWidth="1"/>
    <col min="10" max="10" width="5" style="121" customWidth="1"/>
    <col min="11" max="11" width="3.109375" style="121" customWidth="1"/>
    <col min="12" max="12" width="7.109375" style="121" customWidth="1"/>
    <col min="13" max="13" width="5" style="121" customWidth="1"/>
    <col min="14" max="14" width="3.109375" style="121" customWidth="1"/>
    <col min="15" max="15" width="7.109375" style="121" customWidth="1"/>
    <col min="16" max="16" width="4.5546875" style="121" customWidth="1"/>
    <col min="17" max="17" width="3.109375" style="121" customWidth="1"/>
    <col min="18" max="18" width="7.109375" style="121" customWidth="1"/>
    <col min="19" max="19" width="5" style="121" customWidth="1"/>
    <col min="20" max="20" width="3.109375" style="121" customWidth="1"/>
    <col min="21" max="21" width="7.109375" style="121" customWidth="1"/>
    <col min="22" max="22" width="5" style="121" customWidth="1"/>
    <col min="23" max="23" width="3.109375" style="121" customWidth="1"/>
    <col min="24" max="24" width="7.109375" style="121" customWidth="1"/>
    <col min="25" max="25" width="5" style="121" customWidth="1"/>
    <col min="26" max="26" width="3.109375" style="121" customWidth="1"/>
    <col min="27" max="27" width="7.109375" style="121" customWidth="1"/>
    <col min="28" max="28" width="5" style="121" customWidth="1"/>
    <col min="29" max="29" width="3.109375" style="121" customWidth="1"/>
    <col min="30" max="30" width="7.109375" style="121" customWidth="1"/>
    <col min="31" max="31" width="5" style="121" customWidth="1"/>
    <col min="32" max="32" width="3.109375" style="121" customWidth="1"/>
    <col min="33" max="33" width="7.109375" style="121" customWidth="1"/>
    <col min="34" max="34" width="4.5546875" style="121" customWidth="1"/>
    <col min="35" max="35" width="3.109375" style="121" customWidth="1"/>
    <col min="36" max="36" width="7.109375" style="121" customWidth="1"/>
    <col min="37" max="37" width="5" style="121" customWidth="1"/>
    <col min="38" max="38" width="3.109375" style="121" customWidth="1"/>
    <col min="39" max="39" width="7.109375" style="121" customWidth="1"/>
    <col min="40" max="16384" width="11.44140625" style="121"/>
  </cols>
  <sheetData>
    <row r="4" spans="1:57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7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7" ht="12" customHeight="1"/>
    <row r="7" spans="1:57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'Liste des personnels'!C19</f>
        <v>Philippe DHERBOMEZ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personnels'!D19</f>
        <v>Agent Technique Territorial contractuel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2"/>
      <c r="AT7" s="132"/>
      <c r="AU7" s="133"/>
      <c r="AV7" s="133"/>
      <c r="AW7" s="133"/>
      <c r="AX7" s="132"/>
      <c r="AY7" s="40"/>
      <c r="AZ7" s="40"/>
      <c r="BA7" s="131"/>
      <c r="BB7" s="131"/>
      <c r="BC7" s="131"/>
      <c r="BD7" s="38"/>
    </row>
    <row r="8" spans="1:57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personnels'!E19</f>
        <v>Maintenance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5"/>
      <c r="AX8" s="135"/>
      <c r="AY8" s="136"/>
      <c r="AZ8" s="136"/>
      <c r="BA8" s="134"/>
      <c r="BB8" s="134"/>
      <c r="BC8" s="134"/>
    </row>
    <row r="9" spans="1:57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personnels'!J19</f>
        <v>41567</v>
      </c>
      <c r="I9" s="629"/>
      <c r="J9" s="629"/>
      <c r="K9" s="102"/>
      <c r="L9" s="107" t="s">
        <v>5</v>
      </c>
      <c r="M9" s="107"/>
      <c r="N9" s="629">
        <f>'Liste des personnels'!L19</f>
        <v>41759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personnels'!F19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02"/>
      <c r="AX9" s="102"/>
      <c r="AY9" s="136"/>
      <c r="AZ9" s="136"/>
      <c r="BA9" s="134"/>
      <c r="BB9" s="134"/>
      <c r="BC9" s="134"/>
    </row>
    <row r="10" spans="1:57" ht="18.75" customHeight="1">
      <c r="U10" s="615" t="s">
        <v>88</v>
      </c>
      <c r="V10" s="615"/>
      <c r="W10" s="615"/>
      <c r="X10" s="615"/>
      <c r="Y10" s="615"/>
      <c r="Z10" s="615"/>
      <c r="AA10" s="679" t="s">
        <v>238</v>
      </c>
      <c r="AB10" s="679"/>
      <c r="AC10" s="679"/>
      <c r="AD10" s="679"/>
      <c r="AE10" s="679"/>
      <c r="AF10" s="679"/>
      <c r="AG10" s="679"/>
      <c r="AH10" s="679"/>
      <c r="AI10" s="679"/>
      <c r="AJ10" s="679"/>
      <c r="AK10" s="679"/>
      <c r="AL10" s="467"/>
      <c r="AM10" s="467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2"/>
      <c r="BD10" s="102"/>
      <c r="BE10" s="107"/>
    </row>
    <row r="11" spans="1:57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7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7" s="141" customFormat="1">
      <c r="D13" s="406">
        <v>41517</v>
      </c>
      <c r="E13" s="411">
        <v>1</v>
      </c>
      <c r="F13" s="433"/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v>0.29166666666666669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v>0.33333333333333331</v>
      </c>
      <c r="V13" s="406">
        <v>41698</v>
      </c>
      <c r="W13" s="414">
        <v>1</v>
      </c>
      <c r="X13" s="431"/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/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/>
      <c r="AO13" s="198"/>
    </row>
    <row r="14" spans="1:57">
      <c r="D14" s="406">
        <v>41518</v>
      </c>
      <c r="E14" s="408">
        <v>2</v>
      </c>
      <c r="F14" s="435"/>
      <c r="G14" s="405">
        <v>41548</v>
      </c>
      <c r="H14" s="408">
        <v>2</v>
      </c>
      <c r="I14" s="412"/>
      <c r="J14" s="406">
        <v>41579</v>
      </c>
      <c r="K14" s="408">
        <v>2</v>
      </c>
      <c r="L14" s="430"/>
      <c r="M14" s="406">
        <v>41609</v>
      </c>
      <c r="N14" s="408">
        <v>2</v>
      </c>
      <c r="O14" s="435"/>
      <c r="P14" s="413">
        <v>41640</v>
      </c>
      <c r="Q14" s="408">
        <v>2</v>
      </c>
      <c r="R14" s="430"/>
      <c r="S14" s="406">
        <v>41671</v>
      </c>
      <c r="T14" s="409">
        <v>2</v>
      </c>
      <c r="U14" s="412">
        <v>0.29166666666666669</v>
      </c>
      <c r="V14" s="406">
        <v>41699</v>
      </c>
      <c r="W14" s="408">
        <v>2</v>
      </c>
      <c r="X14" s="431"/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/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/>
      <c r="AK14" s="406">
        <v>41852</v>
      </c>
      <c r="AL14" s="409">
        <v>2</v>
      </c>
      <c r="AM14" s="432"/>
    </row>
    <row r="15" spans="1:57">
      <c r="D15" s="406">
        <v>41519</v>
      </c>
      <c r="E15" s="408">
        <v>3</v>
      </c>
      <c r="F15" s="370"/>
      <c r="G15" s="405">
        <v>41549</v>
      </c>
      <c r="H15" s="408">
        <v>3</v>
      </c>
      <c r="I15" s="412"/>
      <c r="J15" s="406">
        <v>41580</v>
      </c>
      <c r="K15" s="408">
        <v>3</v>
      </c>
      <c r="L15" s="430"/>
      <c r="M15" s="406">
        <v>41610</v>
      </c>
      <c r="N15" s="408">
        <v>3</v>
      </c>
      <c r="O15" s="370"/>
      <c r="P15" s="413">
        <v>41641</v>
      </c>
      <c r="Q15" s="408">
        <v>3</v>
      </c>
      <c r="R15" s="430"/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v>0.33333333333333331</v>
      </c>
      <c r="AB15" s="406">
        <v>41761</v>
      </c>
      <c r="AC15" s="409">
        <v>3</v>
      </c>
      <c r="AD15" s="430"/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/>
      <c r="AK15" s="406">
        <v>41853</v>
      </c>
      <c r="AL15" s="409">
        <v>3</v>
      </c>
      <c r="AM15" s="432"/>
    </row>
    <row r="16" spans="1:57">
      <c r="D16" s="406">
        <v>41520</v>
      </c>
      <c r="E16" s="407">
        <v>4</v>
      </c>
      <c r="F16" s="412"/>
      <c r="G16" s="405">
        <v>41550</v>
      </c>
      <c r="H16" s="407">
        <v>4</v>
      </c>
      <c r="I16" s="412"/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v>0.29166666666666669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v>0.29166666666666669</v>
      </c>
      <c r="AB16" s="406">
        <v>41762</v>
      </c>
      <c r="AC16" s="409">
        <v>1</v>
      </c>
      <c r="AD16" s="430"/>
      <c r="AE16" s="406">
        <v>41793</v>
      </c>
      <c r="AF16" s="407">
        <v>4</v>
      </c>
      <c r="AG16" s="412"/>
      <c r="AH16" s="405">
        <v>41823</v>
      </c>
      <c r="AI16" s="407">
        <v>4</v>
      </c>
      <c r="AJ16" s="412"/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/>
      <c r="G17" s="405">
        <v>41551</v>
      </c>
      <c r="H17" s="407">
        <v>5</v>
      </c>
      <c r="I17" s="412"/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v>0.33333333333333331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v>0.29166666666666669</v>
      </c>
      <c r="V17" s="406">
        <v>41702</v>
      </c>
      <c r="W17" s="407">
        <v>5</v>
      </c>
      <c r="X17" s="431"/>
      <c r="Y17" s="404">
        <v>41733</v>
      </c>
      <c r="Z17" s="407">
        <v>5</v>
      </c>
      <c r="AA17" s="412">
        <v>0.33333333333333331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/>
      <c r="AH17" s="405">
        <v>41824</v>
      </c>
      <c r="AI17" s="407">
        <v>5</v>
      </c>
      <c r="AJ17" s="412"/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/>
      <c r="G18" s="405">
        <v>41552</v>
      </c>
      <c r="H18" s="408">
        <v>6</v>
      </c>
      <c r="I18" s="412"/>
      <c r="J18" s="406">
        <v>41583</v>
      </c>
      <c r="K18" s="408">
        <v>6</v>
      </c>
      <c r="L18" s="412">
        <v>0.20833333333333334</v>
      </c>
      <c r="M18" s="406">
        <v>41613</v>
      </c>
      <c r="N18" s="408">
        <v>6</v>
      </c>
      <c r="O18" s="412">
        <v>0.29166666666666669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v>0.33333333333333331</v>
      </c>
      <c r="V18" s="406">
        <v>41703</v>
      </c>
      <c r="W18" s="408">
        <v>6</v>
      </c>
      <c r="X18" s="430"/>
      <c r="Y18" s="404">
        <v>41734</v>
      </c>
      <c r="Z18" s="408">
        <v>6</v>
      </c>
      <c r="AA18" s="412">
        <v>0.29166666666666669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/>
      <c r="AH18" s="405">
        <v>41825</v>
      </c>
      <c r="AI18" s="408">
        <v>6</v>
      </c>
      <c r="AJ18" s="412"/>
      <c r="AK18" s="406">
        <v>41856</v>
      </c>
      <c r="AL18" s="408">
        <v>6</v>
      </c>
      <c r="AM18" s="432"/>
    </row>
    <row r="19" spans="4:40">
      <c r="D19" s="406">
        <v>41523</v>
      </c>
      <c r="E19" s="408">
        <v>7</v>
      </c>
      <c r="F19" s="412"/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v>0.29166666666666669</v>
      </c>
      <c r="M19" s="406">
        <v>41614</v>
      </c>
      <c r="N19" s="408">
        <v>7</v>
      </c>
      <c r="O19" s="412">
        <v>0.33333333333333331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v>0.29166666666666669</v>
      </c>
      <c r="V19" s="406">
        <v>41704</v>
      </c>
      <c r="W19" s="409">
        <v>7</v>
      </c>
      <c r="X19" s="430"/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/>
      <c r="AE19" s="406">
        <v>41796</v>
      </c>
      <c r="AF19" s="409">
        <v>7</v>
      </c>
      <c r="AG19" s="412"/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/>
    </row>
    <row r="20" spans="4:40">
      <c r="D20" s="406">
        <v>41524</v>
      </c>
      <c r="E20" s="408">
        <v>8</v>
      </c>
      <c r="F20" s="412"/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v>0.29166666666666669</v>
      </c>
      <c r="M20" s="406">
        <v>41615</v>
      </c>
      <c r="N20" s="408">
        <v>8</v>
      </c>
      <c r="O20" s="412">
        <v>0.29166666666666669</v>
      </c>
      <c r="P20" s="413">
        <v>41646</v>
      </c>
      <c r="Q20" s="408">
        <v>8</v>
      </c>
      <c r="R20" s="412">
        <v>0.29166666666666669</v>
      </c>
      <c r="S20" s="406">
        <v>41677</v>
      </c>
      <c r="T20" s="409">
        <v>8</v>
      </c>
      <c r="U20" s="412">
        <v>0.33333333333333331</v>
      </c>
      <c r="V20" s="406">
        <v>41705</v>
      </c>
      <c r="W20" s="409">
        <v>8</v>
      </c>
      <c r="X20" s="430"/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/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/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/>
      <c r="J21" s="406">
        <v>41586</v>
      </c>
      <c r="K21" s="408">
        <v>9</v>
      </c>
      <c r="L21" s="412">
        <v>0.29166666666666669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v>0.33333333333333331</v>
      </c>
      <c r="S21" s="406">
        <v>41678</v>
      </c>
      <c r="T21" s="407">
        <v>9</v>
      </c>
      <c r="U21" s="412">
        <v>0.29166666666666669</v>
      </c>
      <c r="V21" s="406">
        <v>41706</v>
      </c>
      <c r="W21" s="408">
        <v>9</v>
      </c>
      <c r="X21" s="430"/>
      <c r="Y21" s="404">
        <v>41737</v>
      </c>
      <c r="Z21" s="408">
        <v>9</v>
      </c>
      <c r="AA21" s="412">
        <v>0.29166666666666669</v>
      </c>
      <c r="AB21" s="406">
        <v>41767</v>
      </c>
      <c r="AC21" s="408">
        <v>9</v>
      </c>
      <c r="AD21" s="412"/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/>
      <c r="AK21" s="406">
        <v>41859</v>
      </c>
      <c r="AL21" s="409">
        <v>9</v>
      </c>
      <c r="AM21" s="432"/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/>
      <c r="J22" s="406">
        <v>41587</v>
      </c>
      <c r="K22" s="408">
        <v>10</v>
      </c>
      <c r="L22" s="412">
        <v>0.20833333333333334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v>0.29166666666666669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v>0.33333333333333331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/>
      <c r="AK22" s="406">
        <v>41860</v>
      </c>
      <c r="AL22" s="409">
        <v>10</v>
      </c>
      <c r="AM22" s="432"/>
    </row>
    <row r="23" spans="4:40">
      <c r="D23" s="406">
        <v>41527</v>
      </c>
      <c r="E23" s="408">
        <v>11</v>
      </c>
      <c r="F23" s="412"/>
      <c r="G23" s="405">
        <v>41557</v>
      </c>
      <c r="H23" s="408">
        <v>11</v>
      </c>
      <c r="I23" s="412"/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v>0.29166666666666669</v>
      </c>
      <c r="P23" s="413">
        <v>41649</v>
      </c>
      <c r="Q23" s="408">
        <v>11</v>
      </c>
      <c r="R23" s="412">
        <v>0.33333333333333331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v>0.29166666666666669</v>
      </c>
      <c r="AB23" s="406">
        <v>41769</v>
      </c>
      <c r="AC23" s="409">
        <v>11</v>
      </c>
      <c r="AD23" s="412"/>
      <c r="AE23" s="406">
        <v>41800</v>
      </c>
      <c r="AF23" s="408">
        <v>11</v>
      </c>
      <c r="AG23" s="412"/>
      <c r="AH23" s="405">
        <v>41830</v>
      </c>
      <c r="AI23" s="408">
        <v>11</v>
      </c>
      <c r="AJ23" s="430"/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/>
      <c r="G24" s="405">
        <v>41558</v>
      </c>
      <c r="H24" s="408">
        <v>12</v>
      </c>
      <c r="I24" s="412"/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v>0.33333333333333331</v>
      </c>
      <c r="P24" s="413">
        <v>41650</v>
      </c>
      <c r="Q24" s="409">
        <v>12</v>
      </c>
      <c r="R24" s="412">
        <v>0.29166666666666669</v>
      </c>
      <c r="S24" s="406">
        <v>41681</v>
      </c>
      <c r="T24" s="407">
        <v>12</v>
      </c>
      <c r="U24" s="412">
        <v>0.29166666666666669</v>
      </c>
      <c r="V24" s="406">
        <v>41709</v>
      </c>
      <c r="W24" s="408">
        <v>12</v>
      </c>
      <c r="X24" s="412">
        <v>0.29166666666666669</v>
      </c>
      <c r="Y24" s="404">
        <v>41740</v>
      </c>
      <c r="Z24" s="408">
        <v>12</v>
      </c>
      <c r="AA24" s="412">
        <v>0.33333333333333331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/>
      <c r="AH24" s="405">
        <v>41831</v>
      </c>
      <c r="AI24" s="408">
        <v>12</v>
      </c>
      <c r="AJ24" s="430"/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/>
      <c r="G25" s="405">
        <v>41559</v>
      </c>
      <c r="H25" s="408">
        <v>13</v>
      </c>
      <c r="I25" s="412"/>
      <c r="J25" s="406">
        <v>41590</v>
      </c>
      <c r="K25" s="408">
        <v>13</v>
      </c>
      <c r="L25" s="412">
        <v>0.20833333333333334</v>
      </c>
      <c r="M25" s="406">
        <v>41620</v>
      </c>
      <c r="N25" s="408">
        <v>13</v>
      </c>
      <c r="O25" s="412">
        <v>0.29166666666666669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v>0.33333333333333331</v>
      </c>
      <c r="V25" s="406">
        <v>41710</v>
      </c>
      <c r="W25" s="408">
        <v>13</v>
      </c>
      <c r="X25" s="412">
        <v>0.33333333333333331</v>
      </c>
      <c r="Y25" s="404">
        <v>41741</v>
      </c>
      <c r="Z25" s="408">
        <v>13</v>
      </c>
      <c r="AA25" s="412">
        <v>0.29166666666666669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/>
      <c r="AH25" s="405">
        <v>41832</v>
      </c>
      <c r="AI25" s="408">
        <v>13</v>
      </c>
      <c r="AJ25" s="430"/>
      <c r="AK25" s="406">
        <v>41863</v>
      </c>
      <c r="AL25" s="408">
        <v>13</v>
      </c>
      <c r="AM25" s="432"/>
    </row>
    <row r="26" spans="4:40">
      <c r="D26" s="406">
        <v>41530</v>
      </c>
      <c r="E26" s="408">
        <v>14</v>
      </c>
      <c r="F26" s="412"/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v>0.33333333333333331</v>
      </c>
      <c r="M26" s="406">
        <v>41621</v>
      </c>
      <c r="N26" s="408">
        <v>14</v>
      </c>
      <c r="O26" s="412">
        <v>0.33333333333333331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v>0.29166666666666669</v>
      </c>
      <c r="V26" s="406">
        <v>41711</v>
      </c>
      <c r="W26" s="409">
        <v>14</v>
      </c>
      <c r="X26" s="412">
        <v>0.29166666666666669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/>
      <c r="AE26" s="406">
        <v>41803</v>
      </c>
      <c r="AF26" s="409">
        <v>14</v>
      </c>
      <c r="AG26" s="412"/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/>
    </row>
    <row r="27" spans="4:40">
      <c r="D27" s="406">
        <v>41531</v>
      </c>
      <c r="E27" s="408">
        <v>15</v>
      </c>
      <c r="F27" s="412"/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v>0.29166666666666669</v>
      </c>
      <c r="M27" s="406">
        <v>41622</v>
      </c>
      <c r="N27" s="408">
        <v>15</v>
      </c>
      <c r="O27" s="412">
        <v>0.29166666666666669</v>
      </c>
      <c r="P27" s="413">
        <v>41653</v>
      </c>
      <c r="Q27" s="408">
        <v>15</v>
      </c>
      <c r="R27" s="412">
        <v>0.29166666666666669</v>
      </c>
      <c r="S27" s="406">
        <v>41684</v>
      </c>
      <c r="T27" s="407">
        <v>15</v>
      </c>
      <c r="U27" s="412">
        <v>0.33333333333333331</v>
      </c>
      <c r="V27" s="406">
        <v>41712</v>
      </c>
      <c r="W27" s="409">
        <v>15</v>
      </c>
      <c r="X27" s="412">
        <v>0.33333333333333331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/>
      <c r="AE27" s="406">
        <v>41804</v>
      </c>
      <c r="AF27" s="409">
        <v>15</v>
      </c>
      <c r="AG27" s="412"/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/>
      <c r="J28" s="406">
        <v>41593</v>
      </c>
      <c r="K28" s="408">
        <v>16</v>
      </c>
      <c r="L28" s="412">
        <v>0.33333333333333331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v>0.33333333333333331</v>
      </c>
      <c r="S28" s="406">
        <v>41685</v>
      </c>
      <c r="T28" s="408">
        <v>16</v>
      </c>
      <c r="U28" s="412">
        <v>0.29166666666666669</v>
      </c>
      <c r="V28" s="406">
        <v>41713</v>
      </c>
      <c r="W28" s="408">
        <v>16</v>
      </c>
      <c r="X28" s="412">
        <v>0.29166666666666669</v>
      </c>
      <c r="Y28" s="404">
        <v>41744</v>
      </c>
      <c r="Z28" s="408">
        <v>16</v>
      </c>
      <c r="AA28" s="412">
        <v>0.29166666666666669</v>
      </c>
      <c r="AB28" s="406">
        <v>41774</v>
      </c>
      <c r="AC28" s="408">
        <v>16</v>
      </c>
      <c r="AD28" s="412"/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/>
      <c r="AK28" s="406">
        <v>41866</v>
      </c>
      <c r="AL28" s="409">
        <v>16</v>
      </c>
      <c r="AM28" s="432"/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/>
      <c r="J29" s="406">
        <v>41594</v>
      </c>
      <c r="K29" s="408">
        <v>17</v>
      </c>
      <c r="L29" s="412">
        <v>0.29166666666666669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v>0.29166666666666669</v>
      </c>
      <c r="S29" s="406">
        <v>41686</v>
      </c>
      <c r="T29" s="409">
        <v>17</v>
      </c>
      <c r="U29" s="534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v>0.33333333333333331</v>
      </c>
      <c r="AB29" s="406">
        <v>41775</v>
      </c>
      <c r="AC29" s="408">
        <v>17</v>
      </c>
      <c r="AD29" s="412"/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/>
      <c r="AK29" s="406">
        <v>41867</v>
      </c>
      <c r="AL29" s="409">
        <v>17</v>
      </c>
      <c r="AM29" s="432"/>
    </row>
    <row r="30" spans="4:40">
      <c r="D30" s="406">
        <v>41534</v>
      </c>
      <c r="E30" s="408">
        <v>18</v>
      </c>
      <c r="F30" s="412"/>
      <c r="G30" s="405">
        <v>41564</v>
      </c>
      <c r="H30" s="408">
        <v>18</v>
      </c>
      <c r="I30" s="412"/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v>0.29166666666666669</v>
      </c>
      <c r="P30" s="413">
        <v>41656</v>
      </c>
      <c r="Q30" s="408">
        <v>18</v>
      </c>
      <c r="R30" s="412">
        <v>0.33333333333333331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v>0.29166666666666669</v>
      </c>
      <c r="AB30" s="406">
        <v>41776</v>
      </c>
      <c r="AC30" s="408">
        <v>18</v>
      </c>
      <c r="AD30" s="412"/>
      <c r="AE30" s="406">
        <v>41807</v>
      </c>
      <c r="AF30" s="408">
        <v>18</v>
      </c>
      <c r="AG30" s="412"/>
      <c r="AH30" s="405">
        <v>41837</v>
      </c>
      <c r="AI30" s="408">
        <v>18</v>
      </c>
      <c r="AJ30" s="430"/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/>
      <c r="G31" s="405">
        <v>41565</v>
      </c>
      <c r="H31" s="408">
        <v>19</v>
      </c>
      <c r="I31" s="412"/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v>0.33333333333333331</v>
      </c>
      <c r="P31" s="413">
        <v>41657</v>
      </c>
      <c r="Q31" s="409">
        <v>19</v>
      </c>
      <c r="R31" s="412">
        <v>0.29166666666666669</v>
      </c>
      <c r="S31" s="406">
        <v>41688</v>
      </c>
      <c r="T31" s="408">
        <v>19</v>
      </c>
      <c r="U31" s="412">
        <v>0.29166666666666669</v>
      </c>
      <c r="V31" s="406">
        <v>41716</v>
      </c>
      <c r="W31" s="408">
        <v>19</v>
      </c>
      <c r="X31" s="412">
        <v>0.29166666666666669</v>
      </c>
      <c r="Y31" s="404">
        <v>41747</v>
      </c>
      <c r="Z31" s="408">
        <v>19</v>
      </c>
      <c r="AA31" s="412">
        <v>0.33333333333333331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/>
      <c r="AH31" s="405">
        <v>41838</v>
      </c>
      <c r="AI31" s="408">
        <v>19</v>
      </c>
      <c r="AJ31" s="430"/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/>
      <c r="G32" s="405">
        <v>41566</v>
      </c>
      <c r="H32" s="408">
        <v>20</v>
      </c>
      <c r="I32" s="412"/>
      <c r="J32" s="406">
        <v>41597</v>
      </c>
      <c r="K32" s="408">
        <v>20</v>
      </c>
      <c r="L32" s="412">
        <v>0.29166666666666669</v>
      </c>
      <c r="M32" s="406">
        <v>41627</v>
      </c>
      <c r="N32" s="408">
        <v>20</v>
      </c>
      <c r="O32" s="412">
        <v>0.29166666666666669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v>0.33333333333333331</v>
      </c>
      <c r="V32" s="406">
        <v>41717</v>
      </c>
      <c r="W32" s="408">
        <v>20</v>
      </c>
      <c r="X32" s="412">
        <v>0.33333333333333331</v>
      </c>
      <c r="Y32" s="404">
        <v>41748</v>
      </c>
      <c r="Z32" s="408">
        <v>20</v>
      </c>
      <c r="AA32" s="412">
        <v>0.29166666666666669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/>
      <c r="AH32" s="405">
        <v>41839</v>
      </c>
      <c r="AI32" s="408">
        <v>20</v>
      </c>
      <c r="AJ32" s="430"/>
      <c r="AK32" s="406">
        <v>41870</v>
      </c>
      <c r="AL32" s="408">
        <v>20</v>
      </c>
      <c r="AM32" s="432"/>
    </row>
    <row r="33" spans="4:40">
      <c r="D33" s="406">
        <v>41537</v>
      </c>
      <c r="E33" s="408">
        <v>21</v>
      </c>
      <c r="F33" s="412"/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v>0.33333333333333331</v>
      </c>
      <c r="M33" s="406">
        <v>41628</v>
      </c>
      <c r="N33" s="408">
        <v>21</v>
      </c>
      <c r="O33" s="412">
        <v>0.33333333333333331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v>0.29166666666666669</v>
      </c>
      <c r="V33" s="406">
        <v>41718</v>
      </c>
      <c r="W33" s="409">
        <v>21</v>
      </c>
      <c r="X33" s="412">
        <v>0.29166666666666669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/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/>
    </row>
    <row r="34" spans="4:40">
      <c r="D34" s="406">
        <v>41538</v>
      </c>
      <c r="E34" s="408">
        <v>22</v>
      </c>
      <c r="F34" s="412"/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v>0.29166666666666669</v>
      </c>
      <c r="M34" s="406">
        <v>41629</v>
      </c>
      <c r="N34" s="408">
        <v>22</v>
      </c>
      <c r="O34" s="412">
        <v>0.29166666666666669</v>
      </c>
      <c r="P34" s="413">
        <v>41660</v>
      </c>
      <c r="Q34" s="408">
        <v>22</v>
      </c>
      <c r="R34" s="412">
        <v>0.29166666666666669</v>
      </c>
      <c r="S34" s="406">
        <v>41691</v>
      </c>
      <c r="T34" s="408">
        <v>22</v>
      </c>
      <c r="U34" s="412">
        <v>0.33333333333333331</v>
      </c>
      <c r="V34" s="406">
        <v>41719</v>
      </c>
      <c r="W34" s="409">
        <v>22</v>
      </c>
      <c r="X34" s="412">
        <v>0.33333333333333331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/>
      <c r="AE34" s="406">
        <v>41811</v>
      </c>
      <c r="AF34" s="409">
        <v>22</v>
      </c>
      <c r="AG34" s="412"/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/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47">
        <v>0.29166666666666669</v>
      </c>
      <c r="J35" s="406">
        <v>41600</v>
      </c>
      <c r="K35" s="408">
        <v>23</v>
      </c>
      <c r="L35" s="412">
        <v>0.33333333333333331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v>0.33333333333333331</v>
      </c>
      <c r="S35" s="406">
        <v>41692</v>
      </c>
      <c r="T35" s="409">
        <v>23</v>
      </c>
      <c r="U35" s="412">
        <v>0.29166666666666669</v>
      </c>
      <c r="V35" s="406">
        <v>41720</v>
      </c>
      <c r="W35" s="408">
        <v>23</v>
      </c>
      <c r="X35" s="412">
        <v>0.29166666666666669</v>
      </c>
      <c r="Y35" s="404">
        <v>41751</v>
      </c>
      <c r="Z35" s="408">
        <v>23</v>
      </c>
      <c r="AA35" s="430">
        <v>0.29166666666666669</v>
      </c>
      <c r="AB35" s="406">
        <v>41781</v>
      </c>
      <c r="AC35" s="408">
        <v>23</v>
      </c>
      <c r="AD35" s="412"/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/>
      <c r="AK35" s="406">
        <v>41873</v>
      </c>
      <c r="AL35" s="409">
        <v>23</v>
      </c>
      <c r="AM35" s="432"/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v>0.29166666666666669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v>0.29166666666666669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>
        <v>0.29166666666666669</v>
      </c>
      <c r="AB36" s="406">
        <v>41782</v>
      </c>
      <c r="AC36" s="408">
        <v>24</v>
      </c>
      <c r="AD36" s="412"/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/>
      <c r="AK36" s="406">
        <v>41874</v>
      </c>
      <c r="AL36" s="409">
        <v>24</v>
      </c>
      <c r="AM36" s="432"/>
    </row>
    <row r="37" spans="4:40">
      <c r="D37" s="406">
        <v>41541</v>
      </c>
      <c r="E37" s="408">
        <v>25</v>
      </c>
      <c r="F37" s="412"/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v>0.33333333333333331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/>
      <c r="AB37" s="406">
        <v>41783</v>
      </c>
      <c r="AC37" s="408">
        <v>25</v>
      </c>
      <c r="AD37" s="412"/>
      <c r="AE37" s="406">
        <v>41814</v>
      </c>
      <c r="AF37" s="408">
        <v>25</v>
      </c>
      <c r="AG37" s="412"/>
      <c r="AH37" s="405">
        <v>41844</v>
      </c>
      <c r="AI37" s="408">
        <v>25</v>
      </c>
      <c r="AJ37" s="430"/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/>
      <c r="G38" s="405">
        <v>41572</v>
      </c>
      <c r="H38" s="408">
        <v>26</v>
      </c>
      <c r="I38" s="430"/>
      <c r="J38" s="406">
        <v>41603</v>
      </c>
      <c r="K38" s="408">
        <v>26</v>
      </c>
      <c r="L38" s="370"/>
      <c r="M38" s="406">
        <v>41633</v>
      </c>
      <c r="N38" s="408">
        <v>26</v>
      </c>
      <c r="O38" s="430"/>
      <c r="P38" s="413">
        <v>41664</v>
      </c>
      <c r="Q38" s="409">
        <v>26</v>
      </c>
      <c r="R38" s="412">
        <v>0.29166666666666669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v>0.29166666666666669</v>
      </c>
      <c r="Y38" s="404">
        <v>41754</v>
      </c>
      <c r="Z38" s="408">
        <v>26</v>
      </c>
      <c r="AA38" s="430"/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/>
      <c r="AH38" s="405">
        <v>41845</v>
      </c>
      <c r="AI38" s="408">
        <v>26</v>
      </c>
      <c r="AJ38" s="430"/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/>
      <c r="G39" s="405">
        <v>41573</v>
      </c>
      <c r="H39" s="408">
        <v>27</v>
      </c>
      <c r="I39" s="430"/>
      <c r="J39" s="406">
        <v>41604</v>
      </c>
      <c r="K39" s="408">
        <v>27</v>
      </c>
      <c r="L39" s="412">
        <v>0.29166666666666669</v>
      </c>
      <c r="M39" s="406">
        <v>41634</v>
      </c>
      <c r="N39" s="408">
        <v>27</v>
      </c>
      <c r="O39" s="430"/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v>0.33333333333333331</v>
      </c>
      <c r="Y39" s="404">
        <v>41755</v>
      </c>
      <c r="Z39" s="408">
        <v>27</v>
      </c>
      <c r="AA39" s="430"/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/>
      <c r="AH39" s="405">
        <v>41846</v>
      </c>
      <c r="AI39" s="408">
        <v>27</v>
      </c>
      <c r="AJ39" s="430"/>
      <c r="AK39" s="406">
        <v>41877</v>
      </c>
      <c r="AL39" s="408">
        <v>27</v>
      </c>
      <c r="AM39" s="432"/>
    </row>
    <row r="40" spans="4:40">
      <c r="D40" s="406">
        <v>41544</v>
      </c>
      <c r="E40" s="408">
        <v>28</v>
      </c>
      <c r="F40" s="412"/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v>0.33333333333333331</v>
      </c>
      <c r="M40" s="406">
        <v>41635</v>
      </c>
      <c r="N40" s="408">
        <v>28</v>
      </c>
      <c r="O40" s="430"/>
      <c r="P40" s="413">
        <v>41666</v>
      </c>
      <c r="Q40" s="408">
        <v>28</v>
      </c>
      <c r="R40" s="370"/>
      <c r="S40" s="406">
        <v>41697</v>
      </c>
      <c r="T40" s="408">
        <v>28</v>
      </c>
      <c r="U40" s="430"/>
      <c r="V40" s="406">
        <v>41725</v>
      </c>
      <c r="W40" s="409">
        <v>28</v>
      </c>
      <c r="X40" s="412">
        <v>0.29166666666666669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/>
      <c r="AE40" s="406">
        <v>41817</v>
      </c>
      <c r="AF40" s="409">
        <v>28</v>
      </c>
      <c r="AG40" s="412"/>
      <c r="AH40" s="405">
        <v>41847</v>
      </c>
      <c r="AI40" s="408">
        <v>28</v>
      </c>
      <c r="AJ40" s="430"/>
      <c r="AK40" s="406">
        <v>0</v>
      </c>
      <c r="AL40" s="408">
        <v>28</v>
      </c>
      <c r="AM40" s="432"/>
    </row>
    <row r="41" spans="4:40">
      <c r="D41" s="406">
        <v>41545</v>
      </c>
      <c r="E41" s="408">
        <v>29</v>
      </c>
      <c r="F41" s="412"/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v>0.29166666666666669</v>
      </c>
      <c r="M41" s="406">
        <v>41636</v>
      </c>
      <c r="N41" s="408">
        <v>29</v>
      </c>
      <c r="O41" s="430"/>
      <c r="P41" s="413">
        <v>41667</v>
      </c>
      <c r="Q41" s="408">
        <v>29</v>
      </c>
      <c r="R41" s="412">
        <v>0.29166666666666669</v>
      </c>
      <c r="S41" s="438"/>
      <c r="T41" s="438"/>
      <c r="U41" s="442"/>
      <c r="V41" s="406">
        <v>41726</v>
      </c>
      <c r="W41" s="409">
        <v>29</v>
      </c>
      <c r="X41" s="412">
        <v>0.33333333333333331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/>
      <c r="AE41" s="406">
        <v>41818</v>
      </c>
      <c r="AF41" s="409">
        <v>29</v>
      </c>
      <c r="AG41" s="412"/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/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/>
      <c r="J42" s="406">
        <v>41607</v>
      </c>
      <c r="K42" s="408">
        <v>30</v>
      </c>
      <c r="L42" s="412">
        <v>0.33333333333333331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v>0.33333333333333331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/>
      <c r="AB42" s="406">
        <v>41788</v>
      </c>
      <c r="AC42" s="408">
        <v>30</v>
      </c>
      <c r="AD42" s="412"/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/>
      <c r="AK42" s="406">
        <v>41880</v>
      </c>
      <c r="AL42" s="409">
        <v>30</v>
      </c>
      <c r="AM42" s="432"/>
    </row>
    <row r="43" spans="4:40">
      <c r="D43" s="438"/>
      <c r="E43" s="439"/>
      <c r="F43" s="440"/>
      <c r="G43" s="405">
        <v>41577</v>
      </c>
      <c r="H43" s="408">
        <v>31</v>
      </c>
      <c r="I43" s="430"/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v>0.29166666666666669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/>
      <c r="AE43" s="438"/>
      <c r="AF43" s="439"/>
      <c r="AG43" s="441"/>
      <c r="AH43" s="405">
        <v>41850</v>
      </c>
      <c r="AI43" s="409">
        <v>31</v>
      </c>
      <c r="AJ43" s="430"/>
      <c r="AK43" s="406">
        <v>41881</v>
      </c>
      <c r="AL43" s="409">
        <v>31</v>
      </c>
      <c r="AM43" s="433"/>
    </row>
    <row r="44" spans="4:40" s="314" customFormat="1">
      <c r="D44" s="312"/>
      <c r="E44" s="312"/>
      <c r="F44" s="313">
        <f>SUM(F13:F43)</f>
        <v>0</v>
      </c>
      <c r="G44" s="313"/>
      <c r="H44" s="313"/>
      <c r="I44" s="313">
        <f>SUM(I13:I43)</f>
        <v>0.875</v>
      </c>
      <c r="J44" s="313"/>
      <c r="K44" s="313"/>
      <c r="L44" s="313">
        <f>SUM(L13:L43)</f>
        <v>5.541666666666667</v>
      </c>
      <c r="M44" s="313"/>
      <c r="N44" s="313"/>
      <c r="O44" s="313">
        <f>SUM(O13:O43)</f>
        <v>4.916666666666667</v>
      </c>
      <c r="P44" s="361"/>
      <c r="Q44" s="313"/>
      <c r="R44" s="313">
        <f>SUM(R13:R43)</f>
        <v>6.125</v>
      </c>
      <c r="S44" s="313"/>
      <c r="T44" s="313"/>
      <c r="U44" s="313">
        <f>SUM(U13:U43)</f>
        <v>5.8333333333333339</v>
      </c>
      <c r="V44" s="313"/>
      <c r="W44" s="313"/>
      <c r="X44" s="313">
        <f>SUM(X13:X43)</f>
        <v>4.75</v>
      </c>
      <c r="Y44" s="313"/>
      <c r="Z44" s="313"/>
      <c r="AA44" s="313">
        <f>SUM(AA13:AA43)</f>
        <v>4.916666666666667</v>
      </c>
      <c r="AB44" s="313"/>
      <c r="AC44" s="313"/>
      <c r="AD44" s="313">
        <f>SUM(AD13:AD43)</f>
        <v>0</v>
      </c>
      <c r="AE44" s="313"/>
      <c r="AF44" s="313"/>
      <c r="AG44" s="313">
        <f>SUM(AG13:AG43)</f>
        <v>0</v>
      </c>
      <c r="AH44" s="313"/>
      <c r="AI44" s="313"/>
      <c r="AJ44" s="313">
        <f>SUM(AJ13:AJ43)</f>
        <v>0</v>
      </c>
      <c r="AK44" s="313"/>
      <c r="AL44" s="313"/>
      <c r="AM44" s="313">
        <f>SUM(AM13:AM43)</f>
        <v>0</v>
      </c>
    </row>
    <row r="46" spans="4:40" ht="15.75" customHeight="1">
      <c r="D46" s="633" t="s">
        <v>109</v>
      </c>
      <c r="E46" s="633"/>
      <c r="F46" s="633"/>
      <c r="G46" s="634">
        <f>SUM(D44:AM44)</f>
        <v>32.958333333333336</v>
      </c>
      <c r="H46" s="634"/>
      <c r="I46" s="634"/>
      <c r="J46" s="162"/>
      <c r="K46" s="635" t="s">
        <v>233</v>
      </c>
      <c r="L46" s="635"/>
      <c r="M46" s="635"/>
      <c r="N46" s="635"/>
      <c r="O46" s="635"/>
      <c r="P46" s="635"/>
      <c r="Q46" s="635"/>
      <c r="R46" s="634">
        <f>SUM(AJ19:AJ25)+SUM(AM36:AM42)</f>
        <v>0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personnels'!G19</f>
        <v>32.958333333333336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0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AH48" s="640"/>
      <c r="AI48" s="640"/>
      <c r="AJ48" s="640"/>
      <c r="AK48" s="640"/>
      <c r="AL48" s="640"/>
      <c r="AM48" s="640"/>
    </row>
    <row r="49" spans="1:39">
      <c r="F49" s="108" t="str">
        <f>'Liste des personnels'!C49</f>
        <v>Saint-Pol-sur-Mer, le 01/09/2017</v>
      </c>
      <c r="R49" s="121" t="str">
        <f>'Liste des personnels'!$D$51</f>
        <v>Le Proviseur,</v>
      </c>
      <c r="AD49" s="121" t="s">
        <v>85</v>
      </c>
      <c r="AJ49" s="163"/>
      <c r="AK49" s="163"/>
      <c r="AL49" s="163"/>
      <c r="AM49" s="163"/>
    </row>
    <row r="50" spans="1:39">
      <c r="AJ50" s="163"/>
      <c r="AK50" s="163"/>
      <c r="AL50" s="163"/>
      <c r="AM50" s="163"/>
    </row>
    <row r="51" spans="1:39">
      <c r="A51" s="450" t="s">
        <v>108</v>
      </c>
      <c r="B51" s="637" t="s">
        <v>226</v>
      </c>
      <c r="C51" s="638"/>
      <c r="D51" s="638"/>
      <c r="E51" s="638"/>
      <c r="F51" s="638"/>
    </row>
    <row r="52" spans="1:39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 t="str">
        <f>J7</f>
        <v>Philippe DHERBOMEZ</v>
      </c>
    </row>
    <row r="53" spans="1:39">
      <c r="A53" s="428" t="s">
        <v>215</v>
      </c>
      <c r="B53" s="630" t="s">
        <v>222</v>
      </c>
      <c r="C53" s="631"/>
      <c r="D53" s="631"/>
      <c r="E53" s="631"/>
      <c r="F53" s="631"/>
    </row>
    <row r="54" spans="1:39">
      <c r="A54" s="432" t="s">
        <v>107</v>
      </c>
      <c r="B54" s="641" t="s">
        <v>225</v>
      </c>
      <c r="C54" s="642"/>
      <c r="D54" s="642"/>
      <c r="E54" s="642"/>
      <c r="F54" s="642"/>
    </row>
    <row r="55" spans="1:39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8">
    <mergeCell ref="B54:F54"/>
    <mergeCell ref="Y12:AA12"/>
    <mergeCell ref="AA10:AK10"/>
    <mergeCell ref="AB12:AD12"/>
    <mergeCell ref="B55:G55"/>
    <mergeCell ref="AB46:AF46"/>
    <mergeCell ref="AH46:AJ46"/>
    <mergeCell ref="AK46:AM46"/>
    <mergeCell ref="AH47:AM48"/>
    <mergeCell ref="D46:F46"/>
    <mergeCell ref="G46:I46"/>
    <mergeCell ref="K46:Q46"/>
    <mergeCell ref="R46:T46"/>
    <mergeCell ref="W46:AA46"/>
    <mergeCell ref="B51:F51"/>
    <mergeCell ref="B52:F52"/>
    <mergeCell ref="B53:F53"/>
    <mergeCell ref="S12:U12"/>
    <mergeCell ref="V12:X12"/>
    <mergeCell ref="A9:G9"/>
    <mergeCell ref="H9:J9"/>
    <mergeCell ref="N9:P9"/>
    <mergeCell ref="AE12:AG12"/>
    <mergeCell ref="AH12:AJ12"/>
    <mergeCell ref="AK12:AM12"/>
    <mergeCell ref="A7:I7"/>
    <mergeCell ref="U7:Z7"/>
    <mergeCell ref="AA7:AK7"/>
    <mergeCell ref="U8:Z8"/>
    <mergeCell ref="AA8:AK8"/>
    <mergeCell ref="U9:Z9"/>
    <mergeCell ref="AA9:AK9"/>
    <mergeCell ref="U10:Z10"/>
    <mergeCell ref="D12:F12"/>
    <mergeCell ref="G12:I12"/>
    <mergeCell ref="J12:L12"/>
    <mergeCell ref="M12:O12"/>
    <mergeCell ref="P12:R12"/>
  </mergeCells>
  <conditionalFormatting sqref="D13:D42">
    <cfRule type="containsText" dxfId="293" priority="18" stopIfTrue="1" operator="containsText" text="samedi">
      <formula>NOT(ISERROR(SEARCH("samedi",D13)))</formula>
    </cfRule>
    <cfRule type="containsText" dxfId="292" priority="19" stopIfTrue="1" operator="containsText" text="sam">
      <formula>NOT(ISERROR(SEARCH("sam",D13)))</formula>
    </cfRule>
  </conditionalFormatting>
  <conditionalFormatting sqref="D13:E43 F13 F15:F20 F22:F43 G13:N43 O13 O15:O43 P13:T43 U13:U28 U30:U43 V13:AM43">
    <cfRule type="containsText" dxfId="291" priority="12" stopIfTrue="1" operator="containsText" text="sam">
      <formula>NOT(ISERROR(SEARCH("sam",D13)))</formula>
    </cfRule>
    <cfRule type="containsText" dxfId="290" priority="13" stopIfTrue="1" operator="containsText" text="sam;dim">
      <formula>NOT(ISERROR(SEARCH("sam;dim",D13)))</formula>
    </cfRule>
    <cfRule type="containsText" dxfId="289" priority="14" stopIfTrue="1" operator="containsText" text="dim">
      <formula>NOT(ISERROR(SEARCH("dim",D13)))</formula>
    </cfRule>
    <cfRule type="containsText" dxfId="288" priority="15" stopIfTrue="1" operator="containsText" text="lun">
      <formula>NOT(ISERROR(SEARCH("lun",D13)))</formula>
    </cfRule>
    <cfRule type="containsText" dxfId="287" priority="16" stopIfTrue="1" operator="containsText" text="lun">
      <formula>NOT(ISERROR(SEARCH("lun",D13)))</formula>
    </cfRule>
    <cfRule type="containsText" dxfId="286" priority="17" stopIfTrue="1" operator="containsText" text="dim">
      <formula>NOT(ISERROR(SEARCH("dim",D13)))</formula>
    </cfRule>
  </conditionalFormatting>
  <conditionalFormatting sqref="D14">
    <cfRule type="containsText" dxfId="285" priority="11" stopIfTrue="1" operator="containsText" text="sam">
      <formula>NOT(ISERROR(SEARCH("sam",D14)))</formula>
    </cfRule>
  </conditionalFormatting>
  <conditionalFormatting sqref="A53">
    <cfRule type="containsText" dxfId="284" priority="10" operator="containsText" text="FERIE">
      <formula>NOT(ISERROR(SEARCH("FERIE",A53)))</formula>
    </cfRule>
  </conditionalFormatting>
  <conditionalFormatting sqref="A52:A53">
    <cfRule type="cellIs" dxfId="283" priority="9" operator="equal">
      <formula>$A$53</formula>
    </cfRule>
  </conditionalFormatting>
  <pageMargins left="0.15763888888888888" right="0.2361111111111111" top="0.19652777777777777" bottom="0.11805555555555555" header="0.51180555555555551" footer="0.51180555555555551"/>
  <pageSetup paperSize="9" scale="65" firstPageNumber="0" orientation="landscape" r:id="rId1"/>
  <headerFooter alignWithMargins="0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8"/>
  <dimension ref="A4:BK31"/>
  <sheetViews>
    <sheetView workbookViewId="0"/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3.109375" style="34" customWidth="1"/>
    <col min="61" max="61" width="11.44140625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AU4" s="680" t="s">
        <v>164</v>
      </c>
      <c r="AV4" s="681"/>
      <c r="AW4" s="681"/>
      <c r="AX4" s="681"/>
      <c r="AY4" s="681"/>
      <c r="AZ4" s="681"/>
      <c r="BA4" s="681"/>
      <c r="BB4" s="681"/>
      <c r="BC4" s="681"/>
      <c r="BD4" s="681"/>
      <c r="BE4" s="681"/>
      <c r="BF4" s="681"/>
      <c r="BG4" s="681"/>
      <c r="BH4" s="681"/>
      <c r="BI4" s="681"/>
      <c r="BJ4" s="365"/>
    </row>
    <row r="5" spans="1:62">
      <c r="A5" s="36" t="str">
        <f>'Liste des personnels'!D4</f>
        <v>Saint-Pol-sur-Mer</v>
      </c>
      <c r="AO5" s="34" t="s">
        <v>116</v>
      </c>
      <c r="BC5" s="35"/>
      <c r="BF5" s="673">
        <v>41517</v>
      </c>
      <c r="BG5" s="673"/>
      <c r="BH5" s="673"/>
      <c r="BI5" s="673"/>
    </row>
    <row r="6" spans="1:62">
      <c r="AO6" s="674" t="s">
        <v>117</v>
      </c>
      <c r="AP6" s="674"/>
      <c r="AQ6" s="674"/>
      <c r="AR6" s="674"/>
      <c r="AS6" s="674"/>
      <c r="AT6" s="674"/>
      <c r="AU6" s="674"/>
      <c r="AV6" s="674"/>
      <c r="AW6" s="674"/>
      <c r="AX6" s="674"/>
      <c r="AY6" s="674"/>
      <c r="AZ6" s="674"/>
      <c r="BA6" s="674"/>
      <c r="BB6" s="674"/>
      <c r="BC6" s="674"/>
      <c r="BD6" s="674"/>
      <c r="BF6" s="673">
        <v>41789</v>
      </c>
      <c r="BG6" s="673"/>
      <c r="BH6" s="673"/>
      <c r="BI6" s="673"/>
    </row>
    <row r="8" spans="1:62" s="38" customFormat="1" ht="18.75" customHeight="1">
      <c r="B8" s="39" t="s">
        <v>69</v>
      </c>
      <c r="N8" s="39" t="str">
        <f>'Liste des personnels'!C20</f>
        <v>Marie-Joseph PAEPEGAEY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personnels'!D20</f>
        <v>Agent en CUI-CAE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personnels'!E20</f>
        <v>Entretien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personnels'!F20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189"/>
      <c r="B12" s="190"/>
      <c r="C12" s="189"/>
      <c r="D12" s="191"/>
      <c r="E12" s="675" t="s">
        <v>73</v>
      </c>
      <c r="F12" s="675"/>
      <c r="G12" s="675"/>
      <c r="H12" s="675"/>
      <c r="I12" s="675"/>
      <c r="J12" s="675"/>
      <c r="K12" s="675"/>
      <c r="L12" s="675"/>
      <c r="M12" s="675"/>
      <c r="N12" s="675"/>
      <c r="O12" s="675"/>
      <c r="P12" s="675"/>
      <c r="Q12" s="675"/>
      <c r="R12" s="675"/>
      <c r="S12" s="675"/>
      <c r="T12" s="675"/>
      <c r="U12" s="675"/>
      <c r="V12" s="675"/>
      <c r="W12" s="675"/>
      <c r="X12" s="675"/>
      <c r="Y12" s="675"/>
      <c r="Z12" s="675"/>
      <c r="AA12" s="675"/>
      <c r="AB12" s="675"/>
      <c r="AC12" s="675"/>
      <c r="AD12" s="675"/>
      <c r="AE12" s="675"/>
      <c r="AF12" s="675"/>
      <c r="AG12" s="675"/>
      <c r="AH12" s="675"/>
      <c r="AI12" s="675"/>
      <c r="AJ12" s="675"/>
      <c r="AK12" s="675"/>
      <c r="AL12" s="675"/>
      <c r="AM12" s="675"/>
      <c r="AN12" s="675"/>
      <c r="AO12" s="675"/>
      <c r="AP12" s="675"/>
      <c r="AQ12" s="675"/>
      <c r="AR12" s="675"/>
      <c r="AS12" s="675"/>
      <c r="AT12" s="675"/>
      <c r="AU12" s="675"/>
      <c r="AV12" s="675"/>
      <c r="AW12" s="675"/>
      <c r="AX12" s="675"/>
      <c r="AY12" s="675"/>
      <c r="AZ12" s="675"/>
      <c r="BA12" s="675"/>
      <c r="BB12" s="675"/>
      <c r="BC12" s="675"/>
      <c r="BD12" s="675"/>
      <c r="BE12" s="675"/>
      <c r="BF12" s="675"/>
      <c r="BG12" s="675"/>
      <c r="BH12" s="675"/>
      <c r="BI12" s="45"/>
    </row>
    <row r="13" spans="1:62" ht="15.9" customHeight="1">
      <c r="A13" s="192" t="s">
        <v>74</v>
      </c>
      <c r="B13" s="193"/>
      <c r="C13" s="676">
        <v>6</v>
      </c>
      <c r="D13" s="676"/>
      <c r="E13" s="194"/>
      <c r="F13" s="194"/>
      <c r="G13" s="677">
        <v>7</v>
      </c>
      <c r="H13" s="677"/>
      <c r="I13" s="194"/>
      <c r="J13" s="194"/>
      <c r="K13" s="677">
        <v>8</v>
      </c>
      <c r="L13" s="677"/>
      <c r="M13" s="194"/>
      <c r="N13" s="194"/>
      <c r="O13" s="677">
        <v>9</v>
      </c>
      <c r="P13" s="677"/>
      <c r="Q13" s="194"/>
      <c r="R13" s="194"/>
      <c r="S13" s="677">
        <v>10</v>
      </c>
      <c r="T13" s="677"/>
      <c r="U13" s="194"/>
      <c r="V13" s="194"/>
      <c r="W13" s="677">
        <v>11</v>
      </c>
      <c r="X13" s="677"/>
      <c r="Y13" s="194"/>
      <c r="Z13" s="194"/>
      <c r="AA13" s="677">
        <v>12</v>
      </c>
      <c r="AB13" s="677"/>
      <c r="AC13" s="194"/>
      <c r="AD13" s="194"/>
      <c r="AE13" s="677">
        <v>13</v>
      </c>
      <c r="AF13" s="677"/>
      <c r="AG13" s="194"/>
      <c r="AH13" s="194"/>
      <c r="AI13" s="677">
        <v>14</v>
      </c>
      <c r="AJ13" s="677"/>
      <c r="AK13" s="194"/>
      <c r="AL13" s="194"/>
      <c r="AM13" s="677">
        <v>15</v>
      </c>
      <c r="AN13" s="677"/>
      <c r="AO13" s="194"/>
      <c r="AP13" s="194"/>
      <c r="AQ13" s="677">
        <v>16</v>
      </c>
      <c r="AR13" s="677"/>
      <c r="AS13" s="195"/>
      <c r="AT13" s="194"/>
      <c r="AU13" s="677">
        <v>17</v>
      </c>
      <c r="AV13" s="677"/>
      <c r="AW13" s="194"/>
      <c r="AX13" s="194"/>
      <c r="AY13" s="677">
        <v>18</v>
      </c>
      <c r="AZ13" s="677"/>
      <c r="BA13" s="194"/>
      <c r="BB13" s="196"/>
      <c r="BC13" s="677">
        <v>19</v>
      </c>
      <c r="BD13" s="677"/>
      <c r="BE13" s="194"/>
      <c r="BF13" s="194"/>
      <c r="BG13" s="678">
        <v>20</v>
      </c>
      <c r="BH13" s="678"/>
      <c r="BI13" s="49" t="s">
        <v>75</v>
      </c>
    </row>
    <row r="14" spans="1:62" ht="30" customHeight="1">
      <c r="A14" s="50" t="s">
        <v>76</v>
      </c>
      <c r="B14" s="51"/>
      <c r="C14" s="52"/>
      <c r="D14" s="53"/>
      <c r="E14" s="54"/>
      <c r="F14" s="57"/>
      <c r="G14" s="57"/>
      <c r="H14" s="60"/>
      <c r="I14" s="57"/>
      <c r="J14" s="54"/>
      <c r="K14" s="54"/>
      <c r="L14" s="53"/>
      <c r="M14" s="54"/>
      <c r="N14" s="54"/>
      <c r="O14" s="54"/>
      <c r="P14" s="53"/>
      <c r="Q14" s="54"/>
      <c r="R14" s="54"/>
      <c r="S14" s="54"/>
      <c r="T14" s="53"/>
      <c r="U14" s="54"/>
      <c r="V14" s="54"/>
      <c r="W14" s="54"/>
      <c r="X14" s="53"/>
      <c r="Y14" s="54"/>
      <c r="Z14" s="54"/>
      <c r="AA14" s="54"/>
      <c r="AB14" s="53"/>
      <c r="AC14" s="54"/>
      <c r="AD14" s="54"/>
      <c r="AE14" s="54"/>
      <c r="AF14" s="53"/>
      <c r="AG14" s="279"/>
      <c r="AH14" s="56"/>
      <c r="AI14" s="56"/>
      <c r="AJ14" s="278"/>
      <c r="AK14" s="387"/>
      <c r="AL14" s="56"/>
      <c r="AM14" s="56"/>
      <c r="AN14" s="326"/>
      <c r="AO14" s="56"/>
      <c r="AP14" s="56"/>
      <c r="AQ14" s="173"/>
      <c r="AR14" s="55"/>
      <c r="AS14" s="56"/>
      <c r="AT14" s="56"/>
      <c r="AU14" s="56"/>
      <c r="AV14" s="55"/>
      <c r="AW14" s="279"/>
      <c r="AX14" s="279"/>
      <c r="AY14" s="279"/>
      <c r="AZ14" s="278"/>
      <c r="BA14" s="279"/>
      <c r="BB14" s="54"/>
      <c r="BC14" s="54"/>
      <c r="BD14" s="53"/>
      <c r="BE14" s="57"/>
      <c r="BF14" s="54"/>
      <c r="BG14" s="54"/>
      <c r="BH14" s="182"/>
      <c r="BI14" s="62">
        <v>0.20833333333333334</v>
      </c>
    </row>
    <row r="15" spans="1:62" ht="30" customHeight="1">
      <c r="A15" s="63" t="s">
        <v>77</v>
      </c>
      <c r="B15" s="64"/>
      <c r="C15" s="65"/>
      <c r="D15" s="66"/>
      <c r="E15" s="67"/>
      <c r="F15" s="71"/>
      <c r="G15" s="71"/>
      <c r="H15" s="72"/>
      <c r="I15" s="71"/>
      <c r="J15" s="67"/>
      <c r="K15" s="67"/>
      <c r="L15" s="70"/>
      <c r="M15" s="67"/>
      <c r="N15" s="67"/>
      <c r="O15" s="67"/>
      <c r="P15" s="70"/>
      <c r="Q15" s="67"/>
      <c r="R15" s="67"/>
      <c r="S15" s="67"/>
      <c r="T15" s="70"/>
      <c r="U15" s="67"/>
      <c r="V15" s="67"/>
      <c r="W15" s="67"/>
      <c r="X15" s="70"/>
      <c r="Y15" s="67"/>
      <c r="Z15" s="67"/>
      <c r="AA15" s="67"/>
      <c r="AB15" s="70"/>
      <c r="AC15" s="67"/>
      <c r="AD15" s="67"/>
      <c r="AE15" s="67"/>
      <c r="AF15" s="70"/>
      <c r="AG15" s="281"/>
      <c r="AH15" s="69"/>
      <c r="AI15" s="69"/>
      <c r="AJ15" s="280"/>
      <c r="AK15" s="284"/>
      <c r="AL15" s="69"/>
      <c r="AM15" s="69"/>
      <c r="AN15" s="381"/>
      <c r="AO15" s="69"/>
      <c r="AP15" s="69"/>
      <c r="AQ15" s="173"/>
      <c r="AR15" s="68"/>
      <c r="AS15" s="69"/>
      <c r="AT15" s="76"/>
      <c r="AU15" s="76"/>
      <c r="AV15" s="75"/>
      <c r="AW15" s="283"/>
      <c r="AX15" s="283"/>
      <c r="AY15" s="283"/>
      <c r="AZ15" s="282"/>
      <c r="BA15" s="283"/>
      <c r="BB15" s="74"/>
      <c r="BC15" s="74"/>
      <c r="BD15" s="66"/>
      <c r="BE15" s="78"/>
      <c r="BF15" s="74"/>
      <c r="BG15" s="74"/>
      <c r="BH15" s="183"/>
      <c r="BI15" s="80">
        <f>BI14</f>
        <v>0.20833333333333334</v>
      </c>
    </row>
    <row r="16" spans="1:62" ht="30" customHeight="1">
      <c r="A16" s="63" t="s">
        <v>78</v>
      </c>
      <c r="B16" s="64"/>
      <c r="C16" s="65"/>
      <c r="D16" s="66"/>
      <c r="E16" s="74"/>
      <c r="F16" s="78"/>
      <c r="G16" s="74"/>
      <c r="H16" s="66"/>
      <c r="I16" s="74"/>
      <c r="J16" s="74"/>
      <c r="K16" s="74"/>
      <c r="L16" s="66"/>
      <c r="M16" s="74"/>
      <c r="N16" s="74"/>
      <c r="O16" s="74"/>
      <c r="P16" s="66"/>
      <c r="Q16" s="74"/>
      <c r="R16" s="74"/>
      <c r="S16" s="74"/>
      <c r="T16" s="66"/>
      <c r="U16" s="74"/>
      <c r="V16" s="74"/>
      <c r="W16" s="74"/>
      <c r="X16" s="66"/>
      <c r="Y16" s="74"/>
      <c r="Z16" s="74"/>
      <c r="AA16" s="74"/>
      <c r="AB16" s="66"/>
      <c r="AC16" s="74"/>
      <c r="AD16" s="74"/>
      <c r="AE16" s="74"/>
      <c r="AF16" s="66"/>
      <c r="AG16" s="74"/>
      <c r="AH16" s="74"/>
      <c r="AI16" s="74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4"/>
      <c r="AV16" s="66"/>
      <c r="AW16" s="74"/>
      <c r="AX16" s="74"/>
      <c r="AY16" s="74"/>
      <c r="AZ16" s="66"/>
      <c r="BA16" s="74"/>
      <c r="BB16" s="74"/>
      <c r="BC16" s="74"/>
      <c r="BD16" s="66"/>
      <c r="BE16" s="78"/>
      <c r="BF16" s="74"/>
      <c r="BG16" s="74"/>
      <c r="BH16" s="183"/>
      <c r="BI16" s="80">
        <v>0</v>
      </c>
    </row>
    <row r="17" spans="1:63" ht="30" customHeight="1">
      <c r="A17" s="81" t="s">
        <v>79</v>
      </c>
      <c r="B17" s="82"/>
      <c r="C17" s="65"/>
      <c r="D17" s="66"/>
      <c r="E17" s="74"/>
      <c r="F17" s="78"/>
      <c r="G17" s="78"/>
      <c r="H17" s="77"/>
      <c r="I17" s="78"/>
      <c r="J17" s="74"/>
      <c r="K17" s="74"/>
      <c r="L17" s="66"/>
      <c r="M17" s="74"/>
      <c r="N17" s="74"/>
      <c r="O17" s="74"/>
      <c r="P17" s="66"/>
      <c r="Q17" s="74"/>
      <c r="R17" s="74"/>
      <c r="S17" s="74"/>
      <c r="T17" s="66"/>
      <c r="U17" s="74"/>
      <c r="V17" s="74"/>
      <c r="W17" s="74"/>
      <c r="X17" s="66"/>
      <c r="Y17" s="74"/>
      <c r="Z17" s="74"/>
      <c r="AA17" s="74"/>
      <c r="AB17" s="66"/>
      <c r="AC17" s="74"/>
      <c r="AD17" s="74"/>
      <c r="AE17" s="74"/>
      <c r="AF17" s="66"/>
      <c r="AG17" s="283"/>
      <c r="AH17" s="76"/>
      <c r="AI17" s="76"/>
      <c r="AJ17" s="282"/>
      <c r="AK17" s="76"/>
      <c r="AL17" s="76"/>
      <c r="AM17" s="76"/>
      <c r="AN17" s="327"/>
      <c r="AO17" s="76"/>
      <c r="AP17" s="76"/>
      <c r="AQ17" s="173"/>
      <c r="AR17" s="75"/>
      <c r="AS17" s="76"/>
      <c r="AT17" s="76"/>
      <c r="AU17" s="76"/>
      <c r="AV17" s="75"/>
      <c r="AW17" s="283"/>
      <c r="AX17" s="283"/>
      <c r="AY17" s="283"/>
      <c r="AZ17" s="282"/>
      <c r="BA17" s="283"/>
      <c r="BB17" s="74"/>
      <c r="BC17" s="74"/>
      <c r="BD17" s="66"/>
      <c r="BE17" s="78"/>
      <c r="BF17" s="74"/>
      <c r="BG17" s="74"/>
      <c r="BH17" s="183"/>
      <c r="BI17" s="87">
        <f>BI14</f>
        <v>0.20833333333333334</v>
      </c>
    </row>
    <row r="18" spans="1:63" ht="30" customHeight="1">
      <c r="A18" s="63" t="s">
        <v>80</v>
      </c>
      <c r="B18" s="64"/>
      <c r="C18" s="65"/>
      <c r="D18" s="66"/>
      <c r="E18" s="67"/>
      <c r="F18" s="71"/>
      <c r="G18" s="71"/>
      <c r="H18" s="72"/>
      <c r="I18" s="71"/>
      <c r="J18" s="67"/>
      <c r="K18" s="67"/>
      <c r="L18" s="70"/>
      <c r="M18" s="67"/>
      <c r="N18" s="67"/>
      <c r="O18" s="67"/>
      <c r="P18" s="70"/>
      <c r="Q18" s="67"/>
      <c r="R18" s="67"/>
      <c r="S18" s="67"/>
      <c r="T18" s="70"/>
      <c r="U18" s="67"/>
      <c r="V18" s="67"/>
      <c r="W18" s="67"/>
      <c r="X18" s="70"/>
      <c r="Y18" s="67"/>
      <c r="Z18" s="67"/>
      <c r="AA18" s="67"/>
      <c r="AB18" s="70"/>
      <c r="AC18" s="67"/>
      <c r="AD18" s="67"/>
      <c r="AE18" s="67"/>
      <c r="AF18" s="70"/>
      <c r="AG18" s="281"/>
      <c r="AH18" s="69"/>
      <c r="AI18" s="69"/>
      <c r="AJ18" s="280"/>
      <c r="AK18" s="69"/>
      <c r="AL18" s="69"/>
      <c r="AM18" s="69"/>
      <c r="AN18" s="381"/>
      <c r="AO18" s="69"/>
      <c r="AP18" s="69"/>
      <c r="AQ18" s="173"/>
      <c r="AR18" s="68"/>
      <c r="AS18" s="69"/>
      <c r="AT18" s="76"/>
      <c r="AU18" s="76"/>
      <c r="AV18" s="75"/>
      <c r="AW18" s="283"/>
      <c r="AX18" s="283"/>
      <c r="AY18" s="283"/>
      <c r="AZ18" s="282"/>
      <c r="BA18" s="283"/>
      <c r="BB18" s="74"/>
      <c r="BC18" s="74"/>
      <c r="BD18" s="66"/>
      <c r="BE18" s="78"/>
      <c r="BF18" s="74"/>
      <c r="BG18" s="74"/>
      <c r="BH18" s="183"/>
      <c r="BI18" s="80">
        <f>BI14</f>
        <v>0.20833333333333334</v>
      </c>
    </row>
    <row r="19" spans="1:63" ht="15" customHeight="1">
      <c r="A19" s="89"/>
      <c r="B19" s="90"/>
      <c r="C19" s="91"/>
      <c r="D19" s="92"/>
      <c r="E19" s="93"/>
      <c r="F19" s="93"/>
      <c r="G19" s="93"/>
      <c r="H19" s="92"/>
      <c r="I19" s="176"/>
      <c r="J19" s="176"/>
      <c r="K19" s="176"/>
      <c r="L19" s="202"/>
      <c r="M19" s="176"/>
      <c r="N19" s="176"/>
      <c r="O19" s="176"/>
      <c r="P19" s="202"/>
      <c r="Q19" s="176"/>
      <c r="R19" s="176"/>
      <c r="S19" s="176"/>
      <c r="T19" s="202"/>
      <c r="U19" s="176"/>
      <c r="V19" s="176"/>
      <c r="W19" s="176"/>
      <c r="X19" s="202"/>
      <c r="Y19" s="176"/>
      <c r="Z19" s="176"/>
      <c r="AA19" s="176"/>
      <c r="AB19" s="202"/>
      <c r="AC19" s="176"/>
      <c r="AD19" s="176"/>
      <c r="AE19" s="176"/>
      <c r="AF19" s="202"/>
      <c r="AG19" s="176"/>
      <c r="AH19" s="176"/>
      <c r="AI19" s="176"/>
      <c r="AJ19" s="202"/>
      <c r="AK19" s="176"/>
      <c r="AL19" s="176"/>
      <c r="AM19" s="176"/>
      <c r="AN19" s="202"/>
      <c r="AO19" s="176"/>
      <c r="AP19" s="176"/>
      <c r="AQ19" s="176"/>
      <c r="AR19" s="202"/>
      <c r="AS19" s="176"/>
      <c r="AT19" s="176"/>
      <c r="AU19" s="176"/>
      <c r="AV19" s="92"/>
      <c r="AW19" s="93"/>
      <c r="AX19" s="176"/>
      <c r="AY19" s="176"/>
      <c r="AZ19" s="202"/>
      <c r="BA19" s="176"/>
      <c r="BB19" s="176"/>
      <c r="BC19" s="176"/>
      <c r="BD19" s="92"/>
      <c r="BE19" s="93"/>
      <c r="BF19" s="93"/>
      <c r="BG19" s="93"/>
      <c r="BH19" s="185"/>
      <c r="BI19" s="95"/>
    </row>
    <row r="20" spans="1:63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186"/>
      <c r="BI20" s="100"/>
    </row>
    <row r="21" spans="1:63">
      <c r="B21" s="34" t="s">
        <v>82</v>
      </c>
      <c r="AV21" s="121"/>
      <c r="BB21" s="101"/>
      <c r="BC21" s="102"/>
      <c r="BD21" s="102"/>
      <c r="BE21" s="102"/>
      <c r="BF21" s="621" t="s">
        <v>83</v>
      </c>
      <c r="BG21" s="621"/>
      <c r="BH21" s="621"/>
      <c r="BI21" s="187">
        <f>BI14+BI15+BI16+BI17+BI18</f>
        <v>0.83333333333333337</v>
      </c>
    </row>
    <row r="22" spans="1:63">
      <c r="E22" s="350"/>
      <c r="F22" s="351"/>
      <c r="G22" s="352"/>
      <c r="I22" s="540" t="s">
        <v>239</v>
      </c>
      <c r="BB22" s="102"/>
      <c r="BC22" s="102"/>
      <c r="BD22" s="102"/>
      <c r="BE22" s="102"/>
      <c r="BF22" s="102"/>
      <c r="BG22" s="102"/>
      <c r="BH22" s="102"/>
      <c r="BI22" s="107"/>
    </row>
    <row r="23" spans="1:63">
      <c r="E23" s="91"/>
      <c r="F23" s="91"/>
      <c r="G23" s="91"/>
      <c r="H23" s="102"/>
      <c r="BB23" s="102"/>
      <c r="BC23" s="102"/>
      <c r="BD23" s="102"/>
      <c r="BE23" s="102"/>
      <c r="BF23" s="102"/>
      <c r="BG23" s="102"/>
      <c r="BH23" s="102"/>
      <c r="BI23" s="107"/>
    </row>
    <row r="24" spans="1:63">
      <c r="B24" s="121"/>
      <c r="D24" s="197"/>
      <c r="BD24" s="102"/>
      <c r="BE24" s="102"/>
      <c r="BF24" s="102"/>
      <c r="BG24" s="102"/>
      <c r="BH24" s="102"/>
      <c r="BI24" s="102"/>
      <c r="BJ24" s="102"/>
      <c r="BK24" s="35"/>
    </row>
    <row r="25" spans="1:63">
      <c r="BB25" s="102"/>
      <c r="BC25" s="102"/>
      <c r="BD25" s="102"/>
      <c r="BE25" s="102"/>
      <c r="BF25" s="102"/>
      <c r="BG25" s="102"/>
      <c r="BH25" s="102"/>
    </row>
    <row r="26" spans="1:63">
      <c r="M26" s="108" t="s">
        <v>163</v>
      </c>
      <c r="BB26" s="102"/>
      <c r="BC26" s="102"/>
      <c r="BD26" s="102"/>
      <c r="BE26" s="102"/>
      <c r="BF26" s="102"/>
      <c r="BG26" s="102"/>
      <c r="BH26" s="102"/>
    </row>
    <row r="27" spans="1:63">
      <c r="BB27" s="102"/>
      <c r="BC27" s="102"/>
      <c r="BD27" s="102"/>
      <c r="BE27" s="102"/>
      <c r="BF27" s="102"/>
      <c r="BG27" s="102"/>
    </row>
    <row r="28" spans="1:63">
      <c r="AF28" s="34" t="str">
        <f>'Liste des personnels'!$D$51</f>
        <v>Le Proviseur,</v>
      </c>
      <c r="AV28" s="34" t="s">
        <v>85</v>
      </c>
    </row>
    <row r="31" spans="1:63">
      <c r="AH31" s="34" t="str">
        <f>'Liste des personnels'!$D$53</f>
        <v>J-M. SAILLY</v>
      </c>
      <c r="AX31" s="34" t="str">
        <f>N8</f>
        <v>Marie-Joseph PAEPEGAEY</v>
      </c>
    </row>
  </sheetData>
  <sheetProtection selectLockedCells="1" selectUnlockedCells="1"/>
  <mergeCells count="27">
    <mergeCell ref="AU4:BI4"/>
    <mergeCell ref="BC13:BD13"/>
    <mergeCell ref="BG13:BH13"/>
    <mergeCell ref="BF21:BH21"/>
    <mergeCell ref="AE13:AF13"/>
    <mergeCell ref="AI13:AJ13"/>
    <mergeCell ref="AM13:AN13"/>
    <mergeCell ref="AQ13:AR13"/>
    <mergeCell ref="AU13:AV13"/>
    <mergeCell ref="AY13:AZ13"/>
    <mergeCell ref="AK10:AR10"/>
    <mergeCell ref="AS10:BI10"/>
    <mergeCell ref="E12:BH12"/>
    <mergeCell ref="W13:X13"/>
    <mergeCell ref="AA13:AB13"/>
    <mergeCell ref="BF5:BI5"/>
    <mergeCell ref="C13:D13"/>
    <mergeCell ref="G13:H13"/>
    <mergeCell ref="K13:L13"/>
    <mergeCell ref="O13:P13"/>
    <mergeCell ref="S13:T13"/>
    <mergeCell ref="AO6:BD6"/>
    <mergeCell ref="BF6:BI6"/>
    <mergeCell ref="AK8:AR8"/>
    <mergeCell ref="AS8:BJ8"/>
    <mergeCell ref="AK9:AR9"/>
    <mergeCell ref="AS9:BI9"/>
  </mergeCells>
  <printOptions horizontalCentered="1" verticalCentered="1"/>
  <pageMargins left="0.55118110236220474" right="0.23622047244094491" top="0.31496062992125984" bottom="0.31496062992125984" header="0.51181102362204722" footer="0.51181102362204722"/>
  <pageSetup paperSize="9" firstPageNumber="0" orientation="landscape" r:id="rId1"/>
  <headerFooter alignWithMargins="0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70">
    <pageSetUpPr fitToPage="1"/>
  </sheetPr>
  <dimension ref="A4:BC55"/>
  <sheetViews>
    <sheetView topLeftCell="A21" zoomScale="85" zoomScaleNormal="85" workbookViewId="0">
      <selection activeCell="AB47" sqref="AB47:AF47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5" style="121" customWidth="1"/>
    <col min="5" max="5" width="3.109375" style="121" customWidth="1"/>
    <col min="6" max="6" width="7.109375" style="121" customWidth="1"/>
    <col min="7" max="7" width="4.5546875" style="121" customWidth="1"/>
    <col min="8" max="8" width="3.109375" style="121" customWidth="1"/>
    <col min="9" max="9" width="7.109375" style="121" customWidth="1"/>
    <col min="10" max="10" width="5" style="121" customWidth="1"/>
    <col min="11" max="11" width="3.109375" style="121" customWidth="1"/>
    <col min="12" max="12" width="7.109375" style="121" customWidth="1"/>
    <col min="13" max="13" width="5" style="121" customWidth="1"/>
    <col min="14" max="14" width="3.109375" style="121" customWidth="1"/>
    <col min="15" max="15" width="7.109375" style="121" customWidth="1"/>
    <col min="16" max="16" width="4.5546875" style="121" customWidth="1"/>
    <col min="17" max="17" width="3.109375" style="121" customWidth="1"/>
    <col min="18" max="18" width="7.109375" style="121" customWidth="1"/>
    <col min="19" max="19" width="5" style="121" customWidth="1"/>
    <col min="20" max="20" width="3.109375" style="121" customWidth="1"/>
    <col min="21" max="21" width="7.109375" style="121" customWidth="1"/>
    <col min="22" max="22" width="5" style="121" customWidth="1"/>
    <col min="23" max="23" width="3.109375" style="121" customWidth="1"/>
    <col min="24" max="24" width="7.109375" style="121" customWidth="1"/>
    <col min="25" max="25" width="5" style="121" customWidth="1"/>
    <col min="26" max="26" width="3.109375" style="121" customWidth="1"/>
    <col min="27" max="27" width="7.109375" style="121" customWidth="1"/>
    <col min="28" max="28" width="5" style="121" customWidth="1"/>
    <col min="29" max="29" width="3.109375" style="121" customWidth="1"/>
    <col min="30" max="30" width="7.109375" style="121" customWidth="1"/>
    <col min="31" max="31" width="5" style="121" customWidth="1"/>
    <col min="32" max="32" width="3.109375" style="121" customWidth="1"/>
    <col min="33" max="33" width="7.109375" style="121" customWidth="1"/>
    <col min="34" max="34" width="4.5546875" style="121" customWidth="1"/>
    <col min="35" max="35" width="3.109375" style="121" customWidth="1"/>
    <col min="36" max="36" width="7.109375" style="121" customWidth="1"/>
    <col min="37" max="37" width="5" style="121" customWidth="1"/>
    <col min="38" max="38" width="3.109375" style="121" customWidth="1"/>
    <col min="39" max="39" width="7.10937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13.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'Liste des personnels'!C20</f>
        <v>Marie-Joseph PAEPEGAEY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personnels'!D20</f>
        <v>Agent en CUI-CAE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personnels'!E20</f>
        <v>Entretien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v>41517</v>
      </c>
      <c r="I9" s="629"/>
      <c r="J9" s="629"/>
      <c r="K9" s="102"/>
      <c r="L9" s="107" t="s">
        <v>5</v>
      </c>
      <c r="M9" s="107"/>
      <c r="N9" s="629">
        <v>41789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personnels'!F20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18.75" customHeight="1">
      <c r="U10" s="615" t="s">
        <v>88</v>
      </c>
      <c r="V10" s="615"/>
      <c r="W10" s="615"/>
      <c r="X10" s="615"/>
      <c r="Y10" s="615"/>
      <c r="Z10" s="615"/>
      <c r="AA10" s="624" t="s">
        <v>243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>
      <c r="U11" s="41"/>
      <c r="V11" s="41"/>
      <c r="W11" s="41"/>
      <c r="X11" s="41"/>
      <c r="Y11" s="41"/>
      <c r="Z11" s="41"/>
      <c r="AA11" s="137"/>
      <c r="AB11" s="137"/>
      <c r="AC11" s="137"/>
      <c r="AD11" s="137"/>
      <c r="AE11" s="137"/>
      <c r="AF11" s="137"/>
      <c r="AG11" s="137"/>
      <c r="AH11" s="137"/>
      <c r="AI11" s="137"/>
      <c r="AJ11" s="137"/>
      <c r="AK11" s="137"/>
      <c r="AL11" s="138"/>
      <c r="AM11" s="138"/>
      <c r="AN11" s="139"/>
      <c r="AO11" s="10"/>
      <c r="AP11" s="102"/>
      <c r="AQ11" s="102"/>
      <c r="AR11" s="102"/>
      <c r="AS11" s="102"/>
      <c r="AT11" s="102"/>
      <c r="AU11" s="102"/>
      <c r="AV11" s="102"/>
      <c r="AW11" s="102"/>
      <c r="AX11" s="102"/>
      <c r="AY11" s="102"/>
      <c r="AZ11" s="102"/>
      <c r="BA11" s="102"/>
      <c r="BB11" s="102"/>
      <c r="BC11" s="107"/>
    </row>
    <row r="12" spans="1:55" ht="18.75" customHeight="1" thickBot="1">
      <c r="D12" s="627"/>
      <c r="E12" s="627"/>
      <c r="F12" s="627"/>
      <c r="G12" s="123"/>
      <c r="H12" s="123"/>
      <c r="I12" s="91"/>
      <c r="J12" s="91"/>
      <c r="K12" s="91"/>
      <c r="L12" s="91"/>
      <c r="M12" s="91"/>
      <c r="N12" s="91"/>
      <c r="O12" s="91"/>
      <c r="P12" s="140"/>
      <c r="Q12" s="140"/>
      <c r="S12" s="140"/>
      <c r="T12" s="140"/>
      <c r="U12" s="140"/>
      <c r="V12" s="140"/>
      <c r="W12" s="140"/>
      <c r="X12" s="140"/>
      <c r="Y12" s="627"/>
      <c r="Z12" s="627"/>
      <c r="AA12" s="627"/>
      <c r="AJ12" s="91"/>
      <c r="AK12" s="127"/>
      <c r="AL12" s="127"/>
      <c r="AM12" s="127"/>
    </row>
    <row r="13" spans="1:55">
      <c r="D13" s="625" t="s">
        <v>89</v>
      </c>
      <c r="E13" s="625"/>
      <c r="F13" s="625"/>
      <c r="G13" s="625" t="s">
        <v>90</v>
      </c>
      <c r="H13" s="625"/>
      <c r="I13" s="625"/>
      <c r="J13" s="625" t="s">
        <v>91</v>
      </c>
      <c r="K13" s="625"/>
      <c r="L13" s="625"/>
      <c r="M13" s="625" t="s">
        <v>92</v>
      </c>
      <c r="N13" s="625"/>
      <c r="O13" s="625"/>
      <c r="P13" s="626" t="s">
        <v>93</v>
      </c>
      <c r="Q13" s="626"/>
      <c r="R13" s="626"/>
      <c r="S13" s="625" t="s">
        <v>94</v>
      </c>
      <c r="T13" s="625"/>
      <c r="U13" s="625"/>
      <c r="V13" s="625" t="s">
        <v>95</v>
      </c>
      <c r="W13" s="625"/>
      <c r="X13" s="625"/>
      <c r="Y13" s="626" t="s">
        <v>96</v>
      </c>
      <c r="Z13" s="626"/>
      <c r="AA13" s="626"/>
      <c r="AB13" s="625" t="s">
        <v>97</v>
      </c>
      <c r="AC13" s="625"/>
      <c r="AD13" s="625"/>
      <c r="AE13" s="625" t="s">
        <v>98</v>
      </c>
      <c r="AF13" s="625"/>
      <c r="AG13" s="625"/>
      <c r="AH13" s="626" t="s">
        <v>99</v>
      </c>
      <c r="AI13" s="626"/>
      <c r="AJ13" s="626"/>
      <c r="AK13" s="625" t="s">
        <v>100</v>
      </c>
      <c r="AL13" s="625"/>
      <c r="AM13" s="625"/>
    </row>
    <row r="14" spans="1:55" s="141" customFormat="1">
      <c r="D14" s="406">
        <v>41517</v>
      </c>
      <c r="E14" s="411">
        <v>1</v>
      </c>
      <c r="F14" s="433">
        <v>0.20833333333333334</v>
      </c>
      <c r="G14" s="405">
        <v>41547</v>
      </c>
      <c r="H14" s="407">
        <v>1</v>
      </c>
      <c r="I14" s="421"/>
      <c r="J14" s="406">
        <v>41578</v>
      </c>
      <c r="K14" s="423">
        <v>1</v>
      </c>
      <c r="L14" s="422" t="str">
        <f>$A$53</f>
        <v>FERIE</v>
      </c>
      <c r="M14" s="406">
        <v>41608</v>
      </c>
      <c r="N14" s="407">
        <v>1</v>
      </c>
      <c r="O14" s="412">
        <f>$F$21</f>
        <v>0.20833333333333334</v>
      </c>
      <c r="P14" s="413">
        <v>41639</v>
      </c>
      <c r="Q14" s="423">
        <v>1</v>
      </c>
      <c r="R14" s="422" t="str">
        <f>$A$53</f>
        <v>FERIE</v>
      </c>
      <c r="S14" s="406">
        <v>41670</v>
      </c>
      <c r="T14" s="408">
        <v>1</v>
      </c>
      <c r="U14" s="412">
        <f>$F$20</f>
        <v>0.20833333333333334</v>
      </c>
      <c r="V14" s="406">
        <v>41698</v>
      </c>
      <c r="W14" s="414">
        <v>1</v>
      </c>
      <c r="X14" s="431"/>
      <c r="Y14" s="404">
        <v>41729</v>
      </c>
      <c r="Z14" s="407">
        <v>1</v>
      </c>
      <c r="AA14" s="434"/>
      <c r="AB14" s="406">
        <v>41759</v>
      </c>
      <c r="AC14" s="424">
        <v>1</v>
      </c>
      <c r="AD14" s="425" t="str">
        <f>$A$53</f>
        <v>FERIE</v>
      </c>
      <c r="AE14" s="406">
        <v>41790</v>
      </c>
      <c r="AF14" s="414">
        <v>1</v>
      </c>
      <c r="AG14" s="412"/>
      <c r="AH14" s="405">
        <v>41820</v>
      </c>
      <c r="AI14" s="407">
        <v>1</v>
      </c>
      <c r="AJ14" s="370"/>
      <c r="AK14" s="406">
        <v>41851</v>
      </c>
      <c r="AL14" s="407">
        <v>1</v>
      </c>
      <c r="AM14" s="432"/>
      <c r="AN14" s="203"/>
    </row>
    <row r="15" spans="1:55">
      <c r="D15" s="406">
        <v>41518</v>
      </c>
      <c r="E15" s="408">
        <v>2</v>
      </c>
      <c r="F15" s="435"/>
      <c r="G15" s="405">
        <v>41548</v>
      </c>
      <c r="H15" s="408">
        <v>2</v>
      </c>
      <c r="I15" s="412">
        <f>$F$17</f>
        <v>0.20833333333333334</v>
      </c>
      <c r="J15" s="406">
        <v>41579</v>
      </c>
      <c r="K15" s="408">
        <v>2</v>
      </c>
      <c r="L15" s="430"/>
      <c r="M15" s="406">
        <v>41609</v>
      </c>
      <c r="N15" s="408">
        <v>2</v>
      </c>
      <c r="O15" s="435"/>
      <c r="P15" s="413">
        <v>41640</v>
      </c>
      <c r="Q15" s="408">
        <v>2</v>
      </c>
      <c r="R15" s="430"/>
      <c r="S15" s="406">
        <v>41671</v>
      </c>
      <c r="T15" s="409">
        <v>2</v>
      </c>
      <c r="U15" s="412">
        <f>$F$21</f>
        <v>0.20833333333333334</v>
      </c>
      <c r="V15" s="406">
        <v>41699</v>
      </c>
      <c r="W15" s="408">
        <v>2</v>
      </c>
      <c r="X15" s="431"/>
      <c r="Y15" s="404">
        <v>41730</v>
      </c>
      <c r="Z15" s="427">
        <v>2</v>
      </c>
      <c r="AA15" s="425" t="str">
        <f>$A$53</f>
        <v>FERIE</v>
      </c>
      <c r="AB15" s="406">
        <v>41760</v>
      </c>
      <c r="AC15" s="407">
        <v>2</v>
      </c>
      <c r="AD15" s="430"/>
      <c r="AE15" s="406">
        <v>41791</v>
      </c>
      <c r="AF15" s="408">
        <v>2</v>
      </c>
      <c r="AG15" s="370"/>
      <c r="AH15" s="405">
        <v>41821</v>
      </c>
      <c r="AI15" s="409">
        <v>2</v>
      </c>
      <c r="AJ15" s="412"/>
      <c r="AK15" s="406">
        <v>41852</v>
      </c>
      <c r="AL15" s="409">
        <v>2</v>
      </c>
      <c r="AM15" s="432"/>
      <c r="AN15" s="141"/>
    </row>
    <row r="16" spans="1:55">
      <c r="D16" s="406">
        <v>41519</v>
      </c>
      <c r="E16" s="408">
        <v>3</v>
      </c>
      <c r="F16" s="370"/>
      <c r="G16" s="405">
        <v>41549</v>
      </c>
      <c r="H16" s="408">
        <v>3</v>
      </c>
      <c r="I16" s="412">
        <f>$F$18</f>
        <v>0.20833333333333334</v>
      </c>
      <c r="J16" s="406">
        <v>41580</v>
      </c>
      <c r="K16" s="408">
        <v>3</v>
      </c>
      <c r="L16" s="430"/>
      <c r="M16" s="406">
        <v>41610</v>
      </c>
      <c r="N16" s="408">
        <v>3</v>
      </c>
      <c r="O16" s="370"/>
      <c r="P16" s="413">
        <v>41641</v>
      </c>
      <c r="Q16" s="408">
        <v>3</v>
      </c>
      <c r="R16" s="430"/>
      <c r="S16" s="406">
        <v>41672</v>
      </c>
      <c r="T16" s="407">
        <v>3</v>
      </c>
      <c r="U16" s="370"/>
      <c r="V16" s="406">
        <v>41700</v>
      </c>
      <c r="W16" s="408">
        <v>3</v>
      </c>
      <c r="X16" s="431"/>
      <c r="Y16" s="404">
        <v>41731</v>
      </c>
      <c r="Z16" s="408">
        <v>3</v>
      </c>
      <c r="AA16" s="412">
        <f>$F$18</f>
        <v>0.20833333333333334</v>
      </c>
      <c r="AB16" s="406">
        <v>41761</v>
      </c>
      <c r="AC16" s="409">
        <v>3</v>
      </c>
      <c r="AD16" s="430"/>
      <c r="AE16" s="406">
        <v>41792</v>
      </c>
      <c r="AF16" s="408">
        <v>3</v>
      </c>
      <c r="AG16" s="370"/>
      <c r="AH16" s="405">
        <v>41822</v>
      </c>
      <c r="AI16" s="409">
        <v>3</v>
      </c>
      <c r="AJ16" s="412"/>
      <c r="AK16" s="406">
        <v>41853</v>
      </c>
      <c r="AL16" s="409">
        <v>3</v>
      </c>
      <c r="AM16" s="432"/>
    </row>
    <row r="17" spans="4:40">
      <c r="D17" s="406">
        <v>41520</v>
      </c>
      <c r="E17" s="407">
        <v>4</v>
      </c>
      <c r="F17" s="412">
        <f>'13 semainier'!$BI$14</f>
        <v>0.20833333333333334</v>
      </c>
      <c r="G17" s="405">
        <v>41550</v>
      </c>
      <c r="H17" s="407">
        <v>4</v>
      </c>
      <c r="I17" s="412">
        <f>$F$19</f>
        <v>0</v>
      </c>
      <c r="J17" s="406">
        <v>41581</v>
      </c>
      <c r="K17" s="407">
        <v>4</v>
      </c>
      <c r="L17" s="430"/>
      <c r="M17" s="406">
        <v>41611</v>
      </c>
      <c r="N17" s="407">
        <v>4</v>
      </c>
      <c r="O17" s="412">
        <f>$F$17</f>
        <v>0.20833333333333334</v>
      </c>
      <c r="P17" s="413">
        <v>41642</v>
      </c>
      <c r="Q17" s="407">
        <v>4</v>
      </c>
      <c r="R17" s="430">
        <v>0.29166666666666669</v>
      </c>
      <c r="S17" s="406">
        <v>41673</v>
      </c>
      <c r="T17" s="408">
        <v>4</v>
      </c>
      <c r="U17" s="370"/>
      <c r="V17" s="406">
        <v>41701</v>
      </c>
      <c r="W17" s="407">
        <v>4</v>
      </c>
      <c r="X17" s="431"/>
      <c r="Y17" s="404">
        <v>41732</v>
      </c>
      <c r="Z17" s="407">
        <v>4</v>
      </c>
      <c r="AA17" s="412">
        <f>$F$19</f>
        <v>0</v>
      </c>
      <c r="AB17" s="406">
        <v>41762</v>
      </c>
      <c r="AC17" s="409">
        <v>1</v>
      </c>
      <c r="AD17" s="430"/>
      <c r="AE17" s="406">
        <v>41793</v>
      </c>
      <c r="AF17" s="407">
        <v>4</v>
      </c>
      <c r="AG17" s="412"/>
      <c r="AH17" s="405">
        <v>41823</v>
      </c>
      <c r="AI17" s="407">
        <v>4</v>
      </c>
      <c r="AJ17" s="412"/>
      <c r="AK17" s="406">
        <v>41854</v>
      </c>
      <c r="AL17" s="407">
        <v>4</v>
      </c>
      <c r="AM17" s="432"/>
    </row>
    <row r="18" spans="4:40">
      <c r="D18" s="406">
        <v>41521</v>
      </c>
      <c r="E18" s="407">
        <v>5</v>
      </c>
      <c r="F18" s="412">
        <f>'13 semainier'!$BI$15</f>
        <v>0.20833333333333334</v>
      </c>
      <c r="G18" s="405">
        <v>41551</v>
      </c>
      <c r="H18" s="407">
        <v>5</v>
      </c>
      <c r="I18" s="412">
        <f>$F$20</f>
        <v>0.20833333333333334</v>
      </c>
      <c r="J18" s="406">
        <v>41582</v>
      </c>
      <c r="K18" s="407">
        <v>5</v>
      </c>
      <c r="L18" s="430"/>
      <c r="M18" s="406">
        <v>41612</v>
      </c>
      <c r="N18" s="407">
        <v>5</v>
      </c>
      <c r="O18" s="412">
        <f>$F$18</f>
        <v>0.20833333333333334</v>
      </c>
      <c r="P18" s="413">
        <v>41643</v>
      </c>
      <c r="Q18" s="407">
        <v>5</v>
      </c>
      <c r="R18" s="430">
        <v>0.29166666666666669</v>
      </c>
      <c r="S18" s="406">
        <v>41674</v>
      </c>
      <c r="T18" s="409">
        <v>5</v>
      </c>
      <c r="U18" s="412">
        <f>$F$17</f>
        <v>0.20833333333333334</v>
      </c>
      <c r="V18" s="406">
        <v>41702</v>
      </c>
      <c r="W18" s="407">
        <v>5</v>
      </c>
      <c r="X18" s="431"/>
      <c r="Y18" s="404">
        <v>41733</v>
      </c>
      <c r="Z18" s="407">
        <v>5</v>
      </c>
      <c r="AA18" s="412">
        <f>$F$20</f>
        <v>0.20833333333333334</v>
      </c>
      <c r="AB18" s="406">
        <v>41763</v>
      </c>
      <c r="AC18" s="407">
        <v>5</v>
      </c>
      <c r="AD18" s="430"/>
      <c r="AE18" s="406">
        <v>41794</v>
      </c>
      <c r="AF18" s="407">
        <v>5</v>
      </c>
      <c r="AG18" s="412"/>
      <c r="AH18" s="405">
        <v>41824</v>
      </c>
      <c r="AI18" s="407">
        <v>5</v>
      </c>
      <c r="AJ18" s="412"/>
      <c r="AK18" s="406">
        <v>41855</v>
      </c>
      <c r="AL18" s="407">
        <v>5</v>
      </c>
      <c r="AM18" s="432"/>
    </row>
    <row r="19" spans="4:40">
      <c r="D19" s="406">
        <v>41522</v>
      </c>
      <c r="E19" s="408">
        <v>6</v>
      </c>
      <c r="F19" s="412">
        <f>'13 semainier'!$BI$16</f>
        <v>0</v>
      </c>
      <c r="G19" s="405">
        <v>41552</v>
      </c>
      <c r="H19" s="408">
        <v>6</v>
      </c>
      <c r="I19" s="412">
        <f>$F$21</f>
        <v>0.20833333333333334</v>
      </c>
      <c r="J19" s="406">
        <v>41583</v>
      </c>
      <c r="K19" s="408">
        <v>6</v>
      </c>
      <c r="L19" s="412">
        <f>$F$17</f>
        <v>0.20833333333333334</v>
      </c>
      <c r="M19" s="406">
        <v>41613</v>
      </c>
      <c r="N19" s="408">
        <v>6</v>
      </c>
      <c r="O19" s="412">
        <f>$F$19</f>
        <v>0</v>
      </c>
      <c r="P19" s="413">
        <v>41644</v>
      </c>
      <c r="Q19" s="409">
        <v>6</v>
      </c>
      <c r="R19" s="430"/>
      <c r="S19" s="406">
        <v>41675</v>
      </c>
      <c r="T19" s="407">
        <v>6</v>
      </c>
      <c r="U19" s="412">
        <f>$F$18</f>
        <v>0.20833333333333334</v>
      </c>
      <c r="V19" s="406">
        <v>41703</v>
      </c>
      <c r="W19" s="408">
        <v>6</v>
      </c>
      <c r="X19" s="430"/>
      <c r="Y19" s="404">
        <v>41734</v>
      </c>
      <c r="Z19" s="408">
        <v>6</v>
      </c>
      <c r="AA19" s="412">
        <f>$F$21</f>
        <v>0.20833333333333334</v>
      </c>
      <c r="AB19" s="406">
        <v>41764</v>
      </c>
      <c r="AC19" s="407">
        <v>6</v>
      </c>
      <c r="AD19" s="430"/>
      <c r="AE19" s="406">
        <v>41795</v>
      </c>
      <c r="AF19" s="408">
        <v>6</v>
      </c>
      <c r="AG19" s="412"/>
      <c r="AH19" s="405">
        <v>41825</v>
      </c>
      <c r="AI19" s="408">
        <v>6</v>
      </c>
      <c r="AJ19" s="412"/>
      <c r="AK19" s="406">
        <v>41856</v>
      </c>
      <c r="AL19" s="408">
        <v>6</v>
      </c>
      <c r="AM19" s="432"/>
    </row>
    <row r="20" spans="4:40">
      <c r="D20" s="406">
        <v>41523</v>
      </c>
      <c r="E20" s="408">
        <v>7</v>
      </c>
      <c r="F20" s="412">
        <f>'13 semainier'!$BI$17</f>
        <v>0.20833333333333334</v>
      </c>
      <c r="G20" s="405">
        <v>41553</v>
      </c>
      <c r="H20" s="408">
        <v>7</v>
      </c>
      <c r="I20" s="370"/>
      <c r="J20" s="406">
        <v>41584</v>
      </c>
      <c r="K20" s="408">
        <v>7</v>
      </c>
      <c r="L20" s="412">
        <f>$F$18</f>
        <v>0.20833333333333334</v>
      </c>
      <c r="M20" s="406">
        <v>41614</v>
      </c>
      <c r="N20" s="408">
        <v>7</v>
      </c>
      <c r="O20" s="412">
        <f>$F$20</f>
        <v>0.20833333333333334</v>
      </c>
      <c r="P20" s="413">
        <v>41645</v>
      </c>
      <c r="Q20" s="408">
        <v>7</v>
      </c>
      <c r="R20" s="430"/>
      <c r="S20" s="406">
        <v>41676</v>
      </c>
      <c r="T20" s="408">
        <v>7</v>
      </c>
      <c r="U20" s="412">
        <f>$F$19</f>
        <v>0</v>
      </c>
      <c r="V20" s="406">
        <v>41704</v>
      </c>
      <c r="W20" s="409">
        <v>7</v>
      </c>
      <c r="X20" s="430"/>
      <c r="Y20" s="404">
        <v>41735</v>
      </c>
      <c r="Z20" s="408">
        <v>7</v>
      </c>
      <c r="AA20" s="370"/>
      <c r="AB20" s="406">
        <v>41765</v>
      </c>
      <c r="AC20" s="415">
        <v>7</v>
      </c>
      <c r="AD20" s="412">
        <f>$F$17</f>
        <v>0.20833333333333334</v>
      </c>
      <c r="AE20" s="406">
        <v>41796</v>
      </c>
      <c r="AF20" s="409">
        <v>7</v>
      </c>
      <c r="AG20" s="412"/>
      <c r="AH20" s="405">
        <v>41826</v>
      </c>
      <c r="AI20" s="408">
        <v>7</v>
      </c>
      <c r="AJ20" s="430"/>
      <c r="AK20" s="406">
        <v>41857</v>
      </c>
      <c r="AL20" s="408">
        <v>7</v>
      </c>
      <c r="AM20" s="432"/>
    </row>
    <row r="21" spans="4:40">
      <c r="D21" s="406">
        <v>41524</v>
      </c>
      <c r="E21" s="408">
        <v>8</v>
      </c>
      <c r="F21" s="412">
        <f>'13 semainier'!$BI$18</f>
        <v>0.20833333333333334</v>
      </c>
      <c r="G21" s="405">
        <v>41554</v>
      </c>
      <c r="H21" s="408">
        <v>8</v>
      </c>
      <c r="I21" s="370"/>
      <c r="J21" s="406">
        <v>41585</v>
      </c>
      <c r="K21" s="408">
        <v>8</v>
      </c>
      <c r="L21" s="412">
        <f>$F$19</f>
        <v>0</v>
      </c>
      <c r="M21" s="406">
        <v>41615</v>
      </c>
      <c r="N21" s="408">
        <v>8</v>
      </c>
      <c r="O21" s="412">
        <f>$F$21</f>
        <v>0.20833333333333334</v>
      </c>
      <c r="P21" s="413">
        <v>41646</v>
      </c>
      <c r="Q21" s="408">
        <v>8</v>
      </c>
      <c r="R21" s="412">
        <f>$F$17</f>
        <v>0.20833333333333334</v>
      </c>
      <c r="S21" s="406">
        <v>41677</v>
      </c>
      <c r="T21" s="409">
        <v>8</v>
      </c>
      <c r="U21" s="412">
        <f>$F$20</f>
        <v>0.20833333333333334</v>
      </c>
      <c r="V21" s="406">
        <v>41705</v>
      </c>
      <c r="W21" s="409">
        <v>8</v>
      </c>
      <c r="X21" s="430"/>
      <c r="Y21" s="404">
        <v>41736</v>
      </c>
      <c r="Z21" s="408">
        <v>8</v>
      </c>
      <c r="AA21" s="370"/>
      <c r="AB21" s="406">
        <v>41766</v>
      </c>
      <c r="AC21" s="424">
        <v>8</v>
      </c>
      <c r="AD21" s="425" t="str">
        <f>$A$53</f>
        <v>FERIE</v>
      </c>
      <c r="AE21" s="406">
        <v>41797</v>
      </c>
      <c r="AF21" s="409">
        <v>8</v>
      </c>
      <c r="AG21" s="412"/>
      <c r="AH21" s="405">
        <v>41827</v>
      </c>
      <c r="AI21" s="408">
        <v>8</v>
      </c>
      <c r="AJ21" s="430"/>
      <c r="AK21" s="406">
        <v>41858</v>
      </c>
      <c r="AL21" s="408">
        <v>8</v>
      </c>
      <c r="AM21" s="432"/>
    </row>
    <row r="22" spans="4:40">
      <c r="D22" s="406">
        <v>41525</v>
      </c>
      <c r="E22" s="408">
        <v>9</v>
      </c>
      <c r="F22" s="435"/>
      <c r="G22" s="405">
        <v>41555</v>
      </c>
      <c r="H22" s="408">
        <v>9</v>
      </c>
      <c r="I22" s="412">
        <f>$F$17</f>
        <v>0.20833333333333334</v>
      </c>
      <c r="J22" s="406">
        <v>41586</v>
      </c>
      <c r="K22" s="408">
        <v>9</v>
      </c>
      <c r="L22" s="412">
        <f>$F$20</f>
        <v>0.20833333333333334</v>
      </c>
      <c r="M22" s="406">
        <v>41616</v>
      </c>
      <c r="N22" s="408">
        <v>9</v>
      </c>
      <c r="O22" s="370"/>
      <c r="P22" s="413">
        <v>41647</v>
      </c>
      <c r="Q22" s="408">
        <v>9</v>
      </c>
      <c r="R22" s="412">
        <f>$F$18</f>
        <v>0.20833333333333334</v>
      </c>
      <c r="S22" s="406">
        <v>41678</v>
      </c>
      <c r="T22" s="407">
        <v>9</v>
      </c>
      <c r="U22" s="412">
        <f>$F$21</f>
        <v>0.20833333333333334</v>
      </c>
      <c r="V22" s="406">
        <v>41706</v>
      </c>
      <c r="W22" s="408">
        <v>9</v>
      </c>
      <c r="X22" s="430"/>
      <c r="Y22" s="404">
        <v>41737</v>
      </c>
      <c r="Z22" s="408">
        <v>9</v>
      </c>
      <c r="AA22" s="412">
        <f>$F$17</f>
        <v>0.20833333333333334</v>
      </c>
      <c r="AB22" s="406">
        <v>41767</v>
      </c>
      <c r="AC22" s="408">
        <v>9</v>
      </c>
      <c r="AD22" s="412">
        <f>$F$19</f>
        <v>0</v>
      </c>
      <c r="AE22" s="406">
        <v>41798</v>
      </c>
      <c r="AF22" s="408">
        <v>9</v>
      </c>
      <c r="AG22" s="370"/>
      <c r="AH22" s="405">
        <v>41828</v>
      </c>
      <c r="AI22" s="409">
        <v>9</v>
      </c>
      <c r="AJ22" s="430"/>
      <c r="AK22" s="406">
        <v>41859</v>
      </c>
      <c r="AL22" s="409">
        <v>9</v>
      </c>
      <c r="AM22" s="432"/>
    </row>
    <row r="23" spans="4:40">
      <c r="D23" s="406">
        <v>41526</v>
      </c>
      <c r="E23" s="408">
        <v>10</v>
      </c>
      <c r="F23" s="370"/>
      <c r="G23" s="405">
        <v>41556</v>
      </c>
      <c r="H23" s="408">
        <v>10</v>
      </c>
      <c r="I23" s="412">
        <f>$F$18</f>
        <v>0.20833333333333334</v>
      </c>
      <c r="J23" s="406">
        <v>41587</v>
      </c>
      <c r="K23" s="408">
        <v>10</v>
      </c>
      <c r="L23" s="412">
        <f>$F$21</f>
        <v>0.20833333333333334</v>
      </c>
      <c r="M23" s="406">
        <v>41617</v>
      </c>
      <c r="N23" s="408">
        <v>10</v>
      </c>
      <c r="O23" s="370"/>
      <c r="P23" s="413">
        <v>41648</v>
      </c>
      <c r="Q23" s="408">
        <v>10</v>
      </c>
      <c r="R23" s="412">
        <f>$F$19</f>
        <v>0</v>
      </c>
      <c r="S23" s="406">
        <v>41679</v>
      </c>
      <c r="T23" s="408">
        <v>10</v>
      </c>
      <c r="U23" s="370"/>
      <c r="V23" s="406">
        <v>41707</v>
      </c>
      <c r="W23" s="408">
        <v>10</v>
      </c>
      <c r="X23" s="430"/>
      <c r="Y23" s="404">
        <v>41738</v>
      </c>
      <c r="Z23" s="408">
        <v>10</v>
      </c>
      <c r="AA23" s="412">
        <f>$F$18</f>
        <v>0.20833333333333334</v>
      </c>
      <c r="AB23" s="406">
        <v>41768</v>
      </c>
      <c r="AC23" s="426">
        <v>10</v>
      </c>
      <c r="AD23" s="425" t="str">
        <f>$A$53</f>
        <v>FERIE</v>
      </c>
      <c r="AE23" s="406">
        <v>41799</v>
      </c>
      <c r="AF23" s="408">
        <v>10</v>
      </c>
      <c r="AG23" s="370"/>
      <c r="AH23" s="405">
        <v>41829</v>
      </c>
      <c r="AI23" s="409">
        <v>10</v>
      </c>
      <c r="AJ23" s="430"/>
      <c r="AK23" s="406">
        <v>41860</v>
      </c>
      <c r="AL23" s="409">
        <v>10</v>
      </c>
      <c r="AM23" s="432"/>
    </row>
    <row r="24" spans="4:40">
      <c r="D24" s="406">
        <v>41527</v>
      </c>
      <c r="E24" s="408">
        <v>11</v>
      </c>
      <c r="F24" s="412">
        <f>$F$17</f>
        <v>0.20833333333333334</v>
      </c>
      <c r="G24" s="405">
        <v>41557</v>
      </c>
      <c r="H24" s="408">
        <v>11</v>
      </c>
      <c r="I24" s="412">
        <f>$F$19</f>
        <v>0</v>
      </c>
      <c r="J24" s="406">
        <v>41588</v>
      </c>
      <c r="K24" s="424">
        <v>11</v>
      </c>
      <c r="L24" s="425" t="str">
        <f>$A$53</f>
        <v>FERIE</v>
      </c>
      <c r="M24" s="406">
        <v>41618</v>
      </c>
      <c r="N24" s="408">
        <v>11</v>
      </c>
      <c r="O24" s="412">
        <f>$F$17</f>
        <v>0.20833333333333334</v>
      </c>
      <c r="P24" s="413">
        <v>41649</v>
      </c>
      <c r="Q24" s="408">
        <v>11</v>
      </c>
      <c r="R24" s="412">
        <f>$F$20</f>
        <v>0.20833333333333334</v>
      </c>
      <c r="S24" s="406">
        <v>41680</v>
      </c>
      <c r="T24" s="409">
        <v>11</v>
      </c>
      <c r="U24" s="370"/>
      <c r="V24" s="406">
        <v>41708</v>
      </c>
      <c r="W24" s="408">
        <v>11</v>
      </c>
      <c r="X24" s="430"/>
      <c r="Y24" s="404">
        <v>41739</v>
      </c>
      <c r="Z24" s="408">
        <v>11</v>
      </c>
      <c r="AA24" s="412">
        <f>$F$19</f>
        <v>0</v>
      </c>
      <c r="AB24" s="406">
        <v>41769</v>
      </c>
      <c r="AC24" s="409">
        <v>11</v>
      </c>
      <c r="AD24" s="412">
        <f>$F$21</f>
        <v>0.20833333333333334</v>
      </c>
      <c r="AE24" s="406">
        <v>41800</v>
      </c>
      <c r="AF24" s="408">
        <v>11</v>
      </c>
      <c r="AG24" s="412"/>
      <c r="AH24" s="405">
        <v>41830</v>
      </c>
      <c r="AI24" s="408">
        <v>11</v>
      </c>
      <c r="AJ24" s="430"/>
      <c r="AK24" s="406">
        <v>41861</v>
      </c>
      <c r="AL24" s="408">
        <v>11</v>
      </c>
      <c r="AM24" s="432"/>
    </row>
    <row r="25" spans="4:40">
      <c r="D25" s="406">
        <v>41528</v>
      </c>
      <c r="E25" s="408">
        <v>12</v>
      </c>
      <c r="F25" s="412">
        <f>$F$18</f>
        <v>0.20833333333333334</v>
      </c>
      <c r="G25" s="405">
        <v>41558</v>
      </c>
      <c r="H25" s="408">
        <v>12</v>
      </c>
      <c r="I25" s="412">
        <f>$F$20</f>
        <v>0.20833333333333334</v>
      </c>
      <c r="J25" s="406">
        <v>41589</v>
      </c>
      <c r="K25" s="408">
        <v>12</v>
      </c>
      <c r="L25" s="370"/>
      <c r="M25" s="406">
        <v>41619</v>
      </c>
      <c r="N25" s="408">
        <v>12</v>
      </c>
      <c r="O25" s="412">
        <f>$F$18</f>
        <v>0.20833333333333334</v>
      </c>
      <c r="P25" s="413">
        <v>41650</v>
      </c>
      <c r="Q25" s="409">
        <v>12</v>
      </c>
      <c r="R25" s="412">
        <f>$F$21</f>
        <v>0.20833333333333334</v>
      </c>
      <c r="S25" s="406">
        <v>41681</v>
      </c>
      <c r="T25" s="407">
        <v>12</v>
      </c>
      <c r="U25" s="412">
        <f>$F$17</f>
        <v>0.20833333333333334</v>
      </c>
      <c r="V25" s="406">
        <v>41709</v>
      </c>
      <c r="W25" s="408">
        <v>12</v>
      </c>
      <c r="X25" s="412">
        <f>$F$17</f>
        <v>0.20833333333333334</v>
      </c>
      <c r="Y25" s="404">
        <v>41740</v>
      </c>
      <c r="Z25" s="408">
        <v>12</v>
      </c>
      <c r="AA25" s="412">
        <f>$F$20</f>
        <v>0.20833333333333334</v>
      </c>
      <c r="AB25" s="406">
        <v>41770</v>
      </c>
      <c r="AC25" s="408">
        <v>12</v>
      </c>
      <c r="AD25" s="370"/>
      <c r="AE25" s="406">
        <v>41801</v>
      </c>
      <c r="AF25" s="408">
        <v>12</v>
      </c>
      <c r="AG25" s="412"/>
      <c r="AH25" s="405">
        <v>41831</v>
      </c>
      <c r="AI25" s="408">
        <v>12</v>
      </c>
      <c r="AJ25" s="430"/>
      <c r="AK25" s="406">
        <v>41862</v>
      </c>
      <c r="AL25" s="408">
        <v>12</v>
      </c>
      <c r="AM25" s="432"/>
    </row>
    <row r="26" spans="4:40">
      <c r="D26" s="406">
        <v>41529</v>
      </c>
      <c r="E26" s="408">
        <v>13</v>
      </c>
      <c r="F26" s="412">
        <f>$F$19</f>
        <v>0</v>
      </c>
      <c r="G26" s="405">
        <v>41559</v>
      </c>
      <c r="H26" s="408">
        <v>13</v>
      </c>
      <c r="I26" s="412">
        <f>$F$21</f>
        <v>0.20833333333333334</v>
      </c>
      <c r="J26" s="406">
        <v>41590</v>
      </c>
      <c r="K26" s="408">
        <v>13</v>
      </c>
      <c r="L26" s="412">
        <f>$F$17</f>
        <v>0.20833333333333334</v>
      </c>
      <c r="M26" s="406">
        <v>41620</v>
      </c>
      <c r="N26" s="408">
        <v>13</v>
      </c>
      <c r="O26" s="412">
        <f>$F$19</f>
        <v>0</v>
      </c>
      <c r="P26" s="413">
        <v>41651</v>
      </c>
      <c r="Q26" s="409">
        <v>13</v>
      </c>
      <c r="R26" s="370"/>
      <c r="S26" s="406">
        <v>41682</v>
      </c>
      <c r="T26" s="408">
        <v>13</v>
      </c>
      <c r="U26" s="412">
        <f>$F$18</f>
        <v>0.20833333333333334</v>
      </c>
      <c r="V26" s="406">
        <v>41710</v>
      </c>
      <c r="W26" s="408">
        <v>13</v>
      </c>
      <c r="X26" s="412">
        <f>$F$18</f>
        <v>0.20833333333333334</v>
      </c>
      <c r="Y26" s="404">
        <v>41741</v>
      </c>
      <c r="Z26" s="408">
        <v>13</v>
      </c>
      <c r="AA26" s="412">
        <f>$F$21</f>
        <v>0.20833333333333334</v>
      </c>
      <c r="AB26" s="406">
        <v>41771</v>
      </c>
      <c r="AC26" s="408">
        <v>13</v>
      </c>
      <c r="AD26" s="370"/>
      <c r="AE26" s="406">
        <v>41802</v>
      </c>
      <c r="AF26" s="408">
        <v>13</v>
      </c>
      <c r="AG26" s="412"/>
      <c r="AH26" s="405">
        <v>41832</v>
      </c>
      <c r="AI26" s="408">
        <v>13</v>
      </c>
      <c r="AJ26" s="430"/>
      <c r="AK26" s="406">
        <v>41863</v>
      </c>
      <c r="AL26" s="408">
        <v>13</v>
      </c>
      <c r="AM26" s="432"/>
    </row>
    <row r="27" spans="4:40">
      <c r="D27" s="406">
        <v>41530</v>
      </c>
      <c r="E27" s="408">
        <v>14</v>
      </c>
      <c r="F27" s="412">
        <f>$F$20</f>
        <v>0.20833333333333334</v>
      </c>
      <c r="G27" s="405">
        <v>41560</v>
      </c>
      <c r="H27" s="408">
        <v>14</v>
      </c>
      <c r="I27" s="370"/>
      <c r="J27" s="406">
        <v>41591</v>
      </c>
      <c r="K27" s="408">
        <v>14</v>
      </c>
      <c r="L27" s="412">
        <f>$F$18</f>
        <v>0.20833333333333334</v>
      </c>
      <c r="M27" s="406">
        <v>41621</v>
      </c>
      <c r="N27" s="408">
        <v>14</v>
      </c>
      <c r="O27" s="412">
        <f>$F$20</f>
        <v>0.20833333333333334</v>
      </c>
      <c r="P27" s="413">
        <v>41652</v>
      </c>
      <c r="Q27" s="408">
        <v>14</v>
      </c>
      <c r="R27" s="370"/>
      <c r="S27" s="406">
        <v>41683</v>
      </c>
      <c r="T27" s="409">
        <v>14</v>
      </c>
      <c r="U27" s="412">
        <f>$F$19</f>
        <v>0</v>
      </c>
      <c r="V27" s="406">
        <v>41711</v>
      </c>
      <c r="W27" s="409">
        <v>14</v>
      </c>
      <c r="X27" s="412">
        <f>$F$19</f>
        <v>0</v>
      </c>
      <c r="Y27" s="404">
        <v>41742</v>
      </c>
      <c r="Z27" s="408">
        <v>14</v>
      </c>
      <c r="AA27" s="370"/>
      <c r="AB27" s="406">
        <v>41772</v>
      </c>
      <c r="AC27" s="408">
        <v>14</v>
      </c>
      <c r="AD27" s="412">
        <f>$F$17</f>
        <v>0.20833333333333334</v>
      </c>
      <c r="AE27" s="406">
        <v>41803</v>
      </c>
      <c r="AF27" s="409">
        <v>14</v>
      </c>
      <c r="AG27" s="412"/>
      <c r="AH27" s="405">
        <v>41833</v>
      </c>
      <c r="AI27" s="427">
        <v>14</v>
      </c>
      <c r="AJ27" s="425" t="str">
        <f>$A$53</f>
        <v>FERIE</v>
      </c>
      <c r="AK27" s="406">
        <v>41864</v>
      </c>
      <c r="AL27" s="408">
        <v>14</v>
      </c>
      <c r="AM27" s="432"/>
    </row>
    <row r="28" spans="4:40">
      <c r="D28" s="406">
        <v>41531</v>
      </c>
      <c r="E28" s="408">
        <v>15</v>
      </c>
      <c r="F28" s="412">
        <f>$F$21</f>
        <v>0.20833333333333334</v>
      </c>
      <c r="G28" s="405">
        <v>41561</v>
      </c>
      <c r="H28" s="408">
        <v>15</v>
      </c>
      <c r="I28" s="370"/>
      <c r="J28" s="406">
        <v>41592</v>
      </c>
      <c r="K28" s="408">
        <v>15</v>
      </c>
      <c r="L28" s="412">
        <f>$F$19</f>
        <v>0</v>
      </c>
      <c r="M28" s="406">
        <v>41622</v>
      </c>
      <c r="N28" s="408">
        <v>15</v>
      </c>
      <c r="O28" s="412">
        <f>$F$21</f>
        <v>0.20833333333333334</v>
      </c>
      <c r="P28" s="413">
        <v>41653</v>
      </c>
      <c r="Q28" s="408">
        <v>15</v>
      </c>
      <c r="R28" s="412">
        <f>$F$17</f>
        <v>0.20833333333333334</v>
      </c>
      <c r="S28" s="406">
        <v>41684</v>
      </c>
      <c r="T28" s="407">
        <v>15</v>
      </c>
      <c r="U28" s="412">
        <f>$F$20</f>
        <v>0.20833333333333334</v>
      </c>
      <c r="V28" s="406">
        <v>41712</v>
      </c>
      <c r="W28" s="409">
        <v>15</v>
      </c>
      <c r="X28" s="412">
        <f>$F$20</f>
        <v>0.20833333333333334</v>
      </c>
      <c r="Y28" s="404">
        <v>41743</v>
      </c>
      <c r="Z28" s="408">
        <v>15</v>
      </c>
      <c r="AA28" s="370"/>
      <c r="AB28" s="406">
        <v>41773</v>
      </c>
      <c r="AC28" s="408">
        <v>15</v>
      </c>
      <c r="AD28" s="412">
        <f>$F$18</f>
        <v>0.20833333333333334</v>
      </c>
      <c r="AE28" s="406">
        <v>41804</v>
      </c>
      <c r="AF28" s="409">
        <v>15</v>
      </c>
      <c r="AG28" s="412"/>
      <c r="AH28" s="405">
        <v>41834</v>
      </c>
      <c r="AI28" s="408">
        <v>15</v>
      </c>
      <c r="AJ28" s="370"/>
      <c r="AK28" s="406">
        <v>41865</v>
      </c>
      <c r="AL28" s="427">
        <v>15</v>
      </c>
      <c r="AM28" s="428" t="str">
        <f>$A$53</f>
        <v>FERIE</v>
      </c>
    </row>
    <row r="29" spans="4:40">
      <c r="D29" s="406">
        <v>41532</v>
      </c>
      <c r="E29" s="408">
        <v>16</v>
      </c>
      <c r="F29" s="370"/>
      <c r="G29" s="405">
        <v>41562</v>
      </c>
      <c r="H29" s="408">
        <v>16</v>
      </c>
      <c r="I29" s="412">
        <f>$F$17</f>
        <v>0.20833333333333334</v>
      </c>
      <c r="J29" s="406">
        <v>41593</v>
      </c>
      <c r="K29" s="408">
        <v>16</v>
      </c>
      <c r="L29" s="412">
        <f>$F$20</f>
        <v>0.20833333333333334</v>
      </c>
      <c r="M29" s="406">
        <v>41623</v>
      </c>
      <c r="N29" s="408">
        <v>16</v>
      </c>
      <c r="O29" s="370"/>
      <c r="P29" s="413">
        <v>41654</v>
      </c>
      <c r="Q29" s="408">
        <v>16</v>
      </c>
      <c r="R29" s="412">
        <f>$F$18</f>
        <v>0.20833333333333334</v>
      </c>
      <c r="S29" s="406">
        <v>41685</v>
      </c>
      <c r="T29" s="408">
        <v>16</v>
      </c>
      <c r="U29" s="412">
        <f>$F$21</f>
        <v>0.20833333333333334</v>
      </c>
      <c r="V29" s="406">
        <v>41713</v>
      </c>
      <c r="W29" s="408">
        <v>16</v>
      </c>
      <c r="X29" s="412">
        <f>$F$21</f>
        <v>0.20833333333333334</v>
      </c>
      <c r="Y29" s="404">
        <v>41744</v>
      </c>
      <c r="Z29" s="408">
        <v>16</v>
      </c>
      <c r="AA29" s="412">
        <f>$F$17</f>
        <v>0.20833333333333334</v>
      </c>
      <c r="AB29" s="406">
        <v>41774</v>
      </c>
      <c r="AC29" s="408">
        <v>16</v>
      </c>
      <c r="AD29" s="412">
        <f>$F$19</f>
        <v>0</v>
      </c>
      <c r="AE29" s="406">
        <v>41805</v>
      </c>
      <c r="AF29" s="408">
        <v>16</v>
      </c>
      <c r="AG29" s="370"/>
      <c r="AH29" s="405">
        <v>41835</v>
      </c>
      <c r="AI29" s="409">
        <v>16</v>
      </c>
      <c r="AJ29" s="430"/>
      <c r="AK29" s="406">
        <v>41866</v>
      </c>
      <c r="AL29" s="409">
        <v>16</v>
      </c>
      <c r="AM29" s="432"/>
    </row>
    <row r="30" spans="4:40">
      <c r="D30" s="406">
        <v>41533</v>
      </c>
      <c r="E30" s="408">
        <v>17</v>
      </c>
      <c r="F30" s="370"/>
      <c r="G30" s="405">
        <v>41563</v>
      </c>
      <c r="H30" s="408">
        <v>17</v>
      </c>
      <c r="I30" s="412">
        <f>$F$18</f>
        <v>0.20833333333333334</v>
      </c>
      <c r="J30" s="406">
        <v>41594</v>
      </c>
      <c r="K30" s="408">
        <v>17</v>
      </c>
      <c r="L30" s="412">
        <f>$F$21</f>
        <v>0.20833333333333334</v>
      </c>
      <c r="M30" s="406">
        <v>41624</v>
      </c>
      <c r="N30" s="408">
        <v>17</v>
      </c>
      <c r="O30" s="370"/>
      <c r="P30" s="413">
        <v>41655</v>
      </c>
      <c r="Q30" s="408">
        <v>17</v>
      </c>
      <c r="R30" s="412">
        <f>$F$19</f>
        <v>0</v>
      </c>
      <c r="S30" s="406">
        <v>41686</v>
      </c>
      <c r="T30" s="409">
        <v>17</v>
      </c>
      <c r="U30" s="370"/>
      <c r="V30" s="406">
        <v>41714</v>
      </c>
      <c r="W30" s="408">
        <v>17</v>
      </c>
      <c r="X30" s="370"/>
      <c r="Y30" s="404">
        <v>41745</v>
      </c>
      <c r="Z30" s="408">
        <v>17</v>
      </c>
      <c r="AA30" s="412">
        <f>$F$18</f>
        <v>0.20833333333333334</v>
      </c>
      <c r="AB30" s="406">
        <v>41775</v>
      </c>
      <c r="AC30" s="408">
        <v>17</v>
      </c>
      <c r="AD30" s="412">
        <f>$F$20</f>
        <v>0.20833333333333334</v>
      </c>
      <c r="AE30" s="406">
        <v>41806</v>
      </c>
      <c r="AF30" s="408">
        <v>17</v>
      </c>
      <c r="AG30" s="370"/>
      <c r="AH30" s="405">
        <v>41836</v>
      </c>
      <c r="AI30" s="409">
        <v>17</v>
      </c>
      <c r="AJ30" s="430"/>
      <c r="AK30" s="406">
        <v>41867</v>
      </c>
      <c r="AL30" s="409">
        <v>17</v>
      </c>
      <c r="AM30" s="432"/>
      <c r="AN30" s="91"/>
    </row>
    <row r="31" spans="4:40">
      <c r="D31" s="406">
        <v>41534</v>
      </c>
      <c r="E31" s="408">
        <v>18</v>
      </c>
      <c r="F31" s="412">
        <f>$F$17</f>
        <v>0.20833333333333334</v>
      </c>
      <c r="G31" s="405">
        <v>41564</v>
      </c>
      <c r="H31" s="408">
        <v>18</v>
      </c>
      <c r="I31" s="412">
        <f>$F$19</f>
        <v>0</v>
      </c>
      <c r="J31" s="406">
        <v>41595</v>
      </c>
      <c r="K31" s="408">
        <v>18</v>
      </c>
      <c r="L31" s="370"/>
      <c r="M31" s="406">
        <v>41625</v>
      </c>
      <c r="N31" s="408">
        <v>18</v>
      </c>
      <c r="O31" s="412">
        <f>$F$17</f>
        <v>0.20833333333333334</v>
      </c>
      <c r="P31" s="413">
        <v>41656</v>
      </c>
      <c r="Q31" s="408">
        <v>18</v>
      </c>
      <c r="R31" s="412">
        <f>$F$20</f>
        <v>0.20833333333333334</v>
      </c>
      <c r="S31" s="406">
        <v>41687</v>
      </c>
      <c r="T31" s="407">
        <v>18</v>
      </c>
      <c r="U31" s="370"/>
      <c r="V31" s="406">
        <v>41715</v>
      </c>
      <c r="W31" s="408">
        <v>18</v>
      </c>
      <c r="X31" s="370"/>
      <c r="Y31" s="404">
        <v>41746</v>
      </c>
      <c r="Z31" s="408">
        <v>18</v>
      </c>
      <c r="AA31" s="412">
        <f>$F$19</f>
        <v>0</v>
      </c>
      <c r="AB31" s="406">
        <v>41776</v>
      </c>
      <c r="AC31" s="408">
        <v>18</v>
      </c>
      <c r="AD31" s="412">
        <f>$F$21</f>
        <v>0.20833333333333334</v>
      </c>
      <c r="AE31" s="406">
        <v>41807</v>
      </c>
      <c r="AF31" s="408">
        <v>18</v>
      </c>
      <c r="AG31" s="412"/>
      <c r="AH31" s="405">
        <v>41837</v>
      </c>
      <c r="AI31" s="408">
        <v>18</v>
      </c>
      <c r="AJ31" s="430"/>
      <c r="AK31" s="406">
        <v>41868</v>
      </c>
      <c r="AL31" s="408">
        <v>18</v>
      </c>
      <c r="AM31" s="432"/>
    </row>
    <row r="32" spans="4:40">
      <c r="D32" s="406">
        <v>41535</v>
      </c>
      <c r="E32" s="408">
        <v>19</v>
      </c>
      <c r="F32" s="412">
        <f>$F$18</f>
        <v>0.20833333333333334</v>
      </c>
      <c r="G32" s="405">
        <v>41565</v>
      </c>
      <c r="H32" s="408">
        <v>19</v>
      </c>
      <c r="I32" s="412">
        <f>$F$20</f>
        <v>0.20833333333333334</v>
      </c>
      <c r="J32" s="406">
        <v>41596</v>
      </c>
      <c r="K32" s="408">
        <v>19</v>
      </c>
      <c r="L32" s="370"/>
      <c r="M32" s="406">
        <v>41626</v>
      </c>
      <c r="N32" s="408">
        <v>19</v>
      </c>
      <c r="O32" s="412">
        <f>$F$18</f>
        <v>0.20833333333333334</v>
      </c>
      <c r="P32" s="413">
        <v>41657</v>
      </c>
      <c r="Q32" s="409">
        <v>19</v>
      </c>
      <c r="R32" s="412">
        <f>$F$21</f>
        <v>0.20833333333333334</v>
      </c>
      <c r="S32" s="406">
        <v>41688</v>
      </c>
      <c r="T32" s="408">
        <v>19</v>
      </c>
      <c r="U32" s="412">
        <f>$F$17</f>
        <v>0.20833333333333334</v>
      </c>
      <c r="V32" s="406">
        <v>41716</v>
      </c>
      <c r="W32" s="408">
        <v>19</v>
      </c>
      <c r="X32" s="412">
        <f>$F$17</f>
        <v>0.20833333333333334</v>
      </c>
      <c r="Y32" s="404">
        <v>41747</v>
      </c>
      <c r="Z32" s="408">
        <v>19</v>
      </c>
      <c r="AA32" s="412">
        <f>$F$20</f>
        <v>0.20833333333333334</v>
      </c>
      <c r="AB32" s="406">
        <v>41777</v>
      </c>
      <c r="AC32" s="408">
        <v>19</v>
      </c>
      <c r="AD32" s="370"/>
      <c r="AE32" s="406">
        <v>41808</v>
      </c>
      <c r="AF32" s="408">
        <v>19</v>
      </c>
      <c r="AG32" s="412"/>
      <c r="AH32" s="405">
        <v>41838</v>
      </c>
      <c r="AI32" s="408">
        <v>19</v>
      </c>
      <c r="AJ32" s="430"/>
      <c r="AK32" s="406">
        <v>41869</v>
      </c>
      <c r="AL32" s="408">
        <v>19</v>
      </c>
      <c r="AM32" s="432"/>
    </row>
    <row r="33" spans="4:40">
      <c r="D33" s="406">
        <v>41536</v>
      </c>
      <c r="E33" s="408">
        <v>20</v>
      </c>
      <c r="F33" s="412">
        <f>$F$19</f>
        <v>0</v>
      </c>
      <c r="G33" s="405">
        <v>41566</v>
      </c>
      <c r="H33" s="408">
        <v>20</v>
      </c>
      <c r="I33" s="412">
        <f>$F$21</f>
        <v>0.20833333333333334</v>
      </c>
      <c r="J33" s="406">
        <v>41597</v>
      </c>
      <c r="K33" s="408">
        <v>20</v>
      </c>
      <c r="L33" s="412">
        <f>$F$17</f>
        <v>0.20833333333333334</v>
      </c>
      <c r="M33" s="406">
        <v>41627</v>
      </c>
      <c r="N33" s="408">
        <v>20</v>
      </c>
      <c r="O33" s="412">
        <f>$F$19</f>
        <v>0</v>
      </c>
      <c r="P33" s="413">
        <v>41658</v>
      </c>
      <c r="Q33" s="409">
        <v>20</v>
      </c>
      <c r="R33" s="370"/>
      <c r="S33" s="406">
        <v>41689</v>
      </c>
      <c r="T33" s="409">
        <v>20</v>
      </c>
      <c r="U33" s="412">
        <f>$F$18</f>
        <v>0.20833333333333334</v>
      </c>
      <c r="V33" s="406">
        <v>41717</v>
      </c>
      <c r="W33" s="408">
        <v>20</v>
      </c>
      <c r="X33" s="412">
        <f>$F$18</f>
        <v>0.20833333333333334</v>
      </c>
      <c r="Y33" s="404">
        <v>41748</v>
      </c>
      <c r="Z33" s="408">
        <v>20</v>
      </c>
      <c r="AA33" s="412">
        <f>$F$21</f>
        <v>0.20833333333333334</v>
      </c>
      <c r="AB33" s="406">
        <v>41778</v>
      </c>
      <c r="AC33" s="408">
        <v>20</v>
      </c>
      <c r="AD33" s="370"/>
      <c r="AE33" s="406">
        <v>41809</v>
      </c>
      <c r="AF33" s="408">
        <v>20</v>
      </c>
      <c r="AG33" s="412"/>
      <c r="AH33" s="405">
        <v>41839</v>
      </c>
      <c r="AI33" s="408">
        <v>20</v>
      </c>
      <c r="AJ33" s="430"/>
      <c r="AK33" s="406">
        <v>41870</v>
      </c>
      <c r="AL33" s="408">
        <v>20</v>
      </c>
      <c r="AM33" s="432"/>
    </row>
    <row r="34" spans="4:40">
      <c r="D34" s="406">
        <v>41537</v>
      </c>
      <c r="E34" s="408">
        <v>21</v>
      </c>
      <c r="F34" s="412">
        <f>$F$20</f>
        <v>0.20833333333333334</v>
      </c>
      <c r="G34" s="405">
        <v>41567</v>
      </c>
      <c r="H34" s="408">
        <v>21</v>
      </c>
      <c r="I34" s="430"/>
      <c r="J34" s="406">
        <v>41598</v>
      </c>
      <c r="K34" s="408">
        <v>21</v>
      </c>
      <c r="L34" s="412">
        <f>$F$18</f>
        <v>0.20833333333333334</v>
      </c>
      <c r="M34" s="406">
        <v>41628</v>
      </c>
      <c r="N34" s="408">
        <v>21</v>
      </c>
      <c r="O34" s="412">
        <f>$F$20</f>
        <v>0.20833333333333334</v>
      </c>
      <c r="P34" s="413">
        <v>41659</v>
      </c>
      <c r="Q34" s="408">
        <v>21</v>
      </c>
      <c r="R34" s="370"/>
      <c r="S34" s="406">
        <v>41690</v>
      </c>
      <c r="T34" s="407">
        <v>21</v>
      </c>
      <c r="U34" s="412">
        <f>$F$19</f>
        <v>0</v>
      </c>
      <c r="V34" s="406">
        <v>41718</v>
      </c>
      <c r="W34" s="409">
        <v>21</v>
      </c>
      <c r="X34" s="412">
        <f>$F$19</f>
        <v>0</v>
      </c>
      <c r="Y34" s="404">
        <v>41749</v>
      </c>
      <c r="Z34" s="408">
        <v>21</v>
      </c>
      <c r="AA34" s="430"/>
      <c r="AB34" s="406">
        <v>41779</v>
      </c>
      <c r="AC34" s="427">
        <v>21</v>
      </c>
      <c r="AD34" s="425" t="str">
        <f>$A$53</f>
        <v>FERIE</v>
      </c>
      <c r="AE34" s="406">
        <v>41810</v>
      </c>
      <c r="AF34" s="409">
        <v>21</v>
      </c>
      <c r="AG34" s="412"/>
      <c r="AH34" s="405">
        <v>41840</v>
      </c>
      <c r="AI34" s="408">
        <v>21</v>
      </c>
      <c r="AJ34" s="430"/>
      <c r="AK34" s="406">
        <v>41871</v>
      </c>
      <c r="AL34" s="408">
        <v>21</v>
      </c>
      <c r="AM34" s="432"/>
    </row>
    <row r="35" spans="4:40">
      <c r="D35" s="406">
        <v>41538</v>
      </c>
      <c r="E35" s="408">
        <v>22</v>
      </c>
      <c r="F35" s="412">
        <f>$F$21</f>
        <v>0.20833333333333334</v>
      </c>
      <c r="G35" s="405">
        <v>41568</v>
      </c>
      <c r="H35" s="408">
        <v>22</v>
      </c>
      <c r="I35" s="430"/>
      <c r="J35" s="406">
        <v>41599</v>
      </c>
      <c r="K35" s="408">
        <v>22</v>
      </c>
      <c r="L35" s="412">
        <f>$F$19</f>
        <v>0</v>
      </c>
      <c r="M35" s="406">
        <v>41629</v>
      </c>
      <c r="N35" s="408">
        <v>22</v>
      </c>
      <c r="O35" s="412">
        <f>$F$21</f>
        <v>0.20833333333333334</v>
      </c>
      <c r="P35" s="413">
        <v>41660</v>
      </c>
      <c r="Q35" s="408">
        <v>22</v>
      </c>
      <c r="R35" s="412">
        <f>$F$17</f>
        <v>0.20833333333333334</v>
      </c>
      <c r="S35" s="406">
        <v>41691</v>
      </c>
      <c r="T35" s="408">
        <v>22</v>
      </c>
      <c r="U35" s="412">
        <f>$F$20</f>
        <v>0.20833333333333334</v>
      </c>
      <c r="V35" s="406">
        <v>41719</v>
      </c>
      <c r="W35" s="409">
        <v>22</v>
      </c>
      <c r="X35" s="412">
        <f>$F$20</f>
        <v>0.20833333333333334</v>
      </c>
      <c r="Y35" s="404">
        <v>41750</v>
      </c>
      <c r="Z35" s="408">
        <v>22</v>
      </c>
      <c r="AA35" s="430"/>
      <c r="AB35" s="406">
        <v>41780</v>
      </c>
      <c r="AC35" s="408">
        <v>22</v>
      </c>
      <c r="AD35" s="412">
        <f>$F$18</f>
        <v>0.20833333333333334</v>
      </c>
      <c r="AE35" s="406">
        <v>41811</v>
      </c>
      <c r="AF35" s="409">
        <v>22</v>
      </c>
      <c r="AG35" s="412"/>
      <c r="AH35" s="405">
        <v>41841</v>
      </c>
      <c r="AI35" s="408">
        <v>22</v>
      </c>
      <c r="AJ35" s="430"/>
      <c r="AK35" s="406">
        <v>41872</v>
      </c>
      <c r="AL35" s="408">
        <v>22</v>
      </c>
      <c r="AM35" s="432"/>
    </row>
    <row r="36" spans="4:40">
      <c r="D36" s="406">
        <v>41539</v>
      </c>
      <c r="E36" s="408">
        <v>23</v>
      </c>
      <c r="F36" s="370"/>
      <c r="G36" s="405">
        <v>41569</v>
      </c>
      <c r="H36" s="408">
        <v>23</v>
      </c>
      <c r="I36" s="429">
        <v>0.29166666666666669</v>
      </c>
      <c r="J36" s="406">
        <v>41600</v>
      </c>
      <c r="K36" s="408">
        <v>23</v>
      </c>
      <c r="L36" s="412">
        <f>$F$20</f>
        <v>0.20833333333333334</v>
      </c>
      <c r="M36" s="406">
        <v>41630</v>
      </c>
      <c r="N36" s="408">
        <v>23</v>
      </c>
      <c r="O36" s="430"/>
      <c r="P36" s="413">
        <v>41661</v>
      </c>
      <c r="Q36" s="408">
        <v>23</v>
      </c>
      <c r="R36" s="412">
        <f>$F$18</f>
        <v>0.20833333333333334</v>
      </c>
      <c r="S36" s="406">
        <v>41692</v>
      </c>
      <c r="T36" s="409">
        <v>23</v>
      </c>
      <c r="U36" s="412">
        <f>$F$21</f>
        <v>0.20833333333333334</v>
      </c>
      <c r="V36" s="406">
        <v>41720</v>
      </c>
      <c r="W36" s="408">
        <v>23</v>
      </c>
      <c r="X36" s="412">
        <f>$F$21</f>
        <v>0.20833333333333334</v>
      </c>
      <c r="Y36" s="404">
        <v>41751</v>
      </c>
      <c r="Z36" s="408">
        <v>23</v>
      </c>
      <c r="AA36" s="430">
        <v>0.29166666666666669</v>
      </c>
      <c r="AB36" s="406">
        <v>41781</v>
      </c>
      <c r="AC36" s="408">
        <v>23</v>
      </c>
      <c r="AD36" s="412">
        <f>$F$19</f>
        <v>0</v>
      </c>
      <c r="AE36" s="406">
        <v>41812</v>
      </c>
      <c r="AF36" s="408">
        <v>23</v>
      </c>
      <c r="AG36" s="370"/>
      <c r="AH36" s="405">
        <v>41842</v>
      </c>
      <c r="AI36" s="409">
        <v>23</v>
      </c>
      <c r="AJ36" s="430"/>
      <c r="AK36" s="406">
        <v>41873</v>
      </c>
      <c r="AL36" s="409">
        <v>23</v>
      </c>
      <c r="AM36" s="432"/>
      <c r="AN36" s="153"/>
    </row>
    <row r="37" spans="4:40">
      <c r="D37" s="406">
        <v>41540</v>
      </c>
      <c r="E37" s="408">
        <v>24</v>
      </c>
      <c r="F37" s="370"/>
      <c r="G37" s="405">
        <v>41570</v>
      </c>
      <c r="H37" s="408">
        <v>24</v>
      </c>
      <c r="I37" s="430">
        <v>0.29166666666666669</v>
      </c>
      <c r="J37" s="406">
        <v>41601</v>
      </c>
      <c r="K37" s="408">
        <v>24</v>
      </c>
      <c r="L37" s="412">
        <f>$F$21</f>
        <v>0.20833333333333334</v>
      </c>
      <c r="M37" s="406">
        <v>41631</v>
      </c>
      <c r="N37" s="408">
        <v>24</v>
      </c>
      <c r="O37" s="430"/>
      <c r="P37" s="413">
        <v>41662</v>
      </c>
      <c r="Q37" s="408">
        <v>24</v>
      </c>
      <c r="R37" s="412">
        <f>$F$19</f>
        <v>0</v>
      </c>
      <c r="S37" s="406">
        <v>41693</v>
      </c>
      <c r="T37" s="407">
        <v>24</v>
      </c>
      <c r="U37" s="430"/>
      <c r="V37" s="406">
        <v>41721</v>
      </c>
      <c r="W37" s="408">
        <v>24</v>
      </c>
      <c r="X37" s="370"/>
      <c r="Y37" s="404">
        <v>41752</v>
      </c>
      <c r="Z37" s="408">
        <v>24</v>
      </c>
      <c r="AA37" s="430">
        <v>0.29166666666666669</v>
      </c>
      <c r="AB37" s="406">
        <v>41782</v>
      </c>
      <c r="AC37" s="408">
        <v>24</v>
      </c>
      <c r="AD37" s="412">
        <f>$F$20</f>
        <v>0.20833333333333334</v>
      </c>
      <c r="AE37" s="406">
        <v>41813</v>
      </c>
      <c r="AF37" s="408">
        <v>24</v>
      </c>
      <c r="AG37" s="370"/>
      <c r="AH37" s="405">
        <v>41843</v>
      </c>
      <c r="AI37" s="409">
        <v>24</v>
      </c>
      <c r="AJ37" s="430"/>
      <c r="AK37" s="406">
        <v>41874</v>
      </c>
      <c r="AL37" s="409">
        <v>24</v>
      </c>
      <c r="AM37" s="432"/>
    </row>
    <row r="38" spans="4:40">
      <c r="D38" s="406">
        <v>41541</v>
      </c>
      <c r="E38" s="408">
        <v>25</v>
      </c>
      <c r="F38" s="412">
        <f>$F$16</f>
        <v>0</v>
      </c>
      <c r="G38" s="405">
        <v>41571</v>
      </c>
      <c r="H38" s="408">
        <v>25</v>
      </c>
      <c r="I38" s="430"/>
      <c r="J38" s="406">
        <v>41602</v>
      </c>
      <c r="K38" s="408">
        <v>25</v>
      </c>
      <c r="L38" s="370"/>
      <c r="M38" s="406">
        <v>41632</v>
      </c>
      <c r="N38" s="427">
        <v>25</v>
      </c>
      <c r="O38" s="425" t="str">
        <f>$A$53</f>
        <v>FERIE</v>
      </c>
      <c r="P38" s="413">
        <v>41663</v>
      </c>
      <c r="Q38" s="408">
        <v>25</v>
      </c>
      <c r="R38" s="412">
        <f>$F$20</f>
        <v>0.20833333333333334</v>
      </c>
      <c r="S38" s="406">
        <v>41694</v>
      </c>
      <c r="T38" s="408">
        <v>25</v>
      </c>
      <c r="U38" s="430"/>
      <c r="V38" s="406">
        <v>41722</v>
      </c>
      <c r="W38" s="408">
        <v>25</v>
      </c>
      <c r="X38" s="370"/>
      <c r="Y38" s="404">
        <v>41753</v>
      </c>
      <c r="Z38" s="408">
        <v>25</v>
      </c>
      <c r="AA38" s="430">
        <v>0.29166666666666669</v>
      </c>
      <c r="AB38" s="406">
        <v>41783</v>
      </c>
      <c r="AC38" s="408">
        <v>25</v>
      </c>
      <c r="AD38" s="412">
        <f>$F$21</f>
        <v>0.20833333333333334</v>
      </c>
      <c r="AE38" s="406">
        <v>41814</v>
      </c>
      <c r="AF38" s="408">
        <v>25</v>
      </c>
      <c r="AG38" s="412"/>
      <c r="AH38" s="405">
        <v>41844</v>
      </c>
      <c r="AI38" s="408">
        <v>25</v>
      </c>
      <c r="AJ38" s="430"/>
      <c r="AK38" s="406">
        <v>41875</v>
      </c>
      <c r="AL38" s="408">
        <v>25</v>
      </c>
      <c r="AM38" s="432"/>
    </row>
    <row r="39" spans="4:40">
      <c r="D39" s="406">
        <v>41542</v>
      </c>
      <c r="E39" s="408">
        <v>26</v>
      </c>
      <c r="F39" s="412">
        <f>$F$17</f>
        <v>0.20833333333333334</v>
      </c>
      <c r="G39" s="405">
        <v>41572</v>
      </c>
      <c r="H39" s="408">
        <v>26</v>
      </c>
      <c r="I39" s="430"/>
      <c r="J39" s="406">
        <v>41603</v>
      </c>
      <c r="K39" s="408">
        <v>26</v>
      </c>
      <c r="L39" s="370"/>
      <c r="M39" s="406">
        <v>41633</v>
      </c>
      <c r="N39" s="408">
        <v>26</v>
      </c>
      <c r="O39" s="430"/>
      <c r="P39" s="413">
        <v>41664</v>
      </c>
      <c r="Q39" s="409">
        <v>26</v>
      </c>
      <c r="R39" s="412">
        <f>$F$21</f>
        <v>0.20833333333333334</v>
      </c>
      <c r="S39" s="406">
        <v>41695</v>
      </c>
      <c r="T39" s="409">
        <v>26</v>
      </c>
      <c r="U39" s="429">
        <v>0.29166666666666669</v>
      </c>
      <c r="V39" s="406">
        <v>41723</v>
      </c>
      <c r="W39" s="408">
        <v>26</v>
      </c>
      <c r="X39" s="412">
        <f>$F$17</f>
        <v>0.20833333333333334</v>
      </c>
      <c r="Y39" s="404">
        <v>41754</v>
      </c>
      <c r="Z39" s="408">
        <v>26</v>
      </c>
      <c r="AA39" s="430"/>
      <c r="AB39" s="406">
        <v>41784</v>
      </c>
      <c r="AC39" s="408">
        <v>26</v>
      </c>
      <c r="AD39" s="370"/>
      <c r="AE39" s="406">
        <v>41815</v>
      </c>
      <c r="AF39" s="408">
        <v>26</v>
      </c>
      <c r="AG39" s="412"/>
      <c r="AH39" s="405">
        <v>41845</v>
      </c>
      <c r="AI39" s="408">
        <v>26</v>
      </c>
      <c r="AJ39" s="430"/>
      <c r="AK39" s="406">
        <v>41876</v>
      </c>
      <c r="AL39" s="408">
        <v>26</v>
      </c>
      <c r="AM39" s="432"/>
    </row>
    <row r="40" spans="4:40">
      <c r="D40" s="406">
        <v>41543</v>
      </c>
      <c r="E40" s="408">
        <v>27</v>
      </c>
      <c r="F40" s="412">
        <f>$F$18</f>
        <v>0.20833333333333334</v>
      </c>
      <c r="G40" s="405">
        <v>41573</v>
      </c>
      <c r="H40" s="408">
        <v>27</v>
      </c>
      <c r="I40" s="430"/>
      <c r="J40" s="406">
        <v>41604</v>
      </c>
      <c r="K40" s="408">
        <v>27</v>
      </c>
      <c r="L40" s="412">
        <f>$F$17</f>
        <v>0.20833333333333334</v>
      </c>
      <c r="M40" s="406">
        <v>41634</v>
      </c>
      <c r="N40" s="408">
        <v>27</v>
      </c>
      <c r="O40" s="430"/>
      <c r="P40" s="413">
        <v>41665</v>
      </c>
      <c r="Q40" s="409">
        <v>27</v>
      </c>
      <c r="R40" s="370"/>
      <c r="S40" s="406">
        <v>41696</v>
      </c>
      <c r="T40" s="407">
        <v>27</v>
      </c>
      <c r="U40" s="430">
        <v>0.29166666666666669</v>
      </c>
      <c r="V40" s="406">
        <v>41724</v>
      </c>
      <c r="W40" s="408">
        <v>27</v>
      </c>
      <c r="X40" s="412">
        <f>$F$18</f>
        <v>0.20833333333333334</v>
      </c>
      <c r="Y40" s="404">
        <v>41755</v>
      </c>
      <c r="Z40" s="408">
        <v>27</v>
      </c>
      <c r="AA40" s="430"/>
      <c r="AB40" s="406">
        <v>41785</v>
      </c>
      <c r="AC40" s="408">
        <v>27</v>
      </c>
      <c r="AD40" s="370"/>
      <c r="AE40" s="406">
        <v>41816</v>
      </c>
      <c r="AF40" s="408">
        <v>27</v>
      </c>
      <c r="AG40" s="412"/>
      <c r="AH40" s="405">
        <v>41846</v>
      </c>
      <c r="AI40" s="408">
        <v>27</v>
      </c>
      <c r="AJ40" s="430"/>
      <c r="AK40" s="406">
        <v>41877</v>
      </c>
      <c r="AL40" s="408">
        <v>27</v>
      </c>
      <c r="AM40" s="432"/>
    </row>
    <row r="41" spans="4:40">
      <c r="D41" s="406">
        <v>41544</v>
      </c>
      <c r="E41" s="408">
        <v>28</v>
      </c>
      <c r="F41" s="412">
        <f>$F$19</f>
        <v>0</v>
      </c>
      <c r="G41" s="405">
        <v>41574</v>
      </c>
      <c r="H41" s="408">
        <v>28</v>
      </c>
      <c r="I41" s="430"/>
      <c r="J41" s="406">
        <v>41605</v>
      </c>
      <c r="K41" s="408">
        <v>28</v>
      </c>
      <c r="L41" s="412">
        <f>$F$18</f>
        <v>0.20833333333333334</v>
      </c>
      <c r="M41" s="406">
        <v>41635</v>
      </c>
      <c r="N41" s="408">
        <v>28</v>
      </c>
      <c r="O41" s="430"/>
      <c r="P41" s="413">
        <v>41666</v>
      </c>
      <c r="Q41" s="408">
        <v>28</v>
      </c>
      <c r="R41" s="370"/>
      <c r="S41" s="406">
        <v>41697</v>
      </c>
      <c r="T41" s="408">
        <v>28</v>
      </c>
      <c r="U41" s="430">
        <v>0.29166666666666669</v>
      </c>
      <c r="V41" s="406">
        <v>41725</v>
      </c>
      <c r="W41" s="409">
        <v>28</v>
      </c>
      <c r="X41" s="412">
        <f>$F$19</f>
        <v>0</v>
      </c>
      <c r="Y41" s="404">
        <v>41756</v>
      </c>
      <c r="Z41" s="408">
        <v>28</v>
      </c>
      <c r="AA41" s="430"/>
      <c r="AB41" s="406">
        <v>41786</v>
      </c>
      <c r="AC41" s="408">
        <v>28</v>
      </c>
      <c r="AD41" s="412">
        <f>$F$17</f>
        <v>0.20833333333333334</v>
      </c>
      <c r="AE41" s="406">
        <v>41817</v>
      </c>
      <c r="AF41" s="409">
        <v>28</v>
      </c>
      <c r="AG41" s="412"/>
      <c r="AH41" s="405">
        <v>41847</v>
      </c>
      <c r="AI41" s="408">
        <v>28</v>
      </c>
      <c r="AJ41" s="430"/>
      <c r="AK41" s="406">
        <v>41878</v>
      </c>
      <c r="AL41" s="408">
        <v>28</v>
      </c>
      <c r="AM41" s="432"/>
    </row>
    <row r="42" spans="4:40">
      <c r="D42" s="406">
        <v>41545</v>
      </c>
      <c r="E42" s="408">
        <v>29</v>
      </c>
      <c r="F42" s="412">
        <f>$F$20</f>
        <v>0.20833333333333334</v>
      </c>
      <c r="G42" s="405">
        <v>41575</v>
      </c>
      <c r="H42" s="408">
        <v>29</v>
      </c>
      <c r="I42" s="430"/>
      <c r="J42" s="406">
        <v>41606</v>
      </c>
      <c r="K42" s="408">
        <v>29</v>
      </c>
      <c r="L42" s="412">
        <f>$F$19</f>
        <v>0</v>
      </c>
      <c r="M42" s="406">
        <v>41636</v>
      </c>
      <c r="N42" s="408">
        <v>29</v>
      </c>
      <c r="O42" s="430"/>
      <c r="P42" s="413">
        <v>41667</v>
      </c>
      <c r="Q42" s="408">
        <v>29</v>
      </c>
      <c r="R42" s="412">
        <f>$F$17</f>
        <v>0.20833333333333334</v>
      </c>
      <c r="S42" s="438"/>
      <c r="T42" s="438"/>
      <c r="U42" s="442"/>
      <c r="V42" s="406">
        <v>41726</v>
      </c>
      <c r="W42" s="409">
        <v>29</v>
      </c>
      <c r="X42" s="412">
        <f>$F$20</f>
        <v>0.20833333333333334</v>
      </c>
      <c r="Y42" s="404">
        <v>41757</v>
      </c>
      <c r="Z42" s="408">
        <v>29</v>
      </c>
      <c r="AA42" s="430"/>
      <c r="AB42" s="406">
        <v>41787</v>
      </c>
      <c r="AC42" s="408">
        <v>29</v>
      </c>
      <c r="AD42" s="412">
        <f>$F$18</f>
        <v>0.20833333333333334</v>
      </c>
      <c r="AE42" s="406">
        <v>41818</v>
      </c>
      <c r="AF42" s="409">
        <v>29</v>
      </c>
      <c r="AG42" s="412"/>
      <c r="AH42" s="405">
        <v>41848</v>
      </c>
      <c r="AI42" s="408">
        <v>29</v>
      </c>
      <c r="AJ42" s="430"/>
      <c r="AK42" s="406">
        <v>41879</v>
      </c>
      <c r="AL42" s="408">
        <v>29</v>
      </c>
      <c r="AM42" s="432"/>
    </row>
    <row r="43" spans="4:40">
      <c r="D43" s="406">
        <v>41546</v>
      </c>
      <c r="E43" s="408">
        <v>30</v>
      </c>
      <c r="F43" s="370"/>
      <c r="G43" s="405">
        <v>41576</v>
      </c>
      <c r="H43" s="408">
        <v>30</v>
      </c>
      <c r="I43" s="430"/>
      <c r="J43" s="406">
        <v>41607</v>
      </c>
      <c r="K43" s="408">
        <v>30</v>
      </c>
      <c r="L43" s="412">
        <f>$F$20</f>
        <v>0.20833333333333334</v>
      </c>
      <c r="M43" s="406">
        <v>41637</v>
      </c>
      <c r="N43" s="408">
        <v>30</v>
      </c>
      <c r="O43" s="430"/>
      <c r="P43" s="413">
        <v>41668</v>
      </c>
      <c r="Q43" s="408">
        <v>30</v>
      </c>
      <c r="R43" s="412">
        <f>$F$18</f>
        <v>0.20833333333333334</v>
      </c>
      <c r="S43" s="438"/>
      <c r="T43" s="438"/>
      <c r="U43" s="442"/>
      <c r="V43" s="406">
        <v>41727</v>
      </c>
      <c r="W43" s="408">
        <v>30</v>
      </c>
      <c r="X43" s="433">
        <v>0.3125</v>
      </c>
      <c r="Y43" s="404">
        <v>41758</v>
      </c>
      <c r="Z43" s="408">
        <v>30</v>
      </c>
      <c r="AA43" s="447"/>
      <c r="AB43" s="406">
        <v>41788</v>
      </c>
      <c r="AC43" s="408">
        <v>30</v>
      </c>
      <c r="AD43" s="412">
        <f>$F$19</f>
        <v>0</v>
      </c>
      <c r="AE43" s="406">
        <v>41819</v>
      </c>
      <c r="AF43" s="408">
        <v>30</v>
      </c>
      <c r="AG43" s="370"/>
      <c r="AH43" s="405">
        <v>41849</v>
      </c>
      <c r="AI43" s="409">
        <v>30</v>
      </c>
      <c r="AJ43" s="430"/>
      <c r="AK43" s="406">
        <v>41880</v>
      </c>
      <c r="AL43" s="409">
        <v>30</v>
      </c>
      <c r="AM43" s="432"/>
    </row>
    <row r="44" spans="4:40">
      <c r="D44" s="438"/>
      <c r="E44" s="439"/>
      <c r="F44" s="440"/>
      <c r="G44" s="405">
        <v>41577</v>
      </c>
      <c r="H44" s="408">
        <v>31</v>
      </c>
      <c r="I44" s="430"/>
      <c r="J44" s="438"/>
      <c r="K44" s="439"/>
      <c r="L44" s="441"/>
      <c r="M44" s="406">
        <v>41638</v>
      </c>
      <c r="N44" s="407">
        <v>31</v>
      </c>
      <c r="O44" s="430"/>
      <c r="P44" s="413">
        <v>41669</v>
      </c>
      <c r="Q44" s="419">
        <v>31</v>
      </c>
      <c r="R44" s="412">
        <f>$F$19</f>
        <v>0</v>
      </c>
      <c r="S44" s="438"/>
      <c r="T44" s="443"/>
      <c r="U44" s="442"/>
      <c r="V44" s="406">
        <v>41728</v>
      </c>
      <c r="W44" s="408">
        <v>31</v>
      </c>
      <c r="X44" s="370"/>
      <c r="Y44" s="438"/>
      <c r="Z44" s="438"/>
      <c r="AA44" s="442"/>
      <c r="AB44" s="406">
        <v>41789</v>
      </c>
      <c r="AC44" s="409">
        <v>31</v>
      </c>
      <c r="AD44" s="412">
        <f>$F$20</f>
        <v>0.20833333333333334</v>
      </c>
      <c r="AE44" s="438"/>
      <c r="AF44" s="439"/>
      <c r="AG44" s="441"/>
      <c r="AH44" s="405">
        <v>41850</v>
      </c>
      <c r="AI44" s="409">
        <v>31</v>
      </c>
      <c r="AJ44" s="430"/>
      <c r="AK44" s="406">
        <v>41881</v>
      </c>
      <c r="AL44" s="409">
        <v>31</v>
      </c>
      <c r="AM44" s="433"/>
    </row>
    <row r="45" spans="4:40" s="158" customFormat="1">
      <c r="D45" s="159"/>
      <c r="E45" s="159"/>
      <c r="F45" s="160">
        <f>SUM(F14:F44)</f>
        <v>3.3333333333333339</v>
      </c>
      <c r="G45" s="160"/>
      <c r="H45" s="160"/>
      <c r="I45" s="160">
        <f>SUM(I14:I44)</f>
        <v>3.083333333333333</v>
      </c>
      <c r="J45" s="160"/>
      <c r="K45" s="160"/>
      <c r="L45" s="160">
        <f>SUM(L14:L44)</f>
        <v>3.1250000000000004</v>
      </c>
      <c r="M45" s="160"/>
      <c r="N45" s="160"/>
      <c r="O45" s="160">
        <f>SUM(O14:O44)</f>
        <v>2.7083333333333335</v>
      </c>
      <c r="P45" s="161"/>
      <c r="Q45" s="160"/>
      <c r="R45" s="160">
        <f>SUM(R14:R44)</f>
        <v>3.5000000000000009</v>
      </c>
      <c r="S45" s="160"/>
      <c r="T45" s="160"/>
      <c r="U45" s="160">
        <f>SUM(U14:U44)</f>
        <v>3.7916666666666665</v>
      </c>
      <c r="V45" s="160"/>
      <c r="W45" s="160"/>
      <c r="X45" s="160">
        <f>SUM(X14:X44)</f>
        <v>2.6041666666666665</v>
      </c>
      <c r="Y45" s="160"/>
      <c r="Z45" s="160"/>
      <c r="AA45" s="160">
        <f>SUM(AA14:AA44)</f>
        <v>3.1666666666666661</v>
      </c>
      <c r="AB45" s="160"/>
      <c r="AC45" s="160"/>
      <c r="AD45" s="160">
        <f>SUM(AD14:AD44)</f>
        <v>2.5</v>
      </c>
      <c r="AE45" s="160"/>
      <c r="AF45" s="160"/>
      <c r="AG45" s="160">
        <f>SUM(AG14:AG44)</f>
        <v>0</v>
      </c>
      <c r="AH45" s="160"/>
      <c r="AI45" s="160"/>
      <c r="AJ45" s="160">
        <f>SUM(AJ14:AJ44)</f>
        <v>0</v>
      </c>
      <c r="AK45" s="160"/>
      <c r="AL45" s="160"/>
      <c r="AM45" s="160">
        <f>SUM(AM14:AM44)</f>
        <v>0</v>
      </c>
    </row>
    <row r="47" spans="4:40" ht="15.75" customHeight="1">
      <c r="D47" s="633" t="s">
        <v>109</v>
      </c>
      <c r="E47" s="633"/>
      <c r="F47" s="633"/>
      <c r="G47" s="634">
        <f>SUM(D45:AM45)</f>
        <v>27.812500000000007</v>
      </c>
      <c r="H47" s="634"/>
      <c r="I47" s="634"/>
      <c r="J47" s="162"/>
      <c r="K47" s="635" t="s">
        <v>110</v>
      </c>
      <c r="L47" s="635"/>
      <c r="M47" s="635"/>
      <c r="N47" s="635"/>
      <c r="O47" s="635"/>
      <c r="P47" s="635"/>
      <c r="Q47" s="635"/>
      <c r="R47" s="634">
        <f>SUM(AJ22:AJ26)+SUM(AM40:AM43)</f>
        <v>0</v>
      </c>
      <c r="S47" s="634"/>
      <c r="T47" s="634"/>
      <c r="V47" s="162"/>
      <c r="W47" s="636" t="s">
        <v>111</v>
      </c>
      <c r="X47" s="636"/>
      <c r="Y47" s="636"/>
      <c r="Z47" s="636"/>
      <c r="AA47" s="636"/>
      <c r="AB47" s="632">
        <f>'Liste des personnels'!G20</f>
        <v>32.5</v>
      </c>
      <c r="AC47" s="632"/>
      <c r="AD47" s="632"/>
      <c r="AE47" s="632"/>
      <c r="AF47" s="632"/>
      <c r="AH47" s="635" t="s">
        <v>112</v>
      </c>
      <c r="AI47" s="635"/>
      <c r="AJ47" s="635"/>
      <c r="AK47" s="634">
        <f>AB47-G47</f>
        <v>4.6874999999999929</v>
      </c>
      <c r="AL47" s="634"/>
      <c r="AM47" s="634"/>
    </row>
    <row r="48" spans="4:40" ht="15.75" customHeight="1">
      <c r="D48" s="91"/>
      <c r="E48" s="91"/>
      <c r="F48" s="91"/>
      <c r="G48" s="91"/>
      <c r="H48" s="91"/>
      <c r="I48" s="91"/>
      <c r="J48" s="91"/>
      <c r="AH48" s="640" t="s">
        <v>113</v>
      </c>
      <c r="AI48" s="640"/>
      <c r="AJ48" s="640"/>
      <c r="AK48" s="640"/>
      <c r="AL48" s="640"/>
      <c r="AM48" s="640"/>
    </row>
    <row r="49" spans="1:39">
      <c r="AH49" s="640"/>
      <c r="AI49" s="640"/>
      <c r="AJ49" s="640"/>
      <c r="AK49" s="640"/>
      <c r="AL49" s="640"/>
      <c r="AM49" s="640"/>
    </row>
    <row r="50" spans="1:39">
      <c r="F50" s="108" t="s">
        <v>228</v>
      </c>
      <c r="R50" s="121" t="str">
        <f>'Liste des personnels'!$D$51</f>
        <v>Le Proviseur,</v>
      </c>
      <c r="AD50" s="121" t="s">
        <v>85</v>
      </c>
    </row>
    <row r="51" spans="1:39">
      <c r="A51" s="450" t="s">
        <v>108</v>
      </c>
      <c r="B51" s="637" t="s">
        <v>226</v>
      </c>
      <c r="C51" s="638"/>
      <c r="D51" s="638"/>
      <c r="E51" s="638"/>
      <c r="F51" s="638"/>
    </row>
    <row r="52" spans="1:39">
      <c r="A52" s="432" t="s">
        <v>223</v>
      </c>
      <c r="B52" s="630" t="s">
        <v>224</v>
      </c>
      <c r="C52" s="631"/>
      <c r="D52" s="631"/>
      <c r="E52" s="631"/>
      <c r="F52" s="631"/>
    </row>
    <row r="53" spans="1:39">
      <c r="A53" s="428" t="s">
        <v>215</v>
      </c>
      <c r="B53" s="630" t="s">
        <v>222</v>
      </c>
      <c r="C53" s="631"/>
      <c r="D53" s="631"/>
      <c r="E53" s="631"/>
      <c r="F53" s="631"/>
      <c r="T53" s="121" t="str">
        <f>'Liste des personnels'!$D$53</f>
        <v>J-M. SAILLY</v>
      </c>
      <c r="AF53" s="121" t="str">
        <f>J7</f>
        <v>Marie-Joseph PAEPEGAEY</v>
      </c>
    </row>
    <row r="54" spans="1:39">
      <c r="A54" s="432" t="s">
        <v>107</v>
      </c>
      <c r="B54" s="641" t="s">
        <v>225</v>
      </c>
      <c r="C54" s="642"/>
      <c r="D54" s="642"/>
      <c r="E54" s="642"/>
      <c r="F54" s="642"/>
    </row>
    <row r="55" spans="1:39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40">
    <mergeCell ref="B51:F51"/>
    <mergeCell ref="B52:F52"/>
    <mergeCell ref="B53:F53"/>
    <mergeCell ref="B54:F54"/>
    <mergeCell ref="B55:G55"/>
    <mergeCell ref="AH47:AJ47"/>
    <mergeCell ref="AK47:AM47"/>
    <mergeCell ref="AH48:AM49"/>
    <mergeCell ref="D47:F47"/>
    <mergeCell ref="G47:I47"/>
    <mergeCell ref="K47:Q47"/>
    <mergeCell ref="R47:T47"/>
    <mergeCell ref="W47:AA47"/>
    <mergeCell ref="AB47:AF47"/>
    <mergeCell ref="AK13:AM13"/>
    <mergeCell ref="U10:Z10"/>
    <mergeCell ref="AA10:AK10"/>
    <mergeCell ref="D12:F12"/>
    <mergeCell ref="Y12:AA12"/>
    <mergeCell ref="D13:F13"/>
    <mergeCell ref="G13:I13"/>
    <mergeCell ref="J13:L13"/>
    <mergeCell ref="M13:O13"/>
    <mergeCell ref="P13:R13"/>
    <mergeCell ref="S13:U13"/>
    <mergeCell ref="V13:X13"/>
    <mergeCell ref="Y13:AA13"/>
    <mergeCell ref="AB13:AD13"/>
    <mergeCell ref="AE13:AG13"/>
    <mergeCell ref="AH13:AJ13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4:D43">
    <cfRule type="containsText" dxfId="282" priority="12" stopIfTrue="1" operator="containsText" text="samedi">
      <formula>NOT(ISERROR(SEARCH("samedi",D14)))</formula>
    </cfRule>
    <cfRule type="containsText" dxfId="281" priority="13" stopIfTrue="1" operator="containsText" text="sam">
      <formula>NOT(ISERROR(SEARCH("sam",D14)))</formula>
    </cfRule>
  </conditionalFormatting>
  <conditionalFormatting sqref="D14:E44 F14 F16:F21 O14 F23:F44 G14:N44 O16:O44 P14:AM44">
    <cfRule type="containsText" dxfId="280" priority="6" stopIfTrue="1" operator="containsText" text="sam">
      <formula>NOT(ISERROR(SEARCH("sam",D14)))</formula>
    </cfRule>
    <cfRule type="containsText" dxfId="279" priority="7" stopIfTrue="1" operator="containsText" text="sam;dim">
      <formula>NOT(ISERROR(SEARCH("sam;dim",D14)))</formula>
    </cfRule>
    <cfRule type="containsText" dxfId="278" priority="8" stopIfTrue="1" operator="containsText" text="dim">
      <formula>NOT(ISERROR(SEARCH("dim",D14)))</formula>
    </cfRule>
    <cfRule type="containsText" dxfId="277" priority="9" stopIfTrue="1" operator="containsText" text="lun">
      <formula>NOT(ISERROR(SEARCH("lun",D14)))</formula>
    </cfRule>
    <cfRule type="containsText" dxfId="276" priority="10" stopIfTrue="1" operator="containsText" text="lun">
      <formula>NOT(ISERROR(SEARCH("lun",D14)))</formula>
    </cfRule>
    <cfRule type="containsText" dxfId="275" priority="11" stopIfTrue="1" operator="containsText" text="dim">
      <formula>NOT(ISERROR(SEARCH("dim",D14)))</formula>
    </cfRule>
  </conditionalFormatting>
  <conditionalFormatting sqref="D15">
    <cfRule type="containsText" dxfId="274" priority="5" stopIfTrue="1" operator="containsText" text="sam">
      <formula>NOT(ISERROR(SEARCH("sam",D15)))</formula>
    </cfRule>
  </conditionalFormatting>
  <conditionalFormatting sqref="A53">
    <cfRule type="containsText" dxfId="273" priority="4" operator="containsText" text="FERIE">
      <formula>NOT(ISERROR(SEARCH("FERIE",A53)))</formula>
    </cfRule>
  </conditionalFormatting>
  <conditionalFormatting sqref="A52">
    <cfRule type="cellIs" dxfId="272" priority="3" operator="equal">
      <formula>$A$53</formula>
    </cfRule>
  </conditionalFormatting>
  <conditionalFormatting sqref="A52">
    <cfRule type="cellIs" dxfId="271" priority="2" operator="equal">
      <formula>$A$53</formula>
    </cfRule>
  </conditionalFormatting>
  <conditionalFormatting sqref="A53">
    <cfRule type="cellIs" dxfId="270" priority="1" operator="equal">
      <formula>$A$53</formula>
    </cfRule>
  </conditionalFormatting>
  <printOptions horizontalCentered="1" verticalCentered="1"/>
  <pageMargins left="0" right="1.4173228346456694" top="0" bottom="0" header="0" footer="0"/>
  <pageSetup paperSize="9" scale="63" firstPageNumber="0" orientation="landscape" r:id="rId1"/>
  <headerFooter alignWithMargins="0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32"/>
  <dimension ref="A4:BK31"/>
  <sheetViews>
    <sheetView workbookViewId="0"/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3.109375" style="34" customWidth="1"/>
    <col min="61" max="61" width="11.44140625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AU4" s="680" t="s">
        <v>212</v>
      </c>
      <c r="AV4" s="681"/>
      <c r="AW4" s="681"/>
      <c r="AX4" s="681"/>
      <c r="AY4" s="681"/>
      <c r="AZ4" s="681"/>
      <c r="BA4" s="681"/>
      <c r="BB4" s="681"/>
      <c r="BC4" s="681"/>
      <c r="BD4" s="681"/>
      <c r="BE4" s="681"/>
      <c r="BF4" s="681"/>
      <c r="BG4" s="681"/>
      <c r="BH4" s="681"/>
      <c r="BI4" s="681"/>
      <c r="BJ4" s="365"/>
    </row>
    <row r="5" spans="1:62">
      <c r="A5" s="36" t="str">
        <f>'Liste des personnels'!D4</f>
        <v>Saint-Pol-sur-Mer</v>
      </c>
      <c r="AO5" s="34" t="s">
        <v>116</v>
      </c>
      <c r="BC5" s="35"/>
      <c r="BF5" s="673">
        <v>41517</v>
      </c>
      <c r="BG5" s="673"/>
      <c r="BH5" s="673"/>
      <c r="BI5" s="673"/>
    </row>
    <row r="6" spans="1:62">
      <c r="AO6" s="674" t="s">
        <v>117</v>
      </c>
      <c r="AP6" s="674"/>
      <c r="AQ6" s="674"/>
      <c r="AR6" s="674"/>
      <c r="AS6" s="674"/>
      <c r="AT6" s="674"/>
      <c r="AU6" s="674"/>
      <c r="AV6" s="674"/>
      <c r="AW6" s="674"/>
      <c r="AX6" s="674"/>
      <c r="AY6" s="674"/>
      <c r="AZ6" s="674"/>
      <c r="BA6" s="674"/>
      <c r="BB6" s="674"/>
      <c r="BC6" s="674"/>
      <c r="BD6" s="674"/>
      <c r="BF6" s="673">
        <v>41638</v>
      </c>
      <c r="BG6" s="673"/>
      <c r="BH6" s="673"/>
      <c r="BI6" s="673"/>
    </row>
    <row r="8" spans="1:62" s="38" customFormat="1" ht="18.75" customHeight="1">
      <c r="B8" s="39" t="s">
        <v>69</v>
      </c>
      <c r="N8" s="39" t="str">
        <f>'Liste des personnels'!C21</f>
        <v>Koniba CAMARA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personnels'!D21</f>
        <v>Agent en CUI-CAE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personnels'!E21</f>
        <v>Entretien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personnels'!F21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1" spans="1:62" ht="15" thickBot="1"/>
    <row r="12" spans="1:62" ht="15.9" customHeight="1" thickTop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 thickBo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82">
        <v>17</v>
      </c>
      <c r="AV13" s="682"/>
      <c r="AW13" s="96"/>
      <c r="AX13" s="96"/>
      <c r="AY13" s="620">
        <v>18</v>
      </c>
      <c r="AZ13" s="620"/>
      <c r="BA13" s="96"/>
      <c r="BB13" s="206"/>
      <c r="BC13" s="620">
        <v>19</v>
      </c>
      <c r="BD13" s="620"/>
      <c r="BE13" s="48"/>
      <c r="BF13" s="48"/>
      <c r="BG13" s="622">
        <v>20</v>
      </c>
      <c r="BH13" s="622"/>
      <c r="BI13" s="207" t="s">
        <v>75</v>
      </c>
    </row>
    <row r="14" spans="1:62" ht="30" customHeight="1" thickTop="1">
      <c r="A14" s="372" t="s">
        <v>76</v>
      </c>
      <c r="B14" s="373"/>
      <c r="C14" s="208"/>
      <c r="D14" s="209"/>
      <c r="E14" s="210"/>
      <c r="F14" s="211"/>
      <c r="G14" s="211"/>
      <c r="H14" s="212"/>
      <c r="I14" s="211"/>
      <c r="J14" s="211"/>
      <c r="K14" s="211"/>
      <c r="L14" s="213"/>
      <c r="M14" s="214"/>
      <c r="N14" s="214"/>
      <c r="O14" s="214"/>
      <c r="P14" s="543"/>
      <c r="Q14" s="542"/>
      <c r="R14" s="214"/>
      <c r="S14" s="214"/>
      <c r="T14" s="382"/>
      <c r="U14" s="214"/>
      <c r="V14" s="214"/>
      <c r="W14" s="214"/>
      <c r="X14" s="213"/>
      <c r="Y14" s="211"/>
      <c r="Z14" s="211"/>
      <c r="AA14" s="211"/>
      <c r="AB14" s="213"/>
      <c r="AC14" s="214"/>
      <c r="AD14" s="214"/>
      <c r="AE14" s="214"/>
      <c r="AF14" s="213"/>
      <c r="AG14" s="214"/>
      <c r="AH14" s="214"/>
      <c r="AI14" s="388"/>
      <c r="AJ14" s="209"/>
      <c r="AK14" s="210"/>
      <c r="AL14" s="210"/>
      <c r="AM14" s="210"/>
      <c r="AN14" s="209"/>
      <c r="AO14" s="210"/>
      <c r="AP14" s="210"/>
      <c r="AQ14" s="215"/>
      <c r="AR14" s="209"/>
      <c r="AS14" s="210"/>
      <c r="AT14" s="210"/>
      <c r="AU14" s="210"/>
      <c r="AV14" s="209"/>
      <c r="AW14" s="210"/>
      <c r="AX14" s="210"/>
      <c r="AY14" s="210"/>
      <c r="AZ14" s="209"/>
      <c r="BA14" s="210"/>
      <c r="BB14" s="211"/>
      <c r="BC14" s="210"/>
      <c r="BD14" s="212"/>
      <c r="BE14" s="211"/>
      <c r="BF14" s="210"/>
      <c r="BG14" s="210"/>
      <c r="BH14" s="216"/>
      <c r="BI14" s="62">
        <v>0.20833333333333334</v>
      </c>
    </row>
    <row r="15" spans="1:62" ht="30" customHeight="1">
      <c r="A15" s="374" t="s">
        <v>77</v>
      </c>
      <c r="B15" s="375"/>
      <c r="C15" s="217"/>
      <c r="D15" s="218"/>
      <c r="E15" s="219"/>
      <c r="F15" s="220"/>
      <c r="G15" s="220"/>
      <c r="H15" s="376"/>
      <c r="I15" s="220"/>
      <c r="J15" s="220"/>
      <c r="K15" s="220"/>
      <c r="L15" s="221"/>
      <c r="M15" s="222"/>
      <c r="N15" s="222"/>
      <c r="O15" s="222"/>
      <c r="P15" s="544"/>
      <c r="Q15" s="222"/>
      <c r="R15" s="222"/>
      <c r="S15" s="222"/>
      <c r="T15" s="383"/>
      <c r="U15" s="222"/>
      <c r="V15" s="222"/>
      <c r="W15" s="222"/>
      <c r="X15" s="221"/>
      <c r="Y15" s="220"/>
      <c r="Z15" s="219"/>
      <c r="AA15" s="219"/>
      <c r="AB15" s="223"/>
      <c r="AC15" s="224"/>
      <c r="AD15" s="224"/>
      <c r="AE15" s="224"/>
      <c r="AF15" s="223"/>
      <c r="AG15" s="224"/>
      <c r="AH15" s="222"/>
      <c r="AI15" s="389"/>
      <c r="AJ15" s="225"/>
      <c r="AK15" s="219"/>
      <c r="AL15" s="219"/>
      <c r="AM15" s="219"/>
      <c r="AN15" s="225"/>
      <c r="AO15" s="219"/>
      <c r="AP15" s="219"/>
      <c r="AQ15" s="215"/>
      <c r="AR15" s="225"/>
      <c r="AS15" s="219"/>
      <c r="AT15" s="226"/>
      <c r="AU15" s="226"/>
      <c r="AV15" s="218"/>
      <c r="AW15" s="226"/>
      <c r="AX15" s="226"/>
      <c r="AY15" s="226"/>
      <c r="AZ15" s="218"/>
      <c r="BA15" s="226"/>
      <c r="BB15" s="227"/>
      <c r="BC15" s="226"/>
      <c r="BD15" s="228"/>
      <c r="BE15" s="227"/>
      <c r="BF15" s="226"/>
      <c r="BG15" s="226"/>
      <c r="BH15" s="229"/>
      <c r="BI15" s="80">
        <v>0.20833333333333334</v>
      </c>
    </row>
    <row r="16" spans="1:62" ht="30" customHeight="1">
      <c r="A16" s="374" t="s">
        <v>78</v>
      </c>
      <c r="B16" s="375"/>
      <c r="C16" s="217"/>
      <c r="D16" s="218"/>
      <c r="E16" s="226"/>
      <c r="F16" s="227"/>
      <c r="G16" s="227"/>
      <c r="H16" s="228"/>
      <c r="I16" s="227"/>
      <c r="J16" s="227"/>
      <c r="K16" s="227"/>
      <c r="L16" s="228"/>
      <c r="M16" s="227"/>
      <c r="N16" s="227"/>
      <c r="O16" s="227"/>
      <c r="P16" s="228"/>
      <c r="Q16" s="227"/>
      <c r="R16" s="227"/>
      <c r="S16" s="227"/>
      <c r="T16" s="228"/>
      <c r="U16" s="227"/>
      <c r="V16" s="227"/>
      <c r="W16" s="227"/>
      <c r="X16" s="228"/>
      <c r="Y16" s="227"/>
      <c r="Z16" s="227"/>
      <c r="AA16" s="227"/>
      <c r="AB16" s="218"/>
      <c r="AC16" s="226"/>
      <c r="AD16" s="226"/>
      <c r="AE16" s="226"/>
      <c r="AF16" s="218"/>
      <c r="AG16" s="226"/>
      <c r="AH16" s="226"/>
      <c r="AI16" s="226"/>
      <c r="AJ16" s="218"/>
      <c r="AK16" s="226"/>
      <c r="AL16" s="226"/>
      <c r="AM16" s="226"/>
      <c r="AN16" s="218"/>
      <c r="AO16" s="226"/>
      <c r="AP16" s="226"/>
      <c r="AQ16" s="226"/>
      <c r="AR16" s="218"/>
      <c r="AS16" s="226"/>
      <c r="AT16" s="226"/>
      <c r="AU16" s="226"/>
      <c r="AV16" s="218"/>
      <c r="AW16" s="226"/>
      <c r="AX16" s="226"/>
      <c r="AY16" s="226"/>
      <c r="AZ16" s="218"/>
      <c r="BA16" s="226"/>
      <c r="BB16" s="227"/>
      <c r="BC16" s="226"/>
      <c r="BD16" s="228"/>
      <c r="BE16" s="227"/>
      <c r="BF16" s="226"/>
      <c r="BG16" s="226"/>
      <c r="BH16" s="229"/>
      <c r="BI16" s="80">
        <v>0</v>
      </c>
    </row>
    <row r="17" spans="1:63" ht="30" customHeight="1">
      <c r="A17" s="377" t="s">
        <v>79</v>
      </c>
      <c r="B17" s="378"/>
      <c r="C17" s="217"/>
      <c r="D17" s="218"/>
      <c r="E17" s="226"/>
      <c r="F17" s="227"/>
      <c r="G17" s="227"/>
      <c r="H17" s="228"/>
      <c r="I17" s="227"/>
      <c r="J17" s="227"/>
      <c r="K17" s="227"/>
      <c r="L17" s="223"/>
      <c r="M17" s="224"/>
      <c r="N17" s="224"/>
      <c r="O17" s="224"/>
      <c r="P17" s="545"/>
      <c r="Q17" s="224"/>
      <c r="R17" s="224"/>
      <c r="S17" s="224"/>
      <c r="T17" s="384"/>
      <c r="U17" s="224"/>
      <c r="V17" s="224"/>
      <c r="W17" s="224"/>
      <c r="X17" s="223"/>
      <c r="Y17" s="227"/>
      <c r="Z17" s="227"/>
      <c r="AA17" s="227"/>
      <c r="AB17" s="223"/>
      <c r="AC17" s="224"/>
      <c r="AD17" s="224"/>
      <c r="AE17" s="224"/>
      <c r="AF17" s="223"/>
      <c r="AG17" s="224"/>
      <c r="AH17" s="222"/>
      <c r="AI17" s="389"/>
      <c r="AJ17" s="225"/>
      <c r="AK17" s="219"/>
      <c r="AL17" s="219"/>
      <c r="AM17" s="219"/>
      <c r="AN17" s="225"/>
      <c r="AO17" s="219"/>
      <c r="AP17" s="219"/>
      <c r="AQ17" s="215"/>
      <c r="AR17" s="225"/>
      <c r="AS17" s="219"/>
      <c r="AT17" s="226"/>
      <c r="AU17" s="226"/>
      <c r="AV17" s="218"/>
      <c r="AW17" s="226"/>
      <c r="AX17" s="226"/>
      <c r="AY17" s="226"/>
      <c r="AZ17" s="218"/>
      <c r="BA17" s="226"/>
      <c r="BB17" s="227"/>
      <c r="BC17" s="226"/>
      <c r="BD17" s="228"/>
      <c r="BE17" s="227"/>
      <c r="BF17" s="226"/>
      <c r="BG17" s="226"/>
      <c r="BH17" s="229"/>
      <c r="BI17" s="87">
        <v>0.20833333333333334</v>
      </c>
    </row>
    <row r="18" spans="1:63" ht="30" customHeight="1">
      <c r="A18" s="374" t="s">
        <v>80</v>
      </c>
      <c r="B18" s="375"/>
      <c r="C18" s="217"/>
      <c r="D18" s="218"/>
      <c r="E18" s="219"/>
      <c r="F18" s="220"/>
      <c r="G18" s="220"/>
      <c r="H18" s="376"/>
      <c r="I18" s="220"/>
      <c r="J18" s="220"/>
      <c r="K18" s="220"/>
      <c r="L18" s="221"/>
      <c r="M18" s="222"/>
      <c r="N18" s="222"/>
      <c r="O18" s="222"/>
      <c r="P18" s="544"/>
      <c r="Q18" s="222"/>
      <c r="R18" s="222"/>
      <c r="S18" s="222"/>
      <c r="T18" s="383"/>
      <c r="U18" s="222"/>
      <c r="V18" s="222"/>
      <c r="W18" s="222"/>
      <c r="X18" s="221"/>
      <c r="Y18" s="220"/>
      <c r="Z18" s="220"/>
      <c r="AA18" s="220"/>
      <c r="AB18" s="223"/>
      <c r="AC18" s="224"/>
      <c r="AD18" s="224"/>
      <c r="AE18" s="224"/>
      <c r="AF18" s="223"/>
      <c r="AG18" s="224"/>
      <c r="AH18" s="222"/>
      <c r="AI18" s="389"/>
      <c r="AJ18" s="225"/>
      <c r="AK18" s="219"/>
      <c r="AL18" s="219"/>
      <c r="AM18" s="219"/>
      <c r="AN18" s="225"/>
      <c r="AO18" s="219"/>
      <c r="AP18" s="219"/>
      <c r="AQ18" s="215"/>
      <c r="AR18" s="225"/>
      <c r="AS18" s="219"/>
      <c r="AT18" s="226"/>
      <c r="AU18" s="226"/>
      <c r="AV18" s="218"/>
      <c r="AW18" s="226"/>
      <c r="AX18" s="226"/>
      <c r="AY18" s="226"/>
      <c r="AZ18" s="218"/>
      <c r="BA18" s="226"/>
      <c r="BB18" s="227"/>
      <c r="BC18" s="226"/>
      <c r="BD18" s="228"/>
      <c r="BE18" s="227"/>
      <c r="BF18" s="226"/>
      <c r="BG18" s="226"/>
      <c r="BH18" s="229"/>
      <c r="BI18" s="80">
        <v>0.20833333333333334</v>
      </c>
    </row>
    <row r="19" spans="1:63" ht="15" customHeight="1">
      <c r="A19" s="230"/>
      <c r="B19" s="231"/>
      <c r="C19" s="232"/>
      <c r="D19" s="233"/>
      <c r="E19" s="234"/>
      <c r="F19" s="234"/>
      <c r="G19" s="234"/>
      <c r="H19" s="233"/>
      <c r="I19" s="235"/>
      <c r="J19" s="235"/>
      <c r="K19" s="235"/>
      <c r="L19" s="236"/>
      <c r="M19" s="235"/>
      <c r="N19" s="235"/>
      <c r="O19" s="235"/>
      <c r="P19" s="236"/>
      <c r="Q19" s="235"/>
      <c r="R19" s="234"/>
      <c r="S19" s="234"/>
      <c r="T19" s="233"/>
      <c r="U19" s="234"/>
      <c r="V19" s="234"/>
      <c r="W19" s="234"/>
      <c r="X19" s="233"/>
      <c r="Y19" s="234"/>
      <c r="Z19" s="234"/>
      <c r="AA19" s="234"/>
      <c r="AB19" s="233"/>
      <c r="AC19" s="234"/>
      <c r="AD19" s="234"/>
      <c r="AE19" s="234"/>
      <c r="AF19" s="233"/>
      <c r="AG19" s="234"/>
      <c r="AH19" s="234"/>
      <c r="AI19" s="234"/>
      <c r="AJ19" s="233"/>
      <c r="AK19" s="234"/>
      <c r="AL19" s="234"/>
      <c r="AM19" s="234"/>
      <c r="AN19" s="233"/>
      <c r="AO19" s="234"/>
      <c r="AP19" s="234"/>
      <c r="AQ19" s="234"/>
      <c r="AR19" s="233"/>
      <c r="AS19" s="234"/>
      <c r="AT19" s="234"/>
      <c r="AU19" s="234"/>
      <c r="AV19" s="233"/>
      <c r="AW19" s="234"/>
      <c r="AX19" s="234"/>
      <c r="AY19" s="234"/>
      <c r="AZ19" s="233"/>
      <c r="BA19" s="234"/>
      <c r="BB19" s="235"/>
      <c r="BC19" s="235"/>
      <c r="BD19" s="233"/>
      <c r="BE19" s="234"/>
      <c r="BF19" s="234"/>
      <c r="BG19" s="234"/>
      <c r="BH19" s="237"/>
      <c r="BI19" s="95"/>
    </row>
    <row r="20" spans="1:63" ht="15" customHeight="1" thickBot="1">
      <c r="A20" s="192" t="s">
        <v>81</v>
      </c>
      <c r="B20" s="193"/>
      <c r="C20" s="195"/>
      <c r="D20" s="238"/>
      <c r="E20" s="239"/>
      <c r="F20" s="239"/>
      <c r="G20" s="239"/>
      <c r="H20" s="238"/>
      <c r="I20" s="239"/>
      <c r="J20" s="239"/>
      <c r="K20" s="239"/>
      <c r="L20" s="238"/>
      <c r="M20" s="239"/>
      <c r="N20" s="239"/>
      <c r="O20" s="239"/>
      <c r="P20" s="238"/>
      <c r="Q20" s="239"/>
      <c r="R20" s="239"/>
      <c r="S20" s="239"/>
      <c r="T20" s="238"/>
      <c r="U20" s="239"/>
      <c r="V20" s="239"/>
      <c r="W20" s="239"/>
      <c r="X20" s="238"/>
      <c r="Y20" s="239"/>
      <c r="Z20" s="239"/>
      <c r="AA20" s="239"/>
      <c r="AB20" s="238"/>
      <c r="AC20" s="239"/>
      <c r="AD20" s="239"/>
      <c r="AE20" s="239"/>
      <c r="AF20" s="238"/>
      <c r="AG20" s="239"/>
      <c r="AH20" s="239"/>
      <c r="AI20" s="239"/>
      <c r="AJ20" s="238"/>
      <c r="AK20" s="239"/>
      <c r="AL20" s="239"/>
      <c r="AM20" s="239"/>
      <c r="AN20" s="238"/>
      <c r="AO20" s="239"/>
      <c r="AP20" s="239"/>
      <c r="AQ20" s="239"/>
      <c r="AR20" s="238"/>
      <c r="AS20" s="239"/>
      <c r="AT20" s="239"/>
      <c r="AU20" s="239"/>
      <c r="AV20" s="238"/>
      <c r="AW20" s="239"/>
      <c r="AX20" s="239"/>
      <c r="AY20" s="239"/>
      <c r="AZ20" s="238"/>
      <c r="BA20" s="239"/>
      <c r="BB20" s="239"/>
      <c r="BC20" s="239"/>
      <c r="BD20" s="238"/>
      <c r="BE20" s="239"/>
      <c r="BF20" s="239"/>
      <c r="BG20" s="239"/>
      <c r="BH20" s="240"/>
      <c r="BI20" s="100"/>
    </row>
    <row r="21" spans="1:63" ht="15.6" thickTop="1" thickBot="1">
      <c r="B21" s="34" t="s">
        <v>82</v>
      </c>
      <c r="AV21" s="121"/>
      <c r="BB21" s="101"/>
      <c r="BC21" s="102"/>
      <c r="BD21" s="102"/>
      <c r="BE21" s="102"/>
      <c r="BF21" s="621" t="s">
        <v>83</v>
      </c>
      <c r="BG21" s="621"/>
      <c r="BH21" s="621"/>
      <c r="BI21" s="187">
        <f>BI14+BI15+BI16+BI17+BI18</f>
        <v>0.83333333333333337</v>
      </c>
    </row>
    <row r="22" spans="1:63" ht="15" thickTop="1">
      <c r="E22" s="168"/>
      <c r="F22" s="169"/>
      <c r="G22" s="170"/>
      <c r="I22" s="541" t="s">
        <v>240</v>
      </c>
      <c r="BB22" s="102"/>
      <c r="BC22" s="102"/>
      <c r="BD22" s="102"/>
      <c r="BE22" s="102"/>
      <c r="BF22" s="102"/>
      <c r="BG22" s="102"/>
      <c r="BH22" s="102"/>
      <c r="BI22" s="107"/>
    </row>
    <row r="23" spans="1:63">
      <c r="B23" s="121"/>
      <c r="D23" s="197"/>
      <c r="BD23" s="102"/>
      <c r="BE23" s="102"/>
      <c r="BF23" s="102"/>
      <c r="BG23" s="102"/>
      <c r="BH23" s="102"/>
      <c r="BI23" s="102"/>
      <c r="BJ23" s="102"/>
      <c r="BK23" s="35"/>
    </row>
    <row r="24" spans="1:63">
      <c r="B24" s="121"/>
      <c r="D24" s="197"/>
      <c r="BD24" s="102"/>
      <c r="BE24" s="102"/>
      <c r="BF24" s="102"/>
      <c r="BG24" s="102"/>
      <c r="BH24" s="102"/>
      <c r="BI24" s="102"/>
      <c r="BJ24" s="102"/>
      <c r="BK24" s="35"/>
    </row>
    <row r="25" spans="1:63">
      <c r="BB25" s="102"/>
      <c r="BC25" s="102"/>
      <c r="BD25" s="102"/>
      <c r="BE25" s="102"/>
      <c r="BF25" s="102"/>
      <c r="BG25" s="102"/>
      <c r="BH25" s="102"/>
    </row>
    <row r="26" spans="1:63">
      <c r="M26" s="108" t="s">
        <v>228</v>
      </c>
      <c r="BB26" s="102"/>
      <c r="BC26" s="102"/>
      <c r="BD26" s="102"/>
      <c r="BE26" s="102"/>
      <c r="BF26" s="102"/>
      <c r="BG26" s="102"/>
      <c r="BH26" s="102"/>
    </row>
    <row r="27" spans="1:63">
      <c r="BB27" s="102"/>
      <c r="BC27" s="102"/>
      <c r="BD27" s="102"/>
      <c r="BE27" s="102"/>
      <c r="BF27" s="102"/>
      <c r="BG27" s="102"/>
    </row>
    <row r="28" spans="1:63">
      <c r="AF28" s="34" t="str">
        <f>'Liste des personnels'!$D$51</f>
        <v>Le Proviseur,</v>
      </c>
      <c r="AV28" s="34" t="s">
        <v>85</v>
      </c>
    </row>
    <row r="31" spans="1:63">
      <c r="AH31" s="34" t="str">
        <f>'Liste des personnels'!$D$53</f>
        <v>J-M. SAILLY</v>
      </c>
      <c r="AX31" s="34" t="str">
        <f>N8</f>
        <v>Koniba CAMARA</v>
      </c>
    </row>
  </sheetData>
  <sheetProtection selectLockedCells="1" selectUnlockedCells="1"/>
  <mergeCells count="27">
    <mergeCell ref="AK9:AR9"/>
    <mergeCell ref="AS9:BI9"/>
    <mergeCell ref="AK10:AR10"/>
    <mergeCell ref="AS10:BI10"/>
    <mergeCell ref="BG13:BH13"/>
    <mergeCell ref="E12:BH12"/>
    <mergeCell ref="AU13:AV13"/>
    <mergeCell ref="AY13:AZ13"/>
    <mergeCell ref="BC13:BD13"/>
    <mergeCell ref="AQ13:AR13"/>
    <mergeCell ref="C13:D13"/>
    <mergeCell ref="G13:H13"/>
    <mergeCell ref="K13:L13"/>
    <mergeCell ref="O13:P13"/>
    <mergeCell ref="S13:T13"/>
    <mergeCell ref="AU4:BI4"/>
    <mergeCell ref="BF5:BI5"/>
    <mergeCell ref="AO6:BD6"/>
    <mergeCell ref="BF6:BI6"/>
    <mergeCell ref="AK8:AR8"/>
    <mergeCell ref="AS8:BJ8"/>
    <mergeCell ref="BF21:BH21"/>
    <mergeCell ref="W13:X13"/>
    <mergeCell ref="AA13:AB13"/>
    <mergeCell ref="AE13:AF13"/>
    <mergeCell ref="AI13:AJ13"/>
    <mergeCell ref="AM13:AN13"/>
  </mergeCells>
  <printOptions horizontalCentered="1" verticalCentered="1"/>
  <pageMargins left="0.55118110236220474" right="0.23622047244094491" top="0.31496062992125984" bottom="0.31496062992125984" header="0.51181102362204722" footer="0.51181102362204722"/>
  <pageSetup paperSize="9" firstPageNumber="0" orientation="landscape" r:id="rId1"/>
  <headerFooter alignWithMargins="0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>
  <sheetPr>
    <pageSetUpPr fitToPage="1"/>
  </sheetPr>
  <dimension ref="A4:BC55"/>
  <sheetViews>
    <sheetView topLeftCell="A22" zoomScale="85" zoomScaleNormal="85" workbookViewId="0">
      <selection activeCell="AB48" sqref="AB48:AF48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5" style="121" customWidth="1"/>
    <col min="5" max="5" width="3.109375" style="121" customWidth="1"/>
    <col min="6" max="6" width="7.33203125" style="121" customWidth="1"/>
    <col min="7" max="7" width="4.5546875" style="121" customWidth="1"/>
    <col min="8" max="8" width="3.109375" style="121" customWidth="1"/>
    <col min="9" max="9" width="7.33203125" style="121" customWidth="1"/>
    <col min="10" max="10" width="5" style="121" customWidth="1"/>
    <col min="11" max="11" width="3.109375" style="121" customWidth="1"/>
    <col min="12" max="12" width="7.33203125" style="121" customWidth="1"/>
    <col min="13" max="13" width="5" style="121" customWidth="1"/>
    <col min="14" max="14" width="3.109375" style="121" customWidth="1"/>
    <col min="15" max="15" width="7.33203125" style="121" customWidth="1"/>
    <col min="16" max="16" width="4.5546875" style="121" customWidth="1"/>
    <col min="17" max="17" width="3.109375" style="121" customWidth="1"/>
    <col min="18" max="18" width="7.33203125" style="121" customWidth="1"/>
    <col min="19" max="19" width="5" style="121" customWidth="1"/>
    <col min="20" max="20" width="3.109375" style="121" customWidth="1"/>
    <col min="21" max="21" width="7.33203125" style="121" customWidth="1"/>
    <col min="22" max="22" width="5" style="121" customWidth="1"/>
    <col min="23" max="23" width="3.109375" style="121" customWidth="1"/>
    <col min="24" max="24" width="7.33203125" style="121" customWidth="1"/>
    <col min="25" max="25" width="5" style="121" customWidth="1"/>
    <col min="26" max="26" width="3.109375" style="121" customWidth="1"/>
    <col min="27" max="27" width="7.33203125" style="121" customWidth="1"/>
    <col min="28" max="28" width="5" style="121" customWidth="1"/>
    <col min="29" max="29" width="3.109375" style="121" customWidth="1"/>
    <col min="30" max="30" width="7.33203125" style="121" customWidth="1"/>
    <col min="31" max="31" width="5" style="121" customWidth="1"/>
    <col min="32" max="32" width="3.109375" style="121" customWidth="1"/>
    <col min="33" max="33" width="7.33203125" style="121" customWidth="1"/>
    <col min="34" max="34" width="4.5546875" style="121" customWidth="1"/>
    <col min="35" max="35" width="3.109375" style="121" customWidth="1"/>
    <col min="36" max="36" width="7.33203125" style="121" customWidth="1"/>
    <col min="37" max="37" width="5" style="121" customWidth="1"/>
    <col min="38" max="38" width="3.109375" style="121" customWidth="1"/>
    <col min="39" max="39" width="7.33203125" style="121" customWidth="1"/>
    <col min="40" max="40" width="2.88671875" style="121" customWidth="1"/>
    <col min="41" max="41" width="8.44140625" style="121" customWidth="1"/>
    <col min="42" max="42" width="11.44140625" style="121"/>
    <col min="43" max="43" width="2.88671875" style="121" customWidth="1"/>
    <col min="44" max="44" width="3.109375" style="121" customWidth="1"/>
    <col min="45" max="45" width="11.44140625" style="121"/>
    <col min="46" max="46" width="2.88671875" style="121" customWidth="1"/>
    <col min="47" max="47" width="3.109375" style="121" customWidth="1"/>
    <col min="48" max="48" width="11.44140625" style="121"/>
    <col min="49" max="49" width="2.88671875" style="121" customWidth="1"/>
    <col min="50" max="50" width="3.109375" style="121" customWidth="1"/>
    <col min="51" max="16384" width="11.44140625" style="121"/>
  </cols>
  <sheetData>
    <row r="4" spans="1:55" ht="25.8">
      <c r="A4" s="122" t="str">
        <f>'[1]Liste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/>
      <c r="AI4" s="91"/>
      <c r="AJ4" s="91" t="str">
        <f>'Liste des personnels'!G3</f>
        <v>Année scolaire 2017-2018</v>
      </c>
      <c r="AK4" s="91"/>
      <c r="AL4" s="91"/>
      <c r="AM4" s="122"/>
      <c r="AN4" s="91"/>
      <c r="AO4" s="126"/>
      <c r="AP4" s="126"/>
      <c r="AQ4" s="127"/>
    </row>
    <row r="5" spans="1:55" ht="17.399999999999999">
      <c r="A5" s="128" t="str">
        <f>'[1]Liste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'[1]Liste des personnels'!C21</f>
        <v>Mme CAMARA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'[1]Liste des personnels'!D21</f>
        <v>Agent en CUI-CAE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'[1]Liste des personnels'!E21</f>
        <v>Entretien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v>41517</v>
      </c>
      <c r="I9" s="629"/>
      <c r="J9" s="629"/>
      <c r="K9" s="102"/>
      <c r="L9" s="107" t="s">
        <v>5</v>
      </c>
      <c r="M9" s="107"/>
      <c r="N9" s="629">
        <v>41638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'[1]Liste des personnels'!F21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18.75" customHeight="1">
      <c r="U10" s="615" t="s">
        <v>88</v>
      </c>
      <c r="V10" s="615"/>
      <c r="W10" s="615"/>
      <c r="X10" s="615"/>
      <c r="Y10" s="615"/>
      <c r="Z10" s="615"/>
      <c r="AA10" s="624" t="s">
        <v>242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7.399999999999999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A11" s="13"/>
      <c r="AD11" s="13"/>
      <c r="AJ11" s="91"/>
      <c r="AK11" s="127"/>
      <c r="AL11" s="127"/>
      <c r="AM11" s="127"/>
    </row>
    <row r="12" spans="1:55" ht="17.399999999999999">
      <c r="D12" s="123"/>
      <c r="E12" s="123"/>
      <c r="F12" s="123"/>
      <c r="G12" s="123"/>
      <c r="H12" s="123"/>
      <c r="I12" s="91"/>
      <c r="J12" s="91"/>
      <c r="K12" s="91"/>
      <c r="L12" s="91"/>
      <c r="M12" s="91"/>
      <c r="N12" s="91"/>
      <c r="O12" s="91"/>
      <c r="P12" s="140"/>
      <c r="Q12" s="140"/>
      <c r="S12" s="140"/>
      <c r="T12" s="140"/>
      <c r="U12" s="140"/>
      <c r="V12" s="140"/>
      <c r="W12" s="140"/>
      <c r="X12" s="140"/>
      <c r="Y12" s="140"/>
      <c r="AA12" s="13"/>
      <c r="AD12" s="13"/>
      <c r="AJ12" s="91"/>
      <c r="AK12" s="127"/>
      <c r="AL12" s="127"/>
      <c r="AM12" s="127"/>
    </row>
    <row r="13" spans="1:55" ht="18" thickBot="1">
      <c r="D13" s="123"/>
      <c r="E13" s="123"/>
      <c r="F13" s="123"/>
      <c r="G13" s="123"/>
      <c r="H13" s="123"/>
      <c r="I13" s="91"/>
      <c r="J13" s="91"/>
      <c r="K13" s="91"/>
      <c r="L13" s="91"/>
      <c r="M13" s="91"/>
      <c r="N13" s="91"/>
      <c r="O13" s="91"/>
      <c r="P13" s="140"/>
      <c r="Q13" s="140"/>
      <c r="R13" s="123"/>
      <c r="S13" s="140"/>
      <c r="T13" s="140"/>
      <c r="U13" s="140"/>
      <c r="V13" s="140"/>
      <c r="W13" s="140"/>
      <c r="X13" s="140"/>
      <c r="Y13" s="140"/>
      <c r="AJ13" s="91"/>
      <c r="AK13" s="127"/>
      <c r="AL13" s="127"/>
      <c r="AM13" s="127"/>
    </row>
    <row r="14" spans="1:55">
      <c r="D14" s="625" t="s">
        <v>89</v>
      </c>
      <c r="E14" s="625"/>
      <c r="F14" s="625"/>
      <c r="G14" s="625" t="s">
        <v>90</v>
      </c>
      <c r="H14" s="625"/>
      <c r="I14" s="625"/>
      <c r="J14" s="625" t="s">
        <v>91</v>
      </c>
      <c r="K14" s="625"/>
      <c r="L14" s="625"/>
      <c r="M14" s="625" t="s">
        <v>92</v>
      </c>
      <c r="N14" s="625"/>
      <c r="O14" s="625"/>
      <c r="P14" s="626" t="s">
        <v>93</v>
      </c>
      <c r="Q14" s="626"/>
      <c r="R14" s="626"/>
      <c r="S14" s="625" t="s">
        <v>94</v>
      </c>
      <c r="T14" s="625"/>
      <c r="U14" s="625"/>
      <c r="V14" s="625" t="s">
        <v>95</v>
      </c>
      <c r="W14" s="625"/>
      <c r="X14" s="625"/>
      <c r="Y14" s="626" t="s">
        <v>96</v>
      </c>
      <c r="Z14" s="626"/>
      <c r="AA14" s="626"/>
      <c r="AB14" s="625" t="s">
        <v>97</v>
      </c>
      <c r="AC14" s="625"/>
      <c r="AD14" s="625"/>
      <c r="AE14" s="625" t="s">
        <v>98</v>
      </c>
      <c r="AF14" s="625"/>
      <c r="AG14" s="625"/>
      <c r="AH14" s="626" t="s">
        <v>99</v>
      </c>
      <c r="AI14" s="626"/>
      <c r="AJ14" s="626"/>
      <c r="AK14" s="625" t="s">
        <v>100</v>
      </c>
      <c r="AL14" s="625"/>
      <c r="AM14" s="625"/>
    </row>
    <row r="15" spans="1:55" s="141" customFormat="1">
      <c r="D15" s="406">
        <v>41517</v>
      </c>
      <c r="E15" s="411">
        <v>1</v>
      </c>
      <c r="F15" s="433">
        <v>0.20833333333333334</v>
      </c>
      <c r="G15" s="405">
        <v>41547</v>
      </c>
      <c r="H15" s="407">
        <v>1</v>
      </c>
      <c r="I15" s="421"/>
      <c r="J15" s="406">
        <v>41578</v>
      </c>
      <c r="K15" s="423">
        <v>1</v>
      </c>
      <c r="L15" s="422" t="str">
        <f>$A$53</f>
        <v>FERIE</v>
      </c>
      <c r="M15" s="406">
        <v>41608</v>
      </c>
      <c r="N15" s="407">
        <v>1</v>
      </c>
      <c r="O15" s="412">
        <f>$F$22</f>
        <v>0.20833333333333334</v>
      </c>
      <c r="P15" s="413">
        <v>41639</v>
      </c>
      <c r="Q15" s="423">
        <v>1</v>
      </c>
      <c r="R15" s="422" t="str">
        <f>$A$53</f>
        <v>FERIE</v>
      </c>
      <c r="S15" s="406">
        <v>41670</v>
      </c>
      <c r="T15" s="408">
        <v>1</v>
      </c>
      <c r="U15" s="412"/>
      <c r="V15" s="406">
        <v>41698</v>
      </c>
      <c r="W15" s="414">
        <v>1</v>
      </c>
      <c r="X15" s="431"/>
      <c r="Y15" s="404">
        <v>41729</v>
      </c>
      <c r="Z15" s="407">
        <v>1</v>
      </c>
      <c r="AA15" s="434"/>
      <c r="AB15" s="406">
        <v>41759</v>
      </c>
      <c r="AC15" s="424">
        <v>1</v>
      </c>
      <c r="AD15" s="425" t="str">
        <f>$A$53</f>
        <v>FERIE</v>
      </c>
      <c r="AE15" s="406">
        <v>41790</v>
      </c>
      <c r="AF15" s="414">
        <v>1</v>
      </c>
      <c r="AG15" s="412"/>
      <c r="AH15" s="405">
        <v>41820</v>
      </c>
      <c r="AI15" s="407">
        <v>1</v>
      </c>
      <c r="AJ15" s="370"/>
      <c r="AK15" s="406">
        <v>41851</v>
      </c>
      <c r="AL15" s="407">
        <v>1</v>
      </c>
      <c r="AM15" s="432"/>
    </row>
    <row r="16" spans="1:55">
      <c r="D16" s="406">
        <v>41518</v>
      </c>
      <c r="E16" s="408">
        <v>2</v>
      </c>
      <c r="F16" s="435"/>
      <c r="G16" s="405">
        <v>41548</v>
      </c>
      <c r="H16" s="408">
        <v>2</v>
      </c>
      <c r="I16" s="412">
        <f>$F$18</f>
        <v>0.20833333333333334</v>
      </c>
      <c r="J16" s="406">
        <v>41579</v>
      </c>
      <c r="K16" s="408">
        <v>2</v>
      </c>
      <c r="L16" s="430"/>
      <c r="M16" s="406">
        <v>41609</v>
      </c>
      <c r="N16" s="408">
        <v>2</v>
      </c>
      <c r="O16" s="435"/>
      <c r="P16" s="413">
        <v>41640</v>
      </c>
      <c r="Q16" s="408">
        <v>2</v>
      </c>
      <c r="R16" s="430"/>
      <c r="S16" s="406">
        <v>41671</v>
      </c>
      <c r="T16" s="409">
        <v>2</v>
      </c>
      <c r="U16" s="412"/>
      <c r="V16" s="406">
        <v>41699</v>
      </c>
      <c r="W16" s="408">
        <v>2</v>
      </c>
      <c r="X16" s="431"/>
      <c r="Y16" s="404">
        <v>41730</v>
      </c>
      <c r="Z16" s="427">
        <v>2</v>
      </c>
      <c r="AA16" s="425" t="str">
        <f>$A$53</f>
        <v>FERIE</v>
      </c>
      <c r="AB16" s="406">
        <v>41760</v>
      </c>
      <c r="AC16" s="407">
        <v>2</v>
      </c>
      <c r="AD16" s="430"/>
      <c r="AE16" s="406">
        <v>41791</v>
      </c>
      <c r="AF16" s="408">
        <v>2</v>
      </c>
      <c r="AG16" s="370"/>
      <c r="AH16" s="405">
        <v>41821</v>
      </c>
      <c r="AI16" s="409">
        <v>2</v>
      </c>
      <c r="AJ16" s="412"/>
      <c r="AK16" s="406">
        <v>41852</v>
      </c>
      <c r="AL16" s="409">
        <v>2</v>
      </c>
      <c r="AM16" s="432"/>
    </row>
    <row r="17" spans="4:39">
      <c r="D17" s="406">
        <v>41519</v>
      </c>
      <c r="E17" s="408">
        <v>3</v>
      </c>
      <c r="F17" s="370"/>
      <c r="G17" s="405">
        <v>41549</v>
      </c>
      <c r="H17" s="408">
        <v>3</v>
      </c>
      <c r="I17" s="412">
        <f>$F$19</f>
        <v>0.20833333333333334</v>
      </c>
      <c r="J17" s="406">
        <v>41580</v>
      </c>
      <c r="K17" s="408">
        <v>3</v>
      </c>
      <c r="L17" s="430"/>
      <c r="M17" s="406">
        <v>41610</v>
      </c>
      <c r="N17" s="408">
        <v>3</v>
      </c>
      <c r="O17" s="370"/>
      <c r="P17" s="413">
        <v>41641</v>
      </c>
      <c r="Q17" s="408">
        <v>3</v>
      </c>
      <c r="R17" s="430"/>
      <c r="S17" s="406">
        <v>41672</v>
      </c>
      <c r="T17" s="407">
        <v>3</v>
      </c>
      <c r="U17" s="370"/>
      <c r="V17" s="406">
        <v>41700</v>
      </c>
      <c r="W17" s="408">
        <v>3</v>
      </c>
      <c r="X17" s="431"/>
      <c r="Y17" s="404">
        <v>41731</v>
      </c>
      <c r="Z17" s="408">
        <v>3</v>
      </c>
      <c r="AA17" s="412"/>
      <c r="AB17" s="406">
        <v>41761</v>
      </c>
      <c r="AC17" s="409">
        <v>3</v>
      </c>
      <c r="AD17" s="430"/>
      <c r="AE17" s="406">
        <v>41792</v>
      </c>
      <c r="AF17" s="408">
        <v>3</v>
      </c>
      <c r="AG17" s="370"/>
      <c r="AH17" s="405">
        <v>41822</v>
      </c>
      <c r="AI17" s="409">
        <v>3</v>
      </c>
      <c r="AJ17" s="412"/>
      <c r="AK17" s="406">
        <v>41853</v>
      </c>
      <c r="AL17" s="409">
        <v>3</v>
      </c>
      <c r="AM17" s="432"/>
    </row>
    <row r="18" spans="4:39">
      <c r="D18" s="406">
        <v>41520</v>
      </c>
      <c r="E18" s="407">
        <v>4</v>
      </c>
      <c r="F18" s="412">
        <f>'14 semainier'!$BI$14</f>
        <v>0.20833333333333334</v>
      </c>
      <c r="G18" s="405">
        <v>41550</v>
      </c>
      <c r="H18" s="407">
        <v>4</v>
      </c>
      <c r="I18" s="412">
        <f>$F$20</f>
        <v>0</v>
      </c>
      <c r="J18" s="406">
        <v>41581</v>
      </c>
      <c r="K18" s="407">
        <v>4</v>
      </c>
      <c r="L18" s="430"/>
      <c r="M18" s="406">
        <v>41611</v>
      </c>
      <c r="N18" s="407">
        <v>4</v>
      </c>
      <c r="O18" s="412">
        <f>$F$18</f>
        <v>0.20833333333333334</v>
      </c>
      <c r="P18" s="413">
        <v>41642</v>
      </c>
      <c r="Q18" s="407">
        <v>4</v>
      </c>
      <c r="R18" s="430"/>
      <c r="S18" s="406">
        <v>41673</v>
      </c>
      <c r="T18" s="408">
        <v>4</v>
      </c>
      <c r="U18" s="370"/>
      <c r="V18" s="406">
        <v>41701</v>
      </c>
      <c r="W18" s="407">
        <v>4</v>
      </c>
      <c r="X18" s="431"/>
      <c r="Y18" s="404">
        <v>41732</v>
      </c>
      <c r="Z18" s="407">
        <v>4</v>
      </c>
      <c r="AA18" s="412"/>
      <c r="AB18" s="406">
        <v>41762</v>
      </c>
      <c r="AC18" s="409">
        <v>1</v>
      </c>
      <c r="AD18" s="430"/>
      <c r="AE18" s="406">
        <v>41793</v>
      </c>
      <c r="AF18" s="407">
        <v>4</v>
      </c>
      <c r="AG18" s="412"/>
      <c r="AH18" s="405">
        <v>41823</v>
      </c>
      <c r="AI18" s="407">
        <v>4</v>
      </c>
      <c r="AJ18" s="412"/>
      <c r="AK18" s="406">
        <v>41854</v>
      </c>
      <c r="AL18" s="407">
        <v>4</v>
      </c>
      <c r="AM18" s="432"/>
    </row>
    <row r="19" spans="4:39">
      <c r="D19" s="406">
        <v>41521</v>
      </c>
      <c r="E19" s="407">
        <v>5</v>
      </c>
      <c r="F19" s="412">
        <f>'14 semainier'!$BI$15</f>
        <v>0.20833333333333334</v>
      </c>
      <c r="G19" s="405">
        <v>41551</v>
      </c>
      <c r="H19" s="407">
        <v>5</v>
      </c>
      <c r="I19" s="412">
        <f>$F$21</f>
        <v>0.20833333333333334</v>
      </c>
      <c r="J19" s="406">
        <v>41582</v>
      </c>
      <c r="K19" s="407">
        <v>5</v>
      </c>
      <c r="L19" s="430"/>
      <c r="M19" s="406">
        <v>41612</v>
      </c>
      <c r="N19" s="407">
        <v>5</v>
      </c>
      <c r="O19" s="412">
        <f>$F$19</f>
        <v>0.20833333333333334</v>
      </c>
      <c r="P19" s="413">
        <v>41643</v>
      </c>
      <c r="Q19" s="407">
        <v>5</v>
      </c>
      <c r="R19" s="430"/>
      <c r="S19" s="406">
        <v>41674</v>
      </c>
      <c r="T19" s="409">
        <v>5</v>
      </c>
      <c r="U19" s="412"/>
      <c r="V19" s="406">
        <v>41702</v>
      </c>
      <c r="W19" s="407">
        <v>5</v>
      </c>
      <c r="X19" s="431"/>
      <c r="Y19" s="404">
        <v>41733</v>
      </c>
      <c r="Z19" s="407">
        <v>5</v>
      </c>
      <c r="AA19" s="412"/>
      <c r="AB19" s="406">
        <v>41763</v>
      </c>
      <c r="AC19" s="407">
        <v>5</v>
      </c>
      <c r="AD19" s="430"/>
      <c r="AE19" s="406">
        <v>41794</v>
      </c>
      <c r="AF19" s="407">
        <v>5</v>
      </c>
      <c r="AG19" s="412"/>
      <c r="AH19" s="405">
        <v>41824</v>
      </c>
      <c r="AI19" s="407">
        <v>5</v>
      </c>
      <c r="AJ19" s="412"/>
      <c r="AK19" s="406">
        <v>41855</v>
      </c>
      <c r="AL19" s="407">
        <v>5</v>
      </c>
      <c r="AM19" s="432"/>
    </row>
    <row r="20" spans="4:39">
      <c r="D20" s="406">
        <v>41522</v>
      </c>
      <c r="E20" s="408">
        <v>6</v>
      </c>
      <c r="F20" s="412">
        <f>'14 semainier'!$BI$16</f>
        <v>0</v>
      </c>
      <c r="G20" s="405">
        <v>41552</v>
      </c>
      <c r="H20" s="408">
        <v>6</v>
      </c>
      <c r="I20" s="412">
        <f>$F$22</f>
        <v>0.20833333333333334</v>
      </c>
      <c r="J20" s="406">
        <v>41583</v>
      </c>
      <c r="K20" s="408">
        <v>6</v>
      </c>
      <c r="L20" s="412">
        <f>$F$18</f>
        <v>0.20833333333333334</v>
      </c>
      <c r="M20" s="406">
        <v>41613</v>
      </c>
      <c r="N20" s="408">
        <v>6</v>
      </c>
      <c r="O20" s="412">
        <f>$F$20</f>
        <v>0</v>
      </c>
      <c r="P20" s="413">
        <v>41644</v>
      </c>
      <c r="Q20" s="409">
        <v>6</v>
      </c>
      <c r="R20" s="430"/>
      <c r="S20" s="406">
        <v>41675</v>
      </c>
      <c r="T20" s="407">
        <v>6</v>
      </c>
      <c r="U20" s="412"/>
      <c r="V20" s="406">
        <v>41703</v>
      </c>
      <c r="W20" s="408">
        <v>6</v>
      </c>
      <c r="X20" s="430"/>
      <c r="Y20" s="404">
        <v>41734</v>
      </c>
      <c r="Z20" s="408">
        <v>6</v>
      </c>
      <c r="AA20" s="412"/>
      <c r="AB20" s="406">
        <v>41764</v>
      </c>
      <c r="AC20" s="407">
        <v>6</v>
      </c>
      <c r="AD20" s="430"/>
      <c r="AE20" s="406">
        <v>41795</v>
      </c>
      <c r="AF20" s="408">
        <v>6</v>
      </c>
      <c r="AG20" s="412"/>
      <c r="AH20" s="405">
        <v>41825</v>
      </c>
      <c r="AI20" s="408">
        <v>6</v>
      </c>
      <c r="AJ20" s="412"/>
      <c r="AK20" s="406">
        <v>41856</v>
      </c>
      <c r="AL20" s="408">
        <v>6</v>
      </c>
      <c r="AM20" s="432"/>
    </row>
    <row r="21" spans="4:39">
      <c r="D21" s="406">
        <v>41523</v>
      </c>
      <c r="E21" s="408">
        <v>7</v>
      </c>
      <c r="F21" s="412">
        <f>'14 semainier'!$BI$17</f>
        <v>0.20833333333333334</v>
      </c>
      <c r="G21" s="405">
        <v>41553</v>
      </c>
      <c r="H21" s="408">
        <v>7</v>
      </c>
      <c r="I21" s="370"/>
      <c r="J21" s="406">
        <v>41584</v>
      </c>
      <c r="K21" s="408">
        <v>7</v>
      </c>
      <c r="L21" s="412">
        <f>$F$19</f>
        <v>0.20833333333333334</v>
      </c>
      <c r="M21" s="406">
        <v>41614</v>
      </c>
      <c r="N21" s="408">
        <v>7</v>
      </c>
      <c r="O21" s="412">
        <f>$F$21</f>
        <v>0.20833333333333334</v>
      </c>
      <c r="P21" s="413">
        <v>41645</v>
      </c>
      <c r="Q21" s="408">
        <v>7</v>
      </c>
      <c r="R21" s="430"/>
      <c r="S21" s="406">
        <v>41676</v>
      </c>
      <c r="T21" s="408">
        <v>7</v>
      </c>
      <c r="U21" s="412"/>
      <c r="V21" s="406">
        <v>41704</v>
      </c>
      <c r="W21" s="409">
        <v>7</v>
      </c>
      <c r="X21" s="430"/>
      <c r="Y21" s="404">
        <v>41735</v>
      </c>
      <c r="Z21" s="408">
        <v>7</v>
      </c>
      <c r="AA21" s="370"/>
      <c r="AB21" s="406">
        <v>41765</v>
      </c>
      <c r="AC21" s="415">
        <v>7</v>
      </c>
      <c r="AD21" s="412"/>
      <c r="AE21" s="406">
        <v>41796</v>
      </c>
      <c r="AF21" s="409">
        <v>7</v>
      </c>
      <c r="AG21" s="412"/>
      <c r="AH21" s="405">
        <v>41826</v>
      </c>
      <c r="AI21" s="408">
        <v>7</v>
      </c>
      <c r="AJ21" s="430"/>
      <c r="AK21" s="406">
        <v>41857</v>
      </c>
      <c r="AL21" s="408">
        <v>7</v>
      </c>
      <c r="AM21" s="432"/>
    </row>
    <row r="22" spans="4:39">
      <c r="D22" s="406">
        <v>41524</v>
      </c>
      <c r="E22" s="408">
        <v>8</v>
      </c>
      <c r="F22" s="412">
        <f>'14 semainier'!$BI$18</f>
        <v>0.20833333333333334</v>
      </c>
      <c r="G22" s="405">
        <v>41554</v>
      </c>
      <c r="H22" s="408">
        <v>8</v>
      </c>
      <c r="I22" s="370"/>
      <c r="J22" s="406">
        <v>41585</v>
      </c>
      <c r="K22" s="408">
        <v>8</v>
      </c>
      <c r="L22" s="412">
        <f>$F$20</f>
        <v>0</v>
      </c>
      <c r="M22" s="406">
        <v>41615</v>
      </c>
      <c r="N22" s="408">
        <v>8</v>
      </c>
      <c r="O22" s="412">
        <f>$F$22</f>
        <v>0.20833333333333334</v>
      </c>
      <c r="P22" s="413">
        <v>41646</v>
      </c>
      <c r="Q22" s="408">
        <v>8</v>
      </c>
      <c r="R22" s="412"/>
      <c r="S22" s="406">
        <v>41677</v>
      </c>
      <c r="T22" s="409">
        <v>8</v>
      </c>
      <c r="U22" s="412"/>
      <c r="V22" s="406">
        <v>41705</v>
      </c>
      <c r="W22" s="409">
        <v>8</v>
      </c>
      <c r="X22" s="430"/>
      <c r="Y22" s="404">
        <v>41736</v>
      </c>
      <c r="Z22" s="408">
        <v>8</v>
      </c>
      <c r="AA22" s="370"/>
      <c r="AB22" s="406">
        <v>41766</v>
      </c>
      <c r="AC22" s="424">
        <v>8</v>
      </c>
      <c r="AD22" s="425" t="str">
        <f>$A$53</f>
        <v>FERIE</v>
      </c>
      <c r="AE22" s="406">
        <v>41797</v>
      </c>
      <c r="AF22" s="409">
        <v>8</v>
      </c>
      <c r="AG22" s="412"/>
      <c r="AH22" s="405">
        <v>41827</v>
      </c>
      <c r="AI22" s="408">
        <v>8</v>
      </c>
      <c r="AJ22" s="430"/>
      <c r="AK22" s="406">
        <v>41858</v>
      </c>
      <c r="AL22" s="408">
        <v>8</v>
      </c>
      <c r="AM22" s="432"/>
    </row>
    <row r="23" spans="4:39">
      <c r="D23" s="406">
        <v>41525</v>
      </c>
      <c r="E23" s="408">
        <v>9</v>
      </c>
      <c r="F23" s="435"/>
      <c r="G23" s="405">
        <v>41555</v>
      </c>
      <c r="H23" s="408">
        <v>9</v>
      </c>
      <c r="I23" s="412">
        <f>$F$18</f>
        <v>0.20833333333333334</v>
      </c>
      <c r="J23" s="406">
        <v>41586</v>
      </c>
      <c r="K23" s="408">
        <v>9</v>
      </c>
      <c r="L23" s="412">
        <f>$F$21</f>
        <v>0.20833333333333334</v>
      </c>
      <c r="M23" s="406">
        <v>41616</v>
      </c>
      <c r="N23" s="408">
        <v>9</v>
      </c>
      <c r="O23" s="370"/>
      <c r="P23" s="413">
        <v>41647</v>
      </c>
      <c r="Q23" s="408">
        <v>9</v>
      </c>
      <c r="R23" s="412"/>
      <c r="S23" s="406">
        <v>41678</v>
      </c>
      <c r="T23" s="407">
        <v>9</v>
      </c>
      <c r="U23" s="412"/>
      <c r="V23" s="406">
        <v>41706</v>
      </c>
      <c r="W23" s="408">
        <v>9</v>
      </c>
      <c r="X23" s="430"/>
      <c r="Y23" s="404">
        <v>41737</v>
      </c>
      <c r="Z23" s="408">
        <v>9</v>
      </c>
      <c r="AA23" s="412"/>
      <c r="AB23" s="406">
        <v>41767</v>
      </c>
      <c r="AC23" s="408">
        <v>9</v>
      </c>
      <c r="AD23" s="412"/>
      <c r="AE23" s="406">
        <v>41798</v>
      </c>
      <c r="AF23" s="408">
        <v>9</v>
      </c>
      <c r="AG23" s="370"/>
      <c r="AH23" s="405">
        <v>41828</v>
      </c>
      <c r="AI23" s="409">
        <v>9</v>
      </c>
      <c r="AJ23" s="430"/>
      <c r="AK23" s="406">
        <v>41859</v>
      </c>
      <c r="AL23" s="409">
        <v>9</v>
      </c>
      <c r="AM23" s="432"/>
    </row>
    <row r="24" spans="4:39">
      <c r="D24" s="406">
        <v>41526</v>
      </c>
      <c r="E24" s="408">
        <v>10</v>
      </c>
      <c r="F24" s="370"/>
      <c r="G24" s="405">
        <v>41556</v>
      </c>
      <c r="H24" s="408">
        <v>10</v>
      </c>
      <c r="I24" s="412">
        <f>$F$19</f>
        <v>0.20833333333333334</v>
      </c>
      <c r="J24" s="406">
        <v>41587</v>
      </c>
      <c r="K24" s="408">
        <v>10</v>
      </c>
      <c r="L24" s="412">
        <f>$F$22</f>
        <v>0.20833333333333334</v>
      </c>
      <c r="M24" s="406">
        <v>41617</v>
      </c>
      <c r="N24" s="408">
        <v>10</v>
      </c>
      <c r="O24" s="370"/>
      <c r="P24" s="413">
        <v>41648</v>
      </c>
      <c r="Q24" s="408">
        <v>10</v>
      </c>
      <c r="R24" s="412"/>
      <c r="S24" s="406">
        <v>41679</v>
      </c>
      <c r="T24" s="408">
        <v>10</v>
      </c>
      <c r="U24" s="370"/>
      <c r="V24" s="406">
        <v>41707</v>
      </c>
      <c r="W24" s="408">
        <v>10</v>
      </c>
      <c r="X24" s="430"/>
      <c r="Y24" s="404">
        <v>41738</v>
      </c>
      <c r="Z24" s="408">
        <v>10</v>
      </c>
      <c r="AA24" s="412"/>
      <c r="AB24" s="406">
        <v>41768</v>
      </c>
      <c r="AC24" s="426">
        <v>10</v>
      </c>
      <c r="AD24" s="425" t="s">
        <v>215</v>
      </c>
      <c r="AE24" s="406">
        <v>41799</v>
      </c>
      <c r="AF24" s="408">
        <v>10</v>
      </c>
      <c r="AG24" s="370"/>
      <c r="AH24" s="405">
        <v>41829</v>
      </c>
      <c r="AI24" s="409">
        <v>10</v>
      </c>
      <c r="AJ24" s="430"/>
      <c r="AK24" s="406">
        <v>41860</v>
      </c>
      <c r="AL24" s="409">
        <v>10</v>
      </c>
      <c r="AM24" s="432"/>
    </row>
    <row r="25" spans="4:39">
      <c r="D25" s="406">
        <v>41527</v>
      </c>
      <c r="E25" s="408">
        <v>11</v>
      </c>
      <c r="F25" s="412">
        <f>$F$18</f>
        <v>0.20833333333333334</v>
      </c>
      <c r="G25" s="405">
        <v>41557</v>
      </c>
      <c r="H25" s="408">
        <v>11</v>
      </c>
      <c r="I25" s="412">
        <f>$F$20</f>
        <v>0</v>
      </c>
      <c r="J25" s="406">
        <v>41588</v>
      </c>
      <c r="K25" s="424">
        <v>11</v>
      </c>
      <c r="L25" s="425" t="str">
        <f>$A$53</f>
        <v>FERIE</v>
      </c>
      <c r="M25" s="406">
        <v>41618</v>
      </c>
      <c r="N25" s="408">
        <v>11</v>
      </c>
      <c r="O25" s="412">
        <f>$F$18</f>
        <v>0.20833333333333334</v>
      </c>
      <c r="P25" s="413">
        <v>41649</v>
      </c>
      <c r="Q25" s="408">
        <v>11</v>
      </c>
      <c r="R25" s="412"/>
      <c r="S25" s="406">
        <v>41680</v>
      </c>
      <c r="T25" s="409">
        <v>11</v>
      </c>
      <c r="U25" s="370"/>
      <c r="V25" s="406">
        <v>41708</v>
      </c>
      <c r="W25" s="408">
        <v>11</v>
      </c>
      <c r="X25" s="430"/>
      <c r="Y25" s="404">
        <v>41739</v>
      </c>
      <c r="Z25" s="408">
        <v>11</v>
      </c>
      <c r="AA25" s="412"/>
      <c r="AB25" s="406">
        <v>41769</v>
      </c>
      <c r="AC25" s="409">
        <v>11</v>
      </c>
      <c r="AD25" s="412"/>
      <c r="AE25" s="406">
        <v>41800</v>
      </c>
      <c r="AF25" s="408">
        <v>11</v>
      </c>
      <c r="AG25" s="412"/>
      <c r="AH25" s="405">
        <v>41830</v>
      </c>
      <c r="AI25" s="408">
        <v>11</v>
      </c>
      <c r="AJ25" s="430"/>
      <c r="AK25" s="406">
        <v>41861</v>
      </c>
      <c r="AL25" s="408">
        <v>11</v>
      </c>
      <c r="AM25" s="432"/>
    </row>
    <row r="26" spans="4:39">
      <c r="D26" s="406">
        <v>41528</v>
      </c>
      <c r="E26" s="408">
        <v>12</v>
      </c>
      <c r="F26" s="412">
        <f>$F$19</f>
        <v>0.20833333333333334</v>
      </c>
      <c r="G26" s="405">
        <v>41558</v>
      </c>
      <c r="H26" s="408">
        <v>12</v>
      </c>
      <c r="I26" s="412">
        <f>$F$21</f>
        <v>0.20833333333333334</v>
      </c>
      <c r="J26" s="406">
        <v>41589</v>
      </c>
      <c r="K26" s="408">
        <v>12</v>
      </c>
      <c r="L26" s="370"/>
      <c r="M26" s="406">
        <v>41619</v>
      </c>
      <c r="N26" s="408">
        <v>12</v>
      </c>
      <c r="O26" s="412">
        <f>$F$19</f>
        <v>0.20833333333333334</v>
      </c>
      <c r="P26" s="413">
        <v>41650</v>
      </c>
      <c r="Q26" s="409">
        <v>12</v>
      </c>
      <c r="R26" s="412"/>
      <c r="S26" s="406">
        <v>41681</v>
      </c>
      <c r="T26" s="407">
        <v>12</v>
      </c>
      <c r="U26" s="412"/>
      <c r="V26" s="406">
        <v>41709</v>
      </c>
      <c r="W26" s="408">
        <v>12</v>
      </c>
      <c r="X26" s="412"/>
      <c r="Y26" s="404">
        <v>41740</v>
      </c>
      <c r="Z26" s="408">
        <v>12</v>
      </c>
      <c r="AA26" s="412"/>
      <c r="AB26" s="406">
        <v>41770</v>
      </c>
      <c r="AC26" s="408">
        <v>12</v>
      </c>
      <c r="AD26" s="370"/>
      <c r="AE26" s="406">
        <v>41801</v>
      </c>
      <c r="AF26" s="408">
        <v>12</v>
      </c>
      <c r="AG26" s="412"/>
      <c r="AH26" s="405">
        <v>41831</v>
      </c>
      <c r="AI26" s="408">
        <v>12</v>
      </c>
      <c r="AJ26" s="430"/>
      <c r="AK26" s="406">
        <v>41862</v>
      </c>
      <c r="AL26" s="408">
        <v>12</v>
      </c>
      <c r="AM26" s="432"/>
    </row>
    <row r="27" spans="4:39">
      <c r="D27" s="406">
        <v>41529</v>
      </c>
      <c r="E27" s="408">
        <v>13</v>
      </c>
      <c r="F27" s="412">
        <f>$F$20</f>
        <v>0</v>
      </c>
      <c r="G27" s="405">
        <v>41559</v>
      </c>
      <c r="H27" s="408">
        <v>13</v>
      </c>
      <c r="I27" s="412">
        <f>$F$22</f>
        <v>0.20833333333333334</v>
      </c>
      <c r="J27" s="406">
        <v>41590</v>
      </c>
      <c r="K27" s="408">
        <v>13</v>
      </c>
      <c r="L27" s="412">
        <f>$F$18</f>
        <v>0.20833333333333334</v>
      </c>
      <c r="M27" s="406">
        <v>41620</v>
      </c>
      <c r="N27" s="408">
        <v>13</v>
      </c>
      <c r="O27" s="412">
        <f>$F$20</f>
        <v>0</v>
      </c>
      <c r="P27" s="413">
        <v>41651</v>
      </c>
      <c r="Q27" s="409">
        <v>13</v>
      </c>
      <c r="R27" s="370"/>
      <c r="S27" s="406">
        <v>41682</v>
      </c>
      <c r="T27" s="408">
        <v>13</v>
      </c>
      <c r="U27" s="412"/>
      <c r="V27" s="406">
        <v>41710</v>
      </c>
      <c r="W27" s="408">
        <v>13</v>
      </c>
      <c r="X27" s="412"/>
      <c r="Y27" s="404">
        <v>41741</v>
      </c>
      <c r="Z27" s="408">
        <v>13</v>
      </c>
      <c r="AA27" s="412"/>
      <c r="AB27" s="406">
        <v>41771</v>
      </c>
      <c r="AC27" s="408">
        <v>13</v>
      </c>
      <c r="AD27" s="370"/>
      <c r="AE27" s="406">
        <v>41802</v>
      </c>
      <c r="AF27" s="408">
        <v>13</v>
      </c>
      <c r="AG27" s="412"/>
      <c r="AH27" s="405">
        <v>41832</v>
      </c>
      <c r="AI27" s="408">
        <v>13</v>
      </c>
      <c r="AJ27" s="430"/>
      <c r="AK27" s="406">
        <v>41863</v>
      </c>
      <c r="AL27" s="408">
        <v>13</v>
      </c>
      <c r="AM27" s="432"/>
    </row>
    <row r="28" spans="4:39">
      <c r="D28" s="406">
        <v>41530</v>
      </c>
      <c r="E28" s="408">
        <v>14</v>
      </c>
      <c r="F28" s="412">
        <f>$F$21</f>
        <v>0.20833333333333334</v>
      </c>
      <c r="G28" s="405">
        <v>41560</v>
      </c>
      <c r="H28" s="408">
        <v>14</v>
      </c>
      <c r="I28" s="370"/>
      <c r="J28" s="406">
        <v>41591</v>
      </c>
      <c r="K28" s="408">
        <v>14</v>
      </c>
      <c r="L28" s="412">
        <f>$F$19</f>
        <v>0.20833333333333334</v>
      </c>
      <c r="M28" s="406">
        <v>41621</v>
      </c>
      <c r="N28" s="408">
        <v>14</v>
      </c>
      <c r="O28" s="412">
        <f>$F$21</f>
        <v>0.20833333333333334</v>
      </c>
      <c r="P28" s="413">
        <v>41652</v>
      </c>
      <c r="Q28" s="408">
        <v>14</v>
      </c>
      <c r="R28" s="370"/>
      <c r="S28" s="406">
        <v>41683</v>
      </c>
      <c r="T28" s="409">
        <v>14</v>
      </c>
      <c r="U28" s="412"/>
      <c r="V28" s="406">
        <v>41711</v>
      </c>
      <c r="W28" s="409">
        <v>14</v>
      </c>
      <c r="X28" s="412"/>
      <c r="Y28" s="404">
        <v>41742</v>
      </c>
      <c r="Z28" s="408">
        <v>14</v>
      </c>
      <c r="AA28" s="370"/>
      <c r="AB28" s="406">
        <v>41772</v>
      </c>
      <c r="AC28" s="408">
        <v>14</v>
      </c>
      <c r="AD28" s="412"/>
      <c r="AE28" s="406">
        <v>41803</v>
      </c>
      <c r="AF28" s="409">
        <v>14</v>
      </c>
      <c r="AG28" s="412"/>
      <c r="AH28" s="405">
        <v>41833</v>
      </c>
      <c r="AI28" s="427">
        <v>14</v>
      </c>
      <c r="AJ28" s="425" t="str">
        <f>$A$53</f>
        <v>FERIE</v>
      </c>
      <c r="AK28" s="406">
        <v>41864</v>
      </c>
      <c r="AL28" s="408">
        <v>14</v>
      </c>
      <c r="AM28" s="432"/>
    </row>
    <row r="29" spans="4:39">
      <c r="D29" s="406">
        <v>41531</v>
      </c>
      <c r="E29" s="408">
        <v>15</v>
      </c>
      <c r="F29" s="412">
        <f>$F$22</f>
        <v>0.20833333333333334</v>
      </c>
      <c r="G29" s="405">
        <v>41561</v>
      </c>
      <c r="H29" s="408">
        <v>15</v>
      </c>
      <c r="I29" s="370"/>
      <c r="J29" s="406">
        <v>41592</v>
      </c>
      <c r="K29" s="408">
        <v>15</v>
      </c>
      <c r="L29" s="412">
        <f>$F$20</f>
        <v>0</v>
      </c>
      <c r="M29" s="406">
        <v>41622</v>
      </c>
      <c r="N29" s="408">
        <v>15</v>
      </c>
      <c r="O29" s="412">
        <f>$F$22</f>
        <v>0.20833333333333334</v>
      </c>
      <c r="P29" s="413">
        <v>41653</v>
      </c>
      <c r="Q29" s="408">
        <v>15</v>
      </c>
      <c r="R29" s="412"/>
      <c r="S29" s="406">
        <v>41684</v>
      </c>
      <c r="T29" s="407">
        <v>15</v>
      </c>
      <c r="U29" s="412"/>
      <c r="V29" s="406">
        <v>41712</v>
      </c>
      <c r="W29" s="409">
        <v>15</v>
      </c>
      <c r="X29" s="412"/>
      <c r="Y29" s="404">
        <v>41743</v>
      </c>
      <c r="Z29" s="408">
        <v>15</v>
      </c>
      <c r="AA29" s="370"/>
      <c r="AB29" s="406">
        <v>41773</v>
      </c>
      <c r="AC29" s="408">
        <v>15</v>
      </c>
      <c r="AD29" s="412"/>
      <c r="AE29" s="406">
        <v>41804</v>
      </c>
      <c r="AF29" s="409">
        <v>15</v>
      </c>
      <c r="AG29" s="412"/>
      <c r="AH29" s="405">
        <v>41834</v>
      </c>
      <c r="AI29" s="408">
        <v>15</v>
      </c>
      <c r="AJ29" s="370"/>
      <c r="AK29" s="406">
        <v>41865</v>
      </c>
      <c r="AL29" s="427">
        <v>15</v>
      </c>
      <c r="AM29" s="428" t="str">
        <f>$A$53</f>
        <v>FERIE</v>
      </c>
    </row>
    <row r="30" spans="4:39">
      <c r="D30" s="406">
        <v>41532</v>
      </c>
      <c r="E30" s="408">
        <v>16</v>
      </c>
      <c r="F30" s="370"/>
      <c r="G30" s="405">
        <v>41562</v>
      </c>
      <c r="H30" s="408">
        <v>16</v>
      </c>
      <c r="I30" s="412">
        <f>$F$18</f>
        <v>0.20833333333333334</v>
      </c>
      <c r="J30" s="406">
        <v>41593</v>
      </c>
      <c r="K30" s="408">
        <v>16</v>
      </c>
      <c r="L30" s="412">
        <f>$F$21</f>
        <v>0.20833333333333334</v>
      </c>
      <c r="M30" s="406">
        <v>41623</v>
      </c>
      <c r="N30" s="408">
        <v>16</v>
      </c>
      <c r="O30" s="370"/>
      <c r="P30" s="413">
        <v>41654</v>
      </c>
      <c r="Q30" s="408">
        <v>16</v>
      </c>
      <c r="R30" s="412"/>
      <c r="S30" s="406">
        <v>41685</v>
      </c>
      <c r="T30" s="408">
        <v>16</v>
      </c>
      <c r="U30" s="412"/>
      <c r="V30" s="406">
        <v>41713</v>
      </c>
      <c r="W30" s="408">
        <v>16</v>
      </c>
      <c r="X30" s="412"/>
      <c r="Y30" s="404">
        <v>41744</v>
      </c>
      <c r="Z30" s="408">
        <v>16</v>
      </c>
      <c r="AA30" s="412"/>
      <c r="AB30" s="406">
        <v>41774</v>
      </c>
      <c r="AC30" s="408">
        <v>16</v>
      </c>
      <c r="AD30" s="412"/>
      <c r="AE30" s="406">
        <v>41805</v>
      </c>
      <c r="AF30" s="408">
        <v>16</v>
      </c>
      <c r="AG30" s="370"/>
      <c r="AH30" s="405">
        <v>41835</v>
      </c>
      <c r="AI30" s="409">
        <v>16</v>
      </c>
      <c r="AJ30" s="430"/>
      <c r="AK30" s="406">
        <v>41866</v>
      </c>
      <c r="AL30" s="409">
        <v>16</v>
      </c>
      <c r="AM30" s="432"/>
    </row>
    <row r="31" spans="4:39">
      <c r="D31" s="406">
        <v>41533</v>
      </c>
      <c r="E31" s="408">
        <v>17</v>
      </c>
      <c r="F31" s="370"/>
      <c r="G31" s="405">
        <v>41563</v>
      </c>
      <c r="H31" s="408">
        <v>17</v>
      </c>
      <c r="I31" s="412">
        <f>$F$19</f>
        <v>0.20833333333333334</v>
      </c>
      <c r="J31" s="406">
        <v>41594</v>
      </c>
      <c r="K31" s="408">
        <v>17</v>
      </c>
      <c r="L31" s="412">
        <f>$F$22</f>
        <v>0.20833333333333334</v>
      </c>
      <c r="M31" s="406">
        <v>41624</v>
      </c>
      <c r="N31" s="408">
        <v>17</v>
      </c>
      <c r="O31" s="370"/>
      <c r="P31" s="413">
        <v>41655</v>
      </c>
      <c r="Q31" s="408">
        <v>17</v>
      </c>
      <c r="R31" s="412"/>
      <c r="S31" s="406">
        <v>41686</v>
      </c>
      <c r="T31" s="409">
        <v>17</v>
      </c>
      <c r="U31" s="370"/>
      <c r="V31" s="406">
        <v>41714</v>
      </c>
      <c r="W31" s="408">
        <v>17</v>
      </c>
      <c r="X31" s="370"/>
      <c r="Y31" s="404">
        <v>41745</v>
      </c>
      <c r="Z31" s="408">
        <v>17</v>
      </c>
      <c r="AA31" s="412"/>
      <c r="AB31" s="406">
        <v>41775</v>
      </c>
      <c r="AC31" s="408">
        <v>17</v>
      </c>
      <c r="AD31" s="412"/>
      <c r="AE31" s="406">
        <v>41806</v>
      </c>
      <c r="AF31" s="408">
        <v>17</v>
      </c>
      <c r="AG31" s="370"/>
      <c r="AH31" s="405">
        <v>41836</v>
      </c>
      <c r="AI31" s="409">
        <v>17</v>
      </c>
      <c r="AJ31" s="430"/>
      <c r="AK31" s="406">
        <v>41867</v>
      </c>
      <c r="AL31" s="409">
        <v>17</v>
      </c>
      <c r="AM31" s="432"/>
    </row>
    <row r="32" spans="4:39">
      <c r="D32" s="406">
        <v>41534</v>
      </c>
      <c r="E32" s="408">
        <v>18</v>
      </c>
      <c r="F32" s="412">
        <f>$F$18</f>
        <v>0.20833333333333334</v>
      </c>
      <c r="G32" s="405">
        <v>41564</v>
      </c>
      <c r="H32" s="408">
        <v>18</v>
      </c>
      <c r="I32" s="412">
        <f>$F$20</f>
        <v>0</v>
      </c>
      <c r="J32" s="406">
        <v>41595</v>
      </c>
      <c r="K32" s="408">
        <v>18</v>
      </c>
      <c r="L32" s="370"/>
      <c r="M32" s="406">
        <v>41625</v>
      </c>
      <c r="N32" s="408">
        <v>18</v>
      </c>
      <c r="O32" s="412">
        <f>$F$18</f>
        <v>0.20833333333333334</v>
      </c>
      <c r="P32" s="413">
        <v>41656</v>
      </c>
      <c r="Q32" s="408">
        <v>18</v>
      </c>
      <c r="R32" s="412"/>
      <c r="S32" s="406">
        <v>41687</v>
      </c>
      <c r="T32" s="407">
        <v>18</v>
      </c>
      <c r="U32" s="370"/>
      <c r="V32" s="406">
        <v>41715</v>
      </c>
      <c r="W32" s="408">
        <v>18</v>
      </c>
      <c r="X32" s="370"/>
      <c r="Y32" s="404">
        <v>41746</v>
      </c>
      <c r="Z32" s="408">
        <v>18</v>
      </c>
      <c r="AA32" s="412"/>
      <c r="AB32" s="406">
        <v>41776</v>
      </c>
      <c r="AC32" s="408">
        <v>18</v>
      </c>
      <c r="AD32" s="412"/>
      <c r="AE32" s="406">
        <v>41807</v>
      </c>
      <c r="AF32" s="408">
        <v>18</v>
      </c>
      <c r="AG32" s="412"/>
      <c r="AH32" s="405">
        <v>41837</v>
      </c>
      <c r="AI32" s="408">
        <v>18</v>
      </c>
      <c r="AJ32" s="430"/>
      <c r="AK32" s="406">
        <v>41868</v>
      </c>
      <c r="AL32" s="408">
        <v>18</v>
      </c>
      <c r="AM32" s="432"/>
    </row>
    <row r="33" spans="4:39">
      <c r="D33" s="406">
        <v>41535</v>
      </c>
      <c r="E33" s="408">
        <v>19</v>
      </c>
      <c r="F33" s="412">
        <f>$F$19</f>
        <v>0.20833333333333334</v>
      </c>
      <c r="G33" s="405">
        <v>41565</v>
      </c>
      <c r="H33" s="408">
        <v>19</v>
      </c>
      <c r="I33" s="412">
        <f>$F$21</f>
        <v>0.20833333333333334</v>
      </c>
      <c r="J33" s="406">
        <v>41596</v>
      </c>
      <c r="K33" s="408">
        <v>19</v>
      </c>
      <c r="L33" s="370"/>
      <c r="M33" s="406">
        <v>41626</v>
      </c>
      <c r="N33" s="408">
        <v>19</v>
      </c>
      <c r="O33" s="412">
        <f>$F$19</f>
        <v>0.20833333333333334</v>
      </c>
      <c r="P33" s="413">
        <v>41657</v>
      </c>
      <c r="Q33" s="409">
        <v>19</v>
      </c>
      <c r="R33" s="412"/>
      <c r="S33" s="406">
        <v>41688</v>
      </c>
      <c r="T33" s="408">
        <v>19</v>
      </c>
      <c r="U33" s="412"/>
      <c r="V33" s="406">
        <v>41716</v>
      </c>
      <c r="W33" s="408">
        <v>19</v>
      </c>
      <c r="X33" s="412"/>
      <c r="Y33" s="404">
        <v>41747</v>
      </c>
      <c r="Z33" s="408">
        <v>19</v>
      </c>
      <c r="AA33" s="412"/>
      <c r="AB33" s="406">
        <v>41777</v>
      </c>
      <c r="AC33" s="408">
        <v>19</v>
      </c>
      <c r="AD33" s="370"/>
      <c r="AE33" s="406">
        <v>41808</v>
      </c>
      <c r="AF33" s="408">
        <v>19</v>
      </c>
      <c r="AG33" s="412"/>
      <c r="AH33" s="405">
        <v>41838</v>
      </c>
      <c r="AI33" s="408">
        <v>19</v>
      </c>
      <c r="AJ33" s="430"/>
      <c r="AK33" s="406">
        <v>41869</v>
      </c>
      <c r="AL33" s="408">
        <v>19</v>
      </c>
      <c r="AM33" s="432"/>
    </row>
    <row r="34" spans="4:39">
      <c r="D34" s="406">
        <v>41536</v>
      </c>
      <c r="E34" s="408">
        <v>20</v>
      </c>
      <c r="F34" s="412">
        <f>$F$20</f>
        <v>0</v>
      </c>
      <c r="G34" s="405">
        <v>41566</v>
      </c>
      <c r="H34" s="408">
        <v>20</v>
      </c>
      <c r="I34" s="412">
        <f>$F$22</f>
        <v>0.20833333333333334</v>
      </c>
      <c r="J34" s="406">
        <v>41597</v>
      </c>
      <c r="K34" s="408">
        <v>20</v>
      </c>
      <c r="L34" s="412">
        <f>$F$18</f>
        <v>0.20833333333333334</v>
      </c>
      <c r="M34" s="406">
        <v>41627</v>
      </c>
      <c r="N34" s="408">
        <v>20</v>
      </c>
      <c r="O34" s="412">
        <f>$F$20</f>
        <v>0</v>
      </c>
      <c r="P34" s="413">
        <v>41658</v>
      </c>
      <c r="Q34" s="409">
        <v>20</v>
      </c>
      <c r="R34" s="370"/>
      <c r="S34" s="406">
        <v>41689</v>
      </c>
      <c r="T34" s="409">
        <v>20</v>
      </c>
      <c r="U34" s="412"/>
      <c r="V34" s="406">
        <v>41717</v>
      </c>
      <c r="W34" s="408">
        <v>20</v>
      </c>
      <c r="X34" s="412"/>
      <c r="Y34" s="404">
        <v>41748</v>
      </c>
      <c r="Z34" s="408">
        <v>20</v>
      </c>
      <c r="AA34" s="412"/>
      <c r="AB34" s="406">
        <v>41778</v>
      </c>
      <c r="AC34" s="408">
        <v>20</v>
      </c>
      <c r="AD34" s="370"/>
      <c r="AE34" s="406">
        <v>41809</v>
      </c>
      <c r="AF34" s="408">
        <v>20</v>
      </c>
      <c r="AG34" s="412"/>
      <c r="AH34" s="405">
        <v>41839</v>
      </c>
      <c r="AI34" s="408">
        <v>20</v>
      </c>
      <c r="AJ34" s="430"/>
      <c r="AK34" s="406">
        <v>41870</v>
      </c>
      <c r="AL34" s="408">
        <v>20</v>
      </c>
      <c r="AM34" s="432"/>
    </row>
    <row r="35" spans="4:39">
      <c r="D35" s="406">
        <v>41537</v>
      </c>
      <c r="E35" s="408">
        <v>21</v>
      </c>
      <c r="F35" s="412">
        <f>$F$21</f>
        <v>0.20833333333333334</v>
      </c>
      <c r="G35" s="405">
        <v>41567</v>
      </c>
      <c r="H35" s="408">
        <v>21</v>
      </c>
      <c r="I35" s="430"/>
      <c r="J35" s="406">
        <v>41598</v>
      </c>
      <c r="K35" s="408">
        <v>21</v>
      </c>
      <c r="L35" s="412">
        <f>$F$19</f>
        <v>0.20833333333333334</v>
      </c>
      <c r="M35" s="406">
        <v>41628</v>
      </c>
      <c r="N35" s="408">
        <v>21</v>
      </c>
      <c r="O35" s="412">
        <f>$F$21</f>
        <v>0.20833333333333334</v>
      </c>
      <c r="P35" s="413">
        <v>41659</v>
      </c>
      <c r="Q35" s="408">
        <v>21</v>
      </c>
      <c r="R35" s="370"/>
      <c r="S35" s="406">
        <v>41690</v>
      </c>
      <c r="T35" s="407">
        <v>21</v>
      </c>
      <c r="U35" s="412"/>
      <c r="V35" s="406">
        <v>41718</v>
      </c>
      <c r="W35" s="409">
        <v>21</v>
      </c>
      <c r="X35" s="412"/>
      <c r="Y35" s="404">
        <v>41749</v>
      </c>
      <c r="Z35" s="408">
        <v>21</v>
      </c>
      <c r="AA35" s="430"/>
      <c r="AB35" s="406">
        <v>41779</v>
      </c>
      <c r="AC35" s="427">
        <v>21</v>
      </c>
      <c r="AD35" s="425" t="str">
        <f>$A$53</f>
        <v>FERIE</v>
      </c>
      <c r="AE35" s="406">
        <v>41810</v>
      </c>
      <c r="AF35" s="409">
        <v>21</v>
      </c>
      <c r="AG35" s="412"/>
      <c r="AH35" s="405">
        <v>41840</v>
      </c>
      <c r="AI35" s="408">
        <v>21</v>
      </c>
      <c r="AJ35" s="430"/>
      <c r="AK35" s="406">
        <v>41871</v>
      </c>
      <c r="AL35" s="408">
        <v>21</v>
      </c>
      <c r="AM35" s="432"/>
    </row>
    <row r="36" spans="4:39">
      <c r="D36" s="406">
        <v>41538</v>
      </c>
      <c r="E36" s="408">
        <v>22</v>
      </c>
      <c r="F36" s="412">
        <f>$F$22</f>
        <v>0.20833333333333334</v>
      </c>
      <c r="G36" s="405">
        <v>41568</v>
      </c>
      <c r="H36" s="408">
        <v>22</v>
      </c>
      <c r="I36" s="430"/>
      <c r="J36" s="406">
        <v>41599</v>
      </c>
      <c r="K36" s="408">
        <v>22</v>
      </c>
      <c r="L36" s="412">
        <f>$F$20</f>
        <v>0</v>
      </c>
      <c r="M36" s="406">
        <v>41629</v>
      </c>
      <c r="N36" s="408">
        <v>22</v>
      </c>
      <c r="O36" s="412">
        <f>$F$22</f>
        <v>0.20833333333333334</v>
      </c>
      <c r="P36" s="413">
        <v>41660</v>
      </c>
      <c r="Q36" s="408">
        <v>22</v>
      </c>
      <c r="R36" s="412"/>
      <c r="S36" s="406">
        <v>41691</v>
      </c>
      <c r="T36" s="408">
        <v>22</v>
      </c>
      <c r="U36" s="412"/>
      <c r="V36" s="406">
        <v>41719</v>
      </c>
      <c r="W36" s="409">
        <v>22</v>
      </c>
      <c r="X36" s="412"/>
      <c r="Y36" s="404">
        <v>41750</v>
      </c>
      <c r="Z36" s="408">
        <v>22</v>
      </c>
      <c r="AA36" s="430"/>
      <c r="AB36" s="406">
        <v>41780</v>
      </c>
      <c r="AC36" s="408">
        <v>22</v>
      </c>
      <c r="AD36" s="412"/>
      <c r="AE36" s="406">
        <v>41811</v>
      </c>
      <c r="AF36" s="409">
        <v>22</v>
      </c>
      <c r="AG36" s="412"/>
      <c r="AH36" s="405">
        <v>41841</v>
      </c>
      <c r="AI36" s="408">
        <v>22</v>
      </c>
      <c r="AJ36" s="430"/>
      <c r="AK36" s="406">
        <v>41872</v>
      </c>
      <c r="AL36" s="408">
        <v>22</v>
      </c>
      <c r="AM36" s="432"/>
    </row>
    <row r="37" spans="4:39">
      <c r="D37" s="406">
        <v>41539</v>
      </c>
      <c r="E37" s="408">
        <v>23</v>
      </c>
      <c r="F37" s="370"/>
      <c r="G37" s="405">
        <v>41569</v>
      </c>
      <c r="H37" s="408">
        <v>23</v>
      </c>
      <c r="I37" s="429">
        <v>0.29166666666666669</v>
      </c>
      <c r="J37" s="406">
        <v>41600</v>
      </c>
      <c r="K37" s="408">
        <v>23</v>
      </c>
      <c r="L37" s="412">
        <f>$F$21</f>
        <v>0.20833333333333334</v>
      </c>
      <c r="M37" s="406">
        <v>41630</v>
      </c>
      <c r="N37" s="408">
        <v>23</v>
      </c>
      <c r="O37" s="430"/>
      <c r="P37" s="413">
        <v>41661</v>
      </c>
      <c r="Q37" s="408">
        <v>23</v>
      </c>
      <c r="R37" s="412"/>
      <c r="S37" s="406">
        <v>41692</v>
      </c>
      <c r="T37" s="409">
        <v>23</v>
      </c>
      <c r="U37" s="412"/>
      <c r="V37" s="406">
        <v>41720</v>
      </c>
      <c r="W37" s="408">
        <v>23</v>
      </c>
      <c r="X37" s="412"/>
      <c r="Y37" s="404">
        <v>41751</v>
      </c>
      <c r="Z37" s="408">
        <v>23</v>
      </c>
      <c r="AA37" s="430"/>
      <c r="AB37" s="406">
        <v>41781</v>
      </c>
      <c r="AC37" s="408">
        <v>23</v>
      </c>
      <c r="AD37" s="412"/>
      <c r="AE37" s="406">
        <v>41812</v>
      </c>
      <c r="AF37" s="408">
        <v>23</v>
      </c>
      <c r="AG37" s="370"/>
      <c r="AH37" s="405">
        <v>41842</v>
      </c>
      <c r="AI37" s="409">
        <v>23</v>
      </c>
      <c r="AJ37" s="430"/>
      <c r="AK37" s="406">
        <v>41873</v>
      </c>
      <c r="AL37" s="409">
        <v>23</v>
      </c>
      <c r="AM37" s="432"/>
    </row>
    <row r="38" spans="4:39">
      <c r="D38" s="406">
        <v>41540</v>
      </c>
      <c r="E38" s="408">
        <v>24</v>
      </c>
      <c r="F38" s="370"/>
      <c r="G38" s="405">
        <v>41570</v>
      </c>
      <c r="H38" s="408">
        <v>24</v>
      </c>
      <c r="I38" s="430">
        <v>0.29166666666666669</v>
      </c>
      <c r="J38" s="406">
        <v>41601</v>
      </c>
      <c r="K38" s="408">
        <v>24</v>
      </c>
      <c r="L38" s="412">
        <f>$F$22</f>
        <v>0.20833333333333334</v>
      </c>
      <c r="M38" s="406">
        <v>41631</v>
      </c>
      <c r="N38" s="408">
        <v>24</v>
      </c>
      <c r="O38" s="430"/>
      <c r="P38" s="413">
        <v>41662</v>
      </c>
      <c r="Q38" s="408">
        <v>24</v>
      </c>
      <c r="R38" s="412"/>
      <c r="S38" s="406">
        <v>41693</v>
      </c>
      <c r="T38" s="407">
        <v>24</v>
      </c>
      <c r="U38" s="430"/>
      <c r="V38" s="406">
        <v>41721</v>
      </c>
      <c r="W38" s="408">
        <v>24</v>
      </c>
      <c r="X38" s="370"/>
      <c r="Y38" s="404">
        <v>41752</v>
      </c>
      <c r="Z38" s="408">
        <v>24</v>
      </c>
      <c r="AA38" s="430"/>
      <c r="AB38" s="406">
        <v>41782</v>
      </c>
      <c r="AC38" s="408">
        <v>24</v>
      </c>
      <c r="AD38" s="412"/>
      <c r="AE38" s="406">
        <v>41813</v>
      </c>
      <c r="AF38" s="408">
        <v>24</v>
      </c>
      <c r="AG38" s="370"/>
      <c r="AH38" s="405">
        <v>41843</v>
      </c>
      <c r="AI38" s="409">
        <v>24</v>
      </c>
      <c r="AJ38" s="430"/>
      <c r="AK38" s="406">
        <v>41874</v>
      </c>
      <c r="AL38" s="409">
        <v>24</v>
      </c>
      <c r="AM38" s="432"/>
    </row>
    <row r="39" spans="4:39">
      <c r="D39" s="406">
        <v>41541</v>
      </c>
      <c r="E39" s="408">
        <v>25</v>
      </c>
      <c r="F39" s="412">
        <f>$F$18</f>
        <v>0.20833333333333334</v>
      </c>
      <c r="G39" s="405">
        <v>41571</v>
      </c>
      <c r="H39" s="408">
        <v>25</v>
      </c>
      <c r="I39" s="430"/>
      <c r="J39" s="406">
        <v>41602</v>
      </c>
      <c r="K39" s="408">
        <v>25</v>
      </c>
      <c r="L39" s="370"/>
      <c r="M39" s="406">
        <v>41632</v>
      </c>
      <c r="N39" s="427">
        <v>25</v>
      </c>
      <c r="O39" s="425" t="str">
        <f>$A$53</f>
        <v>FERIE</v>
      </c>
      <c r="P39" s="413">
        <v>41663</v>
      </c>
      <c r="Q39" s="408">
        <v>25</v>
      </c>
      <c r="R39" s="412"/>
      <c r="S39" s="406">
        <v>41694</v>
      </c>
      <c r="T39" s="408">
        <v>25</v>
      </c>
      <c r="U39" s="430"/>
      <c r="V39" s="406">
        <v>41722</v>
      </c>
      <c r="W39" s="408">
        <v>25</v>
      </c>
      <c r="X39" s="370"/>
      <c r="Y39" s="404">
        <v>41753</v>
      </c>
      <c r="Z39" s="408">
        <v>25</v>
      </c>
      <c r="AA39" s="430"/>
      <c r="AB39" s="406">
        <v>41783</v>
      </c>
      <c r="AC39" s="408">
        <v>25</v>
      </c>
      <c r="AD39" s="412"/>
      <c r="AE39" s="406">
        <v>41814</v>
      </c>
      <c r="AF39" s="408">
        <v>25</v>
      </c>
      <c r="AG39" s="412"/>
      <c r="AH39" s="405">
        <v>41844</v>
      </c>
      <c r="AI39" s="408">
        <v>25</v>
      </c>
      <c r="AJ39" s="430"/>
      <c r="AK39" s="406">
        <v>41875</v>
      </c>
      <c r="AL39" s="408">
        <v>25</v>
      </c>
      <c r="AM39" s="432"/>
    </row>
    <row r="40" spans="4:39">
      <c r="D40" s="406">
        <v>41542</v>
      </c>
      <c r="E40" s="408">
        <v>26</v>
      </c>
      <c r="F40" s="412">
        <f>$F$19</f>
        <v>0.20833333333333334</v>
      </c>
      <c r="G40" s="405">
        <v>41572</v>
      </c>
      <c r="H40" s="408">
        <v>26</v>
      </c>
      <c r="I40" s="430"/>
      <c r="J40" s="406">
        <v>41603</v>
      </c>
      <c r="K40" s="408">
        <v>26</v>
      </c>
      <c r="L40" s="370"/>
      <c r="M40" s="406">
        <v>41633</v>
      </c>
      <c r="N40" s="408">
        <v>26</v>
      </c>
      <c r="O40" s="430"/>
      <c r="P40" s="413">
        <v>41664</v>
      </c>
      <c r="Q40" s="409">
        <v>26</v>
      </c>
      <c r="R40" s="412"/>
      <c r="S40" s="406">
        <v>41695</v>
      </c>
      <c r="T40" s="409">
        <v>26</v>
      </c>
      <c r="U40" s="429"/>
      <c r="V40" s="406">
        <v>41723</v>
      </c>
      <c r="W40" s="408">
        <v>26</v>
      </c>
      <c r="X40" s="412"/>
      <c r="Y40" s="404">
        <v>41754</v>
      </c>
      <c r="Z40" s="408">
        <v>26</v>
      </c>
      <c r="AA40" s="430"/>
      <c r="AB40" s="406">
        <v>41784</v>
      </c>
      <c r="AC40" s="408">
        <v>26</v>
      </c>
      <c r="AD40" s="370"/>
      <c r="AE40" s="406">
        <v>41815</v>
      </c>
      <c r="AF40" s="408">
        <v>26</v>
      </c>
      <c r="AG40" s="412"/>
      <c r="AH40" s="405">
        <v>41845</v>
      </c>
      <c r="AI40" s="408">
        <v>26</v>
      </c>
      <c r="AJ40" s="430"/>
      <c r="AK40" s="406">
        <v>41876</v>
      </c>
      <c r="AL40" s="408">
        <v>26</v>
      </c>
      <c r="AM40" s="432"/>
    </row>
    <row r="41" spans="4:39">
      <c r="D41" s="406">
        <v>41543</v>
      </c>
      <c r="E41" s="408">
        <v>27</v>
      </c>
      <c r="F41" s="412">
        <f>$F$20</f>
        <v>0</v>
      </c>
      <c r="G41" s="405">
        <v>41573</v>
      </c>
      <c r="H41" s="408">
        <v>27</v>
      </c>
      <c r="I41" s="430"/>
      <c r="J41" s="406">
        <v>41604</v>
      </c>
      <c r="K41" s="408">
        <v>27</v>
      </c>
      <c r="L41" s="412">
        <f>$F$18</f>
        <v>0.20833333333333334</v>
      </c>
      <c r="M41" s="406">
        <v>41634</v>
      </c>
      <c r="N41" s="408">
        <v>27</v>
      </c>
      <c r="O41" s="430"/>
      <c r="P41" s="413">
        <v>41665</v>
      </c>
      <c r="Q41" s="409">
        <v>27</v>
      </c>
      <c r="R41" s="370"/>
      <c r="S41" s="406">
        <v>41696</v>
      </c>
      <c r="T41" s="407">
        <v>27</v>
      </c>
      <c r="U41" s="430"/>
      <c r="V41" s="406">
        <v>41724</v>
      </c>
      <c r="W41" s="408">
        <v>27</v>
      </c>
      <c r="X41" s="412"/>
      <c r="Y41" s="404">
        <v>41755</v>
      </c>
      <c r="Z41" s="408">
        <v>27</v>
      </c>
      <c r="AA41" s="430"/>
      <c r="AB41" s="406">
        <v>41785</v>
      </c>
      <c r="AC41" s="408">
        <v>27</v>
      </c>
      <c r="AD41" s="370"/>
      <c r="AE41" s="406">
        <v>41816</v>
      </c>
      <c r="AF41" s="408">
        <v>27</v>
      </c>
      <c r="AG41" s="412"/>
      <c r="AH41" s="405">
        <v>41846</v>
      </c>
      <c r="AI41" s="408">
        <v>27</v>
      </c>
      <c r="AJ41" s="430"/>
      <c r="AK41" s="406">
        <v>41877</v>
      </c>
      <c r="AL41" s="408">
        <v>27</v>
      </c>
      <c r="AM41" s="432"/>
    </row>
    <row r="42" spans="4:39">
      <c r="D42" s="406">
        <v>41544</v>
      </c>
      <c r="E42" s="408">
        <v>28</v>
      </c>
      <c r="F42" s="412">
        <f>$F$21</f>
        <v>0.20833333333333334</v>
      </c>
      <c r="G42" s="405">
        <v>41574</v>
      </c>
      <c r="H42" s="408">
        <v>28</v>
      </c>
      <c r="I42" s="430"/>
      <c r="J42" s="406">
        <v>41605</v>
      </c>
      <c r="K42" s="408">
        <v>28</v>
      </c>
      <c r="L42" s="412">
        <f>$F$19</f>
        <v>0.20833333333333334</v>
      </c>
      <c r="M42" s="406">
        <v>41635</v>
      </c>
      <c r="N42" s="408">
        <v>28</v>
      </c>
      <c r="O42" s="430"/>
      <c r="P42" s="413">
        <v>41666</v>
      </c>
      <c r="Q42" s="408">
        <v>28</v>
      </c>
      <c r="R42" s="370"/>
      <c r="S42" s="406">
        <v>41697</v>
      </c>
      <c r="T42" s="408">
        <v>28</v>
      </c>
      <c r="U42" s="430"/>
      <c r="V42" s="406">
        <v>41725</v>
      </c>
      <c r="W42" s="409">
        <v>28</v>
      </c>
      <c r="X42" s="412"/>
      <c r="Y42" s="404">
        <v>41756</v>
      </c>
      <c r="Z42" s="408">
        <v>28</v>
      </c>
      <c r="AA42" s="430"/>
      <c r="AB42" s="406">
        <v>41786</v>
      </c>
      <c r="AC42" s="408">
        <v>28</v>
      </c>
      <c r="AD42" s="412"/>
      <c r="AE42" s="406">
        <v>41817</v>
      </c>
      <c r="AF42" s="409">
        <v>28</v>
      </c>
      <c r="AG42" s="412"/>
      <c r="AH42" s="405">
        <v>41847</v>
      </c>
      <c r="AI42" s="408">
        <v>28</v>
      </c>
      <c r="AJ42" s="430"/>
      <c r="AK42" s="406">
        <v>41878</v>
      </c>
      <c r="AL42" s="408">
        <v>28</v>
      </c>
      <c r="AM42" s="432"/>
    </row>
    <row r="43" spans="4:39">
      <c r="D43" s="406">
        <v>41545</v>
      </c>
      <c r="E43" s="408">
        <v>29</v>
      </c>
      <c r="F43" s="412">
        <f>$F$22</f>
        <v>0.20833333333333334</v>
      </c>
      <c r="G43" s="405">
        <v>41575</v>
      </c>
      <c r="H43" s="408">
        <v>29</v>
      </c>
      <c r="I43" s="430"/>
      <c r="J43" s="406">
        <v>41606</v>
      </c>
      <c r="K43" s="408">
        <v>29</v>
      </c>
      <c r="L43" s="412">
        <f>$F$20</f>
        <v>0</v>
      </c>
      <c r="M43" s="406">
        <v>41636</v>
      </c>
      <c r="N43" s="408">
        <v>29</v>
      </c>
      <c r="O43" s="430"/>
      <c r="P43" s="413">
        <v>41667</v>
      </c>
      <c r="Q43" s="408">
        <v>29</v>
      </c>
      <c r="R43" s="412"/>
      <c r="S43" s="438"/>
      <c r="T43" s="438"/>
      <c r="U43" s="442"/>
      <c r="V43" s="406">
        <v>41726</v>
      </c>
      <c r="W43" s="409">
        <v>29</v>
      </c>
      <c r="X43" s="412"/>
      <c r="Y43" s="404">
        <v>41757</v>
      </c>
      <c r="Z43" s="408">
        <v>29</v>
      </c>
      <c r="AA43" s="430"/>
      <c r="AB43" s="406">
        <v>41787</v>
      </c>
      <c r="AC43" s="408">
        <v>29</v>
      </c>
      <c r="AD43" s="412"/>
      <c r="AE43" s="406">
        <v>41818</v>
      </c>
      <c r="AF43" s="409">
        <v>29</v>
      </c>
      <c r="AG43" s="412"/>
      <c r="AH43" s="405">
        <v>41848</v>
      </c>
      <c r="AI43" s="408">
        <v>29</v>
      </c>
      <c r="AJ43" s="430"/>
      <c r="AK43" s="406">
        <v>41879</v>
      </c>
      <c r="AL43" s="408">
        <v>29</v>
      </c>
      <c r="AM43" s="432"/>
    </row>
    <row r="44" spans="4:39">
      <c r="D44" s="406">
        <v>41546</v>
      </c>
      <c r="E44" s="408">
        <v>30</v>
      </c>
      <c r="F44" s="370"/>
      <c r="G44" s="405">
        <v>41576</v>
      </c>
      <c r="H44" s="408">
        <v>30</v>
      </c>
      <c r="I44" s="430"/>
      <c r="J44" s="406">
        <v>41607</v>
      </c>
      <c r="K44" s="408">
        <v>30</v>
      </c>
      <c r="L44" s="412">
        <f>$F$21</f>
        <v>0.20833333333333334</v>
      </c>
      <c r="M44" s="406">
        <v>41637</v>
      </c>
      <c r="N44" s="408">
        <v>30</v>
      </c>
      <c r="O44" s="430"/>
      <c r="P44" s="413">
        <v>41668</v>
      </c>
      <c r="Q44" s="408">
        <v>30</v>
      </c>
      <c r="R44" s="412"/>
      <c r="S44" s="438"/>
      <c r="T44" s="438"/>
      <c r="U44" s="442"/>
      <c r="V44" s="406">
        <v>41727</v>
      </c>
      <c r="W44" s="408">
        <v>30</v>
      </c>
      <c r="X44" s="433"/>
      <c r="Y44" s="404">
        <v>41758</v>
      </c>
      <c r="Z44" s="408">
        <v>30</v>
      </c>
      <c r="AA44" s="447"/>
      <c r="AB44" s="406">
        <v>41788</v>
      </c>
      <c r="AC44" s="408">
        <v>30</v>
      </c>
      <c r="AD44" s="412"/>
      <c r="AE44" s="406">
        <v>41819</v>
      </c>
      <c r="AF44" s="408">
        <v>30</v>
      </c>
      <c r="AG44" s="370"/>
      <c r="AH44" s="405">
        <v>41849</v>
      </c>
      <c r="AI44" s="409">
        <v>30</v>
      </c>
      <c r="AJ44" s="430"/>
      <c r="AK44" s="406">
        <v>41880</v>
      </c>
      <c r="AL44" s="409">
        <v>30</v>
      </c>
      <c r="AM44" s="432"/>
    </row>
    <row r="45" spans="4:39">
      <c r="D45" s="438"/>
      <c r="E45" s="439"/>
      <c r="F45" s="440"/>
      <c r="G45" s="405">
        <v>41577</v>
      </c>
      <c r="H45" s="408">
        <v>31</v>
      </c>
      <c r="I45" s="430"/>
      <c r="J45" s="438"/>
      <c r="K45" s="439"/>
      <c r="L45" s="441"/>
      <c r="M45" s="406">
        <v>41638</v>
      </c>
      <c r="N45" s="407">
        <v>31</v>
      </c>
      <c r="O45" s="430"/>
      <c r="P45" s="413">
        <v>41669</v>
      </c>
      <c r="Q45" s="419">
        <v>31</v>
      </c>
      <c r="R45" s="412"/>
      <c r="S45" s="438"/>
      <c r="T45" s="443"/>
      <c r="U45" s="442"/>
      <c r="V45" s="406">
        <v>41728</v>
      </c>
      <c r="W45" s="408">
        <v>31</v>
      </c>
      <c r="X45" s="370"/>
      <c r="Y45" s="438"/>
      <c r="Z45" s="438"/>
      <c r="AA45" s="442"/>
      <c r="AB45" s="406">
        <v>41789</v>
      </c>
      <c r="AC45" s="409">
        <v>31</v>
      </c>
      <c r="AD45" s="412"/>
      <c r="AE45" s="438"/>
      <c r="AF45" s="439"/>
      <c r="AG45" s="441"/>
      <c r="AH45" s="405">
        <v>41850</v>
      </c>
      <c r="AI45" s="409">
        <v>31</v>
      </c>
      <c r="AJ45" s="430"/>
      <c r="AK45" s="406">
        <v>41881</v>
      </c>
      <c r="AL45" s="409">
        <v>31</v>
      </c>
      <c r="AM45" s="433"/>
    </row>
    <row r="46" spans="4:39" s="314" customFormat="1">
      <c r="D46" s="312"/>
      <c r="E46" s="312"/>
      <c r="F46" s="313">
        <f>SUM(F15:F45)</f>
        <v>3.5416666666666674</v>
      </c>
      <c r="G46" s="313"/>
      <c r="H46" s="313"/>
      <c r="I46" s="313">
        <f>SUM(I15:I45)</f>
        <v>3.083333333333333</v>
      </c>
      <c r="J46" s="313"/>
      <c r="K46" s="313"/>
      <c r="L46" s="313">
        <f>SUM(L15:L45)</f>
        <v>3.1250000000000004</v>
      </c>
      <c r="M46" s="313"/>
      <c r="N46" s="313"/>
      <c r="O46" s="313">
        <f>SUM(O15:O45)</f>
        <v>2.7083333333333335</v>
      </c>
      <c r="P46" s="361"/>
      <c r="Q46" s="313"/>
      <c r="R46" s="313">
        <f>SUM(R15:R45)</f>
        <v>0</v>
      </c>
      <c r="S46" s="313"/>
      <c r="T46" s="313"/>
      <c r="U46" s="313">
        <f>SUM(U15:U44)</f>
        <v>0</v>
      </c>
      <c r="V46" s="313"/>
      <c r="W46" s="313"/>
      <c r="X46" s="313">
        <f>SUM(X15:X45)</f>
        <v>0</v>
      </c>
      <c r="Y46" s="313"/>
      <c r="Z46" s="313"/>
      <c r="AA46" s="313">
        <f>SUM(AA15:AA45)</f>
        <v>0</v>
      </c>
      <c r="AB46" s="313"/>
      <c r="AC46" s="313"/>
      <c r="AD46" s="313">
        <f>SUM(AD15:AD44)</f>
        <v>0</v>
      </c>
      <c r="AE46" s="313"/>
      <c r="AF46" s="313"/>
      <c r="AG46" s="313">
        <f>SUM(AG15:AG45)</f>
        <v>0</v>
      </c>
      <c r="AH46" s="313"/>
      <c r="AI46" s="313"/>
      <c r="AJ46" s="313">
        <f>SUM(AJ15:AJ44)</f>
        <v>0</v>
      </c>
      <c r="AK46" s="313"/>
      <c r="AL46" s="313"/>
      <c r="AM46" s="313">
        <f>SUM(AM15:AM45)</f>
        <v>0</v>
      </c>
    </row>
    <row r="48" spans="4:39" ht="15.75" customHeight="1">
      <c r="D48" s="633" t="s">
        <v>109</v>
      </c>
      <c r="E48" s="633"/>
      <c r="F48" s="633"/>
      <c r="G48" s="634">
        <f>SUM(D46:AM46)</f>
        <v>12.458333333333334</v>
      </c>
      <c r="H48" s="634"/>
      <c r="I48" s="634"/>
      <c r="J48" s="162"/>
      <c r="K48" s="635" t="s">
        <v>110</v>
      </c>
      <c r="L48" s="635"/>
      <c r="M48" s="635"/>
      <c r="N48" s="635"/>
      <c r="O48" s="635"/>
      <c r="P48" s="635"/>
      <c r="Q48" s="635"/>
      <c r="R48" s="634">
        <f>SUM(AJ23:AJ27)+SUM(AM38:AM44)</f>
        <v>0</v>
      </c>
      <c r="S48" s="634"/>
      <c r="T48" s="634"/>
      <c r="V48" s="162"/>
      <c r="W48" s="636" t="s">
        <v>111</v>
      </c>
      <c r="X48" s="636"/>
      <c r="Y48" s="636"/>
      <c r="Z48" s="636"/>
      <c r="AA48" s="636"/>
      <c r="AB48" s="632">
        <f>'Liste des personnels'!G21</f>
        <v>14.458333333333334</v>
      </c>
      <c r="AC48" s="632"/>
      <c r="AD48" s="632"/>
      <c r="AE48" s="632"/>
      <c r="AF48" s="632"/>
      <c r="AH48" s="635" t="s">
        <v>112</v>
      </c>
      <c r="AI48" s="635"/>
      <c r="AJ48" s="635"/>
      <c r="AK48" s="634">
        <f>AB48-G48</f>
        <v>2</v>
      </c>
      <c r="AL48" s="634"/>
      <c r="AM48" s="634"/>
    </row>
    <row r="49" spans="1:39" ht="15.75" customHeight="1">
      <c r="D49" s="91"/>
      <c r="E49" s="91"/>
      <c r="F49" s="91"/>
      <c r="G49" s="91"/>
      <c r="H49" s="91"/>
      <c r="I49" s="91"/>
      <c r="J49" s="91"/>
      <c r="AH49" s="640" t="s">
        <v>113</v>
      </c>
      <c r="AI49" s="640"/>
      <c r="AJ49" s="640"/>
      <c r="AK49" s="640"/>
      <c r="AL49" s="640"/>
      <c r="AM49" s="640"/>
    </row>
    <row r="50" spans="1:39">
      <c r="AH50" s="640"/>
      <c r="AI50" s="640"/>
      <c r="AJ50" s="640"/>
      <c r="AK50" s="640"/>
      <c r="AL50" s="640"/>
      <c r="AM50" s="640"/>
    </row>
    <row r="51" spans="1:39">
      <c r="A51" s="450" t="s">
        <v>108</v>
      </c>
      <c r="B51" s="637" t="s">
        <v>226</v>
      </c>
      <c r="C51" s="638"/>
      <c r="D51" s="638"/>
      <c r="E51" s="638"/>
      <c r="F51" s="638"/>
      <c r="R51" s="121" t="str">
        <f>'[1]Liste des personnels'!$D$43</f>
        <v>Le Proviseur,</v>
      </c>
      <c r="AD51" s="121" t="s">
        <v>85</v>
      </c>
    </row>
    <row r="52" spans="1:39">
      <c r="A52" s="432" t="s">
        <v>223</v>
      </c>
      <c r="B52" s="630" t="s">
        <v>224</v>
      </c>
      <c r="C52" s="631"/>
      <c r="D52" s="631"/>
      <c r="E52" s="631"/>
      <c r="F52" s="631"/>
    </row>
    <row r="53" spans="1:39">
      <c r="A53" s="428" t="s">
        <v>215</v>
      </c>
      <c r="B53" s="630" t="s">
        <v>222</v>
      </c>
      <c r="C53" s="631"/>
      <c r="D53" s="631"/>
      <c r="E53" s="631"/>
      <c r="F53" s="631"/>
    </row>
    <row r="54" spans="1:39">
      <c r="A54" s="432" t="s">
        <v>107</v>
      </c>
      <c r="B54" s="641" t="s">
        <v>225</v>
      </c>
      <c r="C54" s="642"/>
      <c r="D54" s="642"/>
      <c r="E54" s="642"/>
      <c r="F54" s="642"/>
      <c r="T54" s="121" t="str">
        <f>'[1]Liste des personnels'!$D$45</f>
        <v>J-M. SAILLY</v>
      </c>
      <c r="AF54" s="121" t="str">
        <f>J7</f>
        <v>Mme CAMARA</v>
      </c>
    </row>
    <row r="55" spans="1:39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8">
    <mergeCell ref="B51:F51"/>
    <mergeCell ref="B52:F52"/>
    <mergeCell ref="B53:F53"/>
    <mergeCell ref="B54:F54"/>
    <mergeCell ref="B55:G55"/>
    <mergeCell ref="AH48:AJ48"/>
    <mergeCell ref="AK48:AM48"/>
    <mergeCell ref="AH49:AM50"/>
    <mergeCell ref="AB14:AD14"/>
    <mergeCell ref="AE14:AG14"/>
    <mergeCell ref="AH14:AJ14"/>
    <mergeCell ref="AK14:AM14"/>
    <mergeCell ref="AB48:AF48"/>
    <mergeCell ref="D48:F48"/>
    <mergeCell ref="G48:I48"/>
    <mergeCell ref="K48:Q48"/>
    <mergeCell ref="R48:T48"/>
    <mergeCell ref="W48:AA48"/>
    <mergeCell ref="U10:Z10"/>
    <mergeCell ref="AA10:AK10"/>
    <mergeCell ref="D14:F14"/>
    <mergeCell ref="G14:I14"/>
    <mergeCell ref="J14:L14"/>
    <mergeCell ref="M14:O14"/>
    <mergeCell ref="P14:R14"/>
    <mergeCell ref="S14:U14"/>
    <mergeCell ref="V14:X14"/>
    <mergeCell ref="Y14:AA14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5:D44">
    <cfRule type="containsText" dxfId="269" priority="21" stopIfTrue="1" operator="containsText" text="samedi">
      <formula>NOT(ISERROR(SEARCH("samedi",D15)))</formula>
    </cfRule>
    <cfRule type="containsText" dxfId="268" priority="22" stopIfTrue="1" operator="containsText" text="sam">
      <formula>NOT(ISERROR(SEARCH("sam",D15)))</formula>
    </cfRule>
  </conditionalFormatting>
  <conditionalFormatting sqref="D15:E45 F15 F17:F22 O15 G15:N45 O17:O45 P15:AM45 F24:F45">
    <cfRule type="containsText" dxfId="267" priority="15" stopIfTrue="1" operator="containsText" text="sam">
      <formula>NOT(ISERROR(SEARCH("sam",D15)))</formula>
    </cfRule>
    <cfRule type="containsText" dxfId="266" priority="16" stopIfTrue="1" operator="containsText" text="sam;dim">
      <formula>NOT(ISERROR(SEARCH("sam;dim",D15)))</formula>
    </cfRule>
    <cfRule type="containsText" dxfId="265" priority="17" stopIfTrue="1" operator="containsText" text="dim">
      <formula>NOT(ISERROR(SEARCH("dim",D15)))</formula>
    </cfRule>
    <cfRule type="containsText" dxfId="264" priority="18" stopIfTrue="1" operator="containsText" text="lun">
      <formula>NOT(ISERROR(SEARCH("lun",D15)))</formula>
    </cfRule>
    <cfRule type="containsText" dxfId="263" priority="19" stopIfTrue="1" operator="containsText" text="lun">
      <formula>NOT(ISERROR(SEARCH("lun",D15)))</formula>
    </cfRule>
    <cfRule type="containsText" dxfId="262" priority="20" stopIfTrue="1" operator="containsText" text="dim">
      <formula>NOT(ISERROR(SEARCH("dim",D15)))</formula>
    </cfRule>
  </conditionalFormatting>
  <conditionalFormatting sqref="D16">
    <cfRule type="containsText" dxfId="261" priority="14" stopIfTrue="1" operator="containsText" text="sam">
      <formula>NOT(ISERROR(SEARCH("sam",D16)))</formula>
    </cfRule>
  </conditionalFormatting>
  <conditionalFormatting sqref="A53">
    <cfRule type="containsText" dxfId="260" priority="13" operator="containsText" text="FERIE">
      <formula>NOT(ISERROR(SEARCH("FERIE",A53)))</formula>
    </cfRule>
  </conditionalFormatting>
  <conditionalFormatting sqref="A52:A53">
    <cfRule type="cellIs" dxfId="259" priority="12" operator="equal">
      <formula>$A$53</formula>
    </cfRule>
  </conditionalFormatting>
  <printOptions horizontalCentered="1" verticalCentered="1"/>
  <pageMargins left="0" right="1.3779527559055118" top="0" bottom="0" header="0" footer="0"/>
  <pageSetup paperSize="9" scale="61" firstPageNumber="0" orientation="landscape" r:id="rId1"/>
  <headerFooter alignWithMargins="0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72"/>
  <dimension ref="A1:BK31"/>
  <sheetViews>
    <sheetView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3.109375" style="34" customWidth="1"/>
    <col min="61" max="61" width="11.44140625" style="35" customWidth="1"/>
    <col min="62" max="239" width="10.6640625" style="34" customWidth="1"/>
    <col min="240" max="16384" width="1.6640625" style="34"/>
  </cols>
  <sheetData>
    <row r="1" spans="1:62">
      <c r="A1" s="547"/>
    </row>
    <row r="4" spans="1:62" ht="15.6">
      <c r="A4" s="36" t="str">
        <f>'Liste des personnels'!D3</f>
        <v xml:space="preserve">Lycée professionnel Georges Guynemer </v>
      </c>
      <c r="AU4" s="680" t="s">
        <v>212</v>
      </c>
      <c r="AV4" s="681"/>
      <c r="AW4" s="681"/>
      <c r="AX4" s="681"/>
      <c r="AY4" s="681"/>
      <c r="AZ4" s="681"/>
      <c r="BA4" s="681"/>
      <c r="BB4" s="681"/>
      <c r="BC4" s="681"/>
      <c r="BD4" s="681"/>
      <c r="BE4" s="681"/>
      <c r="BF4" s="681"/>
      <c r="BG4" s="681"/>
      <c r="BH4" s="681"/>
      <c r="BI4" s="681"/>
      <c r="BJ4" s="365"/>
    </row>
    <row r="5" spans="1:62">
      <c r="A5" s="36" t="str">
        <f>'Liste des personnels'!D4</f>
        <v>Saint-Pol-sur-Mer</v>
      </c>
      <c r="AO5" s="34" t="s">
        <v>116</v>
      </c>
      <c r="BC5" s="35"/>
      <c r="BF5" s="673">
        <v>41517</v>
      </c>
      <c r="BG5" s="673"/>
      <c r="BH5" s="673"/>
      <c r="BI5" s="673"/>
    </row>
    <row r="6" spans="1:62">
      <c r="AO6" s="674" t="s">
        <v>117</v>
      </c>
      <c r="AP6" s="674"/>
      <c r="AQ6" s="674"/>
      <c r="AR6" s="674"/>
      <c r="AS6" s="674"/>
      <c r="AT6" s="674"/>
      <c r="AU6" s="674"/>
      <c r="AV6" s="674"/>
      <c r="AW6" s="674"/>
      <c r="AX6" s="674"/>
      <c r="AY6" s="674"/>
      <c r="AZ6" s="674"/>
      <c r="BA6" s="674"/>
      <c r="BB6" s="674"/>
      <c r="BC6" s="674"/>
      <c r="BD6" s="674"/>
      <c r="BF6" s="673">
        <v>41803</v>
      </c>
      <c r="BG6" s="673"/>
      <c r="BH6" s="673"/>
      <c r="BI6" s="673"/>
    </row>
    <row r="8" spans="1:62" s="38" customFormat="1" ht="18.75" customHeight="1">
      <c r="B8" s="39" t="s">
        <v>69</v>
      </c>
      <c r="N8" s="39" t="str">
        <f>'Liste des personnels'!C22</f>
        <v>Fabienne Canesse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personnels'!D22</f>
        <v>Agent en CUI-CAE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personnels'!E22</f>
        <v>Entretien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personnels'!F22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 thickTop="1">
      <c r="A12" s="189"/>
      <c r="B12" s="190"/>
      <c r="C12" s="189"/>
      <c r="D12" s="191"/>
      <c r="E12" s="675" t="s">
        <v>73</v>
      </c>
      <c r="F12" s="675"/>
      <c r="G12" s="675"/>
      <c r="H12" s="675"/>
      <c r="I12" s="675"/>
      <c r="J12" s="675"/>
      <c r="K12" s="675"/>
      <c r="L12" s="675"/>
      <c r="M12" s="675"/>
      <c r="N12" s="675"/>
      <c r="O12" s="675"/>
      <c r="P12" s="675"/>
      <c r="Q12" s="675"/>
      <c r="R12" s="675"/>
      <c r="S12" s="675"/>
      <c r="T12" s="675"/>
      <c r="U12" s="675"/>
      <c r="V12" s="675"/>
      <c r="W12" s="675"/>
      <c r="X12" s="675"/>
      <c r="Y12" s="675"/>
      <c r="Z12" s="675"/>
      <c r="AA12" s="675"/>
      <c r="AB12" s="675"/>
      <c r="AC12" s="675"/>
      <c r="AD12" s="675"/>
      <c r="AE12" s="675"/>
      <c r="AF12" s="675"/>
      <c r="AG12" s="675"/>
      <c r="AH12" s="675"/>
      <c r="AI12" s="675"/>
      <c r="AJ12" s="675"/>
      <c r="AK12" s="675"/>
      <c r="AL12" s="675"/>
      <c r="AM12" s="675"/>
      <c r="AN12" s="675"/>
      <c r="AO12" s="675"/>
      <c r="AP12" s="675"/>
      <c r="AQ12" s="675"/>
      <c r="AR12" s="675"/>
      <c r="AS12" s="675"/>
      <c r="AT12" s="675"/>
      <c r="AU12" s="675"/>
      <c r="AV12" s="675"/>
      <c r="AW12" s="675"/>
      <c r="AX12" s="675"/>
      <c r="AY12" s="675"/>
      <c r="AZ12" s="675"/>
      <c r="BA12" s="675"/>
      <c r="BB12" s="675"/>
      <c r="BC12" s="675"/>
      <c r="BD12" s="675"/>
      <c r="BE12" s="675"/>
      <c r="BF12" s="675"/>
      <c r="BG12" s="675"/>
      <c r="BH12" s="675"/>
      <c r="BI12" s="45"/>
    </row>
    <row r="13" spans="1:62" ht="15.9" customHeight="1" thickBot="1">
      <c r="A13" s="192" t="s">
        <v>74</v>
      </c>
      <c r="B13" s="193"/>
      <c r="C13" s="676">
        <v>6</v>
      </c>
      <c r="D13" s="676"/>
      <c r="E13" s="194"/>
      <c r="F13" s="194"/>
      <c r="G13" s="677">
        <v>7</v>
      </c>
      <c r="H13" s="677"/>
      <c r="I13" s="194"/>
      <c r="J13" s="194"/>
      <c r="K13" s="677">
        <v>8</v>
      </c>
      <c r="L13" s="677"/>
      <c r="M13" s="194"/>
      <c r="N13" s="194"/>
      <c r="O13" s="677">
        <v>9</v>
      </c>
      <c r="P13" s="677"/>
      <c r="Q13" s="194"/>
      <c r="R13" s="194"/>
      <c r="S13" s="677">
        <v>10</v>
      </c>
      <c r="T13" s="677"/>
      <c r="U13" s="194"/>
      <c r="V13" s="194"/>
      <c r="W13" s="677">
        <v>11</v>
      </c>
      <c r="X13" s="677"/>
      <c r="Y13" s="194"/>
      <c r="Z13" s="194"/>
      <c r="AA13" s="677">
        <v>12</v>
      </c>
      <c r="AB13" s="677"/>
      <c r="AC13" s="194"/>
      <c r="AD13" s="194"/>
      <c r="AE13" s="677">
        <v>13</v>
      </c>
      <c r="AF13" s="677"/>
      <c r="AG13" s="194"/>
      <c r="AH13" s="194"/>
      <c r="AI13" s="677">
        <v>14</v>
      </c>
      <c r="AJ13" s="677"/>
      <c r="AK13" s="194"/>
      <c r="AL13" s="194"/>
      <c r="AM13" s="677">
        <v>15</v>
      </c>
      <c r="AN13" s="677"/>
      <c r="AO13" s="194"/>
      <c r="AP13" s="194"/>
      <c r="AQ13" s="677">
        <v>16</v>
      </c>
      <c r="AR13" s="677"/>
      <c r="AS13" s="195"/>
      <c r="AT13" s="194"/>
      <c r="AU13" s="677">
        <v>17</v>
      </c>
      <c r="AV13" s="677"/>
      <c r="AW13" s="194"/>
      <c r="AX13" s="194"/>
      <c r="AY13" s="677">
        <v>18</v>
      </c>
      <c r="AZ13" s="677"/>
      <c r="BA13" s="194"/>
      <c r="BB13" s="196"/>
      <c r="BC13" s="677">
        <v>19</v>
      </c>
      <c r="BD13" s="677"/>
      <c r="BE13" s="194"/>
      <c r="BF13" s="194"/>
      <c r="BG13" s="678">
        <v>20</v>
      </c>
      <c r="BH13" s="678"/>
      <c r="BI13" s="49" t="s">
        <v>75</v>
      </c>
    </row>
    <row r="14" spans="1:62" ht="30" customHeight="1" thickTop="1">
      <c r="A14" s="50" t="s">
        <v>76</v>
      </c>
      <c r="B14" s="51"/>
      <c r="C14" s="52"/>
      <c r="D14" s="53"/>
      <c r="E14" s="54"/>
      <c r="F14" s="57"/>
      <c r="G14" s="57"/>
      <c r="H14" s="60"/>
      <c r="I14" s="57"/>
      <c r="J14" s="54"/>
      <c r="K14" s="54"/>
      <c r="L14" s="53"/>
      <c r="M14" s="54"/>
      <c r="N14" s="54"/>
      <c r="O14" s="54"/>
      <c r="P14" s="53"/>
      <c r="Q14" s="54"/>
      <c r="R14" s="54"/>
      <c r="S14" s="54"/>
      <c r="T14" s="53"/>
      <c r="U14" s="54"/>
      <c r="V14" s="54"/>
      <c r="W14" s="54"/>
      <c r="X14" s="53"/>
      <c r="Y14" s="54"/>
      <c r="Z14" s="54"/>
      <c r="AA14" s="54"/>
      <c r="AB14" s="55"/>
      <c r="AC14" s="56"/>
      <c r="AD14" s="56"/>
      <c r="AE14" s="56"/>
      <c r="AF14" s="55"/>
      <c r="AG14" s="56"/>
      <c r="AH14" s="56"/>
      <c r="AI14" s="56"/>
      <c r="AJ14" s="555"/>
      <c r="AK14" s="56"/>
      <c r="AL14" s="552"/>
      <c r="AM14" s="56"/>
      <c r="AN14" s="55"/>
      <c r="AO14" s="56"/>
      <c r="AP14" s="56"/>
      <c r="AQ14" s="173"/>
      <c r="AR14" s="55"/>
      <c r="AS14" s="56"/>
      <c r="AT14" s="56"/>
      <c r="AU14" s="56"/>
      <c r="AV14" s="55"/>
      <c r="AW14" s="54"/>
      <c r="AX14" s="54"/>
      <c r="AY14" s="54"/>
      <c r="AZ14" s="53"/>
      <c r="BA14" s="54"/>
      <c r="BB14" s="54"/>
      <c r="BC14" s="54"/>
      <c r="BD14" s="53"/>
      <c r="BE14" s="57"/>
      <c r="BF14" s="54"/>
      <c r="BG14" s="54"/>
      <c r="BH14" s="182"/>
      <c r="BI14" s="62">
        <v>0.20833333333333334</v>
      </c>
    </row>
    <row r="15" spans="1:62" ht="30" customHeight="1">
      <c r="A15" s="63" t="s">
        <v>77</v>
      </c>
      <c r="B15" s="64"/>
      <c r="C15" s="65"/>
      <c r="D15" s="66"/>
      <c r="E15" s="67"/>
      <c r="F15" s="71"/>
      <c r="G15" s="71"/>
      <c r="H15" s="72"/>
      <c r="I15" s="71"/>
      <c r="J15" s="67"/>
      <c r="K15" s="67"/>
      <c r="L15" s="70"/>
      <c r="M15" s="67"/>
      <c r="N15" s="67"/>
      <c r="O15" s="67"/>
      <c r="P15" s="70"/>
      <c r="Q15" s="67"/>
      <c r="R15" s="67"/>
      <c r="S15" s="67"/>
      <c r="T15" s="70"/>
      <c r="U15" s="67"/>
      <c r="V15" s="67"/>
      <c r="W15" s="67"/>
      <c r="X15" s="70"/>
      <c r="Y15" s="67"/>
      <c r="Z15" s="67"/>
      <c r="AA15" s="67"/>
      <c r="AB15" s="68"/>
      <c r="AC15" s="69"/>
      <c r="AD15" s="69"/>
      <c r="AE15" s="69"/>
      <c r="AF15" s="68"/>
      <c r="AG15" s="69"/>
      <c r="AH15" s="69"/>
      <c r="AI15" s="69"/>
      <c r="AJ15" s="551"/>
      <c r="AK15" s="69"/>
      <c r="AL15" s="553"/>
      <c r="AM15" s="69"/>
      <c r="AN15" s="68"/>
      <c r="AO15" s="69"/>
      <c r="AP15" s="69"/>
      <c r="AQ15" s="173"/>
      <c r="AR15" s="68"/>
      <c r="AS15" s="69"/>
      <c r="AT15" s="76"/>
      <c r="AU15" s="76"/>
      <c r="AV15" s="75"/>
      <c r="AW15" s="74"/>
      <c r="AX15" s="74"/>
      <c r="AY15" s="74"/>
      <c r="AZ15" s="66"/>
      <c r="BA15" s="74"/>
      <c r="BB15" s="74"/>
      <c r="BC15" s="74"/>
      <c r="BD15" s="66"/>
      <c r="BE15" s="78"/>
      <c r="BF15" s="74"/>
      <c r="BG15" s="74"/>
      <c r="BH15" s="183"/>
      <c r="BI15" s="80">
        <f>BI14</f>
        <v>0.20833333333333334</v>
      </c>
    </row>
    <row r="16" spans="1:62" ht="30" customHeight="1">
      <c r="A16" s="63" t="s">
        <v>78</v>
      </c>
      <c r="B16" s="64"/>
      <c r="C16" s="65"/>
      <c r="D16" s="66"/>
      <c r="E16" s="74"/>
      <c r="F16" s="78"/>
      <c r="G16" s="74"/>
      <c r="H16" s="66"/>
      <c r="I16" s="74"/>
      <c r="J16" s="74"/>
      <c r="K16" s="74"/>
      <c r="L16" s="66"/>
      <c r="M16" s="74"/>
      <c r="N16" s="74"/>
      <c r="O16" s="74"/>
      <c r="P16" s="66"/>
      <c r="Q16" s="74"/>
      <c r="R16" s="74"/>
      <c r="S16" s="74"/>
      <c r="T16" s="66"/>
      <c r="U16" s="74"/>
      <c r="V16" s="74"/>
      <c r="W16" s="74"/>
      <c r="X16" s="66"/>
      <c r="Y16" s="74"/>
      <c r="Z16" s="74"/>
      <c r="AA16" s="74"/>
      <c r="AB16" s="66"/>
      <c r="AC16" s="74"/>
      <c r="AD16" s="74"/>
      <c r="AE16" s="74"/>
      <c r="AF16" s="66"/>
      <c r="AG16" s="74"/>
      <c r="AH16" s="74"/>
      <c r="AI16" s="74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4"/>
      <c r="AV16" s="550"/>
      <c r="AW16" s="74"/>
      <c r="AX16" s="74"/>
      <c r="AY16" s="74"/>
      <c r="AZ16" s="66"/>
      <c r="BA16" s="74"/>
      <c r="BB16" s="74"/>
      <c r="BC16" s="74"/>
      <c r="BD16" s="66"/>
      <c r="BE16" s="78"/>
      <c r="BF16" s="74"/>
      <c r="BG16" s="74"/>
      <c r="BH16" s="183"/>
      <c r="BI16" s="80">
        <v>0</v>
      </c>
    </row>
    <row r="17" spans="1:63" ht="30" customHeight="1">
      <c r="A17" s="81" t="s">
        <v>79</v>
      </c>
      <c r="B17" s="82"/>
      <c r="C17" s="65"/>
      <c r="D17" s="66"/>
      <c r="E17" s="74"/>
      <c r="F17" s="78"/>
      <c r="G17" s="78"/>
      <c r="H17" s="77"/>
      <c r="I17" s="78"/>
      <c r="J17" s="74"/>
      <c r="K17" s="74"/>
      <c r="L17" s="66"/>
      <c r="M17" s="74"/>
      <c r="N17" s="74"/>
      <c r="O17" s="74"/>
      <c r="P17" s="66"/>
      <c r="Q17" s="74"/>
      <c r="R17" s="74"/>
      <c r="S17" s="74"/>
      <c r="T17" s="66"/>
      <c r="U17" s="74"/>
      <c r="V17" s="74"/>
      <c r="W17" s="74"/>
      <c r="X17" s="66"/>
      <c r="Y17" s="74"/>
      <c r="Z17" s="74"/>
      <c r="AA17" s="74"/>
      <c r="AB17" s="75"/>
      <c r="AC17" s="76"/>
      <c r="AD17" s="76"/>
      <c r="AE17" s="76"/>
      <c r="AF17" s="325"/>
      <c r="AG17" s="76"/>
      <c r="AH17" s="76"/>
      <c r="AI17" s="76"/>
      <c r="AJ17" s="533"/>
      <c r="AK17" s="76"/>
      <c r="AL17" s="554"/>
      <c r="AM17" s="76"/>
      <c r="AN17" s="75"/>
      <c r="AO17" s="76"/>
      <c r="AP17" s="76"/>
      <c r="AQ17" s="173"/>
      <c r="AR17" s="75"/>
      <c r="AS17" s="76"/>
      <c r="AT17" s="76"/>
      <c r="AU17" s="76"/>
      <c r="AV17" s="75"/>
      <c r="AW17" s="74"/>
      <c r="AX17" s="74"/>
      <c r="AY17" s="74"/>
      <c r="AZ17" s="66"/>
      <c r="BA17" s="74"/>
      <c r="BB17" s="74"/>
      <c r="BC17" s="74"/>
      <c r="BD17" s="66"/>
      <c r="BE17" s="78"/>
      <c r="BF17" s="74"/>
      <c r="BG17" s="74"/>
      <c r="BH17" s="183"/>
      <c r="BI17" s="87">
        <f>BI14</f>
        <v>0.20833333333333334</v>
      </c>
    </row>
    <row r="18" spans="1:63" ht="30" customHeight="1">
      <c r="A18" s="63" t="s">
        <v>80</v>
      </c>
      <c r="B18" s="64"/>
      <c r="C18" s="65"/>
      <c r="D18" s="66"/>
      <c r="E18" s="67"/>
      <c r="F18" s="71"/>
      <c r="G18" s="71"/>
      <c r="H18" s="72"/>
      <c r="I18" s="71"/>
      <c r="J18" s="67"/>
      <c r="K18" s="67"/>
      <c r="L18" s="70"/>
      <c r="M18" s="67"/>
      <c r="N18" s="67"/>
      <c r="O18" s="67"/>
      <c r="P18" s="70"/>
      <c r="Q18" s="67"/>
      <c r="R18" s="67"/>
      <c r="S18" s="67"/>
      <c r="T18" s="70"/>
      <c r="U18" s="67"/>
      <c r="V18" s="67"/>
      <c r="W18" s="67"/>
      <c r="X18" s="70"/>
      <c r="Y18" s="67"/>
      <c r="Z18" s="67"/>
      <c r="AA18" s="67"/>
      <c r="AB18" s="68"/>
      <c r="AC18" s="69"/>
      <c r="AD18" s="69"/>
      <c r="AE18" s="69"/>
      <c r="AF18" s="68"/>
      <c r="AG18" s="69"/>
      <c r="AH18" s="69"/>
      <c r="AI18" s="69"/>
      <c r="AJ18" s="551"/>
      <c r="AK18" s="69"/>
      <c r="AL18" s="553"/>
      <c r="AM18" s="69"/>
      <c r="AN18" s="68"/>
      <c r="AO18" s="69"/>
      <c r="AP18" s="69"/>
      <c r="AQ18" s="173"/>
      <c r="AR18" s="68"/>
      <c r="AS18" s="69"/>
      <c r="AT18" s="76"/>
      <c r="AU18" s="76"/>
      <c r="AV18" s="75"/>
      <c r="AW18" s="74"/>
      <c r="AX18" s="74"/>
      <c r="AY18" s="74"/>
      <c r="AZ18" s="66"/>
      <c r="BA18" s="74"/>
      <c r="BB18" s="74"/>
      <c r="BC18" s="74"/>
      <c r="BD18" s="66"/>
      <c r="BE18" s="78"/>
      <c r="BF18" s="74"/>
      <c r="BG18" s="74"/>
      <c r="BH18" s="183"/>
      <c r="BI18" s="80">
        <f>BI14</f>
        <v>0.20833333333333334</v>
      </c>
    </row>
    <row r="19" spans="1:63" ht="15" customHeight="1">
      <c r="A19" s="89"/>
      <c r="B19" s="90"/>
      <c r="C19" s="91"/>
      <c r="D19" s="92"/>
      <c r="E19" s="93"/>
      <c r="F19" s="93"/>
      <c r="G19" s="93"/>
      <c r="H19" s="92"/>
      <c r="I19" s="176"/>
      <c r="J19" s="176"/>
      <c r="K19" s="176"/>
      <c r="L19" s="202"/>
      <c r="M19" s="176"/>
      <c r="N19" s="176"/>
      <c r="O19" s="176"/>
      <c r="P19" s="202"/>
      <c r="Q19" s="176"/>
      <c r="R19" s="176"/>
      <c r="S19" s="176"/>
      <c r="T19" s="202"/>
      <c r="U19" s="176"/>
      <c r="V19" s="176"/>
      <c r="W19" s="176"/>
      <c r="X19" s="202"/>
      <c r="Y19" s="176"/>
      <c r="Z19" s="176"/>
      <c r="AA19" s="176"/>
      <c r="AB19" s="202"/>
      <c r="AC19" s="176"/>
      <c r="AD19" s="176"/>
      <c r="AE19" s="176"/>
      <c r="AF19" s="202"/>
      <c r="AG19" s="176"/>
      <c r="AH19" s="176"/>
      <c r="AI19" s="176"/>
      <c r="AJ19" s="202"/>
      <c r="AK19" s="176"/>
      <c r="AL19" s="176"/>
      <c r="AM19" s="176"/>
      <c r="AN19" s="202"/>
      <c r="AO19" s="176"/>
      <c r="AP19" s="176"/>
      <c r="AQ19" s="176"/>
      <c r="AR19" s="202"/>
      <c r="AS19" s="176"/>
      <c r="AT19" s="176"/>
      <c r="AU19" s="176"/>
      <c r="AV19" s="548"/>
      <c r="AW19" s="93"/>
      <c r="AX19" s="176"/>
      <c r="AY19" s="176"/>
      <c r="AZ19" s="202"/>
      <c r="BA19" s="176"/>
      <c r="BB19" s="176"/>
      <c r="BC19" s="176"/>
      <c r="BD19" s="92"/>
      <c r="BE19" s="93"/>
      <c r="BF19" s="93"/>
      <c r="BG19" s="93"/>
      <c r="BH19" s="185"/>
      <c r="BI19" s="95"/>
    </row>
    <row r="20" spans="1:63" ht="15" customHeight="1" thickBo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549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186"/>
      <c r="BI20" s="100"/>
    </row>
    <row r="21" spans="1:63" ht="15.6" thickTop="1" thickBot="1">
      <c r="B21" s="34" t="s">
        <v>82</v>
      </c>
      <c r="AV21" s="547"/>
      <c r="BB21" s="101"/>
      <c r="BC21" s="102"/>
      <c r="BD21" s="102"/>
      <c r="BE21" s="102"/>
      <c r="BF21" s="621" t="s">
        <v>83</v>
      </c>
      <c r="BG21" s="621"/>
      <c r="BH21" s="621"/>
      <c r="BI21" s="187">
        <f>BI14+BI15+BI16+BI17+BI18</f>
        <v>0.83333333333333337</v>
      </c>
    </row>
    <row r="22" spans="1:63" ht="15" thickTop="1">
      <c r="E22" s="683"/>
      <c r="F22" s="684"/>
      <c r="G22" s="685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3">
      <c r="E23" s="546"/>
      <c r="F23" s="556"/>
      <c r="G23" s="556"/>
      <c r="BB23" s="102"/>
      <c r="BC23" s="102"/>
      <c r="BD23" s="102"/>
      <c r="BE23" s="102"/>
      <c r="BF23" s="102"/>
      <c r="BG23" s="102"/>
      <c r="BH23" s="102"/>
      <c r="BI23" s="107"/>
    </row>
    <row r="24" spans="1:63">
      <c r="B24" s="121"/>
      <c r="D24" s="197"/>
      <c r="BD24" s="102"/>
      <c r="BE24" s="102"/>
      <c r="BF24" s="102"/>
      <c r="BG24" s="102"/>
      <c r="BH24" s="102"/>
      <c r="BI24" s="102"/>
      <c r="BJ24" s="102"/>
      <c r="BK24" s="35"/>
    </row>
    <row r="25" spans="1:63">
      <c r="BB25" s="102"/>
      <c r="BC25" s="102"/>
      <c r="BD25" s="102"/>
      <c r="BE25" s="102"/>
      <c r="BF25" s="102"/>
      <c r="BG25" s="102"/>
      <c r="BH25" s="102"/>
    </row>
    <row r="26" spans="1:63">
      <c r="M26" s="108" t="s">
        <v>228</v>
      </c>
      <c r="BB26" s="102"/>
      <c r="BC26" s="102"/>
      <c r="BD26" s="102"/>
      <c r="BE26" s="102"/>
      <c r="BF26" s="102"/>
      <c r="BG26" s="102"/>
      <c r="BH26" s="102"/>
    </row>
    <row r="27" spans="1:63">
      <c r="BB27" s="102"/>
      <c r="BC27" s="102"/>
      <c r="BD27" s="102"/>
      <c r="BE27" s="102"/>
      <c r="BF27" s="102"/>
      <c r="BG27" s="102"/>
    </row>
    <row r="28" spans="1:63">
      <c r="AF28" s="34" t="str">
        <f>'Liste des personnels'!$D$51</f>
        <v>Le Proviseur,</v>
      </c>
      <c r="AV28" s="34" t="s">
        <v>85</v>
      </c>
    </row>
    <row r="31" spans="1:63">
      <c r="AH31" s="34" t="str">
        <f>'Liste des personnels'!$D$53</f>
        <v>J-M. SAILLY</v>
      </c>
      <c r="AX31" s="34" t="str">
        <f>N8</f>
        <v>Fabienne Canesse</v>
      </c>
    </row>
  </sheetData>
  <sheetProtection selectLockedCells="1" selectUnlockedCells="1"/>
  <mergeCells count="28">
    <mergeCell ref="E22:G22"/>
    <mergeCell ref="BF21:BH21"/>
    <mergeCell ref="W13:X13"/>
    <mergeCell ref="AA13:AB13"/>
    <mergeCell ref="AE13:AF13"/>
    <mergeCell ref="AI13:AJ13"/>
    <mergeCell ref="AM13:AN13"/>
    <mergeCell ref="AQ13:AR13"/>
    <mergeCell ref="AU4:BI4"/>
    <mergeCell ref="BF5:BI5"/>
    <mergeCell ref="AO6:BD6"/>
    <mergeCell ref="BF6:BI6"/>
    <mergeCell ref="AK8:AR8"/>
    <mergeCell ref="AK9:AR9"/>
    <mergeCell ref="AS9:BI9"/>
    <mergeCell ref="AK10:AR10"/>
    <mergeCell ref="AS10:BI10"/>
    <mergeCell ref="AS8:BJ8"/>
    <mergeCell ref="E12:BH12"/>
    <mergeCell ref="AU13:AV13"/>
    <mergeCell ref="AY13:AZ13"/>
    <mergeCell ref="BC13:BD13"/>
    <mergeCell ref="C13:D13"/>
    <mergeCell ref="G13:H13"/>
    <mergeCell ref="K13:L13"/>
    <mergeCell ref="O13:P13"/>
    <mergeCell ref="S13:T13"/>
    <mergeCell ref="BG13:BH13"/>
  </mergeCells>
  <printOptions horizontalCentered="1" verticalCentered="1"/>
  <pageMargins left="0.74803149606299213" right="3.937007874015748E-2" top="0" bottom="0" header="0" footer="0"/>
  <pageSetup paperSize="9" firstPageNumber="0" orientation="landscape" r:id="rId1"/>
  <headerFooter alignWithMargins="0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73">
    <pageSetUpPr fitToPage="1"/>
  </sheetPr>
  <dimension ref="A4:BC55"/>
  <sheetViews>
    <sheetView topLeftCell="A22" zoomScale="85" zoomScaleNormal="85" workbookViewId="0">
      <selection activeCell="AB47" sqref="AB47:AF47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4.44140625" style="121" customWidth="1"/>
    <col min="5" max="5" width="3" style="121" customWidth="1"/>
    <col min="6" max="6" width="7.33203125" style="121" customWidth="1"/>
    <col min="7" max="7" width="4.33203125" style="121" customWidth="1"/>
    <col min="8" max="8" width="3" style="121" customWidth="1"/>
    <col min="9" max="9" width="7.33203125" style="121" customWidth="1"/>
    <col min="10" max="10" width="4.44140625" style="121" customWidth="1"/>
    <col min="11" max="11" width="3" style="121" customWidth="1"/>
    <col min="12" max="12" width="7.33203125" style="121" customWidth="1"/>
    <col min="13" max="13" width="4.44140625" style="121" customWidth="1"/>
    <col min="14" max="14" width="3" style="121" customWidth="1"/>
    <col min="15" max="15" width="7.33203125" style="121" customWidth="1"/>
    <col min="16" max="16" width="4.33203125" style="121" customWidth="1"/>
    <col min="17" max="17" width="3" style="121" customWidth="1"/>
    <col min="18" max="18" width="7.33203125" style="121" customWidth="1"/>
    <col min="19" max="19" width="4.44140625" style="121" customWidth="1"/>
    <col min="20" max="20" width="3" style="121" customWidth="1"/>
    <col min="21" max="21" width="7.33203125" style="121" customWidth="1"/>
    <col min="22" max="22" width="4.44140625" style="121" customWidth="1"/>
    <col min="23" max="23" width="3" style="121" customWidth="1"/>
    <col min="24" max="24" width="7.33203125" style="121" customWidth="1"/>
    <col min="25" max="25" width="4.44140625" style="121" customWidth="1"/>
    <col min="26" max="26" width="3" style="121" customWidth="1"/>
    <col min="27" max="27" width="7.33203125" style="121" customWidth="1"/>
    <col min="28" max="28" width="4.44140625" style="121" customWidth="1"/>
    <col min="29" max="29" width="3" style="121" customWidth="1"/>
    <col min="30" max="30" width="7.33203125" style="121" customWidth="1"/>
    <col min="31" max="31" width="4.44140625" style="121" customWidth="1"/>
    <col min="32" max="32" width="3" style="121" customWidth="1"/>
    <col min="33" max="33" width="7.33203125" style="121" customWidth="1"/>
    <col min="34" max="34" width="4.33203125" style="121" customWidth="1"/>
    <col min="35" max="35" width="3" style="121" customWidth="1"/>
    <col min="36" max="36" width="7.33203125" style="121" customWidth="1"/>
    <col min="37" max="37" width="4.44140625" style="121" customWidth="1"/>
    <col min="38" max="38" width="3" style="121" customWidth="1"/>
    <col min="39" max="39" width="7.3320312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13.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'15 semainier'!N8</f>
        <v>Fabienne Canesse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personnels'!D20</f>
        <v>Agent en CUI-CAE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personnels'!E20</f>
        <v>Entretien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v>41517</v>
      </c>
      <c r="I9" s="629"/>
      <c r="J9" s="629"/>
      <c r="K9" s="102"/>
      <c r="L9" s="107" t="s">
        <v>5</v>
      </c>
      <c r="M9" s="107"/>
      <c r="N9" s="629">
        <v>41803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personnels'!F20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18.75" customHeight="1">
      <c r="U10" s="615" t="s">
        <v>88</v>
      </c>
      <c r="V10" s="615"/>
      <c r="W10" s="615"/>
      <c r="X10" s="615"/>
      <c r="Y10" s="615"/>
      <c r="Z10" s="615"/>
      <c r="AA10" s="624" t="s">
        <v>243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>
      <c r="U11" s="41"/>
      <c r="V11" s="41"/>
      <c r="W11" s="41"/>
      <c r="X11" s="41"/>
      <c r="Y11" s="41"/>
      <c r="Z11" s="41"/>
      <c r="AA11" s="137"/>
      <c r="AB11" s="137"/>
      <c r="AC11" s="137"/>
      <c r="AD11" s="137"/>
      <c r="AE11" s="137"/>
      <c r="AF11" s="137"/>
      <c r="AG11" s="137"/>
      <c r="AH11" s="137"/>
      <c r="AI11" s="137"/>
      <c r="AJ11" s="137"/>
      <c r="AK11" s="137"/>
      <c r="AL11" s="138"/>
      <c r="AM11" s="138"/>
      <c r="AN11" s="139"/>
      <c r="AO11" s="10"/>
      <c r="AP11" s="102"/>
      <c r="AQ11" s="102"/>
      <c r="AR11" s="102"/>
      <c r="AS11" s="102"/>
      <c r="AT11" s="102"/>
      <c r="AU11" s="102"/>
      <c r="AV11" s="102"/>
      <c r="AW11" s="102"/>
      <c r="AX11" s="102"/>
      <c r="AY11" s="102"/>
      <c r="AZ11" s="102"/>
      <c r="BA11" s="102"/>
      <c r="BB11" s="102"/>
      <c r="BC11" s="107"/>
    </row>
    <row r="12" spans="1:55" ht="18.75" customHeight="1" thickBot="1">
      <c r="D12" s="627"/>
      <c r="E12" s="627"/>
      <c r="F12" s="627"/>
      <c r="G12" s="123"/>
      <c r="H12" s="123"/>
      <c r="I12" s="91"/>
      <c r="J12" s="91"/>
      <c r="K12" s="91"/>
      <c r="L12" s="91"/>
      <c r="M12" s="91"/>
      <c r="N12" s="91"/>
      <c r="O12" s="91"/>
      <c r="P12" s="140"/>
      <c r="Q12" s="140"/>
      <c r="S12" s="140"/>
      <c r="T12" s="140"/>
      <c r="U12" s="140"/>
      <c r="V12" s="140"/>
      <c r="W12" s="140"/>
      <c r="X12" s="140"/>
      <c r="Y12" s="627"/>
      <c r="Z12" s="627"/>
      <c r="AA12" s="627"/>
      <c r="AJ12" s="91"/>
      <c r="AK12" s="127"/>
      <c r="AL12" s="127"/>
      <c r="AM12" s="127"/>
    </row>
    <row r="13" spans="1:55">
      <c r="D13" s="625" t="s">
        <v>89</v>
      </c>
      <c r="E13" s="625"/>
      <c r="F13" s="625"/>
      <c r="G13" s="625" t="s">
        <v>90</v>
      </c>
      <c r="H13" s="625"/>
      <c r="I13" s="625"/>
      <c r="J13" s="625" t="s">
        <v>91</v>
      </c>
      <c r="K13" s="625"/>
      <c r="L13" s="625"/>
      <c r="M13" s="625" t="s">
        <v>92</v>
      </c>
      <c r="N13" s="625"/>
      <c r="O13" s="625"/>
      <c r="P13" s="626" t="s">
        <v>93</v>
      </c>
      <c r="Q13" s="626"/>
      <c r="R13" s="626"/>
      <c r="S13" s="625" t="s">
        <v>94</v>
      </c>
      <c r="T13" s="625"/>
      <c r="U13" s="625"/>
      <c r="V13" s="625" t="s">
        <v>95</v>
      </c>
      <c r="W13" s="625"/>
      <c r="X13" s="625"/>
      <c r="Y13" s="626" t="s">
        <v>96</v>
      </c>
      <c r="Z13" s="626"/>
      <c r="AA13" s="626"/>
      <c r="AB13" s="625" t="s">
        <v>97</v>
      </c>
      <c r="AC13" s="625"/>
      <c r="AD13" s="625"/>
      <c r="AE13" s="625" t="s">
        <v>98</v>
      </c>
      <c r="AF13" s="625"/>
      <c r="AG13" s="625"/>
      <c r="AH13" s="626" t="s">
        <v>99</v>
      </c>
      <c r="AI13" s="626"/>
      <c r="AJ13" s="626"/>
      <c r="AK13" s="625" t="s">
        <v>100</v>
      </c>
      <c r="AL13" s="625"/>
      <c r="AM13" s="625"/>
    </row>
    <row r="14" spans="1:55" s="141" customFormat="1">
      <c r="D14" s="406">
        <v>41517</v>
      </c>
      <c r="E14" s="411">
        <v>1</v>
      </c>
      <c r="F14" s="433">
        <v>0.20833333333333334</v>
      </c>
      <c r="G14" s="405">
        <v>41547</v>
      </c>
      <c r="H14" s="407">
        <v>1</v>
      </c>
      <c r="I14" s="421"/>
      <c r="J14" s="406">
        <v>41578</v>
      </c>
      <c r="K14" s="423">
        <v>1</v>
      </c>
      <c r="L14" s="422" t="str">
        <f>$A$53</f>
        <v>FERIE</v>
      </c>
      <c r="M14" s="406">
        <v>41608</v>
      </c>
      <c r="N14" s="407">
        <v>1</v>
      </c>
      <c r="O14" s="412">
        <f>$F$21</f>
        <v>0.20833333333333334</v>
      </c>
      <c r="P14" s="413">
        <v>41639</v>
      </c>
      <c r="Q14" s="423">
        <v>1</v>
      </c>
      <c r="R14" s="422" t="str">
        <f>$A$53</f>
        <v>FERIE</v>
      </c>
      <c r="S14" s="406">
        <v>41670</v>
      </c>
      <c r="T14" s="408">
        <v>1</v>
      </c>
      <c r="U14" s="412">
        <f>$F$20</f>
        <v>0.20833333333333334</v>
      </c>
      <c r="V14" s="406">
        <v>41698</v>
      </c>
      <c r="W14" s="414">
        <v>1</v>
      </c>
      <c r="X14" s="431"/>
      <c r="Y14" s="404">
        <v>41729</v>
      </c>
      <c r="Z14" s="407">
        <v>1</v>
      </c>
      <c r="AA14" s="434"/>
      <c r="AB14" s="406">
        <v>41759</v>
      </c>
      <c r="AC14" s="424">
        <v>1</v>
      </c>
      <c r="AD14" s="425" t="str">
        <f>$A$53</f>
        <v>FERIE</v>
      </c>
      <c r="AE14" s="406">
        <v>41790</v>
      </c>
      <c r="AF14" s="414">
        <v>1</v>
      </c>
      <c r="AG14" s="412">
        <f>$F$21</f>
        <v>0.20833333333333334</v>
      </c>
      <c r="AH14" s="405">
        <v>41820</v>
      </c>
      <c r="AI14" s="407">
        <v>1</v>
      </c>
      <c r="AJ14" s="370"/>
      <c r="AK14" s="406">
        <v>41851</v>
      </c>
      <c r="AL14" s="407">
        <v>1</v>
      </c>
      <c r="AM14" s="432"/>
      <c r="AN14" s="203"/>
    </row>
    <row r="15" spans="1:55">
      <c r="D15" s="406">
        <v>41518</v>
      </c>
      <c r="E15" s="408">
        <v>2</v>
      </c>
      <c r="F15" s="435"/>
      <c r="G15" s="405">
        <v>41548</v>
      </c>
      <c r="H15" s="408">
        <v>2</v>
      </c>
      <c r="I15" s="412">
        <f>$F$17</f>
        <v>0.20833333333333334</v>
      </c>
      <c r="J15" s="406">
        <v>41579</v>
      </c>
      <c r="K15" s="408">
        <v>2</v>
      </c>
      <c r="L15" s="430"/>
      <c r="M15" s="406">
        <v>41609</v>
      </c>
      <c r="N15" s="408">
        <v>2</v>
      </c>
      <c r="O15" s="435"/>
      <c r="P15" s="413">
        <v>41640</v>
      </c>
      <c r="Q15" s="408">
        <v>2</v>
      </c>
      <c r="R15" s="430"/>
      <c r="S15" s="406">
        <v>41671</v>
      </c>
      <c r="T15" s="409">
        <v>2</v>
      </c>
      <c r="U15" s="412">
        <f>$F$21</f>
        <v>0.20833333333333334</v>
      </c>
      <c r="V15" s="406">
        <v>41699</v>
      </c>
      <c r="W15" s="408">
        <v>2</v>
      </c>
      <c r="X15" s="431"/>
      <c r="Y15" s="404">
        <v>41730</v>
      </c>
      <c r="Z15" s="427">
        <v>2</v>
      </c>
      <c r="AA15" s="425" t="str">
        <f>$A$53</f>
        <v>FERIE</v>
      </c>
      <c r="AB15" s="406">
        <v>41760</v>
      </c>
      <c r="AC15" s="407">
        <v>2</v>
      </c>
      <c r="AD15" s="430"/>
      <c r="AE15" s="406">
        <v>41791</v>
      </c>
      <c r="AF15" s="408">
        <v>2</v>
      </c>
      <c r="AG15" s="370"/>
      <c r="AH15" s="405">
        <v>41821</v>
      </c>
      <c r="AI15" s="409">
        <v>2</v>
      </c>
      <c r="AJ15" s="412"/>
      <c r="AK15" s="406">
        <v>41852</v>
      </c>
      <c r="AL15" s="409">
        <v>2</v>
      </c>
      <c r="AM15" s="432"/>
      <c r="AN15" s="141"/>
    </row>
    <row r="16" spans="1:55">
      <c r="D16" s="406">
        <v>41519</v>
      </c>
      <c r="E16" s="408">
        <v>3</v>
      </c>
      <c r="F16" s="370"/>
      <c r="G16" s="405">
        <v>41549</v>
      </c>
      <c r="H16" s="408">
        <v>3</v>
      </c>
      <c r="I16" s="412">
        <f>$F$18</f>
        <v>0.20833333333333334</v>
      </c>
      <c r="J16" s="406">
        <v>41580</v>
      </c>
      <c r="K16" s="408">
        <v>3</v>
      </c>
      <c r="L16" s="430"/>
      <c r="M16" s="406">
        <v>41610</v>
      </c>
      <c r="N16" s="408">
        <v>3</v>
      </c>
      <c r="O16" s="370"/>
      <c r="P16" s="413">
        <v>41641</v>
      </c>
      <c r="Q16" s="408">
        <v>3</v>
      </c>
      <c r="R16" s="430"/>
      <c r="S16" s="406">
        <v>41672</v>
      </c>
      <c r="T16" s="407">
        <v>3</v>
      </c>
      <c r="U16" s="370"/>
      <c r="V16" s="406">
        <v>41700</v>
      </c>
      <c r="W16" s="408">
        <v>3</v>
      </c>
      <c r="X16" s="431"/>
      <c r="Y16" s="404">
        <v>41731</v>
      </c>
      <c r="Z16" s="408">
        <v>3</v>
      </c>
      <c r="AA16" s="412">
        <f>$F$18</f>
        <v>0.20833333333333334</v>
      </c>
      <c r="AB16" s="406">
        <v>41761</v>
      </c>
      <c r="AC16" s="409">
        <v>3</v>
      </c>
      <c r="AD16" s="430"/>
      <c r="AE16" s="406">
        <v>41792</v>
      </c>
      <c r="AF16" s="408">
        <v>3</v>
      </c>
      <c r="AG16" s="370"/>
      <c r="AH16" s="405">
        <v>41822</v>
      </c>
      <c r="AI16" s="409">
        <v>3</v>
      </c>
      <c r="AJ16" s="412"/>
      <c r="AK16" s="406">
        <v>41853</v>
      </c>
      <c r="AL16" s="409">
        <v>3</v>
      </c>
      <c r="AM16" s="432"/>
    </row>
    <row r="17" spans="4:40">
      <c r="D17" s="406">
        <v>41520</v>
      </c>
      <c r="E17" s="407">
        <v>4</v>
      </c>
      <c r="F17" s="412">
        <f>'15 semainier'!$BI$14</f>
        <v>0.20833333333333334</v>
      </c>
      <c r="G17" s="405">
        <v>41550</v>
      </c>
      <c r="H17" s="407">
        <v>4</v>
      </c>
      <c r="I17" s="412">
        <f>$F$19</f>
        <v>0</v>
      </c>
      <c r="J17" s="406">
        <v>41581</v>
      </c>
      <c r="K17" s="407">
        <v>4</v>
      </c>
      <c r="L17" s="430"/>
      <c r="M17" s="406">
        <v>41611</v>
      </c>
      <c r="N17" s="407">
        <v>4</v>
      </c>
      <c r="O17" s="412">
        <f>$F$17</f>
        <v>0.20833333333333334</v>
      </c>
      <c r="P17" s="413">
        <v>41642</v>
      </c>
      <c r="Q17" s="407">
        <v>4</v>
      </c>
      <c r="R17" s="430">
        <v>0.29166666666666669</v>
      </c>
      <c r="S17" s="406">
        <v>41673</v>
      </c>
      <c r="T17" s="408">
        <v>4</v>
      </c>
      <c r="U17" s="370"/>
      <c r="V17" s="406">
        <v>41701</v>
      </c>
      <c r="W17" s="407">
        <v>4</v>
      </c>
      <c r="X17" s="431"/>
      <c r="Y17" s="404">
        <v>41732</v>
      </c>
      <c r="Z17" s="407">
        <v>4</v>
      </c>
      <c r="AA17" s="412">
        <f>$F$19</f>
        <v>0</v>
      </c>
      <c r="AB17" s="406">
        <v>41762</v>
      </c>
      <c r="AC17" s="409">
        <v>1</v>
      </c>
      <c r="AD17" s="430"/>
      <c r="AE17" s="406">
        <v>41793</v>
      </c>
      <c r="AF17" s="407">
        <v>4</v>
      </c>
      <c r="AG17" s="412">
        <f>$F$17</f>
        <v>0.20833333333333334</v>
      </c>
      <c r="AH17" s="405">
        <v>41823</v>
      </c>
      <c r="AI17" s="407">
        <v>4</v>
      </c>
      <c r="AJ17" s="412"/>
      <c r="AK17" s="406">
        <v>41854</v>
      </c>
      <c r="AL17" s="407">
        <v>4</v>
      </c>
      <c r="AM17" s="432"/>
    </row>
    <row r="18" spans="4:40">
      <c r="D18" s="406">
        <v>41521</v>
      </c>
      <c r="E18" s="407">
        <v>5</v>
      </c>
      <c r="F18" s="412">
        <f>'15 semainier'!$BI$15</f>
        <v>0.20833333333333334</v>
      </c>
      <c r="G18" s="405">
        <v>41551</v>
      </c>
      <c r="H18" s="407">
        <v>5</v>
      </c>
      <c r="I18" s="412">
        <f>$F$20</f>
        <v>0.20833333333333334</v>
      </c>
      <c r="J18" s="406">
        <v>41582</v>
      </c>
      <c r="K18" s="407">
        <v>5</v>
      </c>
      <c r="L18" s="430"/>
      <c r="M18" s="406">
        <v>41612</v>
      </c>
      <c r="N18" s="407">
        <v>5</v>
      </c>
      <c r="O18" s="412">
        <f>$F$18</f>
        <v>0.20833333333333334</v>
      </c>
      <c r="P18" s="413">
        <v>41643</v>
      </c>
      <c r="Q18" s="407">
        <v>5</v>
      </c>
      <c r="R18" s="430">
        <v>0.29166666666666669</v>
      </c>
      <c r="S18" s="406">
        <v>41674</v>
      </c>
      <c r="T18" s="409">
        <v>5</v>
      </c>
      <c r="U18" s="412">
        <f>$F$17</f>
        <v>0.20833333333333334</v>
      </c>
      <c r="V18" s="406">
        <v>41702</v>
      </c>
      <c r="W18" s="407">
        <v>5</v>
      </c>
      <c r="X18" s="431"/>
      <c r="Y18" s="404">
        <v>41733</v>
      </c>
      <c r="Z18" s="407">
        <v>5</v>
      </c>
      <c r="AA18" s="412">
        <f>$F$20</f>
        <v>0.20833333333333334</v>
      </c>
      <c r="AB18" s="406">
        <v>41763</v>
      </c>
      <c r="AC18" s="407">
        <v>5</v>
      </c>
      <c r="AD18" s="430"/>
      <c r="AE18" s="406">
        <v>41794</v>
      </c>
      <c r="AF18" s="407">
        <v>5</v>
      </c>
      <c r="AG18" s="412">
        <f>$F$18</f>
        <v>0.20833333333333334</v>
      </c>
      <c r="AH18" s="405">
        <v>41824</v>
      </c>
      <c r="AI18" s="407">
        <v>5</v>
      </c>
      <c r="AJ18" s="412"/>
      <c r="AK18" s="406">
        <v>41855</v>
      </c>
      <c r="AL18" s="407">
        <v>5</v>
      </c>
      <c r="AM18" s="432"/>
    </row>
    <row r="19" spans="4:40">
      <c r="D19" s="406">
        <v>41522</v>
      </c>
      <c r="E19" s="408">
        <v>6</v>
      </c>
      <c r="F19" s="412">
        <f>'15 semainier'!$BI$16</f>
        <v>0</v>
      </c>
      <c r="G19" s="405">
        <v>41552</v>
      </c>
      <c r="H19" s="408">
        <v>6</v>
      </c>
      <c r="I19" s="412">
        <f>$F$21</f>
        <v>0.20833333333333334</v>
      </c>
      <c r="J19" s="406">
        <v>41583</v>
      </c>
      <c r="K19" s="408">
        <v>6</v>
      </c>
      <c r="L19" s="412">
        <f>$F$17</f>
        <v>0.20833333333333334</v>
      </c>
      <c r="M19" s="406">
        <v>41613</v>
      </c>
      <c r="N19" s="408">
        <v>6</v>
      </c>
      <c r="O19" s="412">
        <f>$F$19</f>
        <v>0</v>
      </c>
      <c r="P19" s="413">
        <v>41644</v>
      </c>
      <c r="Q19" s="409">
        <v>6</v>
      </c>
      <c r="R19" s="430"/>
      <c r="S19" s="406">
        <v>41675</v>
      </c>
      <c r="T19" s="407">
        <v>6</v>
      </c>
      <c r="U19" s="412">
        <f>$F$18</f>
        <v>0.20833333333333334</v>
      </c>
      <c r="V19" s="406">
        <v>41703</v>
      </c>
      <c r="W19" s="408">
        <v>6</v>
      </c>
      <c r="X19" s="430"/>
      <c r="Y19" s="404">
        <v>41734</v>
      </c>
      <c r="Z19" s="408">
        <v>6</v>
      </c>
      <c r="AA19" s="412">
        <f>$F$21</f>
        <v>0.20833333333333334</v>
      </c>
      <c r="AB19" s="406">
        <v>41764</v>
      </c>
      <c r="AC19" s="407">
        <v>6</v>
      </c>
      <c r="AD19" s="430"/>
      <c r="AE19" s="406">
        <v>41795</v>
      </c>
      <c r="AF19" s="408">
        <v>6</v>
      </c>
      <c r="AG19" s="412">
        <f>$F$19</f>
        <v>0</v>
      </c>
      <c r="AH19" s="405">
        <v>41825</v>
      </c>
      <c r="AI19" s="408">
        <v>6</v>
      </c>
      <c r="AJ19" s="412"/>
      <c r="AK19" s="406">
        <v>41856</v>
      </c>
      <c r="AL19" s="408">
        <v>6</v>
      </c>
      <c r="AM19" s="432"/>
    </row>
    <row r="20" spans="4:40">
      <c r="D20" s="406">
        <v>41523</v>
      </c>
      <c r="E20" s="408">
        <v>7</v>
      </c>
      <c r="F20" s="412">
        <f>'15 semainier'!$BI$17</f>
        <v>0.20833333333333334</v>
      </c>
      <c r="G20" s="405">
        <v>41553</v>
      </c>
      <c r="H20" s="408">
        <v>7</v>
      </c>
      <c r="I20" s="370"/>
      <c r="J20" s="406">
        <v>41584</v>
      </c>
      <c r="K20" s="408">
        <v>7</v>
      </c>
      <c r="L20" s="412">
        <f>$F$18</f>
        <v>0.20833333333333334</v>
      </c>
      <c r="M20" s="406">
        <v>41614</v>
      </c>
      <c r="N20" s="408">
        <v>7</v>
      </c>
      <c r="O20" s="412">
        <f>$F$20</f>
        <v>0.20833333333333334</v>
      </c>
      <c r="P20" s="413">
        <v>41645</v>
      </c>
      <c r="Q20" s="408">
        <v>7</v>
      </c>
      <c r="R20" s="430"/>
      <c r="S20" s="406">
        <v>41676</v>
      </c>
      <c r="T20" s="408">
        <v>7</v>
      </c>
      <c r="U20" s="412">
        <f>$F$19</f>
        <v>0</v>
      </c>
      <c r="V20" s="406">
        <v>41704</v>
      </c>
      <c r="W20" s="409">
        <v>7</v>
      </c>
      <c r="X20" s="430"/>
      <c r="Y20" s="404">
        <v>41735</v>
      </c>
      <c r="Z20" s="408">
        <v>7</v>
      </c>
      <c r="AA20" s="370"/>
      <c r="AB20" s="406">
        <v>41765</v>
      </c>
      <c r="AC20" s="415">
        <v>7</v>
      </c>
      <c r="AD20" s="412">
        <f>$F$17</f>
        <v>0.20833333333333334</v>
      </c>
      <c r="AE20" s="406">
        <v>41796</v>
      </c>
      <c r="AF20" s="409">
        <v>7</v>
      </c>
      <c r="AG20" s="412">
        <f>$F$20</f>
        <v>0.20833333333333334</v>
      </c>
      <c r="AH20" s="405">
        <v>41826</v>
      </c>
      <c r="AI20" s="408">
        <v>7</v>
      </c>
      <c r="AJ20" s="430"/>
      <c r="AK20" s="406">
        <v>41857</v>
      </c>
      <c r="AL20" s="408">
        <v>7</v>
      </c>
      <c r="AM20" s="432"/>
    </row>
    <row r="21" spans="4:40">
      <c r="D21" s="406">
        <v>41524</v>
      </c>
      <c r="E21" s="408">
        <v>8</v>
      </c>
      <c r="F21" s="412">
        <f>'15 semainier'!$BI$18</f>
        <v>0.20833333333333334</v>
      </c>
      <c r="G21" s="405">
        <v>41554</v>
      </c>
      <c r="H21" s="408">
        <v>8</v>
      </c>
      <c r="I21" s="370"/>
      <c r="J21" s="406">
        <v>41585</v>
      </c>
      <c r="K21" s="408">
        <v>8</v>
      </c>
      <c r="L21" s="412">
        <f>$F$19</f>
        <v>0</v>
      </c>
      <c r="M21" s="406">
        <v>41615</v>
      </c>
      <c r="N21" s="408">
        <v>8</v>
      </c>
      <c r="O21" s="412">
        <f>$F$21</f>
        <v>0.20833333333333334</v>
      </c>
      <c r="P21" s="413">
        <v>41646</v>
      </c>
      <c r="Q21" s="408">
        <v>8</v>
      </c>
      <c r="R21" s="412">
        <f>$F$17</f>
        <v>0.20833333333333334</v>
      </c>
      <c r="S21" s="406">
        <v>41677</v>
      </c>
      <c r="T21" s="409">
        <v>8</v>
      </c>
      <c r="U21" s="412">
        <f>$F$20</f>
        <v>0.20833333333333334</v>
      </c>
      <c r="V21" s="406">
        <v>41705</v>
      </c>
      <c r="W21" s="409">
        <v>8</v>
      </c>
      <c r="X21" s="430"/>
      <c r="Y21" s="404">
        <v>41736</v>
      </c>
      <c r="Z21" s="408">
        <v>8</v>
      </c>
      <c r="AA21" s="370"/>
      <c r="AB21" s="406">
        <v>41766</v>
      </c>
      <c r="AC21" s="424">
        <v>8</v>
      </c>
      <c r="AD21" s="425" t="str">
        <f>$A$53</f>
        <v>FERIE</v>
      </c>
      <c r="AE21" s="406">
        <v>41797</v>
      </c>
      <c r="AF21" s="409">
        <v>8</v>
      </c>
      <c r="AG21" s="412">
        <f>$F$21</f>
        <v>0.20833333333333334</v>
      </c>
      <c r="AH21" s="405">
        <v>41827</v>
      </c>
      <c r="AI21" s="408">
        <v>8</v>
      </c>
      <c r="AJ21" s="430"/>
      <c r="AK21" s="406">
        <v>41858</v>
      </c>
      <c r="AL21" s="408">
        <v>8</v>
      </c>
      <c r="AM21" s="432"/>
    </row>
    <row r="22" spans="4:40">
      <c r="D22" s="406">
        <v>41525</v>
      </c>
      <c r="E22" s="408">
        <v>9</v>
      </c>
      <c r="F22" s="435"/>
      <c r="G22" s="405">
        <v>41555</v>
      </c>
      <c r="H22" s="408">
        <v>9</v>
      </c>
      <c r="I22" s="412">
        <f>$F$17</f>
        <v>0.20833333333333334</v>
      </c>
      <c r="J22" s="406">
        <v>41586</v>
      </c>
      <c r="K22" s="408">
        <v>9</v>
      </c>
      <c r="L22" s="412">
        <f>$F$20</f>
        <v>0.20833333333333334</v>
      </c>
      <c r="M22" s="406">
        <v>41616</v>
      </c>
      <c r="N22" s="408">
        <v>9</v>
      </c>
      <c r="O22" s="370"/>
      <c r="P22" s="413">
        <v>41647</v>
      </c>
      <c r="Q22" s="408">
        <v>9</v>
      </c>
      <c r="R22" s="412">
        <f>$F$18</f>
        <v>0.20833333333333334</v>
      </c>
      <c r="S22" s="406">
        <v>41678</v>
      </c>
      <c r="T22" s="407">
        <v>9</v>
      </c>
      <c r="U22" s="412">
        <f>$F$21</f>
        <v>0.20833333333333334</v>
      </c>
      <c r="V22" s="406">
        <v>41706</v>
      </c>
      <c r="W22" s="408">
        <v>9</v>
      </c>
      <c r="X22" s="430"/>
      <c r="Y22" s="404">
        <v>41737</v>
      </c>
      <c r="Z22" s="408">
        <v>9</v>
      </c>
      <c r="AA22" s="412">
        <f>$F$17</f>
        <v>0.20833333333333334</v>
      </c>
      <c r="AB22" s="406">
        <v>41767</v>
      </c>
      <c r="AC22" s="408">
        <v>9</v>
      </c>
      <c r="AD22" s="412">
        <f>$F$19</f>
        <v>0</v>
      </c>
      <c r="AE22" s="406">
        <v>41798</v>
      </c>
      <c r="AF22" s="408">
        <v>9</v>
      </c>
      <c r="AG22" s="370"/>
      <c r="AH22" s="405">
        <v>41828</v>
      </c>
      <c r="AI22" s="409">
        <v>9</v>
      </c>
      <c r="AJ22" s="430"/>
      <c r="AK22" s="406">
        <v>41859</v>
      </c>
      <c r="AL22" s="409">
        <v>9</v>
      </c>
      <c r="AM22" s="432"/>
    </row>
    <row r="23" spans="4:40">
      <c r="D23" s="406">
        <v>41526</v>
      </c>
      <c r="E23" s="408">
        <v>10</v>
      </c>
      <c r="F23" s="370"/>
      <c r="G23" s="405">
        <v>41556</v>
      </c>
      <c r="H23" s="408">
        <v>10</v>
      </c>
      <c r="I23" s="412">
        <f>$F$18</f>
        <v>0.20833333333333334</v>
      </c>
      <c r="J23" s="406">
        <v>41587</v>
      </c>
      <c r="K23" s="408">
        <v>10</v>
      </c>
      <c r="L23" s="412">
        <f>$F$21</f>
        <v>0.20833333333333334</v>
      </c>
      <c r="M23" s="406">
        <v>41617</v>
      </c>
      <c r="N23" s="408">
        <v>10</v>
      </c>
      <c r="O23" s="370"/>
      <c r="P23" s="413">
        <v>41648</v>
      </c>
      <c r="Q23" s="408">
        <v>10</v>
      </c>
      <c r="R23" s="412">
        <f>$F$19</f>
        <v>0</v>
      </c>
      <c r="S23" s="406">
        <v>41679</v>
      </c>
      <c r="T23" s="408">
        <v>10</v>
      </c>
      <c r="U23" s="370"/>
      <c r="V23" s="406">
        <v>41707</v>
      </c>
      <c r="W23" s="408">
        <v>10</v>
      </c>
      <c r="X23" s="430"/>
      <c r="Y23" s="404">
        <v>41738</v>
      </c>
      <c r="Z23" s="408">
        <v>10</v>
      </c>
      <c r="AA23" s="412">
        <f>$F$18</f>
        <v>0.20833333333333334</v>
      </c>
      <c r="AB23" s="406">
        <v>41768</v>
      </c>
      <c r="AC23" s="426">
        <v>10</v>
      </c>
      <c r="AD23" s="425" t="str">
        <f>$A$53</f>
        <v>FERIE</v>
      </c>
      <c r="AE23" s="406">
        <v>41799</v>
      </c>
      <c r="AF23" s="408">
        <v>10</v>
      </c>
      <c r="AG23" s="370"/>
      <c r="AH23" s="405">
        <v>41829</v>
      </c>
      <c r="AI23" s="409">
        <v>10</v>
      </c>
      <c r="AJ23" s="430"/>
      <c r="AK23" s="406">
        <v>41860</v>
      </c>
      <c r="AL23" s="409">
        <v>10</v>
      </c>
      <c r="AM23" s="432"/>
    </row>
    <row r="24" spans="4:40">
      <c r="D24" s="406">
        <v>41527</v>
      </c>
      <c r="E24" s="408">
        <v>11</v>
      </c>
      <c r="F24" s="412">
        <f>$F$17</f>
        <v>0.20833333333333334</v>
      </c>
      <c r="G24" s="405">
        <v>41557</v>
      </c>
      <c r="H24" s="408">
        <v>11</v>
      </c>
      <c r="I24" s="412">
        <f>$F$19</f>
        <v>0</v>
      </c>
      <c r="J24" s="406">
        <v>41588</v>
      </c>
      <c r="K24" s="424">
        <v>11</v>
      </c>
      <c r="L24" s="425" t="str">
        <f>$A$53</f>
        <v>FERIE</v>
      </c>
      <c r="M24" s="406">
        <v>41618</v>
      </c>
      <c r="N24" s="408">
        <v>11</v>
      </c>
      <c r="O24" s="412">
        <f>$F$17</f>
        <v>0.20833333333333334</v>
      </c>
      <c r="P24" s="413">
        <v>41649</v>
      </c>
      <c r="Q24" s="408">
        <v>11</v>
      </c>
      <c r="R24" s="412">
        <f>$F$20</f>
        <v>0.20833333333333334</v>
      </c>
      <c r="S24" s="406">
        <v>41680</v>
      </c>
      <c r="T24" s="409">
        <v>11</v>
      </c>
      <c r="U24" s="370"/>
      <c r="V24" s="406">
        <v>41708</v>
      </c>
      <c r="W24" s="408">
        <v>11</v>
      </c>
      <c r="X24" s="430"/>
      <c r="Y24" s="404">
        <v>41739</v>
      </c>
      <c r="Z24" s="408">
        <v>11</v>
      </c>
      <c r="AA24" s="412">
        <f>$F$19</f>
        <v>0</v>
      </c>
      <c r="AB24" s="406">
        <v>41769</v>
      </c>
      <c r="AC24" s="409">
        <v>11</v>
      </c>
      <c r="AD24" s="412">
        <f>$F$21</f>
        <v>0.20833333333333334</v>
      </c>
      <c r="AE24" s="406">
        <v>41800</v>
      </c>
      <c r="AF24" s="408">
        <v>11</v>
      </c>
      <c r="AG24" s="412">
        <f>$F$17</f>
        <v>0.20833333333333334</v>
      </c>
      <c r="AH24" s="405">
        <v>41830</v>
      </c>
      <c r="AI24" s="408">
        <v>11</v>
      </c>
      <c r="AJ24" s="430"/>
      <c r="AK24" s="406">
        <v>41861</v>
      </c>
      <c r="AL24" s="408">
        <v>11</v>
      </c>
      <c r="AM24" s="432"/>
    </row>
    <row r="25" spans="4:40">
      <c r="D25" s="406">
        <v>41528</v>
      </c>
      <c r="E25" s="408">
        <v>12</v>
      </c>
      <c r="F25" s="412">
        <f>$F$18</f>
        <v>0.20833333333333334</v>
      </c>
      <c r="G25" s="405">
        <v>41558</v>
      </c>
      <c r="H25" s="408">
        <v>12</v>
      </c>
      <c r="I25" s="412">
        <f>$F$20</f>
        <v>0.20833333333333334</v>
      </c>
      <c r="J25" s="406">
        <v>41589</v>
      </c>
      <c r="K25" s="408">
        <v>12</v>
      </c>
      <c r="L25" s="370"/>
      <c r="M25" s="406">
        <v>41619</v>
      </c>
      <c r="N25" s="408">
        <v>12</v>
      </c>
      <c r="O25" s="412">
        <f>$F$18</f>
        <v>0.20833333333333334</v>
      </c>
      <c r="P25" s="413">
        <v>41650</v>
      </c>
      <c r="Q25" s="409">
        <v>12</v>
      </c>
      <c r="R25" s="412">
        <f>$F$21</f>
        <v>0.20833333333333334</v>
      </c>
      <c r="S25" s="406">
        <v>41681</v>
      </c>
      <c r="T25" s="407">
        <v>12</v>
      </c>
      <c r="U25" s="412">
        <f>$F$17</f>
        <v>0.20833333333333334</v>
      </c>
      <c r="V25" s="406">
        <v>41709</v>
      </c>
      <c r="W25" s="408">
        <v>12</v>
      </c>
      <c r="X25" s="412">
        <f>$F$17</f>
        <v>0.20833333333333334</v>
      </c>
      <c r="Y25" s="404">
        <v>41740</v>
      </c>
      <c r="Z25" s="408">
        <v>12</v>
      </c>
      <c r="AA25" s="412">
        <f>$F$20</f>
        <v>0.20833333333333334</v>
      </c>
      <c r="AB25" s="406">
        <v>41770</v>
      </c>
      <c r="AC25" s="408">
        <v>12</v>
      </c>
      <c r="AD25" s="370"/>
      <c r="AE25" s="406">
        <v>41801</v>
      </c>
      <c r="AF25" s="408">
        <v>12</v>
      </c>
      <c r="AG25" s="412">
        <f>$F$18</f>
        <v>0.20833333333333334</v>
      </c>
      <c r="AH25" s="405">
        <v>41831</v>
      </c>
      <c r="AI25" s="408">
        <v>12</v>
      </c>
      <c r="AJ25" s="430"/>
      <c r="AK25" s="406">
        <v>41862</v>
      </c>
      <c r="AL25" s="408">
        <v>12</v>
      </c>
      <c r="AM25" s="432"/>
    </row>
    <row r="26" spans="4:40">
      <c r="D26" s="406">
        <v>41529</v>
      </c>
      <c r="E26" s="408">
        <v>13</v>
      </c>
      <c r="F26" s="412">
        <f>$F$19</f>
        <v>0</v>
      </c>
      <c r="G26" s="405">
        <v>41559</v>
      </c>
      <c r="H26" s="408">
        <v>13</v>
      </c>
      <c r="I26" s="412">
        <f>$F$21</f>
        <v>0.20833333333333334</v>
      </c>
      <c r="J26" s="406">
        <v>41590</v>
      </c>
      <c r="K26" s="408">
        <v>13</v>
      </c>
      <c r="L26" s="412">
        <f>$F$17</f>
        <v>0.20833333333333334</v>
      </c>
      <c r="M26" s="406">
        <v>41620</v>
      </c>
      <c r="N26" s="408">
        <v>13</v>
      </c>
      <c r="O26" s="412">
        <f>$F$19</f>
        <v>0</v>
      </c>
      <c r="P26" s="413">
        <v>41651</v>
      </c>
      <c r="Q26" s="409">
        <v>13</v>
      </c>
      <c r="R26" s="370"/>
      <c r="S26" s="406">
        <v>41682</v>
      </c>
      <c r="T26" s="408">
        <v>13</v>
      </c>
      <c r="U26" s="412">
        <f>$F$18</f>
        <v>0.20833333333333334</v>
      </c>
      <c r="V26" s="406">
        <v>41710</v>
      </c>
      <c r="W26" s="408">
        <v>13</v>
      </c>
      <c r="X26" s="412">
        <f>$F$18</f>
        <v>0.20833333333333334</v>
      </c>
      <c r="Y26" s="404">
        <v>41741</v>
      </c>
      <c r="Z26" s="408">
        <v>13</v>
      </c>
      <c r="AA26" s="412">
        <f>$F$21</f>
        <v>0.20833333333333334</v>
      </c>
      <c r="AB26" s="406">
        <v>41771</v>
      </c>
      <c r="AC26" s="408">
        <v>13</v>
      </c>
      <c r="AD26" s="370"/>
      <c r="AE26" s="406">
        <v>41802</v>
      </c>
      <c r="AF26" s="408">
        <v>13</v>
      </c>
      <c r="AG26" s="412">
        <f>$F$19</f>
        <v>0</v>
      </c>
      <c r="AH26" s="405">
        <v>41832</v>
      </c>
      <c r="AI26" s="408">
        <v>13</v>
      </c>
      <c r="AJ26" s="430"/>
      <c r="AK26" s="406">
        <v>41863</v>
      </c>
      <c r="AL26" s="408">
        <v>13</v>
      </c>
      <c r="AM26" s="432"/>
    </row>
    <row r="27" spans="4:40">
      <c r="D27" s="406">
        <v>41530</v>
      </c>
      <c r="E27" s="408">
        <v>14</v>
      </c>
      <c r="F27" s="412">
        <f>$F$20</f>
        <v>0.20833333333333334</v>
      </c>
      <c r="G27" s="405">
        <v>41560</v>
      </c>
      <c r="H27" s="408">
        <v>14</v>
      </c>
      <c r="I27" s="370"/>
      <c r="J27" s="406">
        <v>41591</v>
      </c>
      <c r="K27" s="408">
        <v>14</v>
      </c>
      <c r="L27" s="412">
        <f>$F$18</f>
        <v>0.20833333333333334</v>
      </c>
      <c r="M27" s="406">
        <v>41621</v>
      </c>
      <c r="N27" s="408">
        <v>14</v>
      </c>
      <c r="O27" s="412">
        <f>$F$20</f>
        <v>0.20833333333333334</v>
      </c>
      <c r="P27" s="413">
        <v>41652</v>
      </c>
      <c r="Q27" s="408">
        <v>14</v>
      </c>
      <c r="R27" s="370"/>
      <c r="S27" s="406">
        <v>41683</v>
      </c>
      <c r="T27" s="409">
        <v>14</v>
      </c>
      <c r="U27" s="412">
        <f>$F$19</f>
        <v>0</v>
      </c>
      <c r="V27" s="406">
        <v>41711</v>
      </c>
      <c r="W27" s="409">
        <v>14</v>
      </c>
      <c r="X27" s="412">
        <f>$F$19</f>
        <v>0</v>
      </c>
      <c r="Y27" s="404">
        <v>41742</v>
      </c>
      <c r="Z27" s="408">
        <v>14</v>
      </c>
      <c r="AA27" s="370"/>
      <c r="AB27" s="406">
        <v>41772</v>
      </c>
      <c r="AC27" s="408">
        <v>14</v>
      </c>
      <c r="AD27" s="412">
        <f>$F$17</f>
        <v>0.20833333333333334</v>
      </c>
      <c r="AE27" s="406">
        <v>41803</v>
      </c>
      <c r="AF27" s="409">
        <v>14</v>
      </c>
      <c r="AG27" s="412">
        <f>$F$20</f>
        <v>0.20833333333333334</v>
      </c>
      <c r="AH27" s="405">
        <v>41833</v>
      </c>
      <c r="AI27" s="427">
        <v>14</v>
      </c>
      <c r="AJ27" s="425" t="str">
        <f>$A$53</f>
        <v>FERIE</v>
      </c>
      <c r="AK27" s="406">
        <v>41864</v>
      </c>
      <c r="AL27" s="408">
        <v>14</v>
      </c>
      <c r="AM27" s="432"/>
    </row>
    <row r="28" spans="4:40">
      <c r="D28" s="406">
        <v>41531</v>
      </c>
      <c r="E28" s="408">
        <v>15</v>
      </c>
      <c r="F28" s="412">
        <f>$F$21</f>
        <v>0.20833333333333334</v>
      </c>
      <c r="G28" s="405">
        <v>41561</v>
      </c>
      <c r="H28" s="408">
        <v>15</v>
      </c>
      <c r="I28" s="370"/>
      <c r="J28" s="406">
        <v>41592</v>
      </c>
      <c r="K28" s="408">
        <v>15</v>
      </c>
      <c r="L28" s="412">
        <f>$F$19</f>
        <v>0</v>
      </c>
      <c r="M28" s="406">
        <v>41622</v>
      </c>
      <c r="N28" s="408">
        <v>15</v>
      </c>
      <c r="O28" s="412">
        <f>$F$21</f>
        <v>0.20833333333333334</v>
      </c>
      <c r="P28" s="413">
        <v>41653</v>
      </c>
      <c r="Q28" s="408">
        <v>15</v>
      </c>
      <c r="R28" s="412">
        <f>$F$17</f>
        <v>0.20833333333333334</v>
      </c>
      <c r="S28" s="406">
        <v>41684</v>
      </c>
      <c r="T28" s="407">
        <v>15</v>
      </c>
      <c r="U28" s="412">
        <f>$F$20</f>
        <v>0.20833333333333334</v>
      </c>
      <c r="V28" s="406">
        <v>41712</v>
      </c>
      <c r="W28" s="409">
        <v>15</v>
      </c>
      <c r="X28" s="412">
        <f>$F$20</f>
        <v>0.20833333333333334</v>
      </c>
      <c r="Y28" s="404">
        <v>41743</v>
      </c>
      <c r="Z28" s="408">
        <v>15</v>
      </c>
      <c r="AA28" s="370"/>
      <c r="AB28" s="406">
        <v>41773</v>
      </c>
      <c r="AC28" s="408">
        <v>15</v>
      </c>
      <c r="AD28" s="412">
        <f>$F$18</f>
        <v>0.20833333333333334</v>
      </c>
      <c r="AE28" s="406">
        <v>41804</v>
      </c>
      <c r="AF28" s="409">
        <v>15</v>
      </c>
      <c r="AG28" s="412">
        <f>$F$21</f>
        <v>0.20833333333333334</v>
      </c>
      <c r="AH28" s="405">
        <v>41834</v>
      </c>
      <c r="AI28" s="408">
        <v>15</v>
      </c>
      <c r="AJ28" s="370"/>
      <c r="AK28" s="406">
        <v>41865</v>
      </c>
      <c r="AL28" s="427">
        <v>15</v>
      </c>
      <c r="AM28" s="428" t="str">
        <f>$A$53</f>
        <v>FERIE</v>
      </c>
    </row>
    <row r="29" spans="4:40">
      <c r="D29" s="406">
        <v>41532</v>
      </c>
      <c r="E29" s="408">
        <v>16</v>
      </c>
      <c r="F29" s="370"/>
      <c r="G29" s="405">
        <v>41562</v>
      </c>
      <c r="H29" s="408">
        <v>16</v>
      </c>
      <c r="I29" s="412">
        <f>$F$17</f>
        <v>0.20833333333333334</v>
      </c>
      <c r="J29" s="406">
        <v>41593</v>
      </c>
      <c r="K29" s="408">
        <v>16</v>
      </c>
      <c r="L29" s="412">
        <f>$F$20</f>
        <v>0.20833333333333334</v>
      </c>
      <c r="M29" s="406">
        <v>41623</v>
      </c>
      <c r="N29" s="408">
        <v>16</v>
      </c>
      <c r="O29" s="370"/>
      <c r="P29" s="413">
        <v>41654</v>
      </c>
      <c r="Q29" s="408">
        <v>16</v>
      </c>
      <c r="R29" s="412">
        <f>$F$18</f>
        <v>0.20833333333333334</v>
      </c>
      <c r="S29" s="406">
        <v>41685</v>
      </c>
      <c r="T29" s="408">
        <v>16</v>
      </c>
      <c r="U29" s="412">
        <f>$F$21</f>
        <v>0.20833333333333334</v>
      </c>
      <c r="V29" s="406">
        <v>41713</v>
      </c>
      <c r="W29" s="408">
        <v>16</v>
      </c>
      <c r="X29" s="412">
        <f>$F$21</f>
        <v>0.20833333333333334</v>
      </c>
      <c r="Y29" s="404">
        <v>41744</v>
      </c>
      <c r="Z29" s="408">
        <v>16</v>
      </c>
      <c r="AA29" s="412">
        <f>$F$17</f>
        <v>0.20833333333333334</v>
      </c>
      <c r="AB29" s="406">
        <v>41774</v>
      </c>
      <c r="AC29" s="408">
        <v>16</v>
      </c>
      <c r="AD29" s="412">
        <f>$F$19</f>
        <v>0</v>
      </c>
      <c r="AE29" s="406">
        <v>41805</v>
      </c>
      <c r="AF29" s="408">
        <v>16</v>
      </c>
      <c r="AG29" s="370"/>
      <c r="AH29" s="405">
        <v>41835</v>
      </c>
      <c r="AI29" s="409">
        <v>16</v>
      </c>
      <c r="AJ29" s="430"/>
      <c r="AK29" s="406">
        <v>41866</v>
      </c>
      <c r="AL29" s="409">
        <v>16</v>
      </c>
      <c r="AM29" s="432"/>
    </row>
    <row r="30" spans="4:40">
      <c r="D30" s="406">
        <v>41533</v>
      </c>
      <c r="E30" s="408">
        <v>17</v>
      </c>
      <c r="F30" s="370"/>
      <c r="G30" s="405">
        <v>41563</v>
      </c>
      <c r="H30" s="408">
        <v>17</v>
      </c>
      <c r="I30" s="412">
        <f>$F$18</f>
        <v>0.20833333333333334</v>
      </c>
      <c r="J30" s="406">
        <v>41594</v>
      </c>
      <c r="K30" s="408">
        <v>17</v>
      </c>
      <c r="L30" s="412">
        <f>$F$21</f>
        <v>0.20833333333333334</v>
      </c>
      <c r="M30" s="406">
        <v>41624</v>
      </c>
      <c r="N30" s="408">
        <v>17</v>
      </c>
      <c r="O30" s="370"/>
      <c r="P30" s="413">
        <v>41655</v>
      </c>
      <c r="Q30" s="408">
        <v>17</v>
      </c>
      <c r="R30" s="412">
        <f>$F$19</f>
        <v>0</v>
      </c>
      <c r="S30" s="406">
        <v>41686</v>
      </c>
      <c r="T30" s="409">
        <v>17</v>
      </c>
      <c r="U30" s="370"/>
      <c r="V30" s="406">
        <v>41714</v>
      </c>
      <c r="W30" s="408">
        <v>17</v>
      </c>
      <c r="X30" s="370"/>
      <c r="Y30" s="404">
        <v>41745</v>
      </c>
      <c r="Z30" s="408">
        <v>17</v>
      </c>
      <c r="AA30" s="412">
        <f>$F$18</f>
        <v>0.20833333333333334</v>
      </c>
      <c r="AB30" s="406">
        <v>41775</v>
      </c>
      <c r="AC30" s="408">
        <v>17</v>
      </c>
      <c r="AD30" s="412">
        <f>$F$20</f>
        <v>0.20833333333333334</v>
      </c>
      <c r="AE30" s="406">
        <v>41806</v>
      </c>
      <c r="AF30" s="408">
        <v>17</v>
      </c>
      <c r="AG30" s="370"/>
      <c r="AH30" s="405">
        <v>41836</v>
      </c>
      <c r="AI30" s="409">
        <v>17</v>
      </c>
      <c r="AJ30" s="430"/>
      <c r="AK30" s="406">
        <v>41867</v>
      </c>
      <c r="AL30" s="409">
        <v>17</v>
      </c>
      <c r="AM30" s="432"/>
      <c r="AN30" s="91"/>
    </row>
    <row r="31" spans="4:40">
      <c r="D31" s="406">
        <v>41534</v>
      </c>
      <c r="E31" s="408">
        <v>18</v>
      </c>
      <c r="F31" s="412">
        <f>$F$17</f>
        <v>0.20833333333333334</v>
      </c>
      <c r="G31" s="405">
        <v>41564</v>
      </c>
      <c r="H31" s="408">
        <v>18</v>
      </c>
      <c r="I31" s="412">
        <f>$F$19</f>
        <v>0</v>
      </c>
      <c r="J31" s="406">
        <v>41595</v>
      </c>
      <c r="K31" s="408">
        <v>18</v>
      </c>
      <c r="L31" s="370"/>
      <c r="M31" s="406">
        <v>41625</v>
      </c>
      <c r="N31" s="408">
        <v>18</v>
      </c>
      <c r="O31" s="412">
        <f>$F$17</f>
        <v>0.20833333333333334</v>
      </c>
      <c r="P31" s="413">
        <v>41656</v>
      </c>
      <c r="Q31" s="408">
        <v>18</v>
      </c>
      <c r="R31" s="412">
        <f>$F$20</f>
        <v>0.20833333333333334</v>
      </c>
      <c r="S31" s="406">
        <v>41687</v>
      </c>
      <c r="T31" s="407">
        <v>18</v>
      </c>
      <c r="U31" s="370"/>
      <c r="V31" s="406">
        <v>41715</v>
      </c>
      <c r="W31" s="408">
        <v>18</v>
      </c>
      <c r="X31" s="370"/>
      <c r="Y31" s="404">
        <v>41746</v>
      </c>
      <c r="Z31" s="408">
        <v>18</v>
      </c>
      <c r="AA31" s="412">
        <f>$F$19</f>
        <v>0</v>
      </c>
      <c r="AB31" s="406">
        <v>41776</v>
      </c>
      <c r="AC31" s="408">
        <v>18</v>
      </c>
      <c r="AD31" s="412">
        <f>$F$21</f>
        <v>0.20833333333333334</v>
      </c>
      <c r="AE31" s="406">
        <v>41807</v>
      </c>
      <c r="AF31" s="408">
        <v>18</v>
      </c>
      <c r="AG31" s="412"/>
      <c r="AH31" s="405">
        <v>41837</v>
      </c>
      <c r="AI31" s="408">
        <v>18</v>
      </c>
      <c r="AJ31" s="430"/>
      <c r="AK31" s="406">
        <v>41868</v>
      </c>
      <c r="AL31" s="408">
        <v>18</v>
      </c>
      <c r="AM31" s="432"/>
    </row>
    <row r="32" spans="4:40">
      <c r="D32" s="406">
        <v>41535</v>
      </c>
      <c r="E32" s="408">
        <v>19</v>
      </c>
      <c r="F32" s="412">
        <f>$F$18</f>
        <v>0.20833333333333334</v>
      </c>
      <c r="G32" s="405">
        <v>41565</v>
      </c>
      <c r="H32" s="408">
        <v>19</v>
      </c>
      <c r="I32" s="412">
        <f>$F$20</f>
        <v>0.20833333333333334</v>
      </c>
      <c r="J32" s="406">
        <v>41596</v>
      </c>
      <c r="K32" s="408">
        <v>19</v>
      </c>
      <c r="L32" s="370"/>
      <c r="M32" s="406">
        <v>41626</v>
      </c>
      <c r="N32" s="408">
        <v>19</v>
      </c>
      <c r="O32" s="412">
        <f>$F$18</f>
        <v>0.20833333333333334</v>
      </c>
      <c r="P32" s="413">
        <v>41657</v>
      </c>
      <c r="Q32" s="409">
        <v>19</v>
      </c>
      <c r="R32" s="412">
        <f>$F$21</f>
        <v>0.20833333333333334</v>
      </c>
      <c r="S32" s="406">
        <v>41688</v>
      </c>
      <c r="T32" s="408">
        <v>19</v>
      </c>
      <c r="U32" s="412">
        <f>$F$17</f>
        <v>0.20833333333333334</v>
      </c>
      <c r="V32" s="406">
        <v>41716</v>
      </c>
      <c r="W32" s="408">
        <v>19</v>
      </c>
      <c r="X32" s="412">
        <f>$F$17</f>
        <v>0.20833333333333334</v>
      </c>
      <c r="Y32" s="404">
        <v>41747</v>
      </c>
      <c r="Z32" s="408">
        <v>19</v>
      </c>
      <c r="AA32" s="412">
        <f>$F$20</f>
        <v>0.20833333333333334</v>
      </c>
      <c r="AB32" s="406">
        <v>41777</v>
      </c>
      <c r="AC32" s="408">
        <v>19</v>
      </c>
      <c r="AD32" s="370"/>
      <c r="AE32" s="406">
        <v>41808</v>
      </c>
      <c r="AF32" s="408">
        <v>19</v>
      </c>
      <c r="AG32" s="412"/>
      <c r="AH32" s="405">
        <v>41838</v>
      </c>
      <c r="AI32" s="408">
        <v>19</v>
      </c>
      <c r="AJ32" s="430"/>
      <c r="AK32" s="406">
        <v>41869</v>
      </c>
      <c r="AL32" s="408">
        <v>19</v>
      </c>
      <c r="AM32" s="432"/>
    </row>
    <row r="33" spans="4:40">
      <c r="D33" s="406">
        <v>41536</v>
      </c>
      <c r="E33" s="408">
        <v>20</v>
      </c>
      <c r="F33" s="412">
        <f>$F$19</f>
        <v>0</v>
      </c>
      <c r="G33" s="405">
        <v>41566</v>
      </c>
      <c r="H33" s="408">
        <v>20</v>
      </c>
      <c r="I33" s="412">
        <f>$F$21</f>
        <v>0.20833333333333334</v>
      </c>
      <c r="J33" s="406">
        <v>41597</v>
      </c>
      <c r="K33" s="408">
        <v>20</v>
      </c>
      <c r="L33" s="412">
        <f>$F$17</f>
        <v>0.20833333333333334</v>
      </c>
      <c r="M33" s="406">
        <v>41627</v>
      </c>
      <c r="N33" s="408">
        <v>20</v>
      </c>
      <c r="O33" s="412">
        <f>$F$19</f>
        <v>0</v>
      </c>
      <c r="P33" s="413">
        <v>41658</v>
      </c>
      <c r="Q33" s="409">
        <v>20</v>
      </c>
      <c r="R33" s="370"/>
      <c r="S33" s="406">
        <v>41689</v>
      </c>
      <c r="T33" s="409">
        <v>20</v>
      </c>
      <c r="U33" s="412">
        <f>$F$18</f>
        <v>0.20833333333333334</v>
      </c>
      <c r="V33" s="406">
        <v>41717</v>
      </c>
      <c r="W33" s="408">
        <v>20</v>
      </c>
      <c r="X33" s="412">
        <f>$F$18</f>
        <v>0.20833333333333334</v>
      </c>
      <c r="Y33" s="404">
        <v>41748</v>
      </c>
      <c r="Z33" s="408">
        <v>20</v>
      </c>
      <c r="AA33" s="412">
        <f>$F$21</f>
        <v>0.20833333333333334</v>
      </c>
      <c r="AB33" s="406">
        <v>41778</v>
      </c>
      <c r="AC33" s="408">
        <v>20</v>
      </c>
      <c r="AD33" s="370"/>
      <c r="AE33" s="406">
        <v>41809</v>
      </c>
      <c r="AF33" s="408">
        <v>20</v>
      </c>
      <c r="AG33" s="412"/>
      <c r="AH33" s="405">
        <v>41839</v>
      </c>
      <c r="AI33" s="408">
        <v>20</v>
      </c>
      <c r="AJ33" s="430"/>
      <c r="AK33" s="406">
        <v>41870</v>
      </c>
      <c r="AL33" s="408">
        <v>20</v>
      </c>
      <c r="AM33" s="432"/>
    </row>
    <row r="34" spans="4:40">
      <c r="D34" s="406">
        <v>41537</v>
      </c>
      <c r="E34" s="408">
        <v>21</v>
      </c>
      <c r="F34" s="412">
        <f>$F$20</f>
        <v>0.20833333333333334</v>
      </c>
      <c r="G34" s="405">
        <v>41567</v>
      </c>
      <c r="H34" s="408">
        <v>21</v>
      </c>
      <c r="I34" s="430"/>
      <c r="J34" s="406">
        <v>41598</v>
      </c>
      <c r="K34" s="408">
        <v>21</v>
      </c>
      <c r="L34" s="412">
        <f>$F$18</f>
        <v>0.20833333333333334</v>
      </c>
      <c r="M34" s="406">
        <v>41628</v>
      </c>
      <c r="N34" s="408">
        <v>21</v>
      </c>
      <c r="O34" s="412">
        <f>$F$20</f>
        <v>0.20833333333333334</v>
      </c>
      <c r="P34" s="413">
        <v>41659</v>
      </c>
      <c r="Q34" s="408">
        <v>21</v>
      </c>
      <c r="R34" s="370"/>
      <c r="S34" s="406">
        <v>41690</v>
      </c>
      <c r="T34" s="407">
        <v>21</v>
      </c>
      <c r="U34" s="412">
        <f>$F$19</f>
        <v>0</v>
      </c>
      <c r="V34" s="406">
        <v>41718</v>
      </c>
      <c r="W34" s="409">
        <v>21</v>
      </c>
      <c r="X34" s="412">
        <f>$F$19</f>
        <v>0</v>
      </c>
      <c r="Y34" s="404">
        <v>41749</v>
      </c>
      <c r="Z34" s="408">
        <v>21</v>
      </c>
      <c r="AA34" s="430"/>
      <c r="AB34" s="406">
        <v>41779</v>
      </c>
      <c r="AC34" s="427">
        <v>21</v>
      </c>
      <c r="AD34" s="425" t="str">
        <f>$A$53</f>
        <v>FERIE</v>
      </c>
      <c r="AE34" s="406">
        <v>41810</v>
      </c>
      <c r="AF34" s="409">
        <v>21</v>
      </c>
      <c r="AG34" s="412"/>
      <c r="AH34" s="405">
        <v>41840</v>
      </c>
      <c r="AI34" s="408">
        <v>21</v>
      </c>
      <c r="AJ34" s="430"/>
      <c r="AK34" s="406">
        <v>41871</v>
      </c>
      <c r="AL34" s="408">
        <v>21</v>
      </c>
      <c r="AM34" s="432"/>
    </row>
    <row r="35" spans="4:40">
      <c r="D35" s="406">
        <v>41538</v>
      </c>
      <c r="E35" s="408">
        <v>22</v>
      </c>
      <c r="F35" s="412">
        <f>$F$21</f>
        <v>0.20833333333333334</v>
      </c>
      <c r="G35" s="405">
        <v>41568</v>
      </c>
      <c r="H35" s="408">
        <v>22</v>
      </c>
      <c r="I35" s="430"/>
      <c r="J35" s="406">
        <v>41599</v>
      </c>
      <c r="K35" s="408">
        <v>22</v>
      </c>
      <c r="L35" s="412">
        <f>$F$19</f>
        <v>0</v>
      </c>
      <c r="M35" s="406">
        <v>41629</v>
      </c>
      <c r="N35" s="408">
        <v>22</v>
      </c>
      <c r="O35" s="412">
        <f>$F$21</f>
        <v>0.20833333333333334</v>
      </c>
      <c r="P35" s="413">
        <v>41660</v>
      </c>
      <c r="Q35" s="408">
        <v>22</v>
      </c>
      <c r="R35" s="412">
        <f>$F$17</f>
        <v>0.20833333333333334</v>
      </c>
      <c r="S35" s="406">
        <v>41691</v>
      </c>
      <c r="T35" s="408">
        <v>22</v>
      </c>
      <c r="U35" s="412">
        <f>$F$20</f>
        <v>0.20833333333333334</v>
      </c>
      <c r="V35" s="406">
        <v>41719</v>
      </c>
      <c r="W35" s="409">
        <v>22</v>
      </c>
      <c r="X35" s="412">
        <f>$F$20</f>
        <v>0.20833333333333334</v>
      </c>
      <c r="Y35" s="404">
        <v>41750</v>
      </c>
      <c r="Z35" s="408">
        <v>22</v>
      </c>
      <c r="AA35" s="430"/>
      <c r="AB35" s="406">
        <v>41780</v>
      </c>
      <c r="AC35" s="408">
        <v>22</v>
      </c>
      <c r="AD35" s="412">
        <f>$F$18</f>
        <v>0.20833333333333334</v>
      </c>
      <c r="AE35" s="406">
        <v>41811</v>
      </c>
      <c r="AF35" s="409">
        <v>22</v>
      </c>
      <c r="AG35" s="412"/>
      <c r="AH35" s="405">
        <v>41841</v>
      </c>
      <c r="AI35" s="408">
        <v>22</v>
      </c>
      <c r="AJ35" s="430"/>
      <c r="AK35" s="406">
        <v>41872</v>
      </c>
      <c r="AL35" s="408">
        <v>22</v>
      </c>
      <c r="AM35" s="432"/>
    </row>
    <row r="36" spans="4:40">
      <c r="D36" s="406">
        <v>41539</v>
      </c>
      <c r="E36" s="408">
        <v>23</v>
      </c>
      <c r="F36" s="370"/>
      <c r="G36" s="405">
        <v>41569</v>
      </c>
      <c r="H36" s="408">
        <v>23</v>
      </c>
      <c r="I36" s="429">
        <v>0.29166666666666669</v>
      </c>
      <c r="J36" s="406">
        <v>41600</v>
      </c>
      <c r="K36" s="408">
        <v>23</v>
      </c>
      <c r="L36" s="412">
        <f>$F$20</f>
        <v>0.20833333333333334</v>
      </c>
      <c r="M36" s="406">
        <v>41630</v>
      </c>
      <c r="N36" s="408">
        <v>23</v>
      </c>
      <c r="O36" s="430"/>
      <c r="P36" s="413">
        <v>41661</v>
      </c>
      <c r="Q36" s="408">
        <v>23</v>
      </c>
      <c r="R36" s="412">
        <f>$F$18</f>
        <v>0.20833333333333334</v>
      </c>
      <c r="S36" s="406">
        <v>41692</v>
      </c>
      <c r="T36" s="409">
        <v>23</v>
      </c>
      <c r="U36" s="412">
        <f>$F$21</f>
        <v>0.20833333333333334</v>
      </c>
      <c r="V36" s="406">
        <v>41720</v>
      </c>
      <c r="W36" s="408">
        <v>23</v>
      </c>
      <c r="X36" s="412">
        <f>$F$21</f>
        <v>0.20833333333333334</v>
      </c>
      <c r="Y36" s="404">
        <v>41751</v>
      </c>
      <c r="Z36" s="408">
        <v>23</v>
      </c>
      <c r="AA36" s="430">
        <v>0.29166666666666669</v>
      </c>
      <c r="AB36" s="406">
        <v>41781</v>
      </c>
      <c r="AC36" s="408">
        <v>23</v>
      </c>
      <c r="AD36" s="412">
        <f>$F$19</f>
        <v>0</v>
      </c>
      <c r="AE36" s="406">
        <v>41812</v>
      </c>
      <c r="AF36" s="408">
        <v>23</v>
      </c>
      <c r="AG36" s="370"/>
      <c r="AH36" s="405">
        <v>41842</v>
      </c>
      <c r="AI36" s="409">
        <v>23</v>
      </c>
      <c r="AJ36" s="430"/>
      <c r="AK36" s="406">
        <v>41873</v>
      </c>
      <c r="AL36" s="409">
        <v>23</v>
      </c>
      <c r="AM36" s="432"/>
      <c r="AN36" s="153"/>
    </row>
    <row r="37" spans="4:40">
      <c r="D37" s="406">
        <v>41540</v>
      </c>
      <c r="E37" s="408">
        <v>24</v>
      </c>
      <c r="F37" s="370"/>
      <c r="G37" s="405">
        <v>41570</v>
      </c>
      <c r="H37" s="408">
        <v>24</v>
      </c>
      <c r="I37" s="430">
        <v>0.29166666666666669</v>
      </c>
      <c r="J37" s="406">
        <v>41601</v>
      </c>
      <c r="K37" s="408">
        <v>24</v>
      </c>
      <c r="L37" s="412">
        <f>$F$21</f>
        <v>0.20833333333333334</v>
      </c>
      <c r="M37" s="406">
        <v>41631</v>
      </c>
      <c r="N37" s="408">
        <v>24</v>
      </c>
      <c r="O37" s="430"/>
      <c r="P37" s="413">
        <v>41662</v>
      </c>
      <c r="Q37" s="408">
        <v>24</v>
      </c>
      <c r="R37" s="412">
        <f>$F$19</f>
        <v>0</v>
      </c>
      <c r="S37" s="406">
        <v>41693</v>
      </c>
      <c r="T37" s="407">
        <v>24</v>
      </c>
      <c r="U37" s="430"/>
      <c r="V37" s="406">
        <v>41721</v>
      </c>
      <c r="W37" s="408">
        <v>24</v>
      </c>
      <c r="X37" s="370"/>
      <c r="Y37" s="404">
        <v>41752</v>
      </c>
      <c r="Z37" s="408">
        <v>24</v>
      </c>
      <c r="AA37" s="430">
        <v>0.29166666666666669</v>
      </c>
      <c r="AB37" s="406">
        <v>41782</v>
      </c>
      <c r="AC37" s="408">
        <v>24</v>
      </c>
      <c r="AD37" s="412">
        <f>$F$20</f>
        <v>0.20833333333333334</v>
      </c>
      <c r="AE37" s="406">
        <v>41813</v>
      </c>
      <c r="AF37" s="408">
        <v>24</v>
      </c>
      <c r="AG37" s="370"/>
      <c r="AH37" s="405">
        <v>41843</v>
      </c>
      <c r="AI37" s="409">
        <v>24</v>
      </c>
      <c r="AJ37" s="430"/>
      <c r="AK37" s="406">
        <v>41874</v>
      </c>
      <c r="AL37" s="409">
        <v>24</v>
      </c>
      <c r="AM37" s="432"/>
    </row>
    <row r="38" spans="4:40">
      <c r="D38" s="406">
        <v>41541</v>
      </c>
      <c r="E38" s="408">
        <v>25</v>
      </c>
      <c r="F38" s="412">
        <f>$F$17</f>
        <v>0.20833333333333334</v>
      </c>
      <c r="G38" s="405">
        <v>41571</v>
      </c>
      <c r="H38" s="408">
        <v>25</v>
      </c>
      <c r="I38" s="430"/>
      <c r="J38" s="406">
        <v>41602</v>
      </c>
      <c r="K38" s="408">
        <v>25</v>
      </c>
      <c r="L38" s="370"/>
      <c r="M38" s="406">
        <v>41632</v>
      </c>
      <c r="N38" s="427">
        <v>25</v>
      </c>
      <c r="O38" s="425" t="str">
        <f>$A$53</f>
        <v>FERIE</v>
      </c>
      <c r="P38" s="413">
        <v>41663</v>
      </c>
      <c r="Q38" s="408">
        <v>25</v>
      </c>
      <c r="R38" s="412">
        <f>$F$20</f>
        <v>0.20833333333333334</v>
      </c>
      <c r="S38" s="406">
        <v>41694</v>
      </c>
      <c r="T38" s="408">
        <v>25</v>
      </c>
      <c r="U38" s="430"/>
      <c r="V38" s="406">
        <v>41722</v>
      </c>
      <c r="W38" s="408">
        <v>25</v>
      </c>
      <c r="X38" s="370"/>
      <c r="Y38" s="404">
        <v>41753</v>
      </c>
      <c r="Z38" s="408">
        <v>25</v>
      </c>
      <c r="AA38" s="430">
        <v>0.29166666666666669</v>
      </c>
      <c r="AB38" s="406">
        <v>41783</v>
      </c>
      <c r="AC38" s="408">
        <v>25</v>
      </c>
      <c r="AD38" s="412">
        <f>$F$21</f>
        <v>0.20833333333333334</v>
      </c>
      <c r="AE38" s="406">
        <v>41814</v>
      </c>
      <c r="AF38" s="408">
        <v>25</v>
      </c>
      <c r="AG38" s="412"/>
      <c r="AH38" s="405">
        <v>41844</v>
      </c>
      <c r="AI38" s="408">
        <v>25</v>
      </c>
      <c r="AJ38" s="430"/>
      <c r="AK38" s="406">
        <v>41875</v>
      </c>
      <c r="AL38" s="408">
        <v>25</v>
      </c>
      <c r="AM38" s="432"/>
    </row>
    <row r="39" spans="4:40">
      <c r="D39" s="406">
        <v>41542</v>
      </c>
      <c r="E39" s="408">
        <v>26</v>
      </c>
      <c r="F39" s="412">
        <f>$F$18</f>
        <v>0.20833333333333334</v>
      </c>
      <c r="G39" s="405">
        <v>41572</v>
      </c>
      <c r="H39" s="408">
        <v>26</v>
      </c>
      <c r="I39" s="430"/>
      <c r="J39" s="406">
        <v>41603</v>
      </c>
      <c r="K39" s="408">
        <v>26</v>
      </c>
      <c r="L39" s="370"/>
      <c r="M39" s="406">
        <v>41633</v>
      </c>
      <c r="N39" s="408">
        <v>26</v>
      </c>
      <c r="O39" s="430"/>
      <c r="P39" s="413">
        <v>41664</v>
      </c>
      <c r="Q39" s="409">
        <v>26</v>
      </c>
      <c r="R39" s="412">
        <f>$F$21</f>
        <v>0.20833333333333334</v>
      </c>
      <c r="S39" s="406">
        <v>41695</v>
      </c>
      <c r="T39" s="409">
        <v>26</v>
      </c>
      <c r="U39" s="429">
        <v>0.29166666666666669</v>
      </c>
      <c r="V39" s="406">
        <v>41723</v>
      </c>
      <c r="W39" s="408">
        <v>26</v>
      </c>
      <c r="X39" s="412">
        <f>$F$17</f>
        <v>0.20833333333333334</v>
      </c>
      <c r="Y39" s="404">
        <v>41754</v>
      </c>
      <c r="Z39" s="408">
        <v>26</v>
      </c>
      <c r="AA39" s="430"/>
      <c r="AB39" s="406">
        <v>41784</v>
      </c>
      <c r="AC39" s="408">
        <v>26</v>
      </c>
      <c r="AD39" s="370"/>
      <c r="AE39" s="406">
        <v>41815</v>
      </c>
      <c r="AF39" s="408">
        <v>26</v>
      </c>
      <c r="AG39" s="412"/>
      <c r="AH39" s="405">
        <v>41845</v>
      </c>
      <c r="AI39" s="408">
        <v>26</v>
      </c>
      <c r="AJ39" s="430"/>
      <c r="AK39" s="406">
        <v>41876</v>
      </c>
      <c r="AL39" s="408">
        <v>26</v>
      </c>
      <c r="AM39" s="432"/>
    </row>
    <row r="40" spans="4:40">
      <c r="D40" s="406">
        <v>41543</v>
      </c>
      <c r="E40" s="408">
        <v>27</v>
      </c>
      <c r="F40" s="412">
        <f>$F$19</f>
        <v>0</v>
      </c>
      <c r="G40" s="405">
        <v>41573</v>
      </c>
      <c r="H40" s="408">
        <v>27</v>
      </c>
      <c r="I40" s="430"/>
      <c r="J40" s="406">
        <v>41604</v>
      </c>
      <c r="K40" s="408">
        <v>27</v>
      </c>
      <c r="L40" s="412">
        <f>$F$17</f>
        <v>0.20833333333333334</v>
      </c>
      <c r="M40" s="406">
        <v>41634</v>
      </c>
      <c r="N40" s="408">
        <v>27</v>
      </c>
      <c r="O40" s="430"/>
      <c r="P40" s="413">
        <v>41665</v>
      </c>
      <c r="Q40" s="409">
        <v>27</v>
      </c>
      <c r="R40" s="370"/>
      <c r="S40" s="406">
        <v>41696</v>
      </c>
      <c r="T40" s="407">
        <v>27</v>
      </c>
      <c r="U40" s="430">
        <v>0.29166666666666669</v>
      </c>
      <c r="V40" s="406">
        <v>41724</v>
      </c>
      <c r="W40" s="408">
        <v>27</v>
      </c>
      <c r="X40" s="412">
        <f>$F$18</f>
        <v>0.20833333333333334</v>
      </c>
      <c r="Y40" s="404">
        <v>41755</v>
      </c>
      <c r="Z40" s="408">
        <v>27</v>
      </c>
      <c r="AA40" s="430"/>
      <c r="AB40" s="406">
        <v>41785</v>
      </c>
      <c r="AC40" s="408">
        <v>27</v>
      </c>
      <c r="AD40" s="370"/>
      <c r="AE40" s="406">
        <v>41816</v>
      </c>
      <c r="AF40" s="408">
        <v>27</v>
      </c>
      <c r="AG40" s="412"/>
      <c r="AH40" s="405">
        <v>41846</v>
      </c>
      <c r="AI40" s="408">
        <v>27</v>
      </c>
      <c r="AJ40" s="430"/>
      <c r="AK40" s="406">
        <v>41877</v>
      </c>
      <c r="AL40" s="408">
        <v>27</v>
      </c>
      <c r="AM40" s="432"/>
    </row>
    <row r="41" spans="4:40">
      <c r="D41" s="406">
        <v>41544</v>
      </c>
      <c r="E41" s="408">
        <v>28</v>
      </c>
      <c r="F41" s="412">
        <f>$F$20</f>
        <v>0.20833333333333334</v>
      </c>
      <c r="G41" s="405">
        <v>41574</v>
      </c>
      <c r="H41" s="408">
        <v>28</v>
      </c>
      <c r="I41" s="430"/>
      <c r="J41" s="406">
        <v>41605</v>
      </c>
      <c r="K41" s="408">
        <v>28</v>
      </c>
      <c r="L41" s="412">
        <f>$F$18</f>
        <v>0.20833333333333334</v>
      </c>
      <c r="M41" s="406">
        <v>41635</v>
      </c>
      <c r="N41" s="408">
        <v>28</v>
      </c>
      <c r="O41" s="430"/>
      <c r="P41" s="413">
        <v>41666</v>
      </c>
      <c r="Q41" s="408">
        <v>28</v>
      </c>
      <c r="R41" s="370"/>
      <c r="S41" s="406">
        <v>41697</v>
      </c>
      <c r="T41" s="408">
        <v>28</v>
      </c>
      <c r="U41" s="430">
        <v>0.29166666666666669</v>
      </c>
      <c r="V41" s="406">
        <v>41725</v>
      </c>
      <c r="W41" s="409">
        <v>28</v>
      </c>
      <c r="X41" s="412">
        <f>$F$19</f>
        <v>0</v>
      </c>
      <c r="Y41" s="404">
        <v>41756</v>
      </c>
      <c r="Z41" s="408">
        <v>28</v>
      </c>
      <c r="AA41" s="430"/>
      <c r="AB41" s="406">
        <v>41786</v>
      </c>
      <c r="AC41" s="408">
        <v>28</v>
      </c>
      <c r="AD41" s="412">
        <f>$F$17</f>
        <v>0.20833333333333334</v>
      </c>
      <c r="AE41" s="406">
        <v>41817</v>
      </c>
      <c r="AF41" s="409">
        <v>28</v>
      </c>
      <c r="AG41" s="412"/>
      <c r="AH41" s="405">
        <v>41847</v>
      </c>
      <c r="AI41" s="408">
        <v>28</v>
      </c>
      <c r="AJ41" s="430"/>
      <c r="AK41" s="406">
        <v>41878</v>
      </c>
      <c r="AL41" s="408">
        <v>28</v>
      </c>
      <c r="AM41" s="432"/>
    </row>
    <row r="42" spans="4:40">
      <c r="D42" s="406">
        <v>41545</v>
      </c>
      <c r="E42" s="408">
        <v>29</v>
      </c>
      <c r="F42" s="412">
        <f>$F$21</f>
        <v>0.20833333333333334</v>
      </c>
      <c r="G42" s="405">
        <v>41575</v>
      </c>
      <c r="H42" s="408">
        <v>29</v>
      </c>
      <c r="I42" s="430"/>
      <c r="J42" s="406">
        <v>41606</v>
      </c>
      <c r="K42" s="408">
        <v>29</v>
      </c>
      <c r="L42" s="412">
        <f>$F$19</f>
        <v>0</v>
      </c>
      <c r="M42" s="406">
        <v>41636</v>
      </c>
      <c r="N42" s="408">
        <v>29</v>
      </c>
      <c r="O42" s="430"/>
      <c r="P42" s="413">
        <v>41667</v>
      </c>
      <c r="Q42" s="408">
        <v>29</v>
      </c>
      <c r="R42" s="412">
        <f>$F$17</f>
        <v>0.20833333333333334</v>
      </c>
      <c r="S42" s="438"/>
      <c r="T42" s="438"/>
      <c r="U42" s="442"/>
      <c r="V42" s="406">
        <v>41726</v>
      </c>
      <c r="W42" s="409">
        <v>29</v>
      </c>
      <c r="X42" s="412">
        <f>$F$20</f>
        <v>0.20833333333333334</v>
      </c>
      <c r="Y42" s="404">
        <v>41757</v>
      </c>
      <c r="Z42" s="408">
        <v>29</v>
      </c>
      <c r="AA42" s="430"/>
      <c r="AB42" s="406">
        <v>41787</v>
      </c>
      <c r="AC42" s="408">
        <v>29</v>
      </c>
      <c r="AD42" s="412">
        <f>$F$18</f>
        <v>0.20833333333333334</v>
      </c>
      <c r="AE42" s="406">
        <v>41818</v>
      </c>
      <c r="AF42" s="409">
        <v>29</v>
      </c>
      <c r="AG42" s="412"/>
      <c r="AH42" s="405">
        <v>41848</v>
      </c>
      <c r="AI42" s="408">
        <v>29</v>
      </c>
      <c r="AJ42" s="430"/>
      <c r="AK42" s="406">
        <v>41879</v>
      </c>
      <c r="AL42" s="408">
        <v>29</v>
      </c>
      <c r="AM42" s="432"/>
    </row>
    <row r="43" spans="4:40">
      <c r="D43" s="406">
        <v>41546</v>
      </c>
      <c r="E43" s="408">
        <v>30</v>
      </c>
      <c r="F43" s="370"/>
      <c r="G43" s="405">
        <v>41576</v>
      </c>
      <c r="H43" s="408">
        <v>30</v>
      </c>
      <c r="I43" s="430"/>
      <c r="J43" s="406">
        <v>41607</v>
      </c>
      <c r="K43" s="408">
        <v>30</v>
      </c>
      <c r="L43" s="412">
        <f>$F$20</f>
        <v>0.20833333333333334</v>
      </c>
      <c r="M43" s="406">
        <v>41637</v>
      </c>
      <c r="N43" s="408">
        <v>30</v>
      </c>
      <c r="O43" s="430"/>
      <c r="P43" s="413">
        <v>41668</v>
      </c>
      <c r="Q43" s="408">
        <v>30</v>
      </c>
      <c r="R43" s="412">
        <f>$F$18</f>
        <v>0.20833333333333334</v>
      </c>
      <c r="S43" s="438"/>
      <c r="T43" s="438"/>
      <c r="U43" s="442"/>
      <c r="V43" s="406">
        <v>41727</v>
      </c>
      <c r="W43" s="408">
        <v>30</v>
      </c>
      <c r="X43" s="433">
        <v>0.3125</v>
      </c>
      <c r="Y43" s="404">
        <v>41758</v>
      </c>
      <c r="Z43" s="408">
        <v>30</v>
      </c>
      <c r="AA43" s="447"/>
      <c r="AB43" s="406">
        <v>41788</v>
      </c>
      <c r="AC43" s="408">
        <v>30</v>
      </c>
      <c r="AD43" s="412">
        <f>$F$19</f>
        <v>0</v>
      </c>
      <c r="AE43" s="406">
        <v>41819</v>
      </c>
      <c r="AF43" s="408">
        <v>30</v>
      </c>
      <c r="AG43" s="370"/>
      <c r="AH43" s="405">
        <v>41849</v>
      </c>
      <c r="AI43" s="409">
        <v>30</v>
      </c>
      <c r="AJ43" s="430"/>
      <c r="AK43" s="406">
        <v>41880</v>
      </c>
      <c r="AL43" s="409">
        <v>30</v>
      </c>
      <c r="AM43" s="432"/>
    </row>
    <row r="44" spans="4:40">
      <c r="D44" s="438"/>
      <c r="E44" s="439"/>
      <c r="F44" s="440"/>
      <c r="G44" s="405">
        <v>41577</v>
      </c>
      <c r="H44" s="408">
        <v>31</v>
      </c>
      <c r="I44" s="430"/>
      <c r="J44" s="438"/>
      <c r="K44" s="439"/>
      <c r="L44" s="441"/>
      <c r="M44" s="406">
        <v>41638</v>
      </c>
      <c r="N44" s="407">
        <v>31</v>
      </c>
      <c r="O44" s="430"/>
      <c r="P44" s="413">
        <v>41669</v>
      </c>
      <c r="Q44" s="419">
        <v>31</v>
      </c>
      <c r="R44" s="412">
        <f>$F$19</f>
        <v>0</v>
      </c>
      <c r="S44" s="438"/>
      <c r="T44" s="443"/>
      <c r="U44" s="442"/>
      <c r="V44" s="406">
        <v>41728</v>
      </c>
      <c r="W44" s="408">
        <v>31</v>
      </c>
      <c r="X44" s="370"/>
      <c r="Y44" s="438"/>
      <c r="Z44" s="438"/>
      <c r="AA44" s="442"/>
      <c r="AB44" s="406">
        <v>41789</v>
      </c>
      <c r="AC44" s="409">
        <v>31</v>
      </c>
      <c r="AD44" s="412">
        <f>$F$20</f>
        <v>0.20833333333333334</v>
      </c>
      <c r="AE44" s="438"/>
      <c r="AF44" s="439"/>
      <c r="AG44" s="441"/>
      <c r="AH44" s="405">
        <v>41850</v>
      </c>
      <c r="AI44" s="409">
        <v>31</v>
      </c>
      <c r="AJ44" s="430"/>
      <c r="AK44" s="406">
        <v>41881</v>
      </c>
      <c r="AL44" s="409">
        <v>31</v>
      </c>
      <c r="AM44" s="433"/>
    </row>
    <row r="45" spans="4:40" s="158" customFormat="1">
      <c r="D45" s="159"/>
      <c r="E45" s="159"/>
      <c r="F45" s="160">
        <f>SUM(F14:F44)</f>
        <v>3.5416666666666674</v>
      </c>
      <c r="G45" s="160"/>
      <c r="H45" s="160"/>
      <c r="I45" s="160">
        <f>SUM(I14:I44)</f>
        <v>3.083333333333333</v>
      </c>
      <c r="J45" s="160"/>
      <c r="K45" s="160"/>
      <c r="L45" s="160">
        <f>SUM(L14:L44)</f>
        <v>3.1250000000000004</v>
      </c>
      <c r="M45" s="160"/>
      <c r="N45" s="160"/>
      <c r="O45" s="160">
        <f>SUM(O14:O44)</f>
        <v>2.7083333333333335</v>
      </c>
      <c r="P45" s="161"/>
      <c r="Q45" s="160"/>
      <c r="R45" s="160">
        <f>SUM(R14:R44)</f>
        <v>3.5000000000000009</v>
      </c>
      <c r="S45" s="160"/>
      <c r="T45" s="160"/>
      <c r="U45" s="160">
        <f>SUM(U14:U44)</f>
        <v>3.7916666666666665</v>
      </c>
      <c r="V45" s="160"/>
      <c r="W45" s="160"/>
      <c r="X45" s="160">
        <f>SUM(X14:X44)</f>
        <v>2.6041666666666665</v>
      </c>
      <c r="Y45" s="160"/>
      <c r="Z45" s="160"/>
      <c r="AA45" s="160">
        <f>SUM(AA14:AA44)</f>
        <v>3.1666666666666661</v>
      </c>
      <c r="AB45" s="160"/>
      <c r="AC45" s="160"/>
      <c r="AD45" s="160">
        <f>SUM(AD14:AD44)</f>
        <v>2.5</v>
      </c>
      <c r="AE45" s="160"/>
      <c r="AF45" s="160"/>
      <c r="AG45" s="160">
        <f>SUM(AG14:AG44)</f>
        <v>1.8749999999999998</v>
      </c>
      <c r="AH45" s="160"/>
      <c r="AI45" s="160"/>
      <c r="AJ45" s="160">
        <f>SUM(AJ14:AJ44)</f>
        <v>0</v>
      </c>
      <c r="AK45" s="160"/>
      <c r="AL45" s="160"/>
      <c r="AM45" s="160">
        <f>SUM(AM14:AM44)</f>
        <v>0</v>
      </c>
    </row>
    <row r="47" spans="4:40" ht="15.75" customHeight="1">
      <c r="D47" s="633" t="s">
        <v>109</v>
      </c>
      <c r="E47" s="633"/>
      <c r="F47" s="633"/>
      <c r="G47" s="634">
        <f>SUM(D45:AM45)</f>
        <v>29.895833333333336</v>
      </c>
      <c r="H47" s="634"/>
      <c r="I47" s="634"/>
      <c r="J47" s="162"/>
      <c r="K47" s="635" t="s">
        <v>110</v>
      </c>
      <c r="L47" s="635"/>
      <c r="M47" s="635"/>
      <c r="N47" s="635"/>
      <c r="O47" s="635"/>
      <c r="P47" s="635"/>
      <c r="Q47" s="635"/>
      <c r="R47" s="634">
        <f>SUM(AJ22:AJ26)+SUM(AM40:AM43)</f>
        <v>0</v>
      </c>
      <c r="S47" s="634"/>
      <c r="T47" s="634"/>
      <c r="V47" s="162"/>
      <c r="W47" s="636" t="s">
        <v>111</v>
      </c>
      <c r="X47" s="636"/>
      <c r="Y47" s="636"/>
      <c r="Z47" s="636"/>
      <c r="AA47" s="636"/>
      <c r="AB47" s="632">
        <f>'Liste des personnels'!G22</f>
        <v>34.166666666666664</v>
      </c>
      <c r="AC47" s="632"/>
      <c r="AD47" s="632"/>
      <c r="AE47" s="632"/>
      <c r="AF47" s="632"/>
      <c r="AH47" s="635" t="s">
        <v>112</v>
      </c>
      <c r="AI47" s="635"/>
      <c r="AJ47" s="635"/>
      <c r="AK47" s="634">
        <f>AB47-G47</f>
        <v>4.2708333333333286</v>
      </c>
      <c r="AL47" s="634"/>
      <c r="AM47" s="634"/>
    </row>
    <row r="48" spans="4:40" ht="15.75" customHeight="1">
      <c r="D48" s="91"/>
      <c r="E48" s="91"/>
      <c r="F48" s="91"/>
      <c r="G48" s="91"/>
      <c r="H48" s="91"/>
      <c r="I48" s="91"/>
      <c r="J48" s="91"/>
      <c r="AH48" s="640" t="s">
        <v>113</v>
      </c>
      <c r="AI48" s="640"/>
      <c r="AJ48" s="640"/>
      <c r="AK48" s="640"/>
      <c r="AL48" s="640"/>
      <c r="AM48" s="640"/>
    </row>
    <row r="49" spans="1:39">
      <c r="AH49" s="640"/>
      <c r="AI49" s="640"/>
      <c r="AJ49" s="640"/>
      <c r="AK49" s="640"/>
      <c r="AL49" s="640"/>
      <c r="AM49" s="640"/>
    </row>
    <row r="50" spans="1:39">
      <c r="F50" s="108" t="s">
        <v>165</v>
      </c>
      <c r="R50" s="121" t="str">
        <f>'Liste des personnels'!$D$51</f>
        <v>Le Proviseur,</v>
      </c>
      <c r="AD50" s="121" t="s">
        <v>85</v>
      </c>
    </row>
    <row r="51" spans="1:39">
      <c r="A51" s="450" t="s">
        <v>108</v>
      </c>
      <c r="B51" s="637" t="s">
        <v>226</v>
      </c>
      <c r="C51" s="638"/>
      <c r="D51" s="638"/>
      <c r="E51" s="638"/>
      <c r="F51" s="638"/>
    </row>
    <row r="52" spans="1:39">
      <c r="A52" s="432" t="s">
        <v>223</v>
      </c>
      <c r="B52" s="630" t="s">
        <v>224</v>
      </c>
      <c r="C52" s="631"/>
      <c r="D52" s="631"/>
      <c r="E52" s="631"/>
      <c r="F52" s="631"/>
    </row>
    <row r="53" spans="1:39">
      <c r="A53" s="428" t="s">
        <v>215</v>
      </c>
      <c r="B53" s="630" t="s">
        <v>222</v>
      </c>
      <c r="C53" s="631"/>
      <c r="D53" s="631"/>
      <c r="E53" s="631"/>
      <c r="F53" s="631"/>
      <c r="T53" s="121" t="str">
        <f>'Liste des personnels'!$D$53</f>
        <v>J-M. SAILLY</v>
      </c>
      <c r="AF53" s="121" t="str">
        <f>J7</f>
        <v>Fabienne Canesse</v>
      </c>
    </row>
    <row r="54" spans="1:39">
      <c r="A54" s="432" t="s">
        <v>107</v>
      </c>
      <c r="B54" s="641" t="s">
        <v>225</v>
      </c>
      <c r="C54" s="642"/>
      <c r="D54" s="642"/>
      <c r="E54" s="642"/>
      <c r="F54" s="642"/>
    </row>
    <row r="55" spans="1:39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40">
    <mergeCell ref="B51:F51"/>
    <mergeCell ref="B52:F52"/>
    <mergeCell ref="B53:F53"/>
    <mergeCell ref="B54:F54"/>
    <mergeCell ref="B55:G55"/>
    <mergeCell ref="AH47:AJ47"/>
    <mergeCell ref="AK47:AM47"/>
    <mergeCell ref="AH48:AM49"/>
    <mergeCell ref="D47:F47"/>
    <mergeCell ref="G47:I47"/>
    <mergeCell ref="K47:Q47"/>
    <mergeCell ref="R47:T47"/>
    <mergeCell ref="W47:AA47"/>
    <mergeCell ref="AB47:AF47"/>
    <mergeCell ref="AK13:AM13"/>
    <mergeCell ref="U10:Z10"/>
    <mergeCell ref="AA10:AK10"/>
    <mergeCell ref="D12:F12"/>
    <mergeCell ref="Y12:AA12"/>
    <mergeCell ref="D13:F13"/>
    <mergeCell ref="G13:I13"/>
    <mergeCell ref="J13:L13"/>
    <mergeCell ref="M13:O13"/>
    <mergeCell ref="P13:R13"/>
    <mergeCell ref="S13:U13"/>
    <mergeCell ref="V13:X13"/>
    <mergeCell ref="Y13:AA13"/>
    <mergeCell ref="AB13:AD13"/>
    <mergeCell ref="AE13:AG13"/>
    <mergeCell ref="AH13:AJ13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4:D43">
    <cfRule type="containsText" dxfId="258" priority="21" stopIfTrue="1" operator="containsText" text="samedi">
      <formula>NOT(ISERROR(SEARCH("samedi",D14)))</formula>
    </cfRule>
    <cfRule type="containsText" dxfId="257" priority="22" stopIfTrue="1" operator="containsText" text="sam">
      <formula>NOT(ISERROR(SEARCH("sam",D14)))</formula>
    </cfRule>
  </conditionalFormatting>
  <conditionalFormatting sqref="D14:E44 F14 F16:F21 G14:N44 O14 O16:O44 P14:AM44 F23:F44">
    <cfRule type="containsText" dxfId="256" priority="15" stopIfTrue="1" operator="containsText" text="sam">
      <formula>NOT(ISERROR(SEARCH("sam",D14)))</formula>
    </cfRule>
    <cfRule type="containsText" dxfId="255" priority="16" stopIfTrue="1" operator="containsText" text="sam;dim">
      <formula>NOT(ISERROR(SEARCH("sam;dim",D14)))</formula>
    </cfRule>
    <cfRule type="containsText" dxfId="254" priority="17" stopIfTrue="1" operator="containsText" text="dim">
      <formula>NOT(ISERROR(SEARCH("dim",D14)))</formula>
    </cfRule>
    <cfRule type="containsText" dxfId="253" priority="18" stopIfTrue="1" operator="containsText" text="lun">
      <formula>NOT(ISERROR(SEARCH("lun",D14)))</formula>
    </cfRule>
    <cfRule type="containsText" dxfId="252" priority="19" stopIfTrue="1" operator="containsText" text="lun">
      <formula>NOT(ISERROR(SEARCH("lun",D14)))</formula>
    </cfRule>
    <cfRule type="containsText" dxfId="251" priority="20" stopIfTrue="1" operator="containsText" text="dim">
      <formula>NOT(ISERROR(SEARCH("dim",D14)))</formula>
    </cfRule>
  </conditionalFormatting>
  <conditionalFormatting sqref="D15">
    <cfRule type="containsText" dxfId="250" priority="14" stopIfTrue="1" operator="containsText" text="sam">
      <formula>NOT(ISERROR(SEARCH("sam",D15)))</formula>
    </cfRule>
  </conditionalFormatting>
  <conditionalFormatting sqref="A53">
    <cfRule type="containsText" dxfId="249" priority="13" operator="containsText" text="FERIE">
      <formula>NOT(ISERROR(SEARCH("FERIE",A53)))</formula>
    </cfRule>
  </conditionalFormatting>
  <conditionalFormatting sqref="A52">
    <cfRule type="cellIs" dxfId="248" priority="12" operator="equal">
      <formula>$A$53</formula>
    </cfRule>
  </conditionalFormatting>
  <conditionalFormatting sqref="A52">
    <cfRule type="cellIs" dxfId="247" priority="11" operator="equal">
      <formula>$A$53</formula>
    </cfRule>
  </conditionalFormatting>
  <conditionalFormatting sqref="A53">
    <cfRule type="cellIs" dxfId="246" priority="10" operator="equal">
      <formula>$A$53</formula>
    </cfRule>
  </conditionalFormatting>
  <conditionalFormatting sqref="D14:D43">
    <cfRule type="containsText" dxfId="245" priority="8" stopIfTrue="1" operator="containsText" text="samedi">
      <formula>NOT(ISERROR(SEARCH("samedi",D14)))</formula>
    </cfRule>
    <cfRule type="containsText" dxfId="244" priority="9" stopIfTrue="1" operator="containsText" text="sam">
      <formula>NOT(ISERROR(SEARCH("sam",D14)))</formula>
    </cfRule>
  </conditionalFormatting>
  <conditionalFormatting sqref="D14:E44 F14 F16:F21 O14 G14:N44 O16:O44 P14:AM44 F23:F44">
    <cfRule type="containsText" dxfId="243" priority="2" stopIfTrue="1" operator="containsText" text="sam">
      <formula>NOT(ISERROR(SEARCH("sam",D14)))</formula>
    </cfRule>
    <cfRule type="containsText" dxfId="242" priority="3" stopIfTrue="1" operator="containsText" text="sam;dim">
      <formula>NOT(ISERROR(SEARCH("sam;dim",D14)))</formula>
    </cfRule>
    <cfRule type="containsText" dxfId="241" priority="4" stopIfTrue="1" operator="containsText" text="dim">
      <formula>NOT(ISERROR(SEARCH("dim",D14)))</formula>
    </cfRule>
    <cfRule type="containsText" dxfId="240" priority="5" stopIfTrue="1" operator="containsText" text="lun">
      <formula>NOT(ISERROR(SEARCH("lun",D14)))</formula>
    </cfRule>
    <cfRule type="containsText" dxfId="239" priority="6" stopIfTrue="1" operator="containsText" text="lun">
      <formula>NOT(ISERROR(SEARCH("lun",D14)))</formula>
    </cfRule>
    <cfRule type="containsText" dxfId="238" priority="7" stopIfTrue="1" operator="containsText" text="dim">
      <formula>NOT(ISERROR(SEARCH("dim",D14)))</formula>
    </cfRule>
  </conditionalFormatting>
  <conditionalFormatting sqref="D15">
    <cfRule type="containsText" dxfId="237" priority="1" stopIfTrue="1" operator="containsText" text="sam">
      <formula>NOT(ISERROR(SEARCH("sam",D15)))</formula>
    </cfRule>
  </conditionalFormatting>
  <printOptions horizontalCentered="1" verticalCentered="1"/>
  <pageMargins left="0" right="1.6141732283464567" top="0" bottom="0" header="0" footer="0"/>
  <pageSetup paperSize="9" scale="63" firstPageNumber="0" orientation="landscape" r:id="rId1"/>
  <headerFooter alignWithMargins="0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7">
    <pageSetUpPr fitToPage="1"/>
  </sheetPr>
  <dimension ref="A4:BK31"/>
  <sheetViews>
    <sheetView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3.5546875" style="34" customWidth="1"/>
    <col min="61" max="61" width="11.44140625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">
        <v>116</v>
      </c>
      <c r="BC5" s="35"/>
      <c r="BF5" s="673">
        <v>41517</v>
      </c>
      <c r="BG5" s="673"/>
      <c r="BH5" s="673"/>
      <c r="BI5" s="673"/>
    </row>
    <row r="6" spans="1:62">
      <c r="AO6" s="674" t="s">
        <v>117</v>
      </c>
      <c r="AP6" s="674"/>
      <c r="AQ6" s="674"/>
      <c r="AR6" s="674"/>
      <c r="AS6" s="674"/>
      <c r="AT6" s="674"/>
      <c r="AU6" s="674"/>
      <c r="AV6" s="674"/>
      <c r="AW6" s="674"/>
      <c r="AX6" s="674"/>
      <c r="AY6" s="674"/>
      <c r="AZ6" s="674"/>
      <c r="BA6" s="674"/>
      <c r="BB6" s="674"/>
      <c r="BC6" s="674"/>
      <c r="BD6" s="674"/>
      <c r="BF6" s="673">
        <v>41669</v>
      </c>
      <c r="BG6" s="673"/>
      <c r="BH6" s="673"/>
      <c r="BI6" s="673"/>
      <c r="BJ6" s="34" t="s">
        <v>118</v>
      </c>
    </row>
    <row r="8" spans="1:62" s="38" customFormat="1" ht="18.75" customHeight="1">
      <c r="B8" s="39" t="s">
        <v>69</v>
      </c>
      <c r="N8" s="39" t="str">
        <f>'Liste des personnels'!C23</f>
        <v>Sandrine GROULT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personnels'!D23</f>
        <v>Agent en CUI-CAE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personnels'!E23</f>
        <v>Entretien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personnels'!F23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189"/>
      <c r="B12" s="190"/>
      <c r="C12" s="189"/>
      <c r="D12" s="191"/>
      <c r="E12" s="675" t="s">
        <v>73</v>
      </c>
      <c r="F12" s="675"/>
      <c r="G12" s="675"/>
      <c r="H12" s="675"/>
      <c r="I12" s="675"/>
      <c r="J12" s="675"/>
      <c r="K12" s="675"/>
      <c r="L12" s="675"/>
      <c r="M12" s="675"/>
      <c r="N12" s="675"/>
      <c r="O12" s="675"/>
      <c r="P12" s="675"/>
      <c r="Q12" s="675"/>
      <c r="R12" s="675"/>
      <c r="S12" s="675"/>
      <c r="T12" s="675"/>
      <c r="U12" s="675"/>
      <c r="V12" s="675"/>
      <c r="W12" s="675"/>
      <c r="X12" s="675"/>
      <c r="Y12" s="675"/>
      <c r="Z12" s="675"/>
      <c r="AA12" s="675"/>
      <c r="AB12" s="675"/>
      <c r="AC12" s="675"/>
      <c r="AD12" s="675"/>
      <c r="AE12" s="675"/>
      <c r="AF12" s="675"/>
      <c r="AG12" s="675"/>
      <c r="AH12" s="675"/>
      <c r="AI12" s="675"/>
      <c r="AJ12" s="675"/>
      <c r="AK12" s="675"/>
      <c r="AL12" s="675"/>
      <c r="AM12" s="675"/>
      <c r="AN12" s="675"/>
      <c r="AO12" s="675"/>
      <c r="AP12" s="675"/>
      <c r="AQ12" s="675"/>
      <c r="AR12" s="675"/>
      <c r="AS12" s="675"/>
      <c r="AT12" s="675"/>
      <c r="AU12" s="675"/>
      <c r="AV12" s="675"/>
      <c r="AW12" s="675"/>
      <c r="AX12" s="675"/>
      <c r="AY12" s="675"/>
      <c r="AZ12" s="675"/>
      <c r="BA12" s="675"/>
      <c r="BB12" s="675"/>
      <c r="BC12" s="675"/>
      <c r="BD12" s="675"/>
      <c r="BE12" s="675"/>
      <c r="BF12" s="675"/>
      <c r="BG12" s="675"/>
      <c r="BH12" s="675"/>
      <c r="BI12" s="45"/>
    </row>
    <row r="13" spans="1:62" ht="15.9" customHeight="1">
      <c r="A13" s="192" t="s">
        <v>74</v>
      </c>
      <c r="B13" s="193"/>
      <c r="C13" s="676">
        <v>6</v>
      </c>
      <c r="D13" s="676"/>
      <c r="E13" s="194"/>
      <c r="F13" s="194"/>
      <c r="G13" s="677">
        <v>7</v>
      </c>
      <c r="H13" s="677"/>
      <c r="I13" s="194"/>
      <c r="J13" s="194"/>
      <c r="K13" s="677">
        <v>8</v>
      </c>
      <c r="L13" s="677"/>
      <c r="M13" s="194"/>
      <c r="N13" s="194"/>
      <c r="O13" s="677">
        <v>9</v>
      </c>
      <c r="P13" s="677"/>
      <c r="Q13" s="194"/>
      <c r="R13" s="194"/>
      <c r="S13" s="677">
        <v>10</v>
      </c>
      <c r="T13" s="677"/>
      <c r="U13" s="194"/>
      <c r="V13" s="194"/>
      <c r="W13" s="677">
        <v>11</v>
      </c>
      <c r="X13" s="677"/>
      <c r="Y13" s="194"/>
      <c r="Z13" s="194"/>
      <c r="AA13" s="677">
        <v>12</v>
      </c>
      <c r="AB13" s="677"/>
      <c r="AC13" s="194"/>
      <c r="AD13" s="194"/>
      <c r="AE13" s="677">
        <v>13</v>
      </c>
      <c r="AF13" s="677"/>
      <c r="AG13" s="194"/>
      <c r="AH13" s="194"/>
      <c r="AI13" s="677">
        <v>14</v>
      </c>
      <c r="AJ13" s="677"/>
      <c r="AK13" s="194"/>
      <c r="AL13" s="194"/>
      <c r="AM13" s="677">
        <v>15</v>
      </c>
      <c r="AN13" s="677"/>
      <c r="AO13" s="194"/>
      <c r="AP13" s="194"/>
      <c r="AQ13" s="677">
        <v>16</v>
      </c>
      <c r="AR13" s="677"/>
      <c r="AS13" s="195"/>
      <c r="AT13" s="194"/>
      <c r="AU13" s="677">
        <v>17</v>
      </c>
      <c r="AV13" s="677"/>
      <c r="AW13" s="194"/>
      <c r="AX13" s="194"/>
      <c r="AY13" s="677">
        <v>18</v>
      </c>
      <c r="AZ13" s="677"/>
      <c r="BA13" s="194"/>
      <c r="BB13" s="196"/>
      <c r="BC13" s="677">
        <v>19</v>
      </c>
      <c r="BD13" s="677"/>
      <c r="BE13" s="194"/>
      <c r="BF13" s="194"/>
      <c r="BG13" s="678">
        <v>20</v>
      </c>
      <c r="BH13" s="678"/>
      <c r="BI13" s="49" t="s">
        <v>75</v>
      </c>
    </row>
    <row r="14" spans="1:62" ht="30" customHeight="1">
      <c r="A14" s="50" t="s">
        <v>76</v>
      </c>
      <c r="B14" s="51"/>
      <c r="C14" s="52"/>
      <c r="D14" s="209"/>
      <c r="E14" s="210"/>
      <c r="F14" s="211"/>
      <c r="G14" s="211"/>
      <c r="H14" s="213"/>
      <c r="I14" s="214"/>
      <c r="J14" s="214"/>
      <c r="K14" s="214"/>
      <c r="L14" s="213"/>
      <c r="M14" s="214"/>
      <c r="N14" s="214"/>
      <c r="O14" s="214"/>
      <c r="P14" s="543"/>
      <c r="Q14" s="214"/>
      <c r="R14" s="542"/>
      <c r="S14" s="214"/>
      <c r="T14" s="382"/>
      <c r="U14" s="214"/>
      <c r="V14" s="214"/>
      <c r="W14" s="214"/>
      <c r="X14" s="213"/>
      <c r="Y14" s="214"/>
      <c r="Z14" s="214"/>
      <c r="AA14" s="214"/>
      <c r="AB14" s="385"/>
      <c r="AC14" s="210"/>
      <c r="AD14" s="210"/>
      <c r="AE14" s="210"/>
      <c r="AF14" s="209"/>
      <c r="AG14" s="210"/>
      <c r="AH14" s="210"/>
      <c r="AI14" s="210"/>
      <c r="AJ14" s="209"/>
      <c r="AK14" s="210"/>
      <c r="AL14" s="210"/>
      <c r="AM14" s="210"/>
      <c r="AN14" s="209"/>
      <c r="AO14" s="210"/>
      <c r="AP14" s="210"/>
      <c r="AQ14" s="215"/>
      <c r="AR14" s="209"/>
      <c r="AS14" s="210"/>
      <c r="AT14" s="210"/>
      <c r="AU14" s="210"/>
      <c r="AV14" s="209"/>
      <c r="AW14" s="210"/>
      <c r="AX14" s="210"/>
      <c r="AY14" s="210"/>
      <c r="AZ14" s="209"/>
      <c r="BA14" s="210"/>
      <c r="BB14" s="211"/>
      <c r="BC14" s="210"/>
      <c r="BD14" s="212"/>
      <c r="BE14" s="211"/>
      <c r="BF14" s="210"/>
      <c r="BG14" s="54"/>
      <c r="BH14" s="182"/>
      <c r="BI14" s="62">
        <v>0.16666666666666666</v>
      </c>
    </row>
    <row r="15" spans="1:62" ht="30" customHeight="1">
      <c r="A15" s="63" t="s">
        <v>77</v>
      </c>
      <c r="B15" s="64"/>
      <c r="C15" s="65"/>
      <c r="D15" s="218"/>
      <c r="E15" s="219"/>
      <c r="F15" s="220"/>
      <c r="G15" s="220"/>
      <c r="H15" s="221"/>
      <c r="I15" s="222"/>
      <c r="J15" s="222"/>
      <c r="K15" s="222"/>
      <c r="L15" s="221"/>
      <c r="M15" s="222"/>
      <c r="N15" s="222"/>
      <c r="O15" s="222"/>
      <c r="P15" s="544"/>
      <c r="Q15" s="222"/>
      <c r="R15" s="222"/>
      <c r="S15" s="222"/>
      <c r="T15" s="383"/>
      <c r="U15" s="222"/>
      <c r="V15" s="222"/>
      <c r="W15" s="222"/>
      <c r="X15" s="221"/>
      <c r="Y15" s="222"/>
      <c r="Z15" s="222"/>
      <c r="AA15" s="222"/>
      <c r="AB15" s="386"/>
      <c r="AC15" s="226"/>
      <c r="AD15" s="226"/>
      <c r="AE15" s="226"/>
      <c r="AF15" s="218"/>
      <c r="AG15" s="226"/>
      <c r="AH15" s="219"/>
      <c r="AI15" s="219"/>
      <c r="AJ15" s="225"/>
      <c r="AK15" s="219"/>
      <c r="AL15" s="219"/>
      <c r="AM15" s="219"/>
      <c r="AN15" s="225"/>
      <c r="AO15" s="219"/>
      <c r="AP15" s="219"/>
      <c r="AQ15" s="215"/>
      <c r="AR15" s="225"/>
      <c r="AS15" s="219"/>
      <c r="AT15" s="226"/>
      <c r="AU15" s="226"/>
      <c r="AV15" s="218"/>
      <c r="AW15" s="226"/>
      <c r="AX15" s="226"/>
      <c r="AY15" s="226"/>
      <c r="AZ15" s="218"/>
      <c r="BA15" s="226"/>
      <c r="BB15" s="227"/>
      <c r="BC15" s="226"/>
      <c r="BD15" s="228"/>
      <c r="BE15" s="227"/>
      <c r="BF15" s="226"/>
      <c r="BG15" s="74"/>
      <c r="BH15" s="183"/>
      <c r="BI15" s="80">
        <f>BI14</f>
        <v>0.16666666666666666</v>
      </c>
    </row>
    <row r="16" spans="1:62" ht="30" customHeight="1">
      <c r="A16" s="63" t="s">
        <v>78</v>
      </c>
      <c r="B16" s="64"/>
      <c r="C16" s="65"/>
      <c r="D16" s="218"/>
      <c r="E16" s="226"/>
      <c r="F16" s="227"/>
      <c r="G16" s="227"/>
      <c r="H16" s="218"/>
      <c r="I16" s="226"/>
      <c r="J16" s="226"/>
      <c r="K16" s="226"/>
      <c r="L16" s="218"/>
      <c r="M16" s="226"/>
      <c r="N16" s="226"/>
      <c r="O16" s="226"/>
      <c r="P16" s="218"/>
      <c r="Q16" s="226"/>
      <c r="R16" s="226"/>
      <c r="S16" s="226"/>
      <c r="T16" s="218"/>
      <c r="U16" s="226"/>
      <c r="V16" s="226"/>
      <c r="W16" s="226"/>
      <c r="X16" s="218"/>
      <c r="Y16" s="226"/>
      <c r="Z16" s="226"/>
      <c r="AA16" s="226"/>
      <c r="AB16" s="218"/>
      <c r="AC16" s="226"/>
      <c r="AD16" s="226"/>
      <c r="AE16" s="226"/>
      <c r="AF16" s="218"/>
      <c r="AG16" s="226"/>
      <c r="AH16" s="226"/>
      <c r="AI16" s="226"/>
      <c r="AJ16" s="218"/>
      <c r="AK16" s="226"/>
      <c r="AL16" s="226"/>
      <c r="AM16" s="226"/>
      <c r="AN16" s="218"/>
      <c r="AO16" s="226"/>
      <c r="AP16" s="226"/>
      <c r="AQ16" s="226"/>
      <c r="AR16" s="218"/>
      <c r="AS16" s="226"/>
      <c r="AT16" s="226"/>
      <c r="AU16" s="226"/>
      <c r="AV16" s="218"/>
      <c r="AW16" s="226"/>
      <c r="AX16" s="226"/>
      <c r="AY16" s="226"/>
      <c r="AZ16" s="218"/>
      <c r="BA16" s="226"/>
      <c r="BB16" s="227"/>
      <c r="BC16" s="226"/>
      <c r="BD16" s="228"/>
      <c r="BE16" s="227"/>
      <c r="BF16" s="226"/>
      <c r="BG16" s="74"/>
      <c r="BH16" s="183"/>
      <c r="BI16" s="80">
        <v>0.16666666666666666</v>
      </c>
    </row>
    <row r="17" spans="1:63" ht="30" customHeight="1">
      <c r="A17" s="81" t="s">
        <v>79</v>
      </c>
      <c r="B17" s="82"/>
      <c r="C17" s="65"/>
      <c r="D17" s="218"/>
      <c r="E17" s="226"/>
      <c r="F17" s="227"/>
      <c r="G17" s="227"/>
      <c r="H17" s="223"/>
      <c r="I17" s="224"/>
      <c r="J17" s="224"/>
      <c r="K17" s="224"/>
      <c r="L17" s="223"/>
      <c r="M17" s="224"/>
      <c r="N17" s="224"/>
      <c r="O17" s="224"/>
      <c r="P17" s="545"/>
      <c r="Q17" s="224"/>
      <c r="R17" s="224"/>
      <c r="S17" s="224"/>
      <c r="T17" s="384"/>
      <c r="U17" s="224"/>
      <c r="V17" s="224"/>
      <c r="W17" s="224"/>
      <c r="X17" s="223"/>
      <c r="Y17" s="224"/>
      <c r="Z17" s="224"/>
      <c r="AA17" s="224"/>
      <c r="AB17" s="386"/>
      <c r="AC17" s="226"/>
      <c r="AD17" s="226"/>
      <c r="AE17" s="226"/>
      <c r="AF17" s="218"/>
      <c r="AG17" s="226"/>
      <c r="AH17" s="219"/>
      <c r="AI17" s="219"/>
      <c r="AJ17" s="225"/>
      <c r="AK17" s="219"/>
      <c r="AL17" s="219"/>
      <c r="AM17" s="219"/>
      <c r="AN17" s="225"/>
      <c r="AO17" s="219"/>
      <c r="AP17" s="219"/>
      <c r="AQ17" s="215"/>
      <c r="AR17" s="225"/>
      <c r="AS17" s="219"/>
      <c r="AT17" s="226"/>
      <c r="AU17" s="226"/>
      <c r="AV17" s="218"/>
      <c r="AW17" s="226"/>
      <c r="AX17" s="226"/>
      <c r="AY17" s="226"/>
      <c r="AZ17" s="218"/>
      <c r="BA17" s="226"/>
      <c r="BB17" s="227"/>
      <c r="BC17" s="226"/>
      <c r="BD17" s="228"/>
      <c r="BE17" s="227"/>
      <c r="BF17" s="226"/>
      <c r="BG17" s="74"/>
      <c r="BH17" s="183"/>
      <c r="BI17" s="87">
        <f>BI14</f>
        <v>0.16666666666666666</v>
      </c>
    </row>
    <row r="18" spans="1:63" ht="30" customHeight="1">
      <c r="A18" s="63" t="s">
        <v>80</v>
      </c>
      <c r="B18" s="64"/>
      <c r="C18" s="65"/>
      <c r="D18" s="218"/>
      <c r="E18" s="219"/>
      <c r="F18" s="220"/>
      <c r="G18" s="220"/>
      <c r="H18" s="221"/>
      <c r="I18" s="222"/>
      <c r="J18" s="222"/>
      <c r="K18" s="222"/>
      <c r="L18" s="221"/>
      <c r="M18" s="222"/>
      <c r="N18" s="222"/>
      <c r="O18" s="222"/>
      <c r="P18" s="544"/>
      <c r="Q18" s="222"/>
      <c r="R18" s="222"/>
      <c r="S18" s="222"/>
      <c r="T18" s="383"/>
      <c r="U18" s="222"/>
      <c r="V18" s="222"/>
      <c r="W18" s="222"/>
      <c r="X18" s="221"/>
      <c r="Y18" s="222"/>
      <c r="Z18" s="222"/>
      <c r="AA18" s="222"/>
      <c r="AB18" s="386"/>
      <c r="AC18" s="226"/>
      <c r="AD18" s="226"/>
      <c r="AE18" s="226"/>
      <c r="AF18" s="218"/>
      <c r="AG18" s="226"/>
      <c r="AH18" s="219"/>
      <c r="AI18" s="219"/>
      <c r="AJ18" s="225"/>
      <c r="AK18" s="219"/>
      <c r="AL18" s="219"/>
      <c r="AM18" s="219"/>
      <c r="AN18" s="225"/>
      <c r="AO18" s="219"/>
      <c r="AP18" s="219"/>
      <c r="AQ18" s="215"/>
      <c r="AR18" s="225"/>
      <c r="AS18" s="219"/>
      <c r="AT18" s="226"/>
      <c r="AU18" s="226"/>
      <c r="AV18" s="218"/>
      <c r="AW18" s="226"/>
      <c r="AX18" s="226"/>
      <c r="AY18" s="226"/>
      <c r="AZ18" s="218"/>
      <c r="BA18" s="226"/>
      <c r="BB18" s="227"/>
      <c r="BC18" s="226"/>
      <c r="BD18" s="228"/>
      <c r="BE18" s="227"/>
      <c r="BF18" s="226"/>
      <c r="BG18" s="74"/>
      <c r="BH18" s="183"/>
      <c r="BI18" s="80">
        <f>BI14</f>
        <v>0.16666666666666666</v>
      </c>
    </row>
    <row r="19" spans="1:63" ht="15" customHeight="1">
      <c r="A19" s="89"/>
      <c r="B19" s="90"/>
      <c r="C19" s="91"/>
      <c r="D19" s="92"/>
      <c r="E19" s="93"/>
      <c r="F19" s="93"/>
      <c r="G19" s="93"/>
      <c r="H19" s="92"/>
      <c r="I19" s="176"/>
      <c r="J19" s="176"/>
      <c r="K19" s="176"/>
      <c r="L19" s="202"/>
      <c r="M19" s="176"/>
      <c r="N19" s="176"/>
      <c r="O19" s="176"/>
      <c r="P19" s="202"/>
      <c r="Q19" s="176"/>
      <c r="R19" s="176"/>
      <c r="S19" s="176"/>
      <c r="T19" s="202"/>
      <c r="U19" s="176"/>
      <c r="V19" s="176"/>
      <c r="W19" s="176"/>
      <c r="X19" s="202"/>
      <c r="Y19" s="176"/>
      <c r="Z19" s="176"/>
      <c r="AA19" s="176"/>
      <c r="AB19" s="202"/>
      <c r="AC19" s="176"/>
      <c r="AD19" s="176"/>
      <c r="AE19" s="176"/>
      <c r="AF19" s="202"/>
      <c r="AG19" s="176"/>
      <c r="AH19" s="176"/>
      <c r="AI19" s="176"/>
      <c r="AJ19" s="202"/>
      <c r="AK19" s="176"/>
      <c r="AL19" s="176"/>
      <c r="AM19" s="176"/>
      <c r="AN19" s="202"/>
      <c r="AO19" s="176"/>
      <c r="AP19" s="176"/>
      <c r="AQ19" s="176"/>
      <c r="AR19" s="202"/>
      <c r="AS19" s="176"/>
      <c r="AT19" s="176"/>
      <c r="AU19" s="176"/>
      <c r="AV19" s="202"/>
      <c r="AW19" s="176"/>
      <c r="AX19" s="176"/>
      <c r="AY19" s="176"/>
      <c r="AZ19" s="202"/>
      <c r="BA19" s="176"/>
      <c r="BB19" s="176"/>
      <c r="BC19" s="176"/>
      <c r="BD19" s="92"/>
      <c r="BE19" s="93"/>
      <c r="BF19" s="93"/>
      <c r="BG19" s="93"/>
      <c r="BH19" s="185"/>
      <c r="BI19" s="95"/>
    </row>
    <row r="20" spans="1:63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186"/>
      <c r="BI20" s="100"/>
    </row>
    <row r="21" spans="1:63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87">
        <f>BI14+BI15+BI16+BI17+BI18</f>
        <v>0.83333333333333326</v>
      </c>
    </row>
    <row r="22" spans="1:63">
      <c r="E22" s="558"/>
      <c r="F22" s="559"/>
      <c r="G22" s="560"/>
      <c r="I22" s="557" t="s">
        <v>245</v>
      </c>
      <c r="BB22" s="102"/>
      <c r="BC22" s="102"/>
      <c r="BD22" s="102"/>
      <c r="BE22" s="102"/>
      <c r="BF22" s="102"/>
      <c r="BG22" s="102"/>
      <c r="BH22" s="102"/>
      <c r="BI22" s="107"/>
    </row>
    <row r="23" spans="1:63">
      <c r="BB23" s="102"/>
      <c r="BC23" s="102"/>
      <c r="BD23" s="102"/>
      <c r="BE23" s="102"/>
      <c r="BF23" s="102"/>
      <c r="BG23" s="102"/>
      <c r="BH23" s="102"/>
      <c r="BI23" s="107"/>
    </row>
    <row r="24" spans="1:63" s="121" customFormat="1">
      <c r="D24" s="242"/>
      <c r="BD24" s="91"/>
      <c r="BE24" s="91"/>
      <c r="BF24" s="91"/>
      <c r="BG24" s="91"/>
      <c r="BH24" s="91"/>
      <c r="BI24" s="91"/>
      <c r="BJ24" s="91"/>
      <c r="BK24" s="243"/>
    </row>
    <row r="25" spans="1:63">
      <c r="BB25" s="102"/>
      <c r="BC25" s="102"/>
      <c r="BD25" s="102"/>
      <c r="BE25" s="102"/>
      <c r="BF25" s="102"/>
      <c r="BG25" s="102"/>
      <c r="BH25" s="102"/>
    </row>
    <row r="26" spans="1:63">
      <c r="M26" s="108" t="s">
        <v>244</v>
      </c>
      <c r="BB26" s="102"/>
      <c r="BC26" s="102"/>
      <c r="BD26" s="102"/>
      <c r="BE26" s="102"/>
      <c r="BF26" s="102"/>
      <c r="BG26" s="102"/>
      <c r="BH26" s="102"/>
    </row>
    <row r="27" spans="1:63">
      <c r="BB27" s="102"/>
      <c r="BC27" s="102"/>
      <c r="BD27" s="102"/>
      <c r="BE27" s="102"/>
      <c r="BF27" s="102"/>
      <c r="BG27" s="102"/>
    </row>
    <row r="28" spans="1:63">
      <c r="AF28" s="34" t="str">
        <f>'Liste des personnels'!$D$51</f>
        <v>Le Proviseur,</v>
      </c>
      <c r="AV28" s="34" t="s">
        <v>85</v>
      </c>
    </row>
    <row r="31" spans="1:63">
      <c r="AH31" s="34" t="str">
        <f>'Liste des personnels'!$D$53</f>
        <v>J-M. SAILLY</v>
      </c>
      <c r="AX31" s="34" t="str">
        <f>N8</f>
        <v>Sandrine GROULT</v>
      </c>
    </row>
  </sheetData>
  <sheetProtection selectLockedCells="1" selectUnlockedCells="1"/>
  <mergeCells count="26">
    <mergeCell ref="BF21:BH21"/>
    <mergeCell ref="AE13:AF13"/>
    <mergeCell ref="AI13:AJ13"/>
    <mergeCell ref="AM13:AN13"/>
    <mergeCell ref="AQ13:AR13"/>
    <mergeCell ref="AU13:AV13"/>
    <mergeCell ref="AY13:AZ13"/>
    <mergeCell ref="AK10:AR10"/>
    <mergeCell ref="AS10:BI10"/>
    <mergeCell ref="E12:BH12"/>
    <mergeCell ref="C13:D13"/>
    <mergeCell ref="G13:H13"/>
    <mergeCell ref="K13:L13"/>
    <mergeCell ref="O13:P13"/>
    <mergeCell ref="S13:T13"/>
    <mergeCell ref="W13:X13"/>
    <mergeCell ref="AA13:AB13"/>
    <mergeCell ref="BC13:BD13"/>
    <mergeCell ref="BG13:BH13"/>
    <mergeCell ref="AK9:AR9"/>
    <mergeCell ref="AS9:BI9"/>
    <mergeCell ref="BF5:BI5"/>
    <mergeCell ref="AO6:BD6"/>
    <mergeCell ref="BF6:BI6"/>
    <mergeCell ref="AK8:AR8"/>
    <mergeCell ref="AS8:BJ8"/>
  </mergeCells>
  <printOptions horizontalCentered="1" verticalCentered="1"/>
  <pageMargins left="0.74803149606299213" right="3.937007874015748E-2" top="0" bottom="0" header="0" footer="0"/>
  <pageSetup paperSize="9" firstPageNumber="0" orientation="landscape" r:id="rId1"/>
  <headerFooter alignWithMargins="0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59">
    <pageSetUpPr fitToPage="1"/>
  </sheetPr>
  <dimension ref="A4:BC55"/>
  <sheetViews>
    <sheetView topLeftCell="A18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5" style="121" customWidth="1"/>
    <col min="5" max="5" width="3.109375" style="121" customWidth="1"/>
    <col min="6" max="6" width="7.109375" style="121" customWidth="1"/>
    <col min="7" max="7" width="4.5546875" style="121" customWidth="1"/>
    <col min="8" max="8" width="3.109375" style="121" customWidth="1"/>
    <col min="9" max="9" width="7.109375" style="121" customWidth="1"/>
    <col min="10" max="10" width="5" style="121" customWidth="1"/>
    <col min="11" max="11" width="3.109375" style="121" customWidth="1"/>
    <col min="12" max="12" width="7.109375" style="121" customWidth="1"/>
    <col min="13" max="13" width="5" style="121" customWidth="1"/>
    <col min="14" max="14" width="3.109375" style="121" customWidth="1"/>
    <col min="15" max="15" width="7.109375" style="121" customWidth="1"/>
    <col min="16" max="16" width="4.5546875" style="121" customWidth="1"/>
    <col min="17" max="17" width="3.109375" style="121" customWidth="1"/>
    <col min="18" max="18" width="7.109375" style="121" customWidth="1"/>
    <col min="19" max="19" width="5" style="121" customWidth="1"/>
    <col min="20" max="20" width="3.109375" style="121" customWidth="1"/>
    <col min="21" max="21" width="7.33203125" style="121" customWidth="1"/>
    <col min="22" max="22" width="5" style="121" customWidth="1"/>
    <col min="23" max="23" width="3.109375" style="121" customWidth="1"/>
    <col min="24" max="24" width="7.33203125" style="121" customWidth="1"/>
    <col min="25" max="25" width="5" style="121" customWidth="1"/>
    <col min="26" max="26" width="3.109375" style="121" customWidth="1"/>
    <col min="27" max="27" width="6.44140625" style="121" customWidth="1"/>
    <col min="28" max="28" width="5" style="121" customWidth="1"/>
    <col min="29" max="29" width="3.109375" style="121" customWidth="1"/>
    <col min="30" max="30" width="6.44140625" style="121" customWidth="1"/>
    <col min="31" max="31" width="5" style="121" customWidth="1"/>
    <col min="32" max="32" width="3.109375" style="121" customWidth="1"/>
    <col min="33" max="33" width="7.33203125" style="121" customWidth="1"/>
    <col min="34" max="34" width="4.5546875" style="121" customWidth="1"/>
    <col min="35" max="35" width="3.109375" style="121" customWidth="1"/>
    <col min="36" max="36" width="6.44140625" style="121" customWidth="1"/>
    <col min="37" max="37" width="5" style="121" customWidth="1"/>
    <col min="38" max="38" width="3.109375" style="121" customWidth="1"/>
    <col min="39" max="39" width="6.4414062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'Liste des personnels'!C23</f>
        <v>Sandrine GROULT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personnels'!D23</f>
        <v>Agent en CUI-CAE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personnels'!E23</f>
        <v>Entretien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personnels'!J23</f>
        <v>41517</v>
      </c>
      <c r="I9" s="629"/>
      <c r="J9" s="629"/>
      <c r="K9" s="102"/>
      <c r="L9" s="107" t="s">
        <v>5</v>
      </c>
      <c r="M9" s="107"/>
      <c r="N9" s="629">
        <f>'Liste des personnels'!L23</f>
        <v>41669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personnels'!F23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18.75" customHeight="1">
      <c r="U10" s="615" t="s">
        <v>88</v>
      </c>
      <c r="V10" s="615"/>
      <c r="W10" s="615"/>
      <c r="X10" s="615"/>
      <c r="Y10" s="615"/>
      <c r="Z10" s="615"/>
      <c r="AA10" s="624" t="s">
        <v>243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R11" s="123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5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0.20833333333333334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0.16666666666666666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/>
      <c r="V13" s="406">
        <v>41698</v>
      </c>
      <c r="W13" s="414">
        <v>1</v>
      </c>
      <c r="X13" s="431"/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/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/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0.16666666666666666</v>
      </c>
      <c r="J14" s="406">
        <v>41579</v>
      </c>
      <c r="K14" s="408">
        <v>2</v>
      </c>
      <c r="L14" s="430"/>
      <c r="M14" s="406">
        <v>41609</v>
      </c>
      <c r="N14" s="408">
        <v>2</v>
      </c>
      <c r="O14" s="435"/>
      <c r="P14" s="413">
        <v>41640</v>
      </c>
      <c r="Q14" s="408">
        <v>2</v>
      </c>
      <c r="R14" s="430"/>
      <c r="S14" s="406">
        <v>41671</v>
      </c>
      <c r="T14" s="409">
        <v>2</v>
      </c>
      <c r="U14" s="412"/>
      <c r="V14" s="406">
        <v>41699</v>
      </c>
      <c r="W14" s="408">
        <v>2</v>
      </c>
      <c r="X14" s="431"/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/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/>
      <c r="AK14" s="406">
        <v>41852</v>
      </c>
      <c r="AL14" s="409">
        <v>2</v>
      </c>
      <c r="AM14" s="432"/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0.16666666666666666</v>
      </c>
      <c r="J15" s="406">
        <v>41580</v>
      </c>
      <c r="K15" s="408">
        <v>3</v>
      </c>
      <c r="L15" s="430"/>
      <c r="M15" s="406">
        <v>41610</v>
      </c>
      <c r="N15" s="408">
        <v>3</v>
      </c>
      <c r="O15" s="370"/>
      <c r="P15" s="413">
        <v>41641</v>
      </c>
      <c r="Q15" s="408">
        <v>3</v>
      </c>
      <c r="R15" s="430"/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/>
      <c r="AB15" s="406">
        <v>41761</v>
      </c>
      <c r="AC15" s="409">
        <v>3</v>
      </c>
      <c r="AD15" s="430"/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/>
      <c r="AK15" s="406">
        <v>41853</v>
      </c>
      <c r="AL15" s="409">
        <v>3</v>
      </c>
      <c r="AM15" s="432"/>
    </row>
    <row r="16" spans="1:55">
      <c r="D16" s="406">
        <v>41520</v>
      </c>
      <c r="E16" s="407">
        <v>4</v>
      </c>
      <c r="F16" s="412">
        <f>'16 semainier'!$BI$14</f>
        <v>0.16666666666666666</v>
      </c>
      <c r="G16" s="405">
        <v>41550</v>
      </c>
      <c r="H16" s="407">
        <v>4</v>
      </c>
      <c r="I16" s="412">
        <f>$F$18</f>
        <v>0.16666666666666666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0.16666666666666666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/>
      <c r="AB16" s="406">
        <v>41762</v>
      </c>
      <c r="AC16" s="409">
        <v>1</v>
      </c>
      <c r="AD16" s="430"/>
      <c r="AE16" s="406">
        <v>41793</v>
      </c>
      <c r="AF16" s="407">
        <v>4</v>
      </c>
      <c r="AG16" s="412"/>
      <c r="AH16" s="405">
        <v>41823</v>
      </c>
      <c r="AI16" s="407">
        <v>4</v>
      </c>
      <c r="AJ16" s="412"/>
      <c r="AK16" s="406">
        <v>41854</v>
      </c>
      <c r="AL16" s="407">
        <v>4</v>
      </c>
      <c r="AM16" s="432"/>
    </row>
    <row r="17" spans="4:39">
      <c r="D17" s="406">
        <v>41521</v>
      </c>
      <c r="E17" s="407">
        <v>5</v>
      </c>
      <c r="F17" s="412">
        <f>'16 semainier'!$BI$15</f>
        <v>0.16666666666666666</v>
      </c>
      <c r="G17" s="405">
        <v>41551</v>
      </c>
      <c r="H17" s="407">
        <v>5</v>
      </c>
      <c r="I17" s="412">
        <f>$F$19</f>
        <v>0.16666666666666666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0.16666666666666666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/>
      <c r="V17" s="406">
        <v>41702</v>
      </c>
      <c r="W17" s="407">
        <v>5</v>
      </c>
      <c r="X17" s="431"/>
      <c r="Y17" s="404">
        <v>41733</v>
      </c>
      <c r="Z17" s="407">
        <v>5</v>
      </c>
      <c r="AA17" s="412"/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/>
      <c r="AH17" s="405">
        <v>41824</v>
      </c>
      <c r="AI17" s="407">
        <v>5</v>
      </c>
      <c r="AJ17" s="412"/>
      <c r="AK17" s="406">
        <v>41855</v>
      </c>
      <c r="AL17" s="407">
        <v>5</v>
      </c>
      <c r="AM17" s="432"/>
    </row>
    <row r="18" spans="4:39">
      <c r="D18" s="406">
        <v>41522</v>
      </c>
      <c r="E18" s="408">
        <v>6</v>
      </c>
      <c r="F18" s="412">
        <f>'16 semainier'!$BI$16</f>
        <v>0.16666666666666666</v>
      </c>
      <c r="G18" s="405">
        <v>41552</v>
      </c>
      <c r="H18" s="408">
        <v>6</v>
      </c>
      <c r="I18" s="412">
        <f>$F$20</f>
        <v>0.16666666666666666</v>
      </c>
      <c r="J18" s="406">
        <v>41583</v>
      </c>
      <c r="K18" s="408">
        <v>6</v>
      </c>
      <c r="L18" s="412">
        <f>$F$16</f>
        <v>0.16666666666666666</v>
      </c>
      <c r="M18" s="406">
        <v>41613</v>
      </c>
      <c r="N18" s="408">
        <v>6</v>
      </c>
      <c r="O18" s="412">
        <f>$F$18</f>
        <v>0.16666666666666666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/>
      <c r="V18" s="406">
        <v>41703</v>
      </c>
      <c r="W18" s="408">
        <v>6</v>
      </c>
      <c r="X18" s="430"/>
      <c r="Y18" s="404">
        <v>41734</v>
      </c>
      <c r="Z18" s="408">
        <v>6</v>
      </c>
      <c r="AA18" s="412"/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/>
      <c r="AH18" s="405">
        <v>41825</v>
      </c>
      <c r="AI18" s="408">
        <v>6</v>
      </c>
      <c r="AJ18" s="412"/>
      <c r="AK18" s="406">
        <v>41856</v>
      </c>
      <c r="AL18" s="408">
        <v>6</v>
      </c>
      <c r="AM18" s="432"/>
    </row>
    <row r="19" spans="4:39">
      <c r="D19" s="406">
        <v>41523</v>
      </c>
      <c r="E19" s="408">
        <v>7</v>
      </c>
      <c r="F19" s="412">
        <f>'16 semainier'!$BI$17</f>
        <v>0.16666666666666666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0.16666666666666666</v>
      </c>
      <c r="M19" s="406">
        <v>41614</v>
      </c>
      <c r="N19" s="408">
        <v>7</v>
      </c>
      <c r="O19" s="412">
        <f>$F$19</f>
        <v>0.16666666666666666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/>
      <c r="V19" s="406">
        <v>41704</v>
      </c>
      <c r="W19" s="409">
        <v>7</v>
      </c>
      <c r="X19" s="430"/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/>
      <c r="AE19" s="406">
        <v>41796</v>
      </c>
      <c r="AF19" s="409">
        <v>7</v>
      </c>
      <c r="AG19" s="412"/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/>
    </row>
    <row r="20" spans="4:39">
      <c r="D20" s="406">
        <v>41524</v>
      </c>
      <c r="E20" s="408">
        <v>8</v>
      </c>
      <c r="F20" s="412">
        <f>'16 semainier'!$BI$18</f>
        <v>0.16666666666666666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0.16666666666666666</v>
      </c>
      <c r="M20" s="406">
        <v>41615</v>
      </c>
      <c r="N20" s="408">
        <v>8</v>
      </c>
      <c r="O20" s="412">
        <f>$F$20</f>
        <v>0.16666666666666666</v>
      </c>
      <c r="P20" s="413">
        <v>41646</v>
      </c>
      <c r="Q20" s="408">
        <v>8</v>
      </c>
      <c r="R20" s="412">
        <f>$F$16</f>
        <v>0.16666666666666666</v>
      </c>
      <c r="S20" s="406">
        <v>41677</v>
      </c>
      <c r="T20" s="409">
        <v>8</v>
      </c>
      <c r="U20" s="412"/>
      <c r="V20" s="406">
        <v>41705</v>
      </c>
      <c r="W20" s="409">
        <v>8</v>
      </c>
      <c r="X20" s="430"/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/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/>
    </row>
    <row r="21" spans="4:39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0.16666666666666666</v>
      </c>
      <c r="J21" s="406">
        <v>41586</v>
      </c>
      <c r="K21" s="408">
        <v>9</v>
      </c>
      <c r="L21" s="412">
        <f>$F$19</f>
        <v>0.16666666666666666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0.16666666666666666</v>
      </c>
      <c r="S21" s="406">
        <v>41678</v>
      </c>
      <c r="T21" s="407">
        <v>9</v>
      </c>
      <c r="U21" s="412"/>
      <c r="V21" s="406">
        <v>41706</v>
      </c>
      <c r="W21" s="408">
        <v>9</v>
      </c>
      <c r="X21" s="430"/>
      <c r="Y21" s="404">
        <v>41737</v>
      </c>
      <c r="Z21" s="408">
        <v>9</v>
      </c>
      <c r="AA21" s="412"/>
      <c r="AB21" s="406">
        <v>41767</v>
      </c>
      <c r="AC21" s="408">
        <v>9</v>
      </c>
      <c r="AD21" s="412"/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/>
      <c r="AK21" s="406">
        <v>41859</v>
      </c>
      <c r="AL21" s="409">
        <v>9</v>
      </c>
      <c r="AM21" s="432"/>
    </row>
    <row r="22" spans="4:39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0.16666666666666666</v>
      </c>
      <c r="J22" s="406">
        <v>41587</v>
      </c>
      <c r="K22" s="408">
        <v>10</v>
      </c>
      <c r="L22" s="412">
        <f>$F$20</f>
        <v>0.16666666666666666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0.16666666666666666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/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/>
      <c r="AK22" s="406">
        <v>41860</v>
      </c>
      <c r="AL22" s="409">
        <v>10</v>
      </c>
      <c r="AM22" s="432"/>
    </row>
    <row r="23" spans="4:39">
      <c r="D23" s="406">
        <v>41527</v>
      </c>
      <c r="E23" s="408">
        <v>11</v>
      </c>
      <c r="F23" s="412">
        <f>$F$16</f>
        <v>0.16666666666666666</v>
      </c>
      <c r="G23" s="405">
        <v>41557</v>
      </c>
      <c r="H23" s="408">
        <v>11</v>
      </c>
      <c r="I23" s="412">
        <f>$F$18</f>
        <v>0.16666666666666666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0.16666666666666666</v>
      </c>
      <c r="P23" s="413">
        <v>41649</v>
      </c>
      <c r="Q23" s="408">
        <v>11</v>
      </c>
      <c r="R23" s="412">
        <f>$F$19</f>
        <v>0.16666666666666666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/>
      <c r="AB23" s="406">
        <v>41769</v>
      </c>
      <c r="AC23" s="409">
        <v>11</v>
      </c>
      <c r="AD23" s="412"/>
      <c r="AE23" s="406">
        <v>41800</v>
      </c>
      <c r="AF23" s="408">
        <v>11</v>
      </c>
      <c r="AG23" s="412"/>
      <c r="AH23" s="405">
        <v>41830</v>
      </c>
      <c r="AI23" s="408">
        <v>11</v>
      </c>
      <c r="AJ23" s="430"/>
      <c r="AK23" s="406">
        <v>41861</v>
      </c>
      <c r="AL23" s="408">
        <v>11</v>
      </c>
      <c r="AM23" s="432"/>
    </row>
    <row r="24" spans="4:39">
      <c r="D24" s="406">
        <v>41528</v>
      </c>
      <c r="E24" s="408">
        <v>12</v>
      </c>
      <c r="F24" s="412">
        <f>$F$17</f>
        <v>0.16666666666666666</v>
      </c>
      <c r="G24" s="405">
        <v>41558</v>
      </c>
      <c r="H24" s="408">
        <v>12</v>
      </c>
      <c r="I24" s="412">
        <f>$F$19</f>
        <v>0.16666666666666666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0.16666666666666666</v>
      </c>
      <c r="P24" s="413">
        <v>41650</v>
      </c>
      <c r="Q24" s="409">
        <v>12</v>
      </c>
      <c r="R24" s="412">
        <f>$F$20</f>
        <v>0.16666666666666666</v>
      </c>
      <c r="S24" s="406">
        <v>41681</v>
      </c>
      <c r="T24" s="407">
        <v>12</v>
      </c>
      <c r="U24" s="412"/>
      <c r="V24" s="406">
        <v>41709</v>
      </c>
      <c r="W24" s="408">
        <v>12</v>
      </c>
      <c r="X24" s="412"/>
      <c r="Y24" s="404">
        <v>41740</v>
      </c>
      <c r="Z24" s="408">
        <v>12</v>
      </c>
      <c r="AA24" s="412"/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/>
      <c r="AH24" s="405">
        <v>41831</v>
      </c>
      <c r="AI24" s="408">
        <v>12</v>
      </c>
      <c r="AJ24" s="430"/>
      <c r="AK24" s="406">
        <v>41862</v>
      </c>
      <c r="AL24" s="408">
        <v>12</v>
      </c>
      <c r="AM24" s="432"/>
    </row>
    <row r="25" spans="4:39">
      <c r="D25" s="406">
        <v>41529</v>
      </c>
      <c r="E25" s="408">
        <v>13</v>
      </c>
      <c r="F25" s="412">
        <f>$F$18</f>
        <v>0.16666666666666666</v>
      </c>
      <c r="G25" s="405">
        <v>41559</v>
      </c>
      <c r="H25" s="408">
        <v>13</v>
      </c>
      <c r="I25" s="412">
        <f>$F$20</f>
        <v>0.16666666666666666</v>
      </c>
      <c r="J25" s="406">
        <v>41590</v>
      </c>
      <c r="K25" s="408">
        <v>13</v>
      </c>
      <c r="L25" s="412">
        <f>$F$16</f>
        <v>0.16666666666666666</v>
      </c>
      <c r="M25" s="406">
        <v>41620</v>
      </c>
      <c r="N25" s="408">
        <v>13</v>
      </c>
      <c r="O25" s="412">
        <f>$F$18</f>
        <v>0.16666666666666666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/>
      <c r="V25" s="406">
        <v>41710</v>
      </c>
      <c r="W25" s="408">
        <v>13</v>
      </c>
      <c r="X25" s="412"/>
      <c r="Y25" s="404">
        <v>41741</v>
      </c>
      <c r="Z25" s="408">
        <v>13</v>
      </c>
      <c r="AA25" s="412"/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/>
      <c r="AH25" s="405">
        <v>41832</v>
      </c>
      <c r="AI25" s="408">
        <v>13</v>
      </c>
      <c r="AJ25" s="430"/>
      <c r="AK25" s="406">
        <v>41863</v>
      </c>
      <c r="AL25" s="408">
        <v>13</v>
      </c>
      <c r="AM25" s="432"/>
    </row>
    <row r="26" spans="4:39">
      <c r="D26" s="406">
        <v>41530</v>
      </c>
      <c r="E26" s="408">
        <v>14</v>
      </c>
      <c r="F26" s="412">
        <f>$F$19</f>
        <v>0.16666666666666666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0.16666666666666666</v>
      </c>
      <c r="M26" s="406">
        <v>41621</v>
      </c>
      <c r="N26" s="408">
        <v>14</v>
      </c>
      <c r="O26" s="412">
        <f>$F$19</f>
        <v>0.16666666666666666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/>
      <c r="V26" s="406">
        <v>41711</v>
      </c>
      <c r="W26" s="409">
        <v>14</v>
      </c>
      <c r="X26" s="412"/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/>
      <c r="AE26" s="406">
        <v>41803</v>
      </c>
      <c r="AF26" s="409">
        <v>14</v>
      </c>
      <c r="AG26" s="412"/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/>
    </row>
    <row r="27" spans="4:39">
      <c r="D27" s="406">
        <v>41531</v>
      </c>
      <c r="E27" s="408">
        <v>15</v>
      </c>
      <c r="F27" s="412">
        <f>$F$20</f>
        <v>0.16666666666666666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0.16666666666666666</v>
      </c>
      <c r="M27" s="406">
        <v>41622</v>
      </c>
      <c r="N27" s="408">
        <v>15</v>
      </c>
      <c r="O27" s="412">
        <f>$F$20</f>
        <v>0.16666666666666666</v>
      </c>
      <c r="P27" s="413">
        <v>41653</v>
      </c>
      <c r="Q27" s="408">
        <v>15</v>
      </c>
      <c r="R27" s="412">
        <f>$F$16</f>
        <v>0.16666666666666666</v>
      </c>
      <c r="S27" s="406">
        <v>41684</v>
      </c>
      <c r="T27" s="407">
        <v>15</v>
      </c>
      <c r="U27" s="412"/>
      <c r="V27" s="406">
        <v>41712</v>
      </c>
      <c r="W27" s="409">
        <v>15</v>
      </c>
      <c r="X27" s="412"/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/>
      <c r="AE27" s="406">
        <v>41804</v>
      </c>
      <c r="AF27" s="409">
        <v>15</v>
      </c>
      <c r="AG27" s="412"/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39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0.16666666666666666</v>
      </c>
      <c r="J28" s="406">
        <v>41593</v>
      </c>
      <c r="K28" s="408">
        <v>16</v>
      </c>
      <c r="L28" s="412">
        <f>$F$19</f>
        <v>0.16666666666666666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0.16666666666666666</v>
      </c>
      <c r="S28" s="406">
        <v>41685</v>
      </c>
      <c r="T28" s="408">
        <v>16</v>
      </c>
      <c r="U28" s="412"/>
      <c r="V28" s="406">
        <v>41713</v>
      </c>
      <c r="W28" s="408">
        <v>16</v>
      </c>
      <c r="X28" s="412"/>
      <c r="Y28" s="404">
        <v>41744</v>
      </c>
      <c r="Z28" s="408">
        <v>16</v>
      </c>
      <c r="AA28" s="412"/>
      <c r="AB28" s="406">
        <v>41774</v>
      </c>
      <c r="AC28" s="408">
        <v>16</v>
      </c>
      <c r="AD28" s="412"/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/>
      <c r="AK28" s="406">
        <v>41866</v>
      </c>
      <c r="AL28" s="409">
        <v>16</v>
      </c>
      <c r="AM28" s="432"/>
    </row>
    <row r="29" spans="4:39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0.16666666666666666</v>
      </c>
      <c r="J29" s="406">
        <v>41594</v>
      </c>
      <c r="K29" s="408">
        <v>17</v>
      </c>
      <c r="L29" s="412">
        <f>$F$20</f>
        <v>0.16666666666666666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0.16666666666666666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/>
      <c r="AB29" s="406">
        <v>41775</v>
      </c>
      <c r="AC29" s="408">
        <v>17</v>
      </c>
      <c r="AD29" s="412"/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/>
      <c r="AK29" s="406">
        <v>41867</v>
      </c>
      <c r="AL29" s="409">
        <v>17</v>
      </c>
      <c r="AM29" s="432"/>
    </row>
    <row r="30" spans="4:39">
      <c r="D30" s="406">
        <v>41534</v>
      </c>
      <c r="E30" s="408">
        <v>18</v>
      </c>
      <c r="F30" s="412">
        <f>$F$16</f>
        <v>0.16666666666666666</v>
      </c>
      <c r="G30" s="405">
        <v>41564</v>
      </c>
      <c r="H30" s="408">
        <v>18</v>
      </c>
      <c r="I30" s="412">
        <f>$F$18</f>
        <v>0.16666666666666666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0.16666666666666666</v>
      </c>
      <c r="P30" s="413">
        <v>41656</v>
      </c>
      <c r="Q30" s="408">
        <v>18</v>
      </c>
      <c r="R30" s="412">
        <f>$F$19</f>
        <v>0.16666666666666666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/>
      <c r="AB30" s="406">
        <v>41776</v>
      </c>
      <c r="AC30" s="408">
        <v>18</v>
      </c>
      <c r="AD30" s="412"/>
      <c r="AE30" s="406">
        <v>41807</v>
      </c>
      <c r="AF30" s="408">
        <v>18</v>
      </c>
      <c r="AG30" s="412"/>
      <c r="AH30" s="405">
        <v>41837</v>
      </c>
      <c r="AI30" s="408">
        <v>18</v>
      </c>
      <c r="AJ30" s="430"/>
      <c r="AK30" s="406">
        <v>41868</v>
      </c>
      <c r="AL30" s="408">
        <v>18</v>
      </c>
      <c r="AM30" s="432"/>
    </row>
    <row r="31" spans="4:39">
      <c r="D31" s="406">
        <v>41535</v>
      </c>
      <c r="E31" s="408">
        <v>19</v>
      </c>
      <c r="F31" s="412">
        <f>$F$17</f>
        <v>0.16666666666666666</v>
      </c>
      <c r="G31" s="405">
        <v>41565</v>
      </c>
      <c r="H31" s="408">
        <v>19</v>
      </c>
      <c r="I31" s="412">
        <f>$F$19</f>
        <v>0.16666666666666666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0.16666666666666666</v>
      </c>
      <c r="P31" s="413">
        <v>41657</v>
      </c>
      <c r="Q31" s="409">
        <v>19</v>
      </c>
      <c r="R31" s="412">
        <f>$F$20</f>
        <v>0.16666666666666666</v>
      </c>
      <c r="S31" s="406">
        <v>41688</v>
      </c>
      <c r="T31" s="408">
        <v>19</v>
      </c>
      <c r="U31" s="412"/>
      <c r="V31" s="406">
        <v>41716</v>
      </c>
      <c r="W31" s="408">
        <v>19</v>
      </c>
      <c r="X31" s="412"/>
      <c r="Y31" s="404">
        <v>41747</v>
      </c>
      <c r="Z31" s="408">
        <v>19</v>
      </c>
      <c r="AA31" s="412"/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/>
      <c r="AH31" s="405">
        <v>41838</v>
      </c>
      <c r="AI31" s="408">
        <v>19</v>
      </c>
      <c r="AJ31" s="430"/>
      <c r="AK31" s="406">
        <v>41869</v>
      </c>
      <c r="AL31" s="408">
        <v>19</v>
      </c>
      <c r="AM31" s="432"/>
    </row>
    <row r="32" spans="4:39">
      <c r="D32" s="406">
        <v>41536</v>
      </c>
      <c r="E32" s="408">
        <v>20</v>
      </c>
      <c r="F32" s="412">
        <f>$F$18</f>
        <v>0.16666666666666666</v>
      </c>
      <c r="G32" s="405">
        <v>41566</v>
      </c>
      <c r="H32" s="408">
        <v>20</v>
      </c>
      <c r="I32" s="412">
        <f>$F$20</f>
        <v>0.16666666666666666</v>
      </c>
      <c r="J32" s="406">
        <v>41597</v>
      </c>
      <c r="K32" s="408">
        <v>20</v>
      </c>
      <c r="L32" s="412">
        <f>$F$16</f>
        <v>0.16666666666666666</v>
      </c>
      <c r="M32" s="406">
        <v>41627</v>
      </c>
      <c r="N32" s="408">
        <v>20</v>
      </c>
      <c r="O32" s="412">
        <f>$F$18</f>
        <v>0.16666666666666666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/>
      <c r="V32" s="406">
        <v>41717</v>
      </c>
      <c r="W32" s="408">
        <v>20</v>
      </c>
      <c r="X32" s="412"/>
      <c r="Y32" s="404">
        <v>41748</v>
      </c>
      <c r="Z32" s="408">
        <v>20</v>
      </c>
      <c r="AA32" s="412"/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/>
      <c r="AH32" s="405">
        <v>41839</v>
      </c>
      <c r="AI32" s="408">
        <v>20</v>
      </c>
      <c r="AJ32" s="430"/>
      <c r="AK32" s="406">
        <v>41870</v>
      </c>
      <c r="AL32" s="408">
        <v>20</v>
      </c>
      <c r="AM32" s="432"/>
    </row>
    <row r="33" spans="4:39">
      <c r="D33" s="406">
        <v>41537</v>
      </c>
      <c r="E33" s="408">
        <v>21</v>
      </c>
      <c r="F33" s="412">
        <f>$F$19</f>
        <v>0.16666666666666666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0.16666666666666666</v>
      </c>
      <c r="M33" s="406">
        <v>41628</v>
      </c>
      <c r="N33" s="408">
        <v>21</v>
      </c>
      <c r="O33" s="412">
        <f>$F$19</f>
        <v>0.16666666666666666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/>
      <c r="V33" s="406">
        <v>41718</v>
      </c>
      <c r="W33" s="409">
        <v>21</v>
      </c>
      <c r="X33" s="412"/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/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/>
    </row>
    <row r="34" spans="4:39">
      <c r="D34" s="406">
        <v>41538</v>
      </c>
      <c r="E34" s="408">
        <v>22</v>
      </c>
      <c r="F34" s="412">
        <f>$F$20</f>
        <v>0.16666666666666666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0.16666666666666666</v>
      </c>
      <c r="M34" s="406">
        <v>41629</v>
      </c>
      <c r="N34" s="408">
        <v>22</v>
      </c>
      <c r="O34" s="412">
        <f>$F$20</f>
        <v>0.16666666666666666</v>
      </c>
      <c r="P34" s="413">
        <v>41660</v>
      </c>
      <c r="Q34" s="408">
        <v>22</v>
      </c>
      <c r="R34" s="412">
        <f>$F$16</f>
        <v>0.16666666666666666</v>
      </c>
      <c r="S34" s="406">
        <v>41691</v>
      </c>
      <c r="T34" s="408">
        <v>22</v>
      </c>
      <c r="U34" s="412"/>
      <c r="V34" s="406">
        <v>41719</v>
      </c>
      <c r="W34" s="409">
        <v>22</v>
      </c>
      <c r="X34" s="412"/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/>
      <c r="AE34" s="406">
        <v>41811</v>
      </c>
      <c r="AF34" s="409">
        <v>22</v>
      </c>
      <c r="AG34" s="412"/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/>
    </row>
    <row r="35" spans="4:39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0.16666666666666666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0.16666666666666666</v>
      </c>
      <c r="S35" s="406">
        <v>41692</v>
      </c>
      <c r="T35" s="409">
        <v>23</v>
      </c>
      <c r="U35" s="412"/>
      <c r="V35" s="406">
        <v>41720</v>
      </c>
      <c r="W35" s="408">
        <v>23</v>
      </c>
      <c r="X35" s="412"/>
      <c r="Y35" s="404">
        <v>41751</v>
      </c>
      <c r="Z35" s="408">
        <v>23</v>
      </c>
      <c r="AA35" s="430"/>
      <c r="AB35" s="406">
        <v>41781</v>
      </c>
      <c r="AC35" s="408">
        <v>23</v>
      </c>
      <c r="AD35" s="412"/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/>
      <c r="AK35" s="406">
        <v>41873</v>
      </c>
      <c r="AL35" s="409">
        <v>23</v>
      </c>
      <c r="AM35" s="432"/>
    </row>
    <row r="36" spans="4:39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0.16666666666666666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0.16666666666666666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/>
      <c r="AB36" s="406">
        <v>41782</v>
      </c>
      <c r="AC36" s="408">
        <v>24</v>
      </c>
      <c r="AD36" s="412"/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/>
      <c r="AK36" s="406">
        <v>41874</v>
      </c>
      <c r="AL36" s="409">
        <v>24</v>
      </c>
      <c r="AM36" s="432"/>
    </row>
    <row r="37" spans="4:39">
      <c r="D37" s="406">
        <v>41541</v>
      </c>
      <c r="E37" s="408">
        <v>25</v>
      </c>
      <c r="F37" s="412">
        <f>$F$16</f>
        <v>0.16666666666666666</v>
      </c>
      <c r="G37" s="405">
        <v>41571</v>
      </c>
      <c r="H37" s="408">
        <v>25</v>
      </c>
      <c r="I37" s="430"/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0.16666666666666666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/>
      <c r="AB37" s="406">
        <v>41783</v>
      </c>
      <c r="AC37" s="408">
        <v>25</v>
      </c>
      <c r="AD37" s="412"/>
      <c r="AE37" s="406">
        <v>41814</v>
      </c>
      <c r="AF37" s="408">
        <v>25</v>
      </c>
      <c r="AG37" s="412"/>
      <c r="AH37" s="405">
        <v>41844</v>
      </c>
      <c r="AI37" s="408">
        <v>25</v>
      </c>
      <c r="AJ37" s="430"/>
      <c r="AK37" s="406">
        <v>41875</v>
      </c>
      <c r="AL37" s="408">
        <v>25</v>
      </c>
      <c r="AM37" s="432"/>
    </row>
    <row r="38" spans="4:39">
      <c r="D38" s="406">
        <v>41542</v>
      </c>
      <c r="E38" s="408">
        <v>26</v>
      </c>
      <c r="F38" s="412">
        <f>$F$17</f>
        <v>0.16666666666666666</v>
      </c>
      <c r="G38" s="405">
        <v>41572</v>
      </c>
      <c r="H38" s="408">
        <v>26</v>
      </c>
      <c r="I38" s="430"/>
      <c r="J38" s="406">
        <v>41603</v>
      </c>
      <c r="K38" s="408">
        <v>26</v>
      </c>
      <c r="L38" s="370"/>
      <c r="M38" s="406">
        <v>41633</v>
      </c>
      <c r="N38" s="408">
        <v>26</v>
      </c>
      <c r="O38" s="430"/>
      <c r="P38" s="413">
        <v>41664</v>
      </c>
      <c r="Q38" s="409">
        <v>26</v>
      </c>
      <c r="R38" s="412">
        <f>$F$20</f>
        <v>0.16666666666666666</v>
      </c>
      <c r="S38" s="406">
        <v>41695</v>
      </c>
      <c r="T38" s="409">
        <v>26</v>
      </c>
      <c r="U38" s="429"/>
      <c r="V38" s="406">
        <v>41723</v>
      </c>
      <c r="W38" s="408">
        <v>26</v>
      </c>
      <c r="X38" s="412"/>
      <c r="Y38" s="404">
        <v>41754</v>
      </c>
      <c r="Z38" s="408">
        <v>26</v>
      </c>
      <c r="AA38" s="430"/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/>
      <c r="AH38" s="405">
        <v>41845</v>
      </c>
      <c r="AI38" s="408">
        <v>26</v>
      </c>
      <c r="AJ38" s="430"/>
      <c r="AK38" s="406">
        <v>41876</v>
      </c>
      <c r="AL38" s="408">
        <v>26</v>
      </c>
      <c r="AM38" s="432"/>
    </row>
    <row r="39" spans="4:39">
      <c r="D39" s="406">
        <v>41543</v>
      </c>
      <c r="E39" s="408">
        <v>27</v>
      </c>
      <c r="F39" s="412">
        <f>$F$18</f>
        <v>0.16666666666666666</v>
      </c>
      <c r="G39" s="405">
        <v>41573</v>
      </c>
      <c r="H39" s="408">
        <v>27</v>
      </c>
      <c r="I39" s="430"/>
      <c r="J39" s="406">
        <v>41604</v>
      </c>
      <c r="K39" s="408">
        <v>27</v>
      </c>
      <c r="L39" s="412">
        <f>$F$16</f>
        <v>0.16666666666666666</v>
      </c>
      <c r="M39" s="406">
        <v>41634</v>
      </c>
      <c r="N39" s="408">
        <v>27</v>
      </c>
      <c r="O39" s="430"/>
      <c r="P39" s="413">
        <v>41665</v>
      </c>
      <c r="Q39" s="409">
        <v>27</v>
      </c>
      <c r="R39" s="370"/>
      <c r="S39" s="406">
        <v>41696</v>
      </c>
      <c r="T39" s="407">
        <v>27</v>
      </c>
      <c r="U39" s="430"/>
      <c r="V39" s="406">
        <v>41724</v>
      </c>
      <c r="W39" s="408">
        <v>27</v>
      </c>
      <c r="X39" s="412"/>
      <c r="Y39" s="404">
        <v>41755</v>
      </c>
      <c r="Z39" s="408">
        <v>27</v>
      </c>
      <c r="AA39" s="430"/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/>
      <c r="AH39" s="405">
        <v>41846</v>
      </c>
      <c r="AI39" s="408">
        <v>27</v>
      </c>
      <c r="AJ39" s="430"/>
      <c r="AK39" s="406">
        <v>41877</v>
      </c>
      <c r="AL39" s="408">
        <v>27</v>
      </c>
      <c r="AM39" s="432"/>
    </row>
    <row r="40" spans="4:39">
      <c r="D40" s="406">
        <v>41544</v>
      </c>
      <c r="E40" s="408">
        <v>28</v>
      </c>
      <c r="F40" s="412">
        <f>$F$19</f>
        <v>0.16666666666666666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0.16666666666666666</v>
      </c>
      <c r="M40" s="406">
        <v>41635</v>
      </c>
      <c r="N40" s="408">
        <v>28</v>
      </c>
      <c r="O40" s="430"/>
      <c r="P40" s="413">
        <v>41666</v>
      </c>
      <c r="Q40" s="408">
        <v>28</v>
      </c>
      <c r="R40" s="370"/>
      <c r="S40" s="406">
        <v>41697</v>
      </c>
      <c r="T40" s="408">
        <v>28</v>
      </c>
      <c r="U40" s="430"/>
      <c r="V40" s="406">
        <v>41725</v>
      </c>
      <c r="W40" s="409">
        <v>28</v>
      </c>
      <c r="X40" s="412"/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/>
      <c r="AE40" s="406">
        <v>41817</v>
      </c>
      <c r="AF40" s="409">
        <v>28</v>
      </c>
      <c r="AG40" s="412"/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/>
    </row>
    <row r="41" spans="4:39">
      <c r="D41" s="406">
        <v>41545</v>
      </c>
      <c r="E41" s="408">
        <v>29</v>
      </c>
      <c r="F41" s="412">
        <f>$F$20</f>
        <v>0.16666666666666666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0.16666666666666666</v>
      </c>
      <c r="M41" s="406">
        <v>41636</v>
      </c>
      <c r="N41" s="408">
        <v>29</v>
      </c>
      <c r="O41" s="430"/>
      <c r="P41" s="413">
        <v>41667</v>
      </c>
      <c r="Q41" s="408">
        <v>29</v>
      </c>
      <c r="R41" s="412">
        <f>$F$16</f>
        <v>0.16666666666666666</v>
      </c>
      <c r="S41" s="438"/>
      <c r="T41" s="438"/>
      <c r="U41" s="442"/>
      <c r="V41" s="406">
        <v>41726</v>
      </c>
      <c r="W41" s="409">
        <v>29</v>
      </c>
      <c r="X41" s="412"/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/>
      <c r="AE41" s="406">
        <v>41818</v>
      </c>
      <c r="AF41" s="409">
        <v>29</v>
      </c>
      <c r="AG41" s="412"/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/>
    </row>
    <row r="42" spans="4:39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/>
      <c r="J42" s="406">
        <v>41607</v>
      </c>
      <c r="K42" s="408">
        <v>30</v>
      </c>
      <c r="L42" s="412">
        <f>$F$19</f>
        <v>0.16666666666666666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0.16666666666666666</v>
      </c>
      <c r="S42" s="438"/>
      <c r="T42" s="438"/>
      <c r="U42" s="442"/>
      <c r="V42" s="406">
        <v>41727</v>
      </c>
      <c r="W42" s="408">
        <v>30</v>
      </c>
      <c r="X42" s="433"/>
      <c r="Y42" s="404">
        <v>41758</v>
      </c>
      <c r="Z42" s="408">
        <v>30</v>
      </c>
      <c r="AA42" s="447"/>
      <c r="AB42" s="406">
        <v>41788</v>
      </c>
      <c r="AC42" s="408">
        <v>30</v>
      </c>
      <c r="AD42" s="412"/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/>
      <c r="AK42" s="406">
        <v>41880</v>
      </c>
      <c r="AL42" s="409">
        <v>30</v>
      </c>
      <c r="AM42" s="432"/>
    </row>
    <row r="43" spans="4:39">
      <c r="D43" s="438"/>
      <c r="E43" s="439"/>
      <c r="F43" s="440"/>
      <c r="G43" s="405">
        <v>41577</v>
      </c>
      <c r="H43" s="408">
        <v>31</v>
      </c>
      <c r="I43" s="430"/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0.16666666666666666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/>
      <c r="AE43" s="438"/>
      <c r="AF43" s="439"/>
      <c r="AG43" s="441"/>
      <c r="AH43" s="405">
        <v>41850</v>
      </c>
      <c r="AI43" s="409">
        <v>31</v>
      </c>
      <c r="AJ43" s="430"/>
      <c r="AK43" s="406">
        <v>41881</v>
      </c>
      <c r="AL43" s="409">
        <v>31</v>
      </c>
      <c r="AM43" s="433"/>
    </row>
    <row r="44" spans="4:39" s="314" customFormat="1">
      <c r="D44" s="312"/>
      <c r="E44" s="312"/>
      <c r="F44" s="313">
        <f>SUM(F13:F43)</f>
        <v>3.5416666666666656</v>
      </c>
      <c r="G44" s="313"/>
      <c r="H44" s="313"/>
      <c r="I44" s="313">
        <f>SUM(I13:I43)</f>
        <v>3.0833333333333326</v>
      </c>
      <c r="J44" s="313"/>
      <c r="K44" s="313"/>
      <c r="L44" s="313">
        <f>SUM(L13:L43)</f>
        <v>3.1666666666666656</v>
      </c>
      <c r="M44" s="313"/>
      <c r="N44" s="313"/>
      <c r="O44" s="313">
        <f>SUM(O13:O43)</f>
        <v>2.6666666666666661</v>
      </c>
      <c r="P44" s="313"/>
      <c r="Q44" s="313"/>
      <c r="R44" s="313">
        <f>SUM(R13:R43)</f>
        <v>3.5833333333333321</v>
      </c>
      <c r="S44" s="313"/>
      <c r="T44" s="313"/>
      <c r="U44" s="313">
        <f>SUM(U13:U43)</f>
        <v>0</v>
      </c>
      <c r="V44" s="313"/>
      <c r="W44" s="313"/>
      <c r="X44" s="313">
        <f>SUM(X13:X43)</f>
        <v>0</v>
      </c>
      <c r="Y44" s="313"/>
      <c r="Z44" s="313"/>
      <c r="AA44" s="313">
        <f>SUM(AA13:AA43)</f>
        <v>0</v>
      </c>
      <c r="AB44" s="313"/>
      <c r="AC44" s="313"/>
      <c r="AD44" s="313">
        <f>SUM(AD13:AD43)</f>
        <v>0</v>
      </c>
      <c r="AE44" s="313"/>
      <c r="AF44" s="313"/>
      <c r="AG44" s="313">
        <f>SUM(AG13:AG43)</f>
        <v>0</v>
      </c>
      <c r="AH44" s="313"/>
      <c r="AI44" s="313"/>
      <c r="AJ44" s="313">
        <f>SUM(AJ13:AJ43)</f>
        <v>0</v>
      </c>
      <c r="AK44" s="313"/>
      <c r="AL44" s="313"/>
      <c r="AM44" s="313">
        <f>SUM(AM13:AM43)</f>
        <v>0</v>
      </c>
    </row>
    <row r="46" spans="4:39" ht="15.75" customHeight="1">
      <c r="D46" s="633" t="s">
        <v>109</v>
      </c>
      <c r="E46" s="633"/>
      <c r="F46" s="633"/>
      <c r="G46" s="634">
        <f>SUM(D44:AM44)</f>
        <v>16.041666666666664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SUM(AD18:AD24)+SUM(AG37:AG43)</f>
        <v>0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personnels'!G23</f>
        <v>18.041666666666668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2.0000000000000036</v>
      </c>
      <c r="AL46" s="634"/>
      <c r="AM46" s="634"/>
    </row>
    <row r="47" spans="4:39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39">
      <c r="AH48" s="640"/>
      <c r="AI48" s="640"/>
      <c r="AJ48" s="640"/>
      <c r="AK48" s="640"/>
      <c r="AL48" s="640"/>
      <c r="AM48" s="640"/>
    </row>
    <row r="49" spans="1:32">
      <c r="F49" s="108" t="str">
        <f>'16 semainier'!M26</f>
        <v>Saint-Pol-sur-Mer, le 01/09/17</v>
      </c>
      <c r="R49" s="121" t="str">
        <f>'Liste des personnels'!$D$51</f>
        <v>Le Proviseur,</v>
      </c>
      <c r="AD49" s="121" t="s">
        <v>85</v>
      </c>
    </row>
    <row r="51" spans="1:32">
      <c r="A51" s="450" t="s">
        <v>108</v>
      </c>
      <c r="B51" s="637" t="s">
        <v>226</v>
      </c>
      <c r="C51" s="638"/>
      <c r="D51" s="638"/>
      <c r="E51" s="638"/>
      <c r="F51" s="638"/>
    </row>
    <row r="52" spans="1:32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 t="str">
        <f>J7</f>
        <v>Sandrine GROULT</v>
      </c>
    </row>
    <row r="53" spans="1:32">
      <c r="A53" s="428" t="s">
        <v>215</v>
      </c>
      <c r="B53" s="630" t="s">
        <v>222</v>
      </c>
      <c r="C53" s="631"/>
      <c r="D53" s="631"/>
      <c r="E53" s="631"/>
      <c r="F53" s="631"/>
    </row>
    <row r="54" spans="1:32">
      <c r="A54" s="432" t="s">
        <v>107</v>
      </c>
      <c r="B54" s="641" t="s">
        <v>225</v>
      </c>
      <c r="C54" s="642"/>
      <c r="D54" s="642"/>
      <c r="E54" s="642"/>
      <c r="F54" s="642"/>
    </row>
    <row r="55" spans="1:32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8">
    <mergeCell ref="B51:F51"/>
    <mergeCell ref="B52:F52"/>
    <mergeCell ref="B53:F53"/>
    <mergeCell ref="B54:F54"/>
    <mergeCell ref="B55:G55"/>
    <mergeCell ref="AH47:AM48"/>
    <mergeCell ref="AH12:AJ12"/>
    <mergeCell ref="AK12:AM12"/>
    <mergeCell ref="D12:F12"/>
    <mergeCell ref="G12:I12"/>
    <mergeCell ref="D46:F46"/>
    <mergeCell ref="G46:I46"/>
    <mergeCell ref="K46:Q46"/>
    <mergeCell ref="J12:L12"/>
    <mergeCell ref="M12:O12"/>
    <mergeCell ref="P12:R12"/>
    <mergeCell ref="S12:U12"/>
    <mergeCell ref="V12:X12"/>
    <mergeCell ref="AH46:AJ46"/>
    <mergeCell ref="R46:T46"/>
    <mergeCell ref="W46:AA46"/>
    <mergeCell ref="AB46:AF46"/>
    <mergeCell ref="U10:Z10"/>
    <mergeCell ref="AA10:AK10"/>
    <mergeCell ref="AK46:AM46"/>
    <mergeCell ref="Y12:AA12"/>
    <mergeCell ref="AB12:AD12"/>
    <mergeCell ref="AE12:AG12"/>
    <mergeCell ref="A9:G9"/>
    <mergeCell ref="H9:J9"/>
    <mergeCell ref="A7:I7"/>
    <mergeCell ref="U7:Z7"/>
    <mergeCell ref="AA7:AK7"/>
    <mergeCell ref="U8:Z8"/>
    <mergeCell ref="AA8:AK8"/>
    <mergeCell ref="N9:P9"/>
    <mergeCell ref="U9:Z9"/>
    <mergeCell ref="AA9:AK9"/>
  </mergeCells>
  <conditionalFormatting sqref="D13:D42">
    <cfRule type="containsText" dxfId="236" priority="12" stopIfTrue="1" operator="containsText" text="samedi">
      <formula>NOT(ISERROR(SEARCH("samedi",D13)))</formula>
    </cfRule>
    <cfRule type="containsText" dxfId="235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234" priority="6" stopIfTrue="1" operator="containsText" text="sam">
      <formula>NOT(ISERROR(SEARCH("sam",D13)))</formula>
    </cfRule>
    <cfRule type="containsText" dxfId="233" priority="7" stopIfTrue="1" operator="containsText" text="sam;dim">
      <formula>NOT(ISERROR(SEARCH("sam;dim",D13)))</formula>
    </cfRule>
    <cfRule type="containsText" dxfId="232" priority="8" stopIfTrue="1" operator="containsText" text="dim">
      <formula>NOT(ISERROR(SEARCH("dim",D13)))</formula>
    </cfRule>
    <cfRule type="containsText" dxfId="231" priority="9" stopIfTrue="1" operator="containsText" text="lun">
      <formula>NOT(ISERROR(SEARCH("lun",D13)))</formula>
    </cfRule>
    <cfRule type="containsText" dxfId="230" priority="10" stopIfTrue="1" operator="containsText" text="lun">
      <formula>NOT(ISERROR(SEARCH("lun",D13)))</formula>
    </cfRule>
    <cfRule type="containsText" dxfId="229" priority="11" stopIfTrue="1" operator="containsText" text="dim">
      <formula>NOT(ISERROR(SEARCH("dim",D13)))</formula>
    </cfRule>
  </conditionalFormatting>
  <conditionalFormatting sqref="D14">
    <cfRule type="containsText" dxfId="228" priority="5" stopIfTrue="1" operator="containsText" text="sam">
      <formula>NOT(ISERROR(SEARCH("sam",D14)))</formula>
    </cfRule>
  </conditionalFormatting>
  <conditionalFormatting sqref="A53">
    <cfRule type="containsText" dxfId="227" priority="4" operator="containsText" text="FERIE">
      <formula>NOT(ISERROR(SEARCH("FERIE",A53)))</formula>
    </cfRule>
  </conditionalFormatting>
  <conditionalFormatting sqref="A52">
    <cfRule type="cellIs" dxfId="226" priority="3" operator="equal">
      <formula>$A$53</formula>
    </cfRule>
  </conditionalFormatting>
  <conditionalFormatting sqref="A52">
    <cfRule type="cellIs" dxfId="225" priority="2" operator="equal">
      <formula>$A$53</formula>
    </cfRule>
  </conditionalFormatting>
  <conditionalFormatting sqref="A53">
    <cfRule type="cellIs" dxfId="224" priority="1" operator="equal">
      <formula>$A$53</formula>
    </cfRule>
  </conditionalFormatting>
  <printOptions horizontalCentered="1" verticalCentered="1"/>
  <pageMargins left="0" right="1.2204724409448819" top="0" bottom="0" header="0" footer="0"/>
  <pageSetup paperSize="9" scale="66" firstPageNumber="0" orientation="landscape" r:id="rId1"/>
  <headerFooter alignWithMargins="0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41">
    <pageSetUpPr fitToPage="1"/>
  </sheetPr>
  <dimension ref="A4:BJ30"/>
  <sheetViews>
    <sheetView zoomScale="80" zoomScaleNormal="80"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.44140625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">
        <v>116</v>
      </c>
      <c r="BC5" s="35"/>
      <c r="BF5" s="673">
        <f>'Liste des personnels'!J24</f>
        <v>0</v>
      </c>
      <c r="BG5" s="673"/>
      <c r="BH5" s="673"/>
      <c r="BI5" s="673"/>
    </row>
    <row r="6" spans="1:62">
      <c r="AO6" s="674" t="s">
        <v>117</v>
      </c>
      <c r="AP6" s="674"/>
      <c r="AQ6" s="674"/>
      <c r="AR6" s="674"/>
      <c r="AS6" s="674"/>
      <c r="AT6" s="674"/>
      <c r="AU6" s="674"/>
      <c r="AV6" s="674"/>
      <c r="AW6" s="674"/>
      <c r="AX6" s="674"/>
      <c r="AY6" s="674"/>
      <c r="AZ6" s="674"/>
      <c r="BA6" s="674"/>
      <c r="BB6" s="674"/>
      <c r="BC6" s="674"/>
      <c r="BD6" s="674"/>
      <c r="BF6" s="673">
        <f>'Liste des personnels'!L24</f>
        <v>0</v>
      </c>
      <c r="BG6" s="673"/>
      <c r="BH6" s="673"/>
      <c r="BI6" s="673"/>
      <c r="BJ6" s="34" t="s">
        <v>118</v>
      </c>
    </row>
    <row r="8" spans="1:62" s="38" customFormat="1" ht="18.75" customHeight="1">
      <c r="B8" s="39" t="s">
        <v>69</v>
      </c>
      <c r="N8" s="39">
        <f>'Liste des personnels'!C24</f>
        <v>0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personnels'!D24</f>
        <v>Agent en CUI-CAE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personnels'!E24</f>
        <v>Entretien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personnels'!F24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82">
        <v>17</v>
      </c>
      <c r="AV13" s="682"/>
      <c r="AW13" s="96"/>
      <c r="AX13" s="96"/>
      <c r="AY13" s="620">
        <v>18</v>
      </c>
      <c r="AZ13" s="620"/>
      <c r="BA13" s="96"/>
      <c r="BB13" s="206"/>
      <c r="BC13" s="620">
        <v>19</v>
      </c>
      <c r="BD13" s="620"/>
      <c r="BE13" s="48"/>
      <c r="BF13" s="48"/>
      <c r="BG13" s="622">
        <v>20</v>
      </c>
      <c r="BH13" s="622"/>
      <c r="BI13" s="207" t="s">
        <v>75</v>
      </c>
    </row>
    <row r="14" spans="1:62" ht="30" customHeight="1">
      <c r="A14" s="50" t="s">
        <v>76</v>
      </c>
      <c r="B14" s="51"/>
      <c r="C14" s="208"/>
      <c r="D14" s="209"/>
      <c r="E14" s="210"/>
      <c r="F14" s="211"/>
      <c r="G14" s="211"/>
      <c r="H14" s="213"/>
      <c r="I14" s="214"/>
      <c r="J14" s="214"/>
      <c r="K14" s="214"/>
      <c r="L14" s="213"/>
      <c r="M14" s="214"/>
      <c r="N14" s="214"/>
      <c r="O14" s="214"/>
      <c r="P14" s="382"/>
      <c r="Q14" s="214"/>
      <c r="R14" s="214"/>
      <c r="S14" s="214"/>
      <c r="T14" s="213"/>
      <c r="U14" s="214"/>
      <c r="V14" s="214"/>
      <c r="W14" s="214"/>
      <c r="X14" s="213"/>
      <c r="Y14" s="214"/>
      <c r="Z14" s="214"/>
      <c r="AA14" s="214"/>
      <c r="AB14" s="385"/>
      <c r="AC14" s="210"/>
      <c r="AD14" s="210"/>
      <c r="AE14" s="210"/>
      <c r="AF14" s="209"/>
      <c r="AG14" s="210"/>
      <c r="AH14" s="210"/>
      <c r="AI14" s="210"/>
      <c r="AJ14" s="209"/>
      <c r="AK14" s="210"/>
      <c r="AL14" s="210"/>
      <c r="AM14" s="210"/>
      <c r="AN14" s="209"/>
      <c r="AO14" s="210"/>
      <c r="AP14" s="210"/>
      <c r="AQ14" s="215"/>
      <c r="AR14" s="209"/>
      <c r="AS14" s="210"/>
      <c r="AT14" s="210"/>
      <c r="AU14" s="210"/>
      <c r="AV14" s="209"/>
      <c r="AW14" s="210"/>
      <c r="AX14" s="210"/>
      <c r="AY14" s="210"/>
      <c r="AZ14" s="209"/>
      <c r="BA14" s="210"/>
      <c r="BB14" s="211"/>
      <c r="BC14" s="210"/>
      <c r="BD14" s="212"/>
      <c r="BE14" s="211"/>
      <c r="BF14" s="210"/>
      <c r="BG14" s="210"/>
      <c r="BH14" s="216"/>
      <c r="BI14" s="62">
        <v>0</v>
      </c>
    </row>
    <row r="15" spans="1:62" ht="30" customHeight="1">
      <c r="A15" s="63" t="s">
        <v>77</v>
      </c>
      <c r="B15" s="64"/>
      <c r="C15" s="217"/>
      <c r="D15" s="218"/>
      <c r="E15" s="219"/>
      <c r="F15" s="220"/>
      <c r="G15" s="220"/>
      <c r="H15" s="221"/>
      <c r="I15" s="222"/>
      <c r="J15" s="222"/>
      <c r="K15" s="222"/>
      <c r="L15" s="221"/>
      <c r="M15" s="222"/>
      <c r="N15" s="222"/>
      <c r="O15" s="222"/>
      <c r="P15" s="383"/>
      <c r="Q15" s="222"/>
      <c r="R15" s="222"/>
      <c r="S15" s="222"/>
      <c r="T15" s="221"/>
      <c r="U15" s="222"/>
      <c r="V15" s="222"/>
      <c r="W15" s="222"/>
      <c r="X15" s="221"/>
      <c r="Y15" s="222"/>
      <c r="Z15" s="222"/>
      <c r="AA15" s="222"/>
      <c r="AB15" s="386"/>
      <c r="AC15" s="226"/>
      <c r="AD15" s="226"/>
      <c r="AE15" s="226"/>
      <c r="AF15" s="218"/>
      <c r="AG15" s="226"/>
      <c r="AH15" s="219"/>
      <c r="AI15" s="219"/>
      <c r="AJ15" s="225"/>
      <c r="AK15" s="219"/>
      <c r="AL15" s="219"/>
      <c r="AM15" s="219"/>
      <c r="AN15" s="225"/>
      <c r="AO15" s="219"/>
      <c r="AP15" s="219"/>
      <c r="AQ15" s="215"/>
      <c r="AR15" s="225"/>
      <c r="AS15" s="219"/>
      <c r="AT15" s="226"/>
      <c r="AU15" s="226"/>
      <c r="AV15" s="218"/>
      <c r="AW15" s="226"/>
      <c r="AX15" s="226"/>
      <c r="AY15" s="226"/>
      <c r="AZ15" s="218"/>
      <c r="BA15" s="226"/>
      <c r="BB15" s="227"/>
      <c r="BC15" s="226"/>
      <c r="BD15" s="228"/>
      <c r="BE15" s="227"/>
      <c r="BF15" s="226"/>
      <c r="BG15" s="226"/>
      <c r="BH15" s="229"/>
      <c r="BI15" s="80">
        <v>0</v>
      </c>
    </row>
    <row r="16" spans="1:62" ht="30" customHeight="1">
      <c r="A16" s="63" t="s">
        <v>78</v>
      </c>
      <c r="B16" s="64"/>
      <c r="C16" s="217"/>
      <c r="D16" s="218"/>
      <c r="E16" s="226"/>
      <c r="F16" s="227"/>
      <c r="G16" s="227"/>
      <c r="H16" s="218"/>
      <c r="I16" s="226"/>
      <c r="J16" s="226"/>
      <c r="K16" s="226"/>
      <c r="L16" s="218"/>
      <c r="M16" s="226"/>
      <c r="N16" s="226"/>
      <c r="O16" s="226"/>
      <c r="P16" s="218"/>
      <c r="Q16" s="226"/>
      <c r="R16" s="226"/>
      <c r="S16" s="226"/>
      <c r="T16" s="218"/>
      <c r="U16" s="226"/>
      <c r="V16" s="226"/>
      <c r="W16" s="226"/>
      <c r="X16" s="218"/>
      <c r="Y16" s="226"/>
      <c r="Z16" s="226"/>
      <c r="AA16" s="226"/>
      <c r="AB16" s="218"/>
      <c r="AC16" s="226"/>
      <c r="AD16" s="226"/>
      <c r="AE16" s="226"/>
      <c r="AF16" s="218"/>
      <c r="AG16" s="226"/>
      <c r="AH16" s="226"/>
      <c r="AI16" s="226"/>
      <c r="AJ16" s="218"/>
      <c r="AK16" s="226"/>
      <c r="AL16" s="226"/>
      <c r="AM16" s="226"/>
      <c r="AN16" s="218"/>
      <c r="AO16" s="226"/>
      <c r="AP16" s="226"/>
      <c r="AQ16" s="226"/>
      <c r="AR16" s="218"/>
      <c r="AS16" s="226"/>
      <c r="AT16" s="226"/>
      <c r="AU16" s="226"/>
      <c r="AV16" s="218"/>
      <c r="AW16" s="226"/>
      <c r="AX16" s="226"/>
      <c r="AY16" s="226"/>
      <c r="AZ16" s="218"/>
      <c r="BA16" s="226"/>
      <c r="BB16" s="227"/>
      <c r="BC16" s="226"/>
      <c r="BD16" s="228"/>
      <c r="BE16" s="227"/>
      <c r="BF16" s="226"/>
      <c r="BG16" s="226"/>
      <c r="BH16" s="229"/>
      <c r="BI16" s="80">
        <v>0</v>
      </c>
    </row>
    <row r="17" spans="1:61" ht="30" customHeight="1">
      <c r="A17" s="81" t="s">
        <v>79</v>
      </c>
      <c r="B17" s="82"/>
      <c r="C17" s="217"/>
      <c r="D17" s="218"/>
      <c r="E17" s="226"/>
      <c r="F17" s="227"/>
      <c r="G17" s="227"/>
      <c r="H17" s="223"/>
      <c r="I17" s="224"/>
      <c r="J17" s="224"/>
      <c r="K17" s="224"/>
      <c r="L17" s="223"/>
      <c r="M17" s="224"/>
      <c r="N17" s="224"/>
      <c r="O17" s="224"/>
      <c r="P17" s="384"/>
      <c r="Q17" s="224"/>
      <c r="R17" s="224"/>
      <c r="S17" s="224"/>
      <c r="T17" s="223"/>
      <c r="U17" s="224"/>
      <c r="V17" s="224"/>
      <c r="W17" s="224"/>
      <c r="X17" s="223"/>
      <c r="Y17" s="224"/>
      <c r="Z17" s="224"/>
      <c r="AA17" s="224"/>
      <c r="AB17" s="386"/>
      <c r="AC17" s="226"/>
      <c r="AD17" s="226"/>
      <c r="AE17" s="226"/>
      <c r="AF17" s="218"/>
      <c r="AG17" s="226"/>
      <c r="AH17" s="219"/>
      <c r="AI17" s="219"/>
      <c r="AJ17" s="225"/>
      <c r="AK17" s="219"/>
      <c r="AL17" s="219"/>
      <c r="AM17" s="219"/>
      <c r="AN17" s="225"/>
      <c r="AO17" s="219"/>
      <c r="AP17" s="219"/>
      <c r="AQ17" s="215"/>
      <c r="AR17" s="225"/>
      <c r="AS17" s="219"/>
      <c r="AT17" s="226"/>
      <c r="AU17" s="226"/>
      <c r="AV17" s="218"/>
      <c r="AW17" s="226"/>
      <c r="AX17" s="226"/>
      <c r="AY17" s="226"/>
      <c r="AZ17" s="218"/>
      <c r="BA17" s="226"/>
      <c r="BB17" s="227"/>
      <c r="BC17" s="226"/>
      <c r="BD17" s="228"/>
      <c r="BE17" s="227"/>
      <c r="BF17" s="226"/>
      <c r="BG17" s="226"/>
      <c r="BH17" s="229"/>
      <c r="BI17" s="87">
        <v>0</v>
      </c>
    </row>
    <row r="18" spans="1:61" ht="30" customHeight="1">
      <c r="A18" s="63" t="s">
        <v>80</v>
      </c>
      <c r="B18" s="64"/>
      <c r="C18" s="217"/>
      <c r="D18" s="218"/>
      <c r="E18" s="219"/>
      <c r="F18" s="220"/>
      <c r="G18" s="220"/>
      <c r="H18" s="221"/>
      <c r="I18" s="222"/>
      <c r="J18" s="222"/>
      <c r="K18" s="222"/>
      <c r="L18" s="221"/>
      <c r="M18" s="222"/>
      <c r="N18" s="222"/>
      <c r="O18" s="222"/>
      <c r="P18" s="383"/>
      <c r="Q18" s="222"/>
      <c r="R18" s="222"/>
      <c r="S18" s="222"/>
      <c r="T18" s="221"/>
      <c r="U18" s="222"/>
      <c r="V18" s="222"/>
      <c r="W18" s="222"/>
      <c r="X18" s="221"/>
      <c r="Y18" s="222"/>
      <c r="Z18" s="222"/>
      <c r="AA18" s="222"/>
      <c r="AB18" s="386"/>
      <c r="AC18" s="226"/>
      <c r="AD18" s="226"/>
      <c r="AE18" s="226"/>
      <c r="AF18" s="218"/>
      <c r="AG18" s="226"/>
      <c r="AH18" s="219"/>
      <c r="AI18" s="219"/>
      <c r="AJ18" s="225"/>
      <c r="AK18" s="219"/>
      <c r="AL18" s="219"/>
      <c r="AM18" s="219"/>
      <c r="AN18" s="225"/>
      <c r="AO18" s="219"/>
      <c r="AP18" s="219"/>
      <c r="AQ18" s="215"/>
      <c r="AR18" s="225"/>
      <c r="AS18" s="219"/>
      <c r="AT18" s="226"/>
      <c r="AU18" s="226"/>
      <c r="AV18" s="218"/>
      <c r="AW18" s="226"/>
      <c r="AX18" s="226"/>
      <c r="AY18" s="226"/>
      <c r="AZ18" s="218"/>
      <c r="BA18" s="226"/>
      <c r="BB18" s="227"/>
      <c r="BC18" s="226"/>
      <c r="BD18" s="228"/>
      <c r="BE18" s="227"/>
      <c r="BF18" s="226"/>
      <c r="BG18" s="226"/>
      <c r="BH18" s="229"/>
      <c r="BI18" s="80">
        <f>BI14</f>
        <v>0</v>
      </c>
    </row>
    <row r="19" spans="1:61" ht="15" customHeight="1">
      <c r="A19" s="89"/>
      <c r="B19" s="90"/>
      <c r="C19" s="232"/>
      <c r="D19" s="233"/>
      <c r="E19" s="234"/>
      <c r="F19" s="234"/>
      <c r="G19" s="234"/>
      <c r="H19" s="233"/>
      <c r="I19" s="235"/>
      <c r="J19" s="235"/>
      <c r="K19" s="235"/>
      <c r="L19" s="236"/>
      <c r="M19" s="235"/>
      <c r="N19" s="235"/>
      <c r="O19" s="235"/>
      <c r="P19" s="236"/>
      <c r="Q19" s="235"/>
      <c r="R19" s="234"/>
      <c r="S19" s="234"/>
      <c r="T19" s="233"/>
      <c r="U19" s="234"/>
      <c r="V19" s="234"/>
      <c r="W19" s="234"/>
      <c r="X19" s="233"/>
      <c r="Y19" s="234"/>
      <c r="Z19" s="234"/>
      <c r="AA19" s="234"/>
      <c r="AB19" s="233"/>
      <c r="AC19" s="234"/>
      <c r="AD19" s="234"/>
      <c r="AE19" s="234"/>
      <c r="AF19" s="233"/>
      <c r="AG19" s="234"/>
      <c r="AH19" s="234"/>
      <c r="AI19" s="234"/>
      <c r="AJ19" s="233"/>
      <c r="AK19" s="234"/>
      <c r="AL19" s="234"/>
      <c r="AM19" s="234"/>
      <c r="AN19" s="233"/>
      <c r="AO19" s="234"/>
      <c r="AP19" s="234"/>
      <c r="AQ19" s="234"/>
      <c r="AR19" s="233"/>
      <c r="AS19" s="234"/>
      <c r="AT19" s="234"/>
      <c r="AU19" s="234"/>
      <c r="AV19" s="233"/>
      <c r="AW19" s="234"/>
      <c r="AX19" s="234"/>
      <c r="AY19" s="234"/>
      <c r="AZ19" s="233"/>
      <c r="BA19" s="234"/>
      <c r="BB19" s="235"/>
      <c r="BC19" s="235"/>
      <c r="BD19" s="233"/>
      <c r="BE19" s="234"/>
      <c r="BF19" s="234"/>
      <c r="BG19" s="234"/>
      <c r="BH19" s="237"/>
      <c r="BI19" s="95"/>
    </row>
    <row r="20" spans="1:61" ht="15" customHeight="1">
      <c r="A20" s="46" t="s">
        <v>81</v>
      </c>
      <c r="B20" s="47"/>
      <c r="C20" s="195"/>
      <c r="D20" s="238"/>
      <c r="E20" s="239"/>
      <c r="F20" s="239"/>
      <c r="G20" s="239"/>
      <c r="H20" s="238"/>
      <c r="I20" s="239"/>
      <c r="J20" s="239"/>
      <c r="K20" s="239"/>
      <c r="L20" s="238"/>
      <c r="M20" s="239"/>
      <c r="N20" s="239"/>
      <c r="O20" s="239"/>
      <c r="P20" s="238"/>
      <c r="Q20" s="239"/>
      <c r="R20" s="239"/>
      <c r="S20" s="239"/>
      <c r="T20" s="238"/>
      <c r="U20" s="239"/>
      <c r="V20" s="239"/>
      <c r="W20" s="239"/>
      <c r="X20" s="238"/>
      <c r="Y20" s="239"/>
      <c r="Z20" s="239"/>
      <c r="AA20" s="239"/>
      <c r="AB20" s="238"/>
      <c r="AC20" s="239"/>
      <c r="AD20" s="239"/>
      <c r="AE20" s="239"/>
      <c r="AF20" s="238"/>
      <c r="AG20" s="239"/>
      <c r="AH20" s="239"/>
      <c r="AI20" s="239"/>
      <c r="AJ20" s="238"/>
      <c r="AK20" s="239"/>
      <c r="AL20" s="239"/>
      <c r="AM20" s="239"/>
      <c r="AN20" s="238"/>
      <c r="AO20" s="239"/>
      <c r="AP20" s="239"/>
      <c r="AQ20" s="239"/>
      <c r="AR20" s="238"/>
      <c r="AS20" s="239"/>
      <c r="AT20" s="239"/>
      <c r="AU20" s="239"/>
      <c r="AV20" s="238"/>
      <c r="AW20" s="239"/>
      <c r="AX20" s="239"/>
      <c r="AY20" s="239"/>
      <c r="AZ20" s="238"/>
      <c r="BA20" s="239"/>
      <c r="BB20" s="239"/>
      <c r="BC20" s="239"/>
      <c r="BD20" s="238"/>
      <c r="BE20" s="239"/>
      <c r="BF20" s="239"/>
      <c r="BG20" s="239"/>
      <c r="BH20" s="240"/>
      <c r="BI20" s="100"/>
    </row>
    <row r="21" spans="1:6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03">
        <f>BI14+BI15+BI16+BI17+BI18</f>
        <v>0</v>
      </c>
    </row>
    <row r="22" spans="1:61">
      <c r="E22" s="104"/>
      <c r="F22" s="105"/>
      <c r="G22" s="106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BB23" s="102"/>
      <c r="BC23" s="102"/>
      <c r="BD23" s="102"/>
      <c r="BE23" s="102"/>
      <c r="BF23" s="102"/>
      <c r="BG23" s="102"/>
      <c r="BH23" s="102"/>
      <c r="BI23" s="107"/>
    </row>
    <row r="24" spans="1:61">
      <c r="BB24" s="102"/>
      <c r="BC24" s="102"/>
      <c r="BD24" s="102"/>
      <c r="BE24" s="102"/>
      <c r="BF24" s="102"/>
      <c r="BG24" s="102"/>
      <c r="BH24" s="102"/>
    </row>
    <row r="25" spans="1:61">
      <c r="M25" s="562" t="s">
        <v>246</v>
      </c>
      <c r="N25" s="562"/>
      <c r="O25" s="562"/>
      <c r="P25" s="562"/>
      <c r="Q25" s="562"/>
      <c r="R25" s="562"/>
      <c r="S25" s="562"/>
      <c r="T25" s="562"/>
      <c r="U25" s="562"/>
      <c r="V25" s="562"/>
      <c r="W25" s="562"/>
      <c r="X25" s="562"/>
      <c r="Y25" s="562"/>
      <c r="Z25" s="562"/>
      <c r="AA25" s="562"/>
      <c r="AB25" s="561"/>
      <c r="AC25" s="561"/>
      <c r="BB25" s="102"/>
      <c r="BC25" s="102"/>
      <c r="BD25" s="102"/>
      <c r="BE25" s="102"/>
      <c r="BF25" s="102"/>
      <c r="BG25" s="102"/>
      <c r="BH25" s="102"/>
    </row>
    <row r="26" spans="1:61">
      <c r="BB26" s="102"/>
      <c r="BC26" s="102"/>
      <c r="BD26" s="102"/>
      <c r="BE26" s="102"/>
      <c r="BF26" s="102"/>
      <c r="BG26" s="102"/>
    </row>
    <row r="27" spans="1:61">
      <c r="AF27" s="34" t="str">
        <f>'Liste des personnels'!$D$51</f>
        <v>Le Proviseur,</v>
      </c>
      <c r="AV27" s="34" t="s">
        <v>85</v>
      </c>
    </row>
    <row r="30" spans="1:61">
      <c r="AH30" s="34" t="str">
        <f>'Liste des personnels'!$D$53</f>
        <v>J-M. SAILLY</v>
      </c>
      <c r="AX30" s="34">
        <f>N8</f>
        <v>0</v>
      </c>
    </row>
  </sheetData>
  <sheetProtection selectLockedCells="1" selectUnlockedCells="1"/>
  <mergeCells count="26">
    <mergeCell ref="BF21:BH21"/>
    <mergeCell ref="AE13:AF13"/>
    <mergeCell ref="AI13:AJ13"/>
    <mergeCell ref="AM13:AN13"/>
    <mergeCell ref="AQ13:AR13"/>
    <mergeCell ref="AU13:AV13"/>
    <mergeCell ref="AY13:AZ13"/>
    <mergeCell ref="AK10:AR10"/>
    <mergeCell ref="AS10:BI10"/>
    <mergeCell ref="E12:BH12"/>
    <mergeCell ref="C13:D13"/>
    <mergeCell ref="G13:H13"/>
    <mergeCell ref="K13:L13"/>
    <mergeCell ref="O13:P13"/>
    <mergeCell ref="S13:T13"/>
    <mergeCell ref="W13:X13"/>
    <mergeCell ref="AA13:AB13"/>
    <mergeCell ref="BC13:BD13"/>
    <mergeCell ref="BG13:BH13"/>
    <mergeCell ref="AK9:AR9"/>
    <mergeCell ref="AS9:BI9"/>
    <mergeCell ref="BF5:BI5"/>
    <mergeCell ref="AO6:BD6"/>
    <mergeCell ref="BF6:BI6"/>
    <mergeCell ref="AK8:AR8"/>
    <mergeCell ref="AS8:BJ8"/>
  </mergeCells>
  <printOptions horizontalCentered="1" verticalCentered="1"/>
  <pageMargins left="0.55118110236220474" right="0.23622047244094491" top="0.31496062992125984" bottom="0.31496062992125984" header="0.51181102362204722" footer="0.51181102362204722"/>
  <pageSetup paperSize="9" firstPageNumber="0" orientation="landscape" r:id="rId1"/>
  <headerFooter alignWithMargins="0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31"/>
  <dimension ref="A4:BC55"/>
  <sheetViews>
    <sheetView topLeftCell="A19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5" style="121" customWidth="1"/>
    <col min="5" max="5" width="3.109375" style="121" customWidth="1"/>
    <col min="6" max="6" width="7.109375" style="121" customWidth="1"/>
    <col min="7" max="7" width="4.5546875" style="121" customWidth="1"/>
    <col min="8" max="8" width="3.109375" style="121" customWidth="1"/>
    <col min="9" max="9" width="7.109375" style="121" customWidth="1"/>
    <col min="10" max="10" width="5" style="121" customWidth="1"/>
    <col min="11" max="11" width="3.109375" style="121" customWidth="1"/>
    <col min="12" max="12" width="7.109375" style="121" customWidth="1"/>
    <col min="13" max="13" width="5" style="121" customWidth="1"/>
    <col min="14" max="14" width="3.109375" style="121" customWidth="1"/>
    <col min="15" max="15" width="7.109375" style="121" customWidth="1"/>
    <col min="16" max="16" width="4.5546875" style="121" customWidth="1"/>
    <col min="17" max="17" width="3.109375" style="121" customWidth="1"/>
    <col min="18" max="18" width="7.109375" style="121" customWidth="1"/>
    <col min="19" max="19" width="5" style="121" customWidth="1"/>
    <col min="20" max="20" width="3.109375" style="121" customWidth="1"/>
    <col min="21" max="21" width="7.109375" style="121" customWidth="1"/>
    <col min="22" max="22" width="5" style="121" customWidth="1"/>
    <col min="23" max="23" width="3.109375" style="121" customWidth="1"/>
    <col min="24" max="24" width="7.109375" style="121" customWidth="1"/>
    <col min="25" max="25" width="5" style="121" customWidth="1"/>
    <col min="26" max="26" width="3.109375" style="121" customWidth="1"/>
    <col min="27" max="27" width="7.109375" style="121" customWidth="1"/>
    <col min="28" max="28" width="5" style="121" customWidth="1"/>
    <col min="29" max="29" width="3.109375" style="121" customWidth="1"/>
    <col min="30" max="30" width="7.109375" style="121" customWidth="1"/>
    <col min="31" max="31" width="5" style="121" customWidth="1"/>
    <col min="32" max="32" width="3.109375" style="121" customWidth="1"/>
    <col min="33" max="33" width="7.109375" style="121" customWidth="1"/>
    <col min="34" max="34" width="4.5546875" style="121" customWidth="1"/>
    <col min="35" max="35" width="3.109375" style="121" customWidth="1"/>
    <col min="36" max="36" width="7.109375" style="121" customWidth="1"/>
    <col min="37" max="37" width="5" style="121" customWidth="1"/>
    <col min="38" max="38" width="3.109375" style="121" customWidth="1"/>
    <col min="39" max="39" width="7.10937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>
        <f>'Liste des personnels'!C24</f>
        <v>0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personnels'!D24</f>
        <v>Agent en CUI-CAE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personnels'!E24</f>
        <v>Entretien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personnels'!F24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18">
      <c r="U10" s="615" t="s">
        <v>88</v>
      </c>
      <c r="V10" s="615"/>
      <c r="W10" s="615"/>
      <c r="X10" s="615"/>
      <c r="Y10" s="615"/>
      <c r="Z10" s="615"/>
      <c r="AA10" s="624" t="s">
        <v>120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5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/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/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</v>
      </c>
      <c r="AK14" s="406">
        <v>41852</v>
      </c>
      <c r="AL14" s="409">
        <v>2</v>
      </c>
      <c r="AM14" s="432"/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</v>
      </c>
      <c r="AK15" s="406">
        <v>41853</v>
      </c>
      <c r="AL15" s="409">
        <v>3</v>
      </c>
      <c r="AM15" s="432"/>
    </row>
    <row r="16" spans="1:55">
      <c r="D16" s="406">
        <v>41520</v>
      </c>
      <c r="E16" s="407">
        <v>4</v>
      </c>
      <c r="F16" s="412">
        <f>'17 semainier'!$BI$14</f>
        <v>0</v>
      </c>
      <c r="G16" s="405">
        <v>41550</v>
      </c>
      <c r="H16" s="407">
        <v>4</v>
      </c>
      <c r="I16" s="412">
        <f>$F$18</f>
        <v>0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</v>
      </c>
      <c r="P16" s="413">
        <v>41642</v>
      </c>
      <c r="Q16" s="407">
        <v>4</v>
      </c>
      <c r="R16" s="430"/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</v>
      </c>
      <c r="AH16" s="405">
        <v>41823</v>
      </c>
      <c r="AI16" s="407">
        <v>4</v>
      </c>
      <c r="AJ16" s="412">
        <f>$F$18</f>
        <v>0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'17 semainier'!$BI$15</f>
        <v>0</v>
      </c>
      <c r="G17" s="405">
        <v>41551</v>
      </c>
      <c r="H17" s="407">
        <v>5</v>
      </c>
      <c r="I17" s="412">
        <f>$F$19</f>
        <v>0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</v>
      </c>
      <c r="P17" s="413">
        <v>41643</v>
      </c>
      <c r="Q17" s="407">
        <v>5</v>
      </c>
      <c r="R17" s="430"/>
      <c r="S17" s="406">
        <v>41674</v>
      </c>
      <c r="T17" s="409">
        <v>5</v>
      </c>
      <c r="U17" s="412">
        <f>$F$16</f>
        <v>0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</v>
      </c>
      <c r="AH17" s="405">
        <v>41824</v>
      </c>
      <c r="AI17" s="407">
        <v>5</v>
      </c>
      <c r="AJ17" s="412">
        <f>$F$19</f>
        <v>0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'17 semainier'!$BI$16</f>
        <v>0</v>
      </c>
      <c r="G18" s="405">
        <v>41552</v>
      </c>
      <c r="H18" s="408">
        <v>6</v>
      </c>
      <c r="I18" s="412">
        <f>$F$20</f>
        <v>0</v>
      </c>
      <c r="J18" s="406">
        <v>41583</v>
      </c>
      <c r="K18" s="408">
        <v>6</v>
      </c>
      <c r="L18" s="412">
        <f>$F$16</f>
        <v>0</v>
      </c>
      <c r="M18" s="406">
        <v>41613</v>
      </c>
      <c r="N18" s="408">
        <v>6</v>
      </c>
      <c r="O18" s="412">
        <f>$F$18</f>
        <v>0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</v>
      </c>
      <c r="AH18" s="405">
        <v>41825</v>
      </c>
      <c r="AI18" s="408">
        <v>6</v>
      </c>
      <c r="AJ18" s="412">
        <f>$F$20</f>
        <v>0</v>
      </c>
      <c r="AK18" s="406">
        <v>41856</v>
      </c>
      <c r="AL18" s="408">
        <v>6</v>
      </c>
      <c r="AM18" s="432"/>
    </row>
    <row r="19" spans="4:40">
      <c r="D19" s="406">
        <v>41523</v>
      </c>
      <c r="E19" s="408">
        <v>7</v>
      </c>
      <c r="F19" s="412">
        <f>'17 semainier'!$BI$17</f>
        <v>0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</v>
      </c>
      <c r="M19" s="406">
        <v>41614</v>
      </c>
      <c r="N19" s="408">
        <v>7</v>
      </c>
      <c r="O19" s="412">
        <f>$F$19</f>
        <v>0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</v>
      </c>
      <c r="AE19" s="406">
        <v>41796</v>
      </c>
      <c r="AF19" s="409">
        <v>7</v>
      </c>
      <c r="AG19" s="412">
        <f>$F$19</f>
        <v>0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/>
    </row>
    <row r="20" spans="4:40">
      <c r="D20" s="406">
        <v>41524</v>
      </c>
      <c r="E20" s="408">
        <v>8</v>
      </c>
      <c r="F20" s="412">
        <f>'17 semainier'!$BI$18</f>
        <v>0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</v>
      </c>
      <c r="M20" s="406">
        <v>41615</v>
      </c>
      <c r="N20" s="408">
        <v>8</v>
      </c>
      <c r="O20" s="412">
        <f>$F$20</f>
        <v>0</v>
      </c>
      <c r="P20" s="413">
        <v>41646</v>
      </c>
      <c r="Q20" s="408">
        <v>8</v>
      </c>
      <c r="R20" s="412">
        <f>$F$16</f>
        <v>0</v>
      </c>
      <c r="S20" s="406">
        <v>41677</v>
      </c>
      <c r="T20" s="409">
        <v>8</v>
      </c>
      <c r="U20" s="412">
        <f>$F$19</f>
        <v>0</v>
      </c>
      <c r="V20" s="406">
        <v>41705</v>
      </c>
      <c r="W20" s="409">
        <v>8</v>
      </c>
      <c r="X20" s="430"/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/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</v>
      </c>
      <c r="J21" s="406">
        <v>41586</v>
      </c>
      <c r="K21" s="408">
        <v>9</v>
      </c>
      <c r="L21" s="412">
        <f>$F$19</f>
        <v>0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</v>
      </c>
      <c r="S21" s="406">
        <v>41678</v>
      </c>
      <c r="T21" s="407">
        <v>9</v>
      </c>
      <c r="U21" s="412">
        <f>$F$20</f>
        <v>0</v>
      </c>
      <c r="V21" s="406">
        <v>41706</v>
      </c>
      <c r="W21" s="408">
        <v>9</v>
      </c>
      <c r="X21" s="430"/>
      <c r="Y21" s="404">
        <v>41737</v>
      </c>
      <c r="Z21" s="408">
        <v>9</v>
      </c>
      <c r="AA21" s="412">
        <f>$F$16</f>
        <v>0</v>
      </c>
      <c r="AB21" s="406">
        <v>41767</v>
      </c>
      <c r="AC21" s="408">
        <v>9</v>
      </c>
      <c r="AD21" s="412">
        <f>$F$18</f>
        <v>0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/>
      <c r="AK21" s="406">
        <v>41859</v>
      </c>
      <c r="AL21" s="409">
        <v>9</v>
      </c>
      <c r="AM21" s="432"/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</v>
      </c>
      <c r="J22" s="406">
        <v>41587</v>
      </c>
      <c r="K22" s="408">
        <v>10</v>
      </c>
      <c r="L22" s="412">
        <f>$F$20</f>
        <v>0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/>
      <c r="AK22" s="406">
        <v>41860</v>
      </c>
      <c r="AL22" s="409">
        <v>10</v>
      </c>
      <c r="AM22" s="432"/>
    </row>
    <row r="23" spans="4:40">
      <c r="D23" s="406">
        <v>41527</v>
      </c>
      <c r="E23" s="408">
        <v>11</v>
      </c>
      <c r="F23" s="412">
        <f>$F$16</f>
        <v>0</v>
      </c>
      <c r="G23" s="405">
        <v>41557</v>
      </c>
      <c r="H23" s="408">
        <v>11</v>
      </c>
      <c r="I23" s="412">
        <f>$F$18</f>
        <v>0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</v>
      </c>
      <c r="P23" s="413">
        <v>41649</v>
      </c>
      <c r="Q23" s="408">
        <v>11</v>
      </c>
      <c r="R23" s="412">
        <f>$F$19</f>
        <v>0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</v>
      </c>
      <c r="AB23" s="406">
        <v>41769</v>
      </c>
      <c r="AC23" s="409">
        <v>11</v>
      </c>
      <c r="AD23" s="412">
        <f>$F$20</f>
        <v>0</v>
      </c>
      <c r="AE23" s="406">
        <v>41800</v>
      </c>
      <c r="AF23" s="408">
        <v>11</v>
      </c>
      <c r="AG23" s="412">
        <f>$F$16</f>
        <v>0</v>
      </c>
      <c r="AH23" s="405">
        <v>41830</v>
      </c>
      <c r="AI23" s="408">
        <v>11</v>
      </c>
      <c r="AJ23" s="430"/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</v>
      </c>
      <c r="G24" s="405">
        <v>41558</v>
      </c>
      <c r="H24" s="408">
        <v>12</v>
      </c>
      <c r="I24" s="412">
        <f>$F$19</f>
        <v>0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</v>
      </c>
      <c r="P24" s="413">
        <v>41650</v>
      </c>
      <c r="Q24" s="409">
        <v>12</v>
      </c>
      <c r="R24" s="412">
        <f>$F$20</f>
        <v>0</v>
      </c>
      <c r="S24" s="406">
        <v>41681</v>
      </c>
      <c r="T24" s="407">
        <v>12</v>
      </c>
      <c r="U24" s="412">
        <f>$F$16</f>
        <v>0</v>
      </c>
      <c r="V24" s="406">
        <v>41709</v>
      </c>
      <c r="W24" s="408">
        <v>12</v>
      </c>
      <c r="X24" s="412">
        <f>$F$16</f>
        <v>0</v>
      </c>
      <c r="Y24" s="404">
        <v>41740</v>
      </c>
      <c r="Z24" s="408">
        <v>12</v>
      </c>
      <c r="AA24" s="412">
        <f>$F$19</f>
        <v>0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</v>
      </c>
      <c r="AH24" s="405">
        <v>41831</v>
      </c>
      <c r="AI24" s="408">
        <v>12</v>
      </c>
      <c r="AJ24" s="430"/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</v>
      </c>
      <c r="G25" s="405">
        <v>41559</v>
      </c>
      <c r="H25" s="408">
        <v>13</v>
      </c>
      <c r="I25" s="412">
        <f>$F$20</f>
        <v>0</v>
      </c>
      <c r="J25" s="406">
        <v>41590</v>
      </c>
      <c r="K25" s="408">
        <v>13</v>
      </c>
      <c r="L25" s="412">
        <f>$F$16</f>
        <v>0</v>
      </c>
      <c r="M25" s="406">
        <v>41620</v>
      </c>
      <c r="N25" s="408">
        <v>13</v>
      </c>
      <c r="O25" s="412">
        <f>$F$18</f>
        <v>0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</v>
      </c>
      <c r="V25" s="406">
        <v>41710</v>
      </c>
      <c r="W25" s="408">
        <v>13</v>
      </c>
      <c r="X25" s="412">
        <f>$F$17</f>
        <v>0</v>
      </c>
      <c r="Y25" s="404">
        <v>41741</v>
      </c>
      <c r="Z25" s="408">
        <v>13</v>
      </c>
      <c r="AA25" s="412">
        <f>$F$20</f>
        <v>0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</v>
      </c>
      <c r="AH25" s="405">
        <v>41832</v>
      </c>
      <c r="AI25" s="408">
        <v>13</v>
      </c>
      <c r="AJ25" s="430"/>
      <c r="AK25" s="406">
        <v>41863</v>
      </c>
      <c r="AL25" s="408">
        <v>13</v>
      </c>
      <c r="AM25" s="432"/>
    </row>
    <row r="26" spans="4:40">
      <c r="D26" s="406">
        <v>41530</v>
      </c>
      <c r="E26" s="408">
        <v>14</v>
      </c>
      <c r="F26" s="412">
        <f>$F$19</f>
        <v>0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</v>
      </c>
      <c r="M26" s="406">
        <v>41621</v>
      </c>
      <c r="N26" s="408">
        <v>14</v>
      </c>
      <c r="O26" s="412">
        <f>$F$19</f>
        <v>0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</v>
      </c>
      <c r="V26" s="406">
        <v>41711</v>
      </c>
      <c r="W26" s="409">
        <v>14</v>
      </c>
      <c r="X26" s="412">
        <f>$F$18</f>
        <v>0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</v>
      </c>
      <c r="AE26" s="406">
        <v>41803</v>
      </c>
      <c r="AF26" s="409">
        <v>14</v>
      </c>
      <c r="AG26" s="412">
        <f>$F$19</f>
        <v>0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/>
    </row>
    <row r="27" spans="4:40">
      <c r="D27" s="406">
        <v>41531</v>
      </c>
      <c r="E27" s="408">
        <v>15</v>
      </c>
      <c r="F27" s="412">
        <f>$F$20</f>
        <v>0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</v>
      </c>
      <c r="M27" s="406">
        <v>41622</v>
      </c>
      <c r="N27" s="408">
        <v>15</v>
      </c>
      <c r="O27" s="412">
        <f>$F$20</f>
        <v>0</v>
      </c>
      <c r="P27" s="413">
        <v>41653</v>
      </c>
      <c r="Q27" s="408">
        <v>15</v>
      </c>
      <c r="R27" s="412">
        <f>$F$16</f>
        <v>0</v>
      </c>
      <c r="S27" s="406">
        <v>41684</v>
      </c>
      <c r="T27" s="407">
        <v>15</v>
      </c>
      <c r="U27" s="412">
        <f>$F$19</f>
        <v>0</v>
      </c>
      <c r="V27" s="406">
        <v>41712</v>
      </c>
      <c r="W27" s="409">
        <v>15</v>
      </c>
      <c r="X27" s="412">
        <f>$F$19</f>
        <v>0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</v>
      </c>
      <c r="AE27" s="406">
        <v>41804</v>
      </c>
      <c r="AF27" s="409">
        <v>15</v>
      </c>
      <c r="AG27" s="412">
        <f>$F$20</f>
        <v>0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</v>
      </c>
      <c r="J28" s="406">
        <v>41593</v>
      </c>
      <c r="K28" s="408">
        <v>16</v>
      </c>
      <c r="L28" s="412">
        <f>$F$19</f>
        <v>0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</v>
      </c>
      <c r="S28" s="406">
        <v>41685</v>
      </c>
      <c r="T28" s="408">
        <v>16</v>
      </c>
      <c r="U28" s="412">
        <f>$F$20</f>
        <v>0</v>
      </c>
      <c r="V28" s="406">
        <v>41713</v>
      </c>
      <c r="W28" s="408">
        <v>16</v>
      </c>
      <c r="X28" s="412">
        <f>$F$20</f>
        <v>0</v>
      </c>
      <c r="Y28" s="404">
        <v>41744</v>
      </c>
      <c r="Z28" s="408">
        <v>16</v>
      </c>
      <c r="AA28" s="412">
        <f>$F$16</f>
        <v>0</v>
      </c>
      <c r="AB28" s="406">
        <v>41774</v>
      </c>
      <c r="AC28" s="408">
        <v>16</v>
      </c>
      <c r="AD28" s="412">
        <f>$F$18</f>
        <v>0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/>
      <c r="AK28" s="406">
        <v>41866</v>
      </c>
      <c r="AL28" s="409">
        <v>16</v>
      </c>
      <c r="AM28" s="432"/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</v>
      </c>
      <c r="J29" s="406">
        <v>41594</v>
      </c>
      <c r="K29" s="408">
        <v>17</v>
      </c>
      <c r="L29" s="412">
        <f>$F$20</f>
        <v>0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</v>
      </c>
      <c r="AB29" s="406">
        <v>41775</v>
      </c>
      <c r="AC29" s="408">
        <v>17</v>
      </c>
      <c r="AD29" s="412">
        <f>$F$19</f>
        <v>0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/>
      <c r="AK29" s="406">
        <v>41867</v>
      </c>
      <c r="AL29" s="409">
        <v>17</v>
      </c>
      <c r="AM29" s="432"/>
    </row>
    <row r="30" spans="4:40">
      <c r="D30" s="406">
        <v>41534</v>
      </c>
      <c r="E30" s="408">
        <v>18</v>
      </c>
      <c r="F30" s="412">
        <f>$F$16</f>
        <v>0</v>
      </c>
      <c r="G30" s="405">
        <v>41564</v>
      </c>
      <c r="H30" s="408">
        <v>18</v>
      </c>
      <c r="I30" s="412">
        <f>$F$18</f>
        <v>0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</v>
      </c>
      <c r="P30" s="413">
        <v>41656</v>
      </c>
      <c r="Q30" s="408">
        <v>18</v>
      </c>
      <c r="R30" s="412">
        <f>$F$19</f>
        <v>0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</v>
      </c>
      <c r="AB30" s="406">
        <v>41776</v>
      </c>
      <c r="AC30" s="408">
        <v>18</v>
      </c>
      <c r="AD30" s="412">
        <f>$F$20</f>
        <v>0</v>
      </c>
      <c r="AE30" s="406">
        <v>41807</v>
      </c>
      <c r="AF30" s="408">
        <v>18</v>
      </c>
      <c r="AG30" s="412">
        <f>$F$16</f>
        <v>0</v>
      </c>
      <c r="AH30" s="405">
        <v>41837</v>
      </c>
      <c r="AI30" s="408">
        <v>18</v>
      </c>
      <c r="AJ30" s="430"/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</v>
      </c>
      <c r="G31" s="405">
        <v>41565</v>
      </c>
      <c r="H31" s="408">
        <v>19</v>
      </c>
      <c r="I31" s="412">
        <f>$F$19</f>
        <v>0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</v>
      </c>
      <c r="P31" s="413">
        <v>41657</v>
      </c>
      <c r="Q31" s="409">
        <v>19</v>
      </c>
      <c r="R31" s="412">
        <f>$F$20</f>
        <v>0</v>
      </c>
      <c r="S31" s="406">
        <v>41688</v>
      </c>
      <c r="T31" s="408">
        <v>19</v>
      </c>
      <c r="U31" s="412">
        <f>$F$16</f>
        <v>0</v>
      </c>
      <c r="V31" s="406">
        <v>41716</v>
      </c>
      <c r="W31" s="408">
        <v>19</v>
      </c>
      <c r="X31" s="412">
        <f>$F$16</f>
        <v>0</v>
      </c>
      <c r="Y31" s="404">
        <v>41747</v>
      </c>
      <c r="Z31" s="408">
        <v>19</v>
      </c>
      <c r="AA31" s="412">
        <f>$F$19</f>
        <v>0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</v>
      </c>
      <c r="AH31" s="405">
        <v>41838</v>
      </c>
      <c r="AI31" s="408">
        <v>19</v>
      </c>
      <c r="AJ31" s="430"/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</v>
      </c>
      <c r="G32" s="405">
        <v>41566</v>
      </c>
      <c r="H32" s="408">
        <v>20</v>
      </c>
      <c r="I32" s="412">
        <f>$F$20</f>
        <v>0</v>
      </c>
      <c r="J32" s="406">
        <v>41597</v>
      </c>
      <c r="K32" s="408">
        <v>20</v>
      </c>
      <c r="L32" s="412">
        <f>$F$16</f>
        <v>0</v>
      </c>
      <c r="M32" s="406">
        <v>41627</v>
      </c>
      <c r="N32" s="408">
        <v>20</v>
      </c>
      <c r="O32" s="412">
        <f>$F$18</f>
        <v>0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</v>
      </c>
      <c r="V32" s="406">
        <v>41717</v>
      </c>
      <c r="W32" s="408">
        <v>20</v>
      </c>
      <c r="X32" s="412">
        <f>$F$17</f>
        <v>0</v>
      </c>
      <c r="Y32" s="404">
        <v>41748</v>
      </c>
      <c r="Z32" s="408">
        <v>20</v>
      </c>
      <c r="AA32" s="412">
        <f>$F$20</f>
        <v>0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</v>
      </c>
      <c r="AH32" s="405">
        <v>41839</v>
      </c>
      <c r="AI32" s="408">
        <v>20</v>
      </c>
      <c r="AJ32" s="430"/>
      <c r="AK32" s="406">
        <v>41870</v>
      </c>
      <c r="AL32" s="408">
        <v>20</v>
      </c>
      <c r="AM32" s="432"/>
    </row>
    <row r="33" spans="4:40">
      <c r="D33" s="406">
        <v>41537</v>
      </c>
      <c r="E33" s="408">
        <v>21</v>
      </c>
      <c r="F33" s="412">
        <f>$F$19</f>
        <v>0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</v>
      </c>
      <c r="M33" s="406">
        <v>41628</v>
      </c>
      <c r="N33" s="408">
        <v>21</v>
      </c>
      <c r="O33" s="412">
        <f>$F$19</f>
        <v>0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</v>
      </c>
      <c r="V33" s="406">
        <v>41718</v>
      </c>
      <c r="W33" s="409">
        <v>21</v>
      </c>
      <c r="X33" s="412">
        <f>$F$18</f>
        <v>0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/>
    </row>
    <row r="34" spans="4:40">
      <c r="D34" s="406">
        <v>41538</v>
      </c>
      <c r="E34" s="408">
        <v>22</v>
      </c>
      <c r="F34" s="412">
        <f>$F$20</f>
        <v>0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</v>
      </c>
      <c r="M34" s="406">
        <v>41629</v>
      </c>
      <c r="N34" s="408">
        <v>22</v>
      </c>
      <c r="O34" s="412">
        <f>$F$20</f>
        <v>0</v>
      </c>
      <c r="P34" s="413">
        <v>41660</v>
      </c>
      <c r="Q34" s="408">
        <v>22</v>
      </c>
      <c r="R34" s="412">
        <f>$F$16</f>
        <v>0</v>
      </c>
      <c r="S34" s="406">
        <v>41691</v>
      </c>
      <c r="T34" s="408">
        <v>22</v>
      </c>
      <c r="U34" s="412">
        <f>$F$19</f>
        <v>0</v>
      </c>
      <c r="V34" s="406">
        <v>41719</v>
      </c>
      <c r="W34" s="409">
        <v>22</v>
      </c>
      <c r="X34" s="412">
        <f>$F$19</f>
        <v>0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</v>
      </c>
      <c r="AE34" s="406">
        <v>41811</v>
      </c>
      <c r="AF34" s="409">
        <v>22</v>
      </c>
      <c r="AG34" s="412">
        <f>$F$20</f>
        <v>0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/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/>
      <c r="J35" s="406">
        <v>41600</v>
      </c>
      <c r="K35" s="408">
        <v>23</v>
      </c>
      <c r="L35" s="412">
        <f>$F$19</f>
        <v>0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</v>
      </c>
      <c r="S35" s="406">
        <v>41692</v>
      </c>
      <c r="T35" s="409">
        <v>23</v>
      </c>
      <c r="U35" s="412">
        <f>$F$20</f>
        <v>0</v>
      </c>
      <c r="V35" s="406">
        <v>41720</v>
      </c>
      <c r="W35" s="408">
        <v>23</v>
      </c>
      <c r="X35" s="412">
        <f>$F$20</f>
        <v>0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/>
      <c r="AK35" s="406">
        <v>41873</v>
      </c>
      <c r="AL35" s="409">
        <v>23</v>
      </c>
      <c r="AM35" s="432"/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/>
      <c r="J36" s="406">
        <v>41601</v>
      </c>
      <c r="K36" s="408">
        <v>24</v>
      </c>
      <c r="L36" s="412">
        <f>$F$20</f>
        <v>0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/>
      <c r="AK36" s="406">
        <v>41874</v>
      </c>
      <c r="AL36" s="409">
        <v>24</v>
      </c>
      <c r="AM36" s="432"/>
    </row>
    <row r="37" spans="4:40">
      <c r="D37" s="406">
        <v>41541</v>
      </c>
      <c r="E37" s="408">
        <v>25</v>
      </c>
      <c r="F37" s="412">
        <f>$F$16</f>
        <v>0</v>
      </c>
      <c r="G37" s="405">
        <v>41571</v>
      </c>
      <c r="H37" s="408">
        <v>25</v>
      </c>
      <c r="I37" s="430"/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</v>
      </c>
      <c r="AE37" s="406">
        <v>41814</v>
      </c>
      <c r="AF37" s="408">
        <v>25</v>
      </c>
      <c r="AG37" s="412">
        <f>$F$16</f>
        <v>0</v>
      </c>
      <c r="AH37" s="405">
        <v>41844</v>
      </c>
      <c r="AI37" s="408">
        <v>25</v>
      </c>
      <c r="AJ37" s="430"/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</v>
      </c>
      <c r="S38" s="406">
        <v>41695</v>
      </c>
      <c r="T38" s="409">
        <v>26</v>
      </c>
      <c r="U38" s="429"/>
      <c r="V38" s="406">
        <v>41723</v>
      </c>
      <c r="W38" s="408">
        <v>26</v>
      </c>
      <c r="X38" s="412">
        <f>$F$16</f>
        <v>0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</v>
      </c>
      <c r="AH38" s="405">
        <v>41845</v>
      </c>
      <c r="AI38" s="408">
        <v>26</v>
      </c>
      <c r="AJ38" s="430"/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/>
      <c r="V39" s="406">
        <v>41724</v>
      </c>
      <c r="W39" s="408">
        <v>27</v>
      </c>
      <c r="X39" s="412">
        <f>$F$17</f>
        <v>0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</v>
      </c>
      <c r="AH39" s="405">
        <v>41846</v>
      </c>
      <c r="AI39" s="408">
        <v>27</v>
      </c>
      <c r="AJ39" s="430"/>
      <c r="AK39" s="406">
        <v>41877</v>
      </c>
      <c r="AL39" s="408">
        <v>27</v>
      </c>
      <c r="AM39" s="432"/>
    </row>
    <row r="40" spans="4:40">
      <c r="D40" s="406">
        <v>41544</v>
      </c>
      <c r="E40" s="408">
        <v>28</v>
      </c>
      <c r="F40" s="412">
        <f>$F$19</f>
        <v>0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/>
      <c r="V40" s="406">
        <v>41725</v>
      </c>
      <c r="W40" s="409">
        <v>28</v>
      </c>
      <c r="X40" s="412">
        <f>$F$18</f>
        <v>0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</v>
      </c>
      <c r="AE40" s="406">
        <v>41817</v>
      </c>
      <c r="AF40" s="409">
        <v>28</v>
      </c>
      <c r="AG40" s="412">
        <f>$F$19</f>
        <v>0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/>
    </row>
    <row r="41" spans="4:40">
      <c r="D41" s="406">
        <v>41545</v>
      </c>
      <c r="E41" s="408">
        <v>29</v>
      </c>
      <c r="F41" s="412">
        <f>$F$20</f>
        <v>0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</v>
      </c>
      <c r="S41" s="438"/>
      <c r="T41" s="438"/>
      <c r="U41" s="442"/>
      <c r="V41" s="406">
        <v>41726</v>
      </c>
      <c r="W41" s="409">
        <v>29</v>
      </c>
      <c r="X41" s="412">
        <f>$F$19</f>
        <v>0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</v>
      </c>
      <c r="AE41" s="406">
        <v>41818</v>
      </c>
      <c r="AF41" s="409">
        <v>29</v>
      </c>
      <c r="AG41" s="412">
        <f>$F$20</f>
        <v>0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/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</v>
      </c>
      <c r="S42" s="438"/>
      <c r="T42" s="438"/>
      <c r="U42" s="442"/>
      <c r="V42" s="406">
        <v>41727</v>
      </c>
      <c r="W42" s="408">
        <v>30</v>
      </c>
      <c r="X42" s="433"/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/>
      <c r="AK42" s="406">
        <v>41880</v>
      </c>
      <c r="AL42" s="409">
        <v>30</v>
      </c>
      <c r="AM42" s="432"/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</v>
      </c>
      <c r="AE43" s="438"/>
      <c r="AF43" s="439"/>
      <c r="AG43" s="441"/>
      <c r="AH43" s="405">
        <v>41850</v>
      </c>
      <c r="AI43" s="409">
        <v>31</v>
      </c>
      <c r="AJ43" s="430"/>
      <c r="AK43" s="406">
        <v>41881</v>
      </c>
      <c r="AL43" s="409">
        <v>31</v>
      </c>
      <c r="AM43" s="433"/>
    </row>
    <row r="44" spans="4:40" s="158" customFormat="1">
      <c r="D44" s="159"/>
      <c r="E44" s="159"/>
      <c r="F44" s="160">
        <f>SUM(F13:F43)</f>
        <v>0</v>
      </c>
      <c r="G44" s="160"/>
      <c r="H44" s="160"/>
      <c r="I44" s="160">
        <f>SUM(I13:I43)</f>
        <v>0</v>
      </c>
      <c r="J44" s="160"/>
      <c r="K44" s="160"/>
      <c r="L44" s="160">
        <f>SUM(L13:L43)</f>
        <v>0</v>
      </c>
      <c r="M44" s="160"/>
      <c r="N44" s="160"/>
      <c r="O44" s="160">
        <f>SUM(O13:O43)</f>
        <v>0</v>
      </c>
      <c r="P44" s="161"/>
      <c r="Q44" s="160"/>
      <c r="R44" s="160">
        <f>SUM(R13:R43)</f>
        <v>0</v>
      </c>
      <c r="S44" s="160"/>
      <c r="T44" s="160"/>
      <c r="U44" s="160">
        <f>SUM(U13:U43)</f>
        <v>0</v>
      </c>
      <c r="V44" s="160"/>
      <c r="W44" s="160"/>
      <c r="X44" s="160">
        <f>SUM(X13:X43)</f>
        <v>0</v>
      </c>
      <c r="Y44" s="160"/>
      <c r="Z44" s="160"/>
      <c r="AA44" s="160">
        <f>SUM(AA13:AA43)</f>
        <v>0</v>
      </c>
      <c r="AB44" s="160"/>
      <c r="AC44" s="160"/>
      <c r="AD44" s="160">
        <f>SUM(AD13:AD43)</f>
        <v>0</v>
      </c>
      <c r="AE44" s="160"/>
      <c r="AF44" s="160"/>
      <c r="AG44" s="160">
        <f>SUM(AG13:AG43)</f>
        <v>0</v>
      </c>
      <c r="AH44" s="160"/>
      <c r="AI44" s="160"/>
      <c r="AJ44" s="160">
        <f>SUM(AJ13:AJ43)</f>
        <v>0</v>
      </c>
      <c r="AK44" s="160"/>
      <c r="AL44" s="160"/>
      <c r="AM44" s="160">
        <f>SUM(AM13:AM43)</f>
        <v>0</v>
      </c>
    </row>
    <row r="46" spans="4:40" ht="15.75" customHeight="1">
      <c r="D46" s="633" t="s">
        <v>109</v>
      </c>
      <c r="E46" s="633"/>
      <c r="F46" s="633"/>
      <c r="G46" s="634">
        <f>SUM(D44:AM44)</f>
        <v>0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SUM(AJ21:AJ25)+SUM(AM36:AM42)</f>
        <v>0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personnels'!G24</f>
        <v>38.333333333333336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38.333333333333336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AH48" s="640"/>
      <c r="AI48" s="640"/>
      <c r="AJ48" s="640"/>
      <c r="AK48" s="640"/>
      <c r="AL48" s="640"/>
      <c r="AM48" s="640"/>
    </row>
    <row r="49" spans="1:39">
      <c r="F49" s="686" t="s">
        <v>228</v>
      </c>
      <c r="G49" s="686"/>
      <c r="H49" s="686"/>
      <c r="I49" s="686"/>
      <c r="J49" s="686"/>
      <c r="K49" s="686"/>
      <c r="R49" s="121" t="str">
        <f>'Liste des personnels'!$D$51</f>
        <v>Le Proviseur,</v>
      </c>
      <c r="AD49" s="121" t="s">
        <v>85</v>
      </c>
      <c r="AJ49" s="163"/>
      <c r="AK49" s="163"/>
      <c r="AL49" s="163"/>
      <c r="AM49" s="163"/>
    </row>
    <row r="50" spans="1:39">
      <c r="AJ50" s="163"/>
      <c r="AK50" s="163"/>
      <c r="AL50" s="163"/>
      <c r="AM50" s="163"/>
    </row>
    <row r="51" spans="1:39">
      <c r="A51" s="450" t="s">
        <v>108</v>
      </c>
      <c r="B51" s="637" t="s">
        <v>226</v>
      </c>
      <c r="C51" s="638"/>
      <c r="D51" s="638"/>
      <c r="E51" s="638"/>
      <c r="F51" s="638"/>
    </row>
    <row r="52" spans="1:39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>
        <f>J7</f>
        <v>0</v>
      </c>
    </row>
    <row r="53" spans="1:39">
      <c r="A53" s="428" t="s">
        <v>215</v>
      </c>
      <c r="B53" s="630" t="s">
        <v>222</v>
      </c>
      <c r="C53" s="631"/>
      <c r="D53" s="631"/>
      <c r="E53" s="631"/>
      <c r="F53" s="631"/>
    </row>
    <row r="54" spans="1:39">
      <c r="A54" s="432" t="s">
        <v>107</v>
      </c>
      <c r="B54" s="641" t="s">
        <v>225</v>
      </c>
      <c r="C54" s="642"/>
      <c r="D54" s="642"/>
      <c r="E54" s="642"/>
      <c r="F54" s="642"/>
    </row>
    <row r="55" spans="1:39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9">
    <mergeCell ref="B52:F52"/>
    <mergeCell ref="B53:F53"/>
    <mergeCell ref="B54:F54"/>
    <mergeCell ref="B55:G55"/>
    <mergeCell ref="AH46:AJ46"/>
    <mergeCell ref="D46:F46"/>
    <mergeCell ref="G46:I46"/>
    <mergeCell ref="K46:Q46"/>
    <mergeCell ref="R46:T46"/>
    <mergeCell ref="W46:AA46"/>
    <mergeCell ref="F49:K49"/>
    <mergeCell ref="B51:F51"/>
    <mergeCell ref="AK46:AM46"/>
    <mergeCell ref="AH47:AM48"/>
    <mergeCell ref="AB12:AD12"/>
    <mergeCell ref="AE12:AG12"/>
    <mergeCell ref="AH12:AJ12"/>
    <mergeCell ref="AK12:AM12"/>
    <mergeCell ref="AB46:AF46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223" priority="12" stopIfTrue="1" operator="containsText" text="samedi">
      <formula>NOT(ISERROR(SEARCH("samedi",D13)))</formula>
    </cfRule>
    <cfRule type="containsText" dxfId="222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221" priority="6" stopIfTrue="1" operator="containsText" text="sam">
      <formula>NOT(ISERROR(SEARCH("sam",D13)))</formula>
    </cfRule>
    <cfRule type="containsText" dxfId="220" priority="7" stopIfTrue="1" operator="containsText" text="sam;dim">
      <formula>NOT(ISERROR(SEARCH("sam;dim",D13)))</formula>
    </cfRule>
    <cfRule type="containsText" dxfId="219" priority="8" stopIfTrue="1" operator="containsText" text="dim">
      <formula>NOT(ISERROR(SEARCH("dim",D13)))</formula>
    </cfRule>
    <cfRule type="containsText" dxfId="218" priority="9" stopIfTrue="1" operator="containsText" text="lun">
      <formula>NOT(ISERROR(SEARCH("lun",D13)))</formula>
    </cfRule>
    <cfRule type="containsText" dxfId="217" priority="10" stopIfTrue="1" operator="containsText" text="lun">
      <formula>NOT(ISERROR(SEARCH("lun",D13)))</formula>
    </cfRule>
    <cfRule type="containsText" dxfId="216" priority="11" stopIfTrue="1" operator="containsText" text="dim">
      <formula>NOT(ISERROR(SEARCH("dim",D13)))</formula>
    </cfRule>
  </conditionalFormatting>
  <conditionalFormatting sqref="D14">
    <cfRule type="containsText" dxfId="215" priority="5" stopIfTrue="1" operator="containsText" text="sam">
      <formula>NOT(ISERROR(SEARCH("sam",D14)))</formula>
    </cfRule>
  </conditionalFormatting>
  <conditionalFormatting sqref="A53">
    <cfRule type="containsText" dxfId="214" priority="4" operator="containsText" text="FERIE">
      <formula>NOT(ISERROR(SEARCH("FERIE",A53)))</formula>
    </cfRule>
  </conditionalFormatting>
  <conditionalFormatting sqref="A52">
    <cfRule type="cellIs" dxfId="213" priority="3" operator="equal">
      <formula>$A$53</formula>
    </cfRule>
  </conditionalFormatting>
  <conditionalFormatting sqref="A52">
    <cfRule type="cellIs" dxfId="212" priority="2" operator="equal">
      <formula>$A$53</formula>
    </cfRule>
  </conditionalFormatting>
  <conditionalFormatting sqref="A53">
    <cfRule type="cellIs" dxfId="211" priority="1" operator="equal">
      <formula>$A$53</formula>
    </cfRule>
  </conditionalFormatting>
  <pageMargins left="0.15763888888888888" right="0.2361111111111111" top="0.19652777777777777" bottom="0.11805555555555555" header="0.51180555555555551" footer="0.51180555555555551"/>
  <pageSetup paperSize="9" scale="65" firstPageNumber="0" orientation="landscape" r:id="rId1"/>
  <headerFooter alignWithMargins="0"/>
  <drawing r:id="rId2"/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46"/>
  <dimension ref="A4:BJ31"/>
  <sheetViews>
    <sheetView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.44140625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">
        <v>116</v>
      </c>
      <c r="BC5" s="35"/>
      <c r="BF5" s="673">
        <f>'Liste des personnels'!H5</f>
        <v>41517</v>
      </c>
      <c r="BG5" s="673"/>
      <c r="BH5" s="673"/>
      <c r="BI5" s="673"/>
    </row>
    <row r="6" spans="1:62">
      <c r="AO6" s="674" t="s">
        <v>117</v>
      </c>
      <c r="AP6" s="674"/>
      <c r="AQ6" s="674"/>
      <c r="AR6" s="674"/>
      <c r="AS6" s="674"/>
      <c r="AT6" s="674"/>
      <c r="AU6" s="674"/>
      <c r="AV6" s="674"/>
      <c r="AW6" s="674"/>
      <c r="AX6" s="674"/>
      <c r="AY6" s="674"/>
      <c r="AZ6" s="674"/>
      <c r="BA6" s="674"/>
      <c r="BB6" s="674"/>
      <c r="BC6" s="674"/>
      <c r="BD6" s="674"/>
      <c r="BF6" s="673">
        <f>'Liste des personnels'!L5</f>
        <v>41881</v>
      </c>
      <c r="BG6" s="673"/>
      <c r="BH6" s="673"/>
      <c r="BI6" s="673"/>
      <c r="BJ6" s="34" t="s">
        <v>118</v>
      </c>
    </row>
    <row r="8" spans="1:62" s="38" customFormat="1" ht="18.75" customHeight="1">
      <c r="B8" s="39" t="s">
        <v>69</v>
      </c>
      <c r="N8" s="39">
        <f>'Liste des personnels'!C25</f>
        <v>0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personnels'!D25</f>
        <v>Agent Technique Territorial Titulaire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personnels'!E25</f>
        <v>Entretien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personnels'!F25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2" ht="30" customHeight="1">
      <c r="A14" s="50" t="s">
        <v>76</v>
      </c>
      <c r="B14" s="51"/>
      <c r="C14" s="52"/>
      <c r="D14" s="53"/>
      <c r="E14" s="54"/>
      <c r="F14" s="54"/>
      <c r="G14" s="54"/>
      <c r="H14" s="60"/>
      <c r="I14" s="57"/>
      <c r="J14" s="57"/>
      <c r="K14" s="57"/>
      <c r="L14" s="53"/>
      <c r="M14" s="54"/>
      <c r="N14" s="54"/>
      <c r="O14" s="54"/>
      <c r="P14" s="358"/>
      <c r="Q14" s="359"/>
      <c r="R14" s="56"/>
      <c r="S14" s="56"/>
      <c r="T14" s="55"/>
      <c r="U14" s="56"/>
      <c r="V14" s="56"/>
      <c r="W14" s="56"/>
      <c r="X14" s="55"/>
      <c r="Y14" s="54"/>
      <c r="Z14" s="54"/>
      <c r="AA14" s="54"/>
      <c r="AB14" s="55"/>
      <c r="AC14" s="56"/>
      <c r="AD14" s="56"/>
      <c r="AE14" s="56"/>
      <c r="AF14" s="55"/>
      <c r="AG14" s="56"/>
      <c r="AH14" s="56"/>
      <c r="AI14" s="56"/>
      <c r="AJ14" s="55"/>
      <c r="AK14" s="56"/>
      <c r="AL14" s="56"/>
      <c r="AM14" s="56"/>
      <c r="AN14" s="112"/>
      <c r="AO14" s="56"/>
      <c r="AP14" s="56"/>
      <c r="AQ14" s="58"/>
      <c r="AR14" s="55"/>
      <c r="AS14" s="56"/>
      <c r="AT14" s="56"/>
      <c r="AU14" s="56"/>
      <c r="AV14" s="55"/>
      <c r="AW14" s="56"/>
      <c r="AX14" s="56"/>
      <c r="AY14" s="56"/>
      <c r="AZ14" s="55"/>
      <c r="BA14" s="56"/>
      <c r="BB14" s="54"/>
      <c r="BC14" s="54"/>
      <c r="BD14" s="60"/>
      <c r="BE14" s="57"/>
      <c r="BF14" s="57"/>
      <c r="BG14" s="54"/>
      <c r="BH14" s="182"/>
      <c r="BI14" s="62">
        <v>0.36458333333333331</v>
      </c>
    </row>
    <row r="15" spans="1:62" ht="30" customHeight="1">
      <c r="A15" s="63" t="s">
        <v>77</v>
      </c>
      <c r="B15" s="64"/>
      <c r="C15" s="65"/>
      <c r="D15" s="66"/>
      <c r="E15" s="67"/>
      <c r="F15" s="67"/>
      <c r="G15" s="67"/>
      <c r="H15" s="72"/>
      <c r="I15" s="71"/>
      <c r="J15" s="71"/>
      <c r="K15" s="71"/>
      <c r="L15" s="70"/>
      <c r="M15" s="67"/>
      <c r="N15" s="67"/>
      <c r="O15" s="67"/>
      <c r="P15" s="68"/>
      <c r="Q15" s="69"/>
      <c r="R15" s="69"/>
      <c r="S15" s="69"/>
      <c r="T15" s="68"/>
      <c r="U15" s="69"/>
      <c r="V15" s="69"/>
      <c r="W15" s="69"/>
      <c r="X15" s="68"/>
      <c r="Y15" s="67"/>
      <c r="Z15" s="67"/>
      <c r="AA15" s="67"/>
      <c r="AB15" s="68"/>
      <c r="AC15" s="69"/>
      <c r="AD15" s="69"/>
      <c r="AE15" s="69"/>
      <c r="AF15" s="68"/>
      <c r="AG15" s="69"/>
      <c r="AH15" s="69"/>
      <c r="AI15" s="69"/>
      <c r="AJ15" s="68"/>
      <c r="AK15" s="69"/>
      <c r="AL15" s="69"/>
      <c r="AM15" s="69"/>
      <c r="AN15" s="116"/>
      <c r="AO15" s="69"/>
      <c r="AP15" s="69"/>
      <c r="AQ15" s="84"/>
      <c r="AR15" s="68"/>
      <c r="AS15" s="69"/>
      <c r="AT15" s="76"/>
      <c r="AU15" s="76"/>
      <c r="AV15" s="75"/>
      <c r="AW15" s="76"/>
      <c r="AX15" s="76"/>
      <c r="AY15" s="76"/>
      <c r="AZ15" s="75"/>
      <c r="BA15" s="76"/>
      <c r="BB15" s="74"/>
      <c r="BC15" s="74"/>
      <c r="BD15" s="77"/>
      <c r="BE15" s="78"/>
      <c r="BF15" s="78"/>
      <c r="BG15" s="74"/>
      <c r="BH15" s="183"/>
      <c r="BI15" s="80">
        <f>BI14</f>
        <v>0.36458333333333331</v>
      </c>
    </row>
    <row r="16" spans="1:62" ht="30" customHeight="1">
      <c r="A16" s="63" t="s">
        <v>78</v>
      </c>
      <c r="B16" s="64"/>
      <c r="C16" s="65"/>
      <c r="D16" s="66"/>
      <c r="E16" s="74"/>
      <c r="F16" s="74"/>
      <c r="G16" s="74"/>
      <c r="H16" s="77"/>
      <c r="I16" s="78"/>
      <c r="J16" s="78"/>
      <c r="K16" s="78"/>
      <c r="L16" s="66"/>
      <c r="M16" s="74"/>
      <c r="N16" s="360"/>
      <c r="O16" s="360"/>
      <c r="P16" s="75"/>
      <c r="Q16" s="76"/>
      <c r="R16" s="76"/>
      <c r="S16" s="76"/>
      <c r="T16" s="75"/>
      <c r="U16" s="76"/>
      <c r="V16" s="76"/>
      <c r="W16" s="76"/>
      <c r="X16" s="75"/>
      <c r="Y16" s="76"/>
      <c r="Z16" s="76"/>
      <c r="AA16" s="76"/>
      <c r="AB16" s="75"/>
      <c r="AC16" s="76"/>
      <c r="AD16" s="76"/>
      <c r="AE16" s="76"/>
      <c r="AF16" s="66"/>
      <c r="AG16" s="74"/>
      <c r="AH16" s="74"/>
      <c r="AI16" s="74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4"/>
      <c r="AV16" s="66"/>
      <c r="AW16" s="74"/>
      <c r="AX16" s="74"/>
      <c r="AY16" s="74"/>
      <c r="AZ16" s="66"/>
      <c r="BA16" s="74"/>
      <c r="BB16" s="74"/>
      <c r="BC16" s="74"/>
      <c r="BD16" s="77"/>
      <c r="BE16" s="78"/>
      <c r="BF16" s="78"/>
      <c r="BG16" s="74"/>
      <c r="BH16" s="183"/>
      <c r="BI16" s="80">
        <v>0.16666666666666666</v>
      </c>
    </row>
    <row r="17" spans="1:61" ht="30" customHeight="1">
      <c r="A17" s="81" t="s">
        <v>79</v>
      </c>
      <c r="B17" s="82"/>
      <c r="C17" s="83"/>
      <c r="D17" s="70"/>
      <c r="E17" s="67"/>
      <c r="F17" s="67"/>
      <c r="G17" s="67"/>
      <c r="H17" s="72"/>
      <c r="I17" s="71"/>
      <c r="J17" s="71"/>
      <c r="K17" s="71"/>
      <c r="L17" s="70"/>
      <c r="M17" s="67"/>
      <c r="N17" s="67"/>
      <c r="O17" s="67"/>
      <c r="P17" s="68"/>
      <c r="Q17" s="69"/>
      <c r="R17" s="69"/>
      <c r="S17" s="69"/>
      <c r="T17" s="68"/>
      <c r="U17" s="69"/>
      <c r="V17" s="69"/>
      <c r="W17" s="69"/>
      <c r="X17" s="68"/>
      <c r="Y17" s="67"/>
      <c r="Z17" s="67"/>
      <c r="AA17" s="67"/>
      <c r="AB17" s="68"/>
      <c r="AC17" s="69"/>
      <c r="AD17" s="69"/>
      <c r="AE17" s="69"/>
      <c r="AF17" s="68"/>
      <c r="AG17" s="69"/>
      <c r="AH17" s="69"/>
      <c r="AI17" s="69"/>
      <c r="AJ17" s="68"/>
      <c r="AK17" s="69"/>
      <c r="AL17" s="69"/>
      <c r="AM17" s="69"/>
      <c r="AN17" s="116"/>
      <c r="AO17" s="69"/>
      <c r="AP17" s="69"/>
      <c r="AQ17" s="84"/>
      <c r="AR17" s="68"/>
      <c r="AS17" s="69"/>
      <c r="AT17" s="69"/>
      <c r="AU17" s="69"/>
      <c r="AV17" s="68"/>
      <c r="AW17" s="69"/>
      <c r="AX17" s="69"/>
      <c r="AY17" s="69"/>
      <c r="AZ17" s="68"/>
      <c r="BA17" s="69"/>
      <c r="BB17" s="67"/>
      <c r="BC17" s="67"/>
      <c r="BD17" s="72"/>
      <c r="BE17" s="71"/>
      <c r="BF17" s="71"/>
      <c r="BG17" s="67"/>
      <c r="BH17" s="184"/>
      <c r="BI17" s="87">
        <f>BI14</f>
        <v>0.36458333333333331</v>
      </c>
    </row>
    <row r="18" spans="1:61" ht="30" customHeight="1">
      <c r="A18" s="63" t="s">
        <v>80</v>
      </c>
      <c r="B18" s="64"/>
      <c r="C18" s="65"/>
      <c r="D18" s="66"/>
      <c r="E18" s="67"/>
      <c r="F18" s="67"/>
      <c r="G18" s="67"/>
      <c r="H18" s="72"/>
      <c r="I18" s="71"/>
      <c r="J18" s="71"/>
      <c r="K18" s="71"/>
      <c r="L18" s="70"/>
      <c r="M18" s="67"/>
      <c r="N18" s="67"/>
      <c r="O18" s="67"/>
      <c r="P18" s="68"/>
      <c r="Q18" s="69"/>
      <c r="R18" s="69"/>
      <c r="S18" s="69"/>
      <c r="T18" s="68"/>
      <c r="U18" s="69"/>
      <c r="V18" s="69"/>
      <c r="W18" s="69"/>
      <c r="X18" s="68"/>
      <c r="Y18" s="67"/>
      <c r="Z18" s="67"/>
      <c r="AA18" s="67"/>
      <c r="AB18" s="68"/>
      <c r="AC18" s="69"/>
      <c r="AD18" s="69"/>
      <c r="AE18" s="69"/>
      <c r="AF18" s="68"/>
      <c r="AG18" s="69"/>
      <c r="AH18" s="69"/>
      <c r="AI18" s="69"/>
      <c r="AJ18" s="68"/>
      <c r="AK18" s="69"/>
      <c r="AL18" s="69"/>
      <c r="AM18" s="69"/>
      <c r="AN18" s="116"/>
      <c r="AO18" s="69"/>
      <c r="AP18" s="69"/>
      <c r="AQ18" s="84"/>
      <c r="AR18" s="68"/>
      <c r="AS18" s="69"/>
      <c r="AT18" s="76"/>
      <c r="AU18" s="76"/>
      <c r="AV18" s="75"/>
      <c r="AW18" s="76"/>
      <c r="AX18" s="76"/>
      <c r="AY18" s="76"/>
      <c r="AZ18" s="75"/>
      <c r="BA18" s="76"/>
      <c r="BB18" s="74"/>
      <c r="BC18" s="74"/>
      <c r="BD18" s="77"/>
      <c r="BE18" s="78"/>
      <c r="BF18" s="78"/>
      <c r="BG18" s="74"/>
      <c r="BH18" s="183"/>
      <c r="BI18" s="80">
        <f>BI14</f>
        <v>0.36458333333333331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185"/>
      <c r="BI19" s="95"/>
    </row>
    <row r="20" spans="1:6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186"/>
      <c r="BI20" s="100"/>
    </row>
    <row r="21" spans="1:6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87">
        <f>BI14+BI15+BI16+BI17+BI18</f>
        <v>1.6249999999999998</v>
      </c>
    </row>
    <row r="22" spans="1:61">
      <c r="E22" s="104"/>
      <c r="F22" s="105"/>
      <c r="G22" s="106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BB23" s="102"/>
      <c r="BC23" s="102"/>
      <c r="BD23" s="102"/>
      <c r="BE23" s="102"/>
      <c r="BF23" s="102"/>
      <c r="BG23" s="102"/>
      <c r="BH23" s="102"/>
      <c r="BI23" s="107"/>
    </row>
    <row r="24" spans="1:61">
      <c r="BB24" s="102"/>
      <c r="BC24" s="102"/>
      <c r="BD24" s="102"/>
      <c r="BE24" s="102"/>
      <c r="BF24" s="102"/>
      <c r="BG24" s="102"/>
      <c r="BH24" s="102"/>
    </row>
    <row r="25" spans="1:61">
      <c r="BB25" s="102"/>
      <c r="BC25" s="102"/>
      <c r="BD25" s="102"/>
      <c r="BE25" s="102"/>
      <c r="BF25" s="102"/>
      <c r="BG25" s="102"/>
      <c r="BH25" s="102"/>
    </row>
    <row r="26" spans="1:61">
      <c r="L26" s="108" t="str">
        <f>'Liste des personnels'!C49</f>
        <v>Saint-Pol-sur-Mer, le 01/09/2017</v>
      </c>
      <c r="M26" s="108"/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</row>
    <row r="28" spans="1:61">
      <c r="AF28" s="34" t="str">
        <f>'Liste des personnels'!$D$51</f>
        <v>Le Proviseur,</v>
      </c>
      <c r="AV28" s="34" t="s">
        <v>85</v>
      </c>
    </row>
    <row r="31" spans="1:61">
      <c r="AH31" s="34" t="str">
        <f>'Liste des personnels'!$D$53</f>
        <v>J-M. SAILLY</v>
      </c>
      <c r="AX31" s="34">
        <f>N8</f>
        <v>0</v>
      </c>
    </row>
  </sheetData>
  <sheetProtection selectLockedCells="1" selectUnlockedCells="1"/>
  <mergeCells count="26">
    <mergeCell ref="BF21:BH21"/>
    <mergeCell ref="AE13:AF13"/>
    <mergeCell ref="AI13:AJ13"/>
    <mergeCell ref="AM13:AN13"/>
    <mergeCell ref="AQ13:AR13"/>
    <mergeCell ref="AU13:AV13"/>
    <mergeCell ref="AY13:AZ13"/>
    <mergeCell ref="AK10:AR10"/>
    <mergeCell ref="AS10:BI10"/>
    <mergeCell ref="E12:BH12"/>
    <mergeCell ref="C13:D13"/>
    <mergeCell ref="G13:H13"/>
    <mergeCell ref="K13:L13"/>
    <mergeCell ref="O13:P13"/>
    <mergeCell ref="S13:T13"/>
    <mergeCell ref="W13:X13"/>
    <mergeCell ref="AA13:AB13"/>
    <mergeCell ref="BC13:BD13"/>
    <mergeCell ref="BG13:BH13"/>
    <mergeCell ref="AK9:AR9"/>
    <mergeCell ref="AS9:BI9"/>
    <mergeCell ref="BF5:BI5"/>
    <mergeCell ref="AO6:BD6"/>
    <mergeCell ref="BF6:BI6"/>
    <mergeCell ref="AK8:AR8"/>
    <mergeCell ref="AS8:BJ8"/>
  </mergeCells>
  <pageMargins left="0.57013888888888886" right="0.25" top="0.3298611111111111" bottom="0.32013888888888886" header="0.51180555555555551" footer="0.51180555555555551"/>
  <pageSetup paperSize="9" firstPageNumber="0" orientation="landscape" r:id="rId1"/>
  <headerFooter alignWithMargins="0"/>
  <drawing r:id="rId2"/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33"/>
  <dimension ref="A4:BC55"/>
  <sheetViews>
    <sheetView topLeftCell="A22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2.44140625" style="121" customWidth="1"/>
    <col min="5" max="5" width="3.6640625" style="121" customWidth="1"/>
    <col min="6" max="6" width="7.88671875" style="121" customWidth="1"/>
    <col min="7" max="7" width="2.109375" style="121" customWidth="1"/>
    <col min="8" max="8" width="3.6640625" style="121" customWidth="1"/>
    <col min="9" max="9" width="7.88671875" style="121" customWidth="1"/>
    <col min="10" max="10" width="2.109375" style="121" customWidth="1"/>
    <col min="11" max="11" width="3.6640625" style="121" customWidth="1"/>
    <col min="12" max="12" width="7.88671875" style="121" customWidth="1"/>
    <col min="13" max="13" width="2.109375" style="121" customWidth="1"/>
    <col min="14" max="14" width="3.6640625" style="121" customWidth="1"/>
    <col min="15" max="15" width="7.88671875" style="121" customWidth="1"/>
    <col min="16" max="16" width="2.109375" style="121" customWidth="1"/>
    <col min="17" max="17" width="3.6640625" style="121" customWidth="1"/>
    <col min="18" max="18" width="7.88671875" style="121" customWidth="1"/>
    <col min="19" max="19" width="2.109375" style="121" customWidth="1"/>
    <col min="20" max="20" width="3.6640625" style="121" customWidth="1"/>
    <col min="21" max="21" width="7.88671875" style="121" customWidth="1"/>
    <col min="22" max="22" width="2.109375" style="121" customWidth="1"/>
    <col min="23" max="23" width="3.6640625" style="121" customWidth="1"/>
    <col min="24" max="24" width="7.88671875" style="121" customWidth="1"/>
    <col min="25" max="25" width="2.109375" style="121" customWidth="1"/>
    <col min="26" max="26" width="3.6640625" style="121" customWidth="1"/>
    <col min="27" max="27" width="7.88671875" style="121" customWidth="1"/>
    <col min="28" max="28" width="2.109375" style="121" customWidth="1"/>
    <col min="29" max="29" width="3.6640625" style="121" customWidth="1"/>
    <col min="30" max="30" width="7.88671875" style="121" customWidth="1"/>
    <col min="31" max="31" width="2.109375" style="121" customWidth="1"/>
    <col min="32" max="32" width="3.6640625" style="121" customWidth="1"/>
    <col min="33" max="33" width="7.88671875" style="121" customWidth="1"/>
    <col min="34" max="34" width="2.109375" style="121" customWidth="1"/>
    <col min="35" max="35" width="3.6640625" style="121" customWidth="1"/>
    <col min="36" max="36" width="7.88671875" style="121" customWidth="1"/>
    <col min="37" max="37" width="2.44140625" style="121" customWidth="1"/>
    <col min="38" max="38" width="3.6640625" style="121" customWidth="1"/>
    <col min="39" max="39" width="7.8867187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>
        <f>'Liste des personnels'!C25</f>
        <v>0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personnels'!D25</f>
        <v>Agent Technique Territorial Titulaire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personnels'!E25</f>
        <v>Entretien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personnels'!F25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33" customHeight="1">
      <c r="U10" s="615" t="s">
        <v>88</v>
      </c>
      <c r="V10" s="615"/>
      <c r="W10" s="615"/>
      <c r="X10" s="615"/>
      <c r="Y10" s="615"/>
      <c r="Z10" s="615"/>
      <c r="AA10" s="624" t="s">
        <v>193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5" ht="15.75" customHeight="1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0.29166666666666669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0.36458333333333331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0.36458333333333331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0.36458333333333331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0.36458333333333331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0.36458333333333331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0.36458333333333331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0.36458333333333331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0.36458333333333331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0.36458333333333331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'11 semainier'!$BI$14</f>
        <v>0.36458333333333331</v>
      </c>
      <c r="G16" s="405">
        <v>41550</v>
      </c>
      <c r="H16" s="407">
        <v>4</v>
      </c>
      <c r="I16" s="412">
        <f>$F$18</f>
        <v>0.16666666666666666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0.36458333333333331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0.16666666666666666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0.36458333333333331</v>
      </c>
      <c r="AH16" s="405">
        <v>41823</v>
      </c>
      <c r="AI16" s="407">
        <v>4</v>
      </c>
      <c r="AJ16" s="412">
        <f>$F$18</f>
        <v>0.16666666666666666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'11 semainier'!$BI$15</f>
        <v>0.36458333333333331</v>
      </c>
      <c r="G17" s="405">
        <v>41551</v>
      </c>
      <c r="H17" s="407">
        <v>5</v>
      </c>
      <c r="I17" s="412">
        <f>$F$19</f>
        <v>0.36458333333333331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0.36458333333333331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0.36458333333333331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0.36458333333333331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0.36458333333333331</v>
      </c>
      <c r="AH17" s="405">
        <v>41824</v>
      </c>
      <c r="AI17" s="407">
        <v>5</v>
      </c>
      <c r="AJ17" s="412">
        <f>$F$19</f>
        <v>0.36458333333333331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'11 semainier'!$BI$16</f>
        <v>0.16666666666666666</v>
      </c>
      <c r="G18" s="405">
        <v>41552</v>
      </c>
      <c r="H18" s="408">
        <v>6</v>
      </c>
      <c r="I18" s="412">
        <f>$F$20</f>
        <v>0.36458333333333331</v>
      </c>
      <c r="J18" s="406">
        <v>41583</v>
      </c>
      <c r="K18" s="408">
        <v>6</v>
      </c>
      <c r="L18" s="412">
        <f>$F$16</f>
        <v>0.36458333333333331</v>
      </c>
      <c r="M18" s="406">
        <v>41613</v>
      </c>
      <c r="N18" s="408">
        <v>6</v>
      </c>
      <c r="O18" s="412">
        <f>$F$18</f>
        <v>0.16666666666666666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0.36458333333333331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0.36458333333333331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0.16666666666666666</v>
      </c>
      <c r="AH18" s="405">
        <v>41825</v>
      </c>
      <c r="AI18" s="408">
        <v>6</v>
      </c>
      <c r="AJ18" s="412">
        <f>$F$20</f>
        <v>0.36458333333333331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'11 semainier'!$BI$17</f>
        <v>0.36458333333333331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0.36458333333333331</v>
      </c>
      <c r="M19" s="406">
        <v>41614</v>
      </c>
      <c r="N19" s="408">
        <v>7</v>
      </c>
      <c r="O19" s="412">
        <f>$F$19</f>
        <v>0.36458333333333331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0.16666666666666666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0.36458333333333331</v>
      </c>
      <c r="AE19" s="406">
        <v>41796</v>
      </c>
      <c r="AF19" s="409">
        <v>7</v>
      </c>
      <c r="AG19" s="412">
        <f>$F$19</f>
        <v>0.36458333333333331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'11 semainier'!$BI$18</f>
        <v>0.36458333333333331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0.16666666666666666</v>
      </c>
      <c r="M20" s="406">
        <v>41615</v>
      </c>
      <c r="N20" s="408">
        <v>8</v>
      </c>
      <c r="O20" s="412">
        <f>$F$20</f>
        <v>0.36458333333333331</v>
      </c>
      <c r="P20" s="413">
        <v>41646</v>
      </c>
      <c r="Q20" s="408">
        <v>8</v>
      </c>
      <c r="R20" s="412">
        <f>$F$16</f>
        <v>0.36458333333333331</v>
      </c>
      <c r="S20" s="406">
        <v>41677</v>
      </c>
      <c r="T20" s="409">
        <v>8</v>
      </c>
      <c r="U20" s="412">
        <f>$F$19</f>
        <v>0.36458333333333331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0.36458333333333331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0.36458333333333331</v>
      </c>
      <c r="J21" s="406">
        <v>41586</v>
      </c>
      <c r="K21" s="408">
        <v>9</v>
      </c>
      <c r="L21" s="412">
        <f>$F$19</f>
        <v>0.36458333333333331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0.36458333333333331</v>
      </c>
      <c r="S21" s="406">
        <v>41678</v>
      </c>
      <c r="T21" s="407">
        <v>9</v>
      </c>
      <c r="U21" s="412">
        <f>$F$20</f>
        <v>0.36458333333333331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0.36458333333333331</v>
      </c>
      <c r="AB21" s="406">
        <v>41767</v>
      </c>
      <c r="AC21" s="408">
        <v>9</v>
      </c>
      <c r="AD21" s="412">
        <f>$F$18</f>
        <v>0.16666666666666666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0.36458333333333331</v>
      </c>
      <c r="J22" s="406">
        <v>41587</v>
      </c>
      <c r="K22" s="408">
        <v>10</v>
      </c>
      <c r="L22" s="412">
        <f>$F$20</f>
        <v>0.36458333333333331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0.16666666666666666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0.36458333333333331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0.36458333333333331</v>
      </c>
      <c r="G23" s="405">
        <v>41557</v>
      </c>
      <c r="H23" s="408">
        <v>11</v>
      </c>
      <c r="I23" s="412">
        <f>$F$18</f>
        <v>0.16666666666666666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0.36458333333333331</v>
      </c>
      <c r="P23" s="413">
        <v>41649</v>
      </c>
      <c r="Q23" s="408">
        <v>11</v>
      </c>
      <c r="R23" s="412">
        <f>$F$19</f>
        <v>0.36458333333333331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0.16666666666666666</v>
      </c>
      <c r="AB23" s="406">
        <v>41769</v>
      </c>
      <c r="AC23" s="409">
        <v>11</v>
      </c>
      <c r="AD23" s="412">
        <f>$F$20</f>
        <v>0.36458333333333331</v>
      </c>
      <c r="AE23" s="406">
        <v>41800</v>
      </c>
      <c r="AF23" s="408">
        <v>11</v>
      </c>
      <c r="AG23" s="412">
        <f>$F$16</f>
        <v>0.36458333333333331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0.36458333333333331</v>
      </c>
      <c r="G24" s="405">
        <v>41558</v>
      </c>
      <c r="H24" s="408">
        <v>12</v>
      </c>
      <c r="I24" s="412">
        <f>$F$19</f>
        <v>0.36458333333333331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0.36458333333333331</v>
      </c>
      <c r="P24" s="413">
        <v>41650</v>
      </c>
      <c r="Q24" s="409">
        <v>12</v>
      </c>
      <c r="R24" s="412">
        <f>$F$20</f>
        <v>0.36458333333333331</v>
      </c>
      <c r="S24" s="406">
        <v>41681</v>
      </c>
      <c r="T24" s="407">
        <v>12</v>
      </c>
      <c r="U24" s="412">
        <f>$F$16</f>
        <v>0.36458333333333331</v>
      </c>
      <c r="V24" s="406">
        <v>41709</v>
      </c>
      <c r="W24" s="408">
        <v>12</v>
      </c>
      <c r="X24" s="412">
        <f>$F$16</f>
        <v>0.36458333333333331</v>
      </c>
      <c r="Y24" s="404">
        <v>41740</v>
      </c>
      <c r="Z24" s="408">
        <v>12</v>
      </c>
      <c r="AA24" s="412">
        <f>$F$19</f>
        <v>0.36458333333333331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0.36458333333333331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0.16666666666666666</v>
      </c>
      <c r="G25" s="405">
        <v>41559</v>
      </c>
      <c r="H25" s="408">
        <v>13</v>
      </c>
      <c r="I25" s="412">
        <f>$F$20</f>
        <v>0.36458333333333331</v>
      </c>
      <c r="J25" s="406">
        <v>41590</v>
      </c>
      <c r="K25" s="408">
        <v>13</v>
      </c>
      <c r="L25" s="412">
        <f>$F$16</f>
        <v>0.36458333333333331</v>
      </c>
      <c r="M25" s="406">
        <v>41620</v>
      </c>
      <c r="N25" s="408">
        <v>13</v>
      </c>
      <c r="O25" s="412">
        <f>$F$18</f>
        <v>0.16666666666666666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0.36458333333333331</v>
      </c>
      <c r="V25" s="406">
        <v>41710</v>
      </c>
      <c r="W25" s="408">
        <v>13</v>
      </c>
      <c r="X25" s="412">
        <f>$F$17</f>
        <v>0.36458333333333331</v>
      </c>
      <c r="Y25" s="404">
        <v>41741</v>
      </c>
      <c r="Z25" s="408">
        <v>13</v>
      </c>
      <c r="AA25" s="412">
        <f>$F$20</f>
        <v>0.36458333333333331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0.16666666666666666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0.36458333333333331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0.36458333333333331</v>
      </c>
      <c r="M26" s="406">
        <v>41621</v>
      </c>
      <c r="N26" s="408">
        <v>14</v>
      </c>
      <c r="O26" s="412">
        <f>$F$19</f>
        <v>0.36458333333333331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0.16666666666666666</v>
      </c>
      <c r="V26" s="406">
        <v>41711</v>
      </c>
      <c r="W26" s="409">
        <v>14</v>
      </c>
      <c r="X26" s="412">
        <f>$F$18</f>
        <v>0.16666666666666666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0.36458333333333331</v>
      </c>
      <c r="AE26" s="406">
        <v>41803</v>
      </c>
      <c r="AF26" s="409">
        <v>14</v>
      </c>
      <c r="AG26" s="412">
        <f>$F$19</f>
        <v>0.36458333333333331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4:40" ht="13.5" customHeight="1">
      <c r="D27" s="406">
        <v>41531</v>
      </c>
      <c r="E27" s="408">
        <v>15</v>
      </c>
      <c r="F27" s="412">
        <f>$F$20</f>
        <v>0.36458333333333331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0.16666666666666666</v>
      </c>
      <c r="M27" s="406">
        <v>41622</v>
      </c>
      <c r="N27" s="408">
        <v>15</v>
      </c>
      <c r="O27" s="412">
        <f>$F$20</f>
        <v>0.36458333333333331</v>
      </c>
      <c r="P27" s="413">
        <v>41653</v>
      </c>
      <c r="Q27" s="408">
        <v>15</v>
      </c>
      <c r="R27" s="412">
        <f>$F$16</f>
        <v>0.36458333333333331</v>
      </c>
      <c r="S27" s="406">
        <v>41684</v>
      </c>
      <c r="T27" s="407">
        <v>15</v>
      </c>
      <c r="U27" s="412">
        <f>$F$19</f>
        <v>0.36458333333333331</v>
      </c>
      <c r="V27" s="406">
        <v>41712</v>
      </c>
      <c r="W27" s="409">
        <v>15</v>
      </c>
      <c r="X27" s="412">
        <f>$F$19</f>
        <v>0.36458333333333331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0.36458333333333331</v>
      </c>
      <c r="AE27" s="406">
        <v>41804</v>
      </c>
      <c r="AF27" s="409">
        <v>15</v>
      </c>
      <c r="AG27" s="412">
        <f>$F$20</f>
        <v>0.36458333333333331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0.36458333333333331</v>
      </c>
      <c r="J28" s="406">
        <v>41593</v>
      </c>
      <c r="K28" s="408">
        <v>16</v>
      </c>
      <c r="L28" s="412">
        <f>$F$19</f>
        <v>0.36458333333333331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0.36458333333333331</v>
      </c>
      <c r="S28" s="406">
        <v>41685</v>
      </c>
      <c r="T28" s="408">
        <v>16</v>
      </c>
      <c r="U28" s="412">
        <f>$F$20</f>
        <v>0.36458333333333331</v>
      </c>
      <c r="V28" s="406">
        <v>41713</v>
      </c>
      <c r="W28" s="408">
        <v>16</v>
      </c>
      <c r="X28" s="412">
        <f>$F$20</f>
        <v>0.36458333333333331</v>
      </c>
      <c r="Y28" s="404">
        <v>41744</v>
      </c>
      <c r="Z28" s="408">
        <v>16</v>
      </c>
      <c r="AA28" s="412">
        <f>$F$16</f>
        <v>0.36458333333333331</v>
      </c>
      <c r="AB28" s="406">
        <v>41774</v>
      </c>
      <c r="AC28" s="408">
        <v>16</v>
      </c>
      <c r="AD28" s="412">
        <f>$F$18</f>
        <v>0.16666666666666666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0.36458333333333331</v>
      </c>
      <c r="J29" s="406">
        <v>41594</v>
      </c>
      <c r="K29" s="408">
        <v>17</v>
      </c>
      <c r="L29" s="412">
        <f>$F$20</f>
        <v>0.36458333333333331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0.16666666666666666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0.36458333333333331</v>
      </c>
      <c r="AB29" s="406">
        <v>41775</v>
      </c>
      <c r="AC29" s="408">
        <v>17</v>
      </c>
      <c r="AD29" s="412">
        <f>$F$19</f>
        <v>0.36458333333333331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0.36458333333333331</v>
      </c>
      <c r="G30" s="405">
        <v>41564</v>
      </c>
      <c r="H30" s="408">
        <v>18</v>
      </c>
      <c r="I30" s="412">
        <f>$F$18</f>
        <v>0.16666666666666666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0.36458333333333331</v>
      </c>
      <c r="P30" s="413">
        <v>41656</v>
      </c>
      <c r="Q30" s="408">
        <v>18</v>
      </c>
      <c r="R30" s="412">
        <f>$F$19</f>
        <v>0.36458333333333331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0.16666666666666666</v>
      </c>
      <c r="AB30" s="406">
        <v>41776</v>
      </c>
      <c r="AC30" s="408">
        <v>18</v>
      </c>
      <c r="AD30" s="412">
        <f>$F$20</f>
        <v>0.36458333333333331</v>
      </c>
      <c r="AE30" s="406">
        <v>41807</v>
      </c>
      <c r="AF30" s="408">
        <v>18</v>
      </c>
      <c r="AG30" s="412">
        <f>$F$16</f>
        <v>0.36458333333333331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0.36458333333333331</v>
      </c>
      <c r="G31" s="405">
        <v>41565</v>
      </c>
      <c r="H31" s="408">
        <v>19</v>
      </c>
      <c r="I31" s="412">
        <f>$F$19</f>
        <v>0.36458333333333331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0.36458333333333331</v>
      </c>
      <c r="P31" s="413">
        <v>41657</v>
      </c>
      <c r="Q31" s="409">
        <v>19</v>
      </c>
      <c r="R31" s="412">
        <f>$F$20</f>
        <v>0.36458333333333331</v>
      </c>
      <c r="S31" s="406">
        <v>41688</v>
      </c>
      <c r="T31" s="408">
        <v>19</v>
      </c>
      <c r="U31" s="412">
        <f>$F$16</f>
        <v>0.36458333333333331</v>
      </c>
      <c r="V31" s="406">
        <v>41716</v>
      </c>
      <c r="W31" s="408">
        <v>19</v>
      </c>
      <c r="X31" s="412">
        <f>$F$16</f>
        <v>0.36458333333333331</v>
      </c>
      <c r="Y31" s="404">
        <v>41747</v>
      </c>
      <c r="Z31" s="408">
        <v>19</v>
      </c>
      <c r="AA31" s="412">
        <f>$F$19</f>
        <v>0.36458333333333331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0.36458333333333331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0.16666666666666666</v>
      </c>
      <c r="G32" s="405">
        <v>41566</v>
      </c>
      <c r="H32" s="408">
        <v>20</v>
      </c>
      <c r="I32" s="412">
        <f>$F$20</f>
        <v>0.36458333333333331</v>
      </c>
      <c r="J32" s="406">
        <v>41597</v>
      </c>
      <c r="K32" s="408">
        <v>20</v>
      </c>
      <c r="L32" s="412">
        <f>$F$16</f>
        <v>0.36458333333333331</v>
      </c>
      <c r="M32" s="406">
        <v>41627</v>
      </c>
      <c r="N32" s="408">
        <v>20</v>
      </c>
      <c r="O32" s="412">
        <f>$F$18</f>
        <v>0.16666666666666666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0.36458333333333331</v>
      </c>
      <c r="V32" s="406">
        <v>41717</v>
      </c>
      <c r="W32" s="408">
        <v>20</v>
      </c>
      <c r="X32" s="412">
        <f>$F$17</f>
        <v>0.36458333333333331</v>
      </c>
      <c r="Y32" s="404">
        <v>41748</v>
      </c>
      <c r="Z32" s="408">
        <v>20</v>
      </c>
      <c r="AA32" s="412">
        <f>$F$20</f>
        <v>0.36458333333333331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0.16666666666666666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0.36458333333333331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0.36458333333333331</v>
      </c>
      <c r="M33" s="406">
        <v>41628</v>
      </c>
      <c r="N33" s="408">
        <v>21</v>
      </c>
      <c r="O33" s="412">
        <f>$F$19</f>
        <v>0.36458333333333331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0.16666666666666666</v>
      </c>
      <c r="V33" s="406">
        <v>41718</v>
      </c>
      <c r="W33" s="409">
        <v>21</v>
      </c>
      <c r="X33" s="412">
        <f>$F$18</f>
        <v>0.16666666666666666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0.36458333333333331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0.36458333333333331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0.16666666666666666</v>
      </c>
      <c r="M34" s="406">
        <v>41629</v>
      </c>
      <c r="N34" s="408">
        <v>22</v>
      </c>
      <c r="O34" s="412">
        <f>$F$20</f>
        <v>0.36458333333333331</v>
      </c>
      <c r="P34" s="413">
        <v>41660</v>
      </c>
      <c r="Q34" s="408">
        <v>22</v>
      </c>
      <c r="R34" s="412">
        <f>$F$16</f>
        <v>0.36458333333333331</v>
      </c>
      <c r="S34" s="406">
        <v>41691</v>
      </c>
      <c r="T34" s="408">
        <v>22</v>
      </c>
      <c r="U34" s="412">
        <f>$F$19</f>
        <v>0.36458333333333331</v>
      </c>
      <c r="V34" s="406">
        <v>41719</v>
      </c>
      <c r="W34" s="409">
        <v>22</v>
      </c>
      <c r="X34" s="412">
        <f>$F$19</f>
        <v>0.36458333333333331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0.36458333333333331</v>
      </c>
      <c r="AE34" s="406">
        <v>41811</v>
      </c>
      <c r="AF34" s="409">
        <v>22</v>
      </c>
      <c r="AG34" s="412">
        <f>$F$20</f>
        <v>0.36458333333333331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0.36458333333333331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0.36458333333333331</v>
      </c>
      <c r="S35" s="406">
        <v>41692</v>
      </c>
      <c r="T35" s="409">
        <v>23</v>
      </c>
      <c r="U35" s="412">
        <f>$F$20</f>
        <v>0.36458333333333331</v>
      </c>
      <c r="V35" s="406">
        <v>41720</v>
      </c>
      <c r="W35" s="408">
        <v>23</v>
      </c>
      <c r="X35" s="412">
        <f>$F$20</f>
        <v>0.36458333333333331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0.16666666666666666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0.36458333333333331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0.16666666666666666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0.36458333333333331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0.36458333333333331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0.36458333333333331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0.36458333333333331</v>
      </c>
      <c r="AE37" s="406">
        <v>41814</v>
      </c>
      <c r="AF37" s="408">
        <v>25</v>
      </c>
      <c r="AG37" s="412">
        <f>$F$16</f>
        <v>0.36458333333333331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0.36458333333333331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0.36458333333333331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0.36458333333333331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0.36458333333333331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0.16666666666666666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0.36458333333333331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0.36458333333333331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0.16666666666666666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0.36458333333333331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0.36458333333333331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0.16666666666666666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0.36458333333333331</v>
      </c>
      <c r="AE40" s="406">
        <v>41817</v>
      </c>
      <c r="AF40" s="409">
        <v>28</v>
      </c>
      <c r="AG40" s="412">
        <f>$F$19</f>
        <v>0.36458333333333331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0.36458333333333331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0.16666666666666666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0.36458333333333331</v>
      </c>
      <c r="S41" s="438"/>
      <c r="T41" s="438"/>
      <c r="U41" s="442"/>
      <c r="V41" s="406">
        <v>41726</v>
      </c>
      <c r="W41" s="409">
        <v>29</v>
      </c>
      <c r="X41" s="412">
        <f>$F$19</f>
        <v>0.36458333333333331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0.36458333333333331</v>
      </c>
      <c r="AE41" s="406">
        <v>41818</v>
      </c>
      <c r="AF41" s="409">
        <v>29</v>
      </c>
      <c r="AG41" s="412">
        <f>$F$20</f>
        <v>0.36458333333333331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0.36458333333333331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0.36458333333333331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0.16666666666666666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0.16666666666666666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0.36458333333333331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158" customFormat="1">
      <c r="D44" s="159"/>
      <c r="E44" s="159"/>
      <c r="F44" s="160">
        <f>SUM(F13:F43)</f>
        <v>6.7916666666666661</v>
      </c>
      <c r="G44" s="160"/>
      <c r="H44" s="160"/>
      <c r="I44" s="160">
        <f>SUM(I13:I43)</f>
        <v>5.7500000000000009</v>
      </c>
      <c r="J44" s="160"/>
      <c r="K44" s="160"/>
      <c r="L44" s="160">
        <f>SUM(L13:L43)</f>
        <v>6.1354166666666661</v>
      </c>
      <c r="M44" s="160"/>
      <c r="N44" s="160"/>
      <c r="O44" s="160">
        <f>SUM(O13:O43)</f>
        <v>5.239583333333333</v>
      </c>
      <c r="P44" s="161"/>
      <c r="Q44" s="160"/>
      <c r="R44" s="160">
        <f>SUM(R13:R43)</f>
        <v>6.3541666666666661</v>
      </c>
      <c r="S44" s="160"/>
      <c r="T44" s="160"/>
      <c r="U44" s="160">
        <f>SUM(U13:U43)</f>
        <v>6.479166666666667</v>
      </c>
      <c r="V44" s="160"/>
      <c r="W44" s="160"/>
      <c r="X44" s="160">
        <f>SUM(X13:X43)</f>
        <v>5.510416666666667</v>
      </c>
      <c r="Y44" s="160"/>
      <c r="Z44" s="160"/>
      <c r="AA44" s="160">
        <f>SUM(AA13:AA43)</f>
        <v>4.5104166666666661</v>
      </c>
      <c r="AB44" s="160"/>
      <c r="AC44" s="160"/>
      <c r="AD44" s="160">
        <f>SUM(AD13:AD43)</f>
        <v>5.041666666666667</v>
      </c>
      <c r="AE44" s="160"/>
      <c r="AF44" s="160"/>
      <c r="AG44" s="160">
        <f>SUM(AG13:AG43)</f>
        <v>6.8645833333333321</v>
      </c>
      <c r="AH44" s="160"/>
      <c r="AI44" s="160"/>
      <c r="AJ44" s="160">
        <f>SUM(AJ13:AJ43)</f>
        <v>3.0833333333333326</v>
      </c>
      <c r="AK44" s="160"/>
      <c r="AL44" s="160"/>
      <c r="AM44" s="160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63.260416666666664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SUM(AJ19:AJ25)+SUM(AM36:AM42)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personnels'!G25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1.0729166666666643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AH48" s="640"/>
      <c r="AI48" s="640"/>
      <c r="AJ48" s="640"/>
      <c r="AK48" s="640"/>
      <c r="AL48" s="640"/>
      <c r="AM48" s="640"/>
    </row>
    <row r="49" spans="1:38">
      <c r="F49" s="108" t="str">
        <f>'Liste des personnels'!C49</f>
        <v>Saint-Pol-sur-Mer, le 01/09/2017</v>
      </c>
      <c r="R49" s="121" t="str">
        <f>'Liste des personnels'!$D$51</f>
        <v>Le Proviseur,</v>
      </c>
      <c r="AD49" s="121" t="s">
        <v>85</v>
      </c>
      <c r="AJ49" s="163" t="s">
        <v>197</v>
      </c>
      <c r="AK49" s="163"/>
      <c r="AL49" s="163"/>
    </row>
    <row r="50" spans="1:38">
      <c r="AJ50" s="163">
        <f>31-5</f>
        <v>26</v>
      </c>
      <c r="AK50" s="163" t="s">
        <v>114</v>
      </c>
      <c r="AL50" s="163"/>
    </row>
    <row r="51" spans="1:38">
      <c r="A51" s="450" t="s">
        <v>108</v>
      </c>
      <c r="B51" s="637" t="s">
        <v>226</v>
      </c>
      <c r="C51" s="638"/>
      <c r="D51" s="638"/>
      <c r="E51" s="638"/>
      <c r="F51" s="638"/>
    </row>
    <row r="52" spans="1:38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>
        <f>J7</f>
        <v>0</v>
      </c>
    </row>
    <row r="53" spans="1:38">
      <c r="A53" s="428" t="s">
        <v>215</v>
      </c>
      <c r="B53" s="630" t="s">
        <v>222</v>
      </c>
      <c r="C53" s="631"/>
      <c r="D53" s="631"/>
      <c r="E53" s="631"/>
      <c r="F53" s="631"/>
    </row>
    <row r="54" spans="1:38">
      <c r="A54" s="432" t="s">
        <v>107</v>
      </c>
      <c r="B54" s="641" t="s">
        <v>225</v>
      </c>
      <c r="C54" s="642"/>
      <c r="D54" s="642"/>
      <c r="E54" s="642"/>
      <c r="F54" s="642"/>
    </row>
    <row r="55" spans="1:38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8">
    <mergeCell ref="B51:F51"/>
    <mergeCell ref="B52:F52"/>
    <mergeCell ref="B53:F53"/>
    <mergeCell ref="B54:F54"/>
    <mergeCell ref="B55:G55"/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D46:F46"/>
    <mergeCell ref="G46:I46"/>
    <mergeCell ref="K46:Q46"/>
    <mergeCell ref="R46:T46"/>
    <mergeCell ref="W46:AA46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210" priority="12" stopIfTrue="1" operator="containsText" text="samedi">
      <formula>NOT(ISERROR(SEARCH("samedi",D13)))</formula>
    </cfRule>
    <cfRule type="containsText" dxfId="209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208" priority="6" stopIfTrue="1" operator="containsText" text="sam">
      <formula>NOT(ISERROR(SEARCH("sam",D13)))</formula>
    </cfRule>
    <cfRule type="containsText" dxfId="207" priority="7" stopIfTrue="1" operator="containsText" text="sam;dim">
      <formula>NOT(ISERROR(SEARCH("sam;dim",D13)))</formula>
    </cfRule>
    <cfRule type="containsText" dxfId="206" priority="8" stopIfTrue="1" operator="containsText" text="dim">
      <formula>NOT(ISERROR(SEARCH("dim",D13)))</formula>
    </cfRule>
    <cfRule type="containsText" dxfId="205" priority="9" stopIfTrue="1" operator="containsText" text="lun">
      <formula>NOT(ISERROR(SEARCH("lun",D13)))</formula>
    </cfRule>
    <cfRule type="containsText" dxfId="204" priority="10" stopIfTrue="1" operator="containsText" text="lun">
      <formula>NOT(ISERROR(SEARCH("lun",D13)))</formula>
    </cfRule>
    <cfRule type="containsText" dxfId="203" priority="11" stopIfTrue="1" operator="containsText" text="dim">
      <formula>NOT(ISERROR(SEARCH("dim",D13)))</formula>
    </cfRule>
  </conditionalFormatting>
  <conditionalFormatting sqref="D14">
    <cfRule type="containsText" dxfId="202" priority="5" stopIfTrue="1" operator="containsText" text="sam">
      <formula>NOT(ISERROR(SEARCH("sam",D14)))</formula>
    </cfRule>
  </conditionalFormatting>
  <conditionalFormatting sqref="A53">
    <cfRule type="containsText" dxfId="201" priority="4" operator="containsText" text="FERIE">
      <formula>NOT(ISERROR(SEARCH("FERIE",A53)))</formula>
    </cfRule>
  </conditionalFormatting>
  <conditionalFormatting sqref="A52">
    <cfRule type="cellIs" dxfId="200" priority="3" operator="equal">
      <formula>$A$53</formula>
    </cfRule>
  </conditionalFormatting>
  <conditionalFormatting sqref="A52">
    <cfRule type="cellIs" dxfId="199" priority="2" operator="equal">
      <formula>$A$53</formula>
    </cfRule>
  </conditionalFormatting>
  <conditionalFormatting sqref="A53">
    <cfRule type="cellIs" dxfId="198" priority="1" operator="equal">
      <formula>$A$53</formula>
    </cfRule>
  </conditionalFormatting>
  <pageMargins left="0.15763888888888888" right="0.2361111111111111" top="0.19652777777777777" bottom="0.11805555555555555" header="0.51180555555555551" footer="0.51180555555555551"/>
  <pageSetup paperSize="9" scale="65" firstPageNumber="0" orientation="landscape" r:id="rId1"/>
  <headerFooter alignWithMargins="0"/>
  <drawing r:id="rId2"/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49">
    <pageSetUpPr fitToPage="1"/>
  </sheetPr>
  <dimension ref="A4:BJ32"/>
  <sheetViews>
    <sheetView workbookViewId="0"/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3.33203125" style="34" customWidth="1"/>
    <col min="61" max="61" width="11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">
        <v>116</v>
      </c>
      <c r="BC5" s="35"/>
      <c r="BF5" s="673">
        <f>'Liste des personnels'!H5</f>
        <v>41517</v>
      </c>
      <c r="BG5" s="673"/>
      <c r="BH5" s="673"/>
      <c r="BI5" s="673"/>
    </row>
    <row r="6" spans="1:62">
      <c r="AO6" s="674" t="s">
        <v>117</v>
      </c>
      <c r="AP6" s="674"/>
      <c r="AQ6" s="674"/>
      <c r="AR6" s="674"/>
      <c r="AS6" s="674"/>
      <c r="AT6" s="674"/>
      <c r="AU6" s="674"/>
      <c r="AV6" s="674"/>
      <c r="AW6" s="674"/>
      <c r="AX6" s="674"/>
      <c r="AY6" s="674"/>
      <c r="AZ6" s="674"/>
      <c r="BA6" s="674"/>
      <c r="BB6" s="674"/>
      <c r="BC6" s="674"/>
      <c r="BD6" s="674"/>
      <c r="BF6" s="673">
        <f>'Liste des personnels'!L5</f>
        <v>41881</v>
      </c>
      <c r="BG6" s="673"/>
      <c r="BH6" s="673"/>
      <c r="BI6" s="673"/>
    </row>
    <row r="8" spans="1:62" s="38" customFormat="1" ht="18.75" customHeight="1">
      <c r="B8" s="39" t="s">
        <v>69</v>
      </c>
      <c r="N8" s="39" t="str">
        <f>'Liste des personnels'!C26</f>
        <v>Gilles Sterckeman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personnels'!D26</f>
        <v>Agent Technique Territorial Titulaire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personnels'!E26</f>
        <v>Entretien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personnels'!F26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1" spans="1:62" ht="15" thickBot="1"/>
    <row r="12" spans="1:62" ht="15.9" customHeight="1" thickTop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 thickBo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2" ht="30" customHeight="1" thickTop="1">
      <c r="A14" s="50" t="s">
        <v>76</v>
      </c>
      <c r="B14" s="51"/>
      <c r="C14" s="52"/>
      <c r="D14" s="53"/>
      <c r="E14" s="54"/>
      <c r="F14" s="54"/>
      <c r="G14" s="54"/>
      <c r="H14" s="60"/>
      <c r="I14" s="57"/>
      <c r="J14" s="57"/>
      <c r="K14" s="57"/>
      <c r="L14" s="53"/>
      <c r="M14" s="54"/>
      <c r="N14" s="54"/>
      <c r="O14" s="54"/>
      <c r="P14" s="55"/>
      <c r="Q14" s="56"/>
      <c r="R14" s="56"/>
      <c r="S14" s="56"/>
      <c r="T14" s="326"/>
      <c r="U14" s="56"/>
      <c r="V14" s="56"/>
      <c r="W14" s="56"/>
      <c r="X14" s="55"/>
      <c r="Y14" s="54"/>
      <c r="Z14" s="54"/>
      <c r="AA14" s="54"/>
      <c r="AB14" s="55"/>
      <c r="AC14" s="56"/>
      <c r="AD14" s="56"/>
      <c r="AE14" s="56"/>
      <c r="AF14" s="55"/>
      <c r="AG14" s="56"/>
      <c r="AH14" s="56"/>
      <c r="AI14" s="56"/>
      <c r="AJ14" s="55"/>
      <c r="AK14" s="56"/>
      <c r="AL14" s="570"/>
      <c r="AM14" s="56"/>
      <c r="AN14" s="555"/>
      <c r="AO14" s="56"/>
      <c r="AP14" s="56"/>
      <c r="AQ14" s="58"/>
      <c r="AR14" s="55"/>
      <c r="AS14" s="56"/>
      <c r="AT14" s="56"/>
      <c r="AU14" s="56"/>
      <c r="AV14" s="55"/>
      <c r="AW14" s="56"/>
      <c r="AX14" s="56"/>
      <c r="AY14" s="56"/>
      <c r="AZ14" s="55"/>
      <c r="BA14" s="56"/>
      <c r="BB14" s="54"/>
      <c r="BC14" s="54"/>
      <c r="BD14" s="60"/>
      <c r="BE14" s="57"/>
      <c r="BF14" s="57"/>
      <c r="BG14" s="54"/>
      <c r="BH14" s="182"/>
      <c r="BI14" s="62">
        <v>0.36458333333333331</v>
      </c>
    </row>
    <row r="15" spans="1:62" ht="30" customHeight="1">
      <c r="A15" s="63" t="s">
        <v>77</v>
      </c>
      <c r="B15" s="64"/>
      <c r="C15" s="65"/>
      <c r="D15" s="66"/>
      <c r="E15" s="67"/>
      <c r="F15" s="67"/>
      <c r="G15" s="67"/>
      <c r="H15" s="72"/>
      <c r="I15" s="71"/>
      <c r="J15" s="71"/>
      <c r="K15" s="71"/>
      <c r="L15" s="70"/>
      <c r="M15" s="67"/>
      <c r="N15" s="67"/>
      <c r="O15" s="67"/>
      <c r="P15" s="68"/>
      <c r="Q15" s="69"/>
      <c r="R15" s="69"/>
      <c r="S15" s="69"/>
      <c r="T15" s="381"/>
      <c r="U15" s="69"/>
      <c r="V15" s="69"/>
      <c r="W15" s="69"/>
      <c r="X15" s="68"/>
      <c r="Y15" s="67"/>
      <c r="Z15" s="67"/>
      <c r="AA15" s="67"/>
      <c r="AB15" s="68"/>
      <c r="AC15" s="69"/>
      <c r="AD15" s="69"/>
      <c r="AE15" s="69"/>
      <c r="AF15" s="68"/>
      <c r="AG15" s="69"/>
      <c r="AH15" s="69"/>
      <c r="AI15" s="69"/>
      <c r="AJ15" s="68"/>
      <c r="AK15" s="69"/>
      <c r="AL15" s="571"/>
      <c r="AM15" s="69"/>
      <c r="AN15" s="551"/>
      <c r="AO15" s="69"/>
      <c r="AP15" s="69"/>
      <c r="AQ15" s="84"/>
      <c r="AR15" s="68"/>
      <c r="AS15" s="69"/>
      <c r="AT15" s="76"/>
      <c r="AU15" s="76"/>
      <c r="AV15" s="75"/>
      <c r="AW15" s="76"/>
      <c r="AX15" s="76"/>
      <c r="AY15" s="76"/>
      <c r="AZ15" s="75"/>
      <c r="BA15" s="76"/>
      <c r="BB15" s="74"/>
      <c r="BC15" s="74"/>
      <c r="BD15" s="77"/>
      <c r="BE15" s="78"/>
      <c r="BF15" s="78"/>
      <c r="BG15" s="74"/>
      <c r="BH15" s="183"/>
      <c r="BI15" s="80">
        <f>BI14</f>
        <v>0.36458333333333331</v>
      </c>
    </row>
    <row r="16" spans="1:62" ht="30" customHeight="1">
      <c r="A16" s="63" t="s">
        <v>78</v>
      </c>
      <c r="B16" s="64"/>
      <c r="C16" s="65"/>
      <c r="D16" s="66"/>
      <c r="E16" s="74"/>
      <c r="F16" s="74"/>
      <c r="G16" s="74"/>
      <c r="H16" s="77"/>
      <c r="I16" s="78"/>
      <c r="J16" s="78"/>
      <c r="K16" s="78"/>
      <c r="L16" s="66"/>
      <c r="M16" s="74"/>
      <c r="N16" s="74"/>
      <c r="O16" s="74"/>
      <c r="P16" s="75"/>
      <c r="Q16" s="76"/>
      <c r="R16" s="76"/>
      <c r="S16" s="76"/>
      <c r="T16" s="327"/>
      <c r="U16" s="76"/>
      <c r="V16" s="76"/>
      <c r="W16" s="76"/>
      <c r="X16" s="325"/>
      <c r="Y16" s="76"/>
      <c r="Z16" s="76"/>
      <c r="AA16" s="76"/>
      <c r="AB16" s="75"/>
      <c r="AC16" s="76"/>
      <c r="AD16" s="76"/>
      <c r="AE16" s="76"/>
      <c r="AF16" s="282"/>
      <c r="AG16" s="74"/>
      <c r="AH16" s="74"/>
      <c r="AI16" s="74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4"/>
      <c r="AV16" s="66"/>
      <c r="AW16" s="74"/>
      <c r="AX16" s="74"/>
      <c r="AY16" s="74"/>
      <c r="AZ16" s="66"/>
      <c r="BA16" s="74"/>
      <c r="BB16" s="74"/>
      <c r="BC16" s="74"/>
      <c r="BD16" s="77"/>
      <c r="BE16" s="78"/>
      <c r="BF16" s="78"/>
      <c r="BG16" s="74"/>
      <c r="BH16" s="183"/>
      <c r="BI16" s="80">
        <v>0.16666666666666666</v>
      </c>
    </row>
    <row r="17" spans="1:61" ht="30" customHeight="1">
      <c r="A17" s="81" t="s">
        <v>79</v>
      </c>
      <c r="B17" s="82"/>
      <c r="C17" s="83"/>
      <c r="D17" s="70"/>
      <c r="E17" s="67"/>
      <c r="F17" s="67"/>
      <c r="G17" s="67"/>
      <c r="H17" s="72"/>
      <c r="I17" s="71"/>
      <c r="J17" s="71"/>
      <c r="K17" s="71"/>
      <c r="L17" s="70"/>
      <c r="M17" s="67"/>
      <c r="N17" s="67"/>
      <c r="O17" s="67"/>
      <c r="P17" s="68"/>
      <c r="Q17" s="69"/>
      <c r="R17" s="69"/>
      <c r="S17" s="69"/>
      <c r="T17" s="381"/>
      <c r="U17" s="69"/>
      <c r="V17" s="69"/>
      <c r="W17" s="69"/>
      <c r="X17" s="68"/>
      <c r="Y17" s="67"/>
      <c r="Z17" s="67"/>
      <c r="AA17" s="67"/>
      <c r="AB17" s="68"/>
      <c r="AC17" s="69"/>
      <c r="AD17" s="69"/>
      <c r="AE17" s="69"/>
      <c r="AF17" s="68"/>
      <c r="AG17" s="69"/>
      <c r="AH17" s="69"/>
      <c r="AI17" s="69"/>
      <c r="AJ17" s="68"/>
      <c r="AK17" s="69"/>
      <c r="AL17" s="571"/>
      <c r="AM17" s="69"/>
      <c r="AN17" s="551"/>
      <c r="AO17" s="69"/>
      <c r="AP17" s="69"/>
      <c r="AQ17" s="84"/>
      <c r="AR17" s="68"/>
      <c r="AS17" s="69"/>
      <c r="AT17" s="69"/>
      <c r="AU17" s="69"/>
      <c r="AV17" s="68"/>
      <c r="AW17" s="69"/>
      <c r="AX17" s="69"/>
      <c r="AY17" s="69"/>
      <c r="AZ17" s="68"/>
      <c r="BA17" s="69"/>
      <c r="BB17" s="67"/>
      <c r="BC17" s="67"/>
      <c r="BD17" s="72"/>
      <c r="BE17" s="71"/>
      <c r="BF17" s="71"/>
      <c r="BG17" s="67"/>
      <c r="BH17" s="184"/>
      <c r="BI17" s="87">
        <f>BI14</f>
        <v>0.36458333333333331</v>
      </c>
    </row>
    <row r="18" spans="1:61" ht="30" customHeight="1">
      <c r="A18" s="63" t="s">
        <v>80</v>
      </c>
      <c r="B18" s="64"/>
      <c r="C18" s="65"/>
      <c r="D18" s="66"/>
      <c r="E18" s="67"/>
      <c r="F18" s="67"/>
      <c r="G18" s="67"/>
      <c r="H18" s="72"/>
      <c r="I18" s="71"/>
      <c r="J18" s="71"/>
      <c r="K18" s="71"/>
      <c r="L18" s="70"/>
      <c r="M18" s="67"/>
      <c r="N18" s="67"/>
      <c r="O18" s="67"/>
      <c r="P18" s="68"/>
      <c r="Q18" s="69"/>
      <c r="R18" s="69"/>
      <c r="S18" s="69"/>
      <c r="T18" s="381"/>
      <c r="U18" s="69"/>
      <c r="V18" s="69"/>
      <c r="W18" s="69"/>
      <c r="X18" s="68"/>
      <c r="Y18" s="67"/>
      <c r="Z18" s="67"/>
      <c r="AA18" s="67"/>
      <c r="AB18" s="68"/>
      <c r="AC18" s="69"/>
      <c r="AD18" s="69"/>
      <c r="AE18" s="69"/>
      <c r="AF18" s="68"/>
      <c r="AG18" s="69"/>
      <c r="AH18" s="69"/>
      <c r="AI18" s="69"/>
      <c r="AJ18" s="68"/>
      <c r="AK18" s="69"/>
      <c r="AL18" s="571"/>
      <c r="AM18" s="69"/>
      <c r="AN18" s="551"/>
      <c r="AO18" s="69"/>
      <c r="AP18" s="69"/>
      <c r="AQ18" s="84"/>
      <c r="AR18" s="68"/>
      <c r="AS18" s="69"/>
      <c r="AT18" s="76"/>
      <c r="AU18" s="76"/>
      <c r="AV18" s="75"/>
      <c r="AW18" s="76"/>
      <c r="AX18" s="76"/>
      <c r="AY18" s="76"/>
      <c r="AZ18" s="75"/>
      <c r="BA18" s="76"/>
      <c r="BB18" s="380"/>
      <c r="BC18" s="74"/>
      <c r="BD18" s="77"/>
      <c r="BE18" s="78"/>
      <c r="BF18" s="78"/>
      <c r="BG18" s="74"/>
      <c r="BH18" s="183"/>
      <c r="BI18" s="80">
        <f>BI14</f>
        <v>0.36458333333333331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246"/>
      <c r="P19" s="247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246"/>
      <c r="AN19" s="247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185"/>
      <c r="BI19" s="250"/>
    </row>
    <row r="20" spans="1:61" ht="15" customHeight="1" thickBo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181"/>
      <c r="AN20" s="248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186"/>
      <c r="BI20" s="100"/>
    </row>
    <row r="21" spans="1:61" ht="15" customHeight="1" thickTop="1" thickBot="1">
      <c r="B21" s="34" t="s">
        <v>82</v>
      </c>
      <c r="BB21" s="102"/>
      <c r="BC21" s="102"/>
      <c r="BD21" s="102"/>
      <c r="BE21" s="102"/>
      <c r="BF21" s="621" t="s">
        <v>83</v>
      </c>
      <c r="BG21" s="621"/>
      <c r="BH21" s="621"/>
      <c r="BI21" s="187">
        <f>BI14+BI15+BI16+BI17+BI18</f>
        <v>1.6249999999999998</v>
      </c>
    </row>
    <row r="22" spans="1:61" ht="15" thickTop="1">
      <c r="BB22" s="102"/>
      <c r="BI22" s="34"/>
    </row>
    <row r="23" spans="1:61">
      <c r="E23" s="687"/>
      <c r="F23" s="688"/>
      <c r="G23" s="689"/>
      <c r="I23" s="563" t="s">
        <v>247</v>
      </c>
      <c r="BB23" s="102"/>
      <c r="BC23" s="102"/>
      <c r="BD23" s="102"/>
      <c r="BE23" s="102"/>
      <c r="BF23" s="102"/>
      <c r="BG23" s="102"/>
      <c r="BH23" s="102"/>
      <c r="BI23" s="107"/>
    </row>
    <row r="24" spans="1:61">
      <c r="BB24" s="102"/>
      <c r="BC24" s="102"/>
      <c r="BD24" s="102"/>
      <c r="BE24" s="102"/>
      <c r="BF24" s="102"/>
      <c r="BG24" s="102"/>
      <c r="BH24" s="102"/>
      <c r="BI24" s="107"/>
    </row>
    <row r="25" spans="1:61">
      <c r="BB25" s="102"/>
      <c r="BC25" s="102"/>
      <c r="BD25" s="102"/>
      <c r="BE25" s="102"/>
      <c r="BF25" s="102"/>
      <c r="BG25" s="102"/>
      <c r="BH25" s="102"/>
    </row>
    <row r="26" spans="1:61">
      <c r="BB26" s="102"/>
      <c r="BC26" s="102"/>
      <c r="BD26" s="102"/>
      <c r="BE26" s="102"/>
      <c r="BF26" s="102"/>
      <c r="BG26" s="102"/>
      <c r="BH26" s="102"/>
    </row>
    <row r="27" spans="1:61">
      <c r="M27" s="108" t="str">
        <f>'Liste des personnels'!C49</f>
        <v>Saint-Pol-sur-Mer, le 01/09/2017</v>
      </c>
      <c r="BB27" s="102"/>
      <c r="BC27" s="102"/>
      <c r="BD27" s="102"/>
      <c r="BE27" s="102"/>
      <c r="BF27" s="102"/>
      <c r="BG27" s="102"/>
      <c r="BH27" s="102"/>
    </row>
    <row r="28" spans="1:61">
      <c r="BB28" s="102"/>
      <c r="BC28" s="102"/>
      <c r="BD28" s="102"/>
      <c r="BE28" s="102"/>
      <c r="BF28" s="102"/>
      <c r="BG28" s="102"/>
    </row>
    <row r="29" spans="1:61">
      <c r="AF29" s="34" t="str">
        <f>'Liste des personnels'!$D$51</f>
        <v>Le Proviseur,</v>
      </c>
      <c r="AV29" s="34" t="s">
        <v>85</v>
      </c>
    </row>
    <row r="32" spans="1:61">
      <c r="AH32" s="34" t="str">
        <f>'Liste des personnels'!$D$53</f>
        <v>J-M. SAILLY</v>
      </c>
      <c r="AX32" s="34" t="str">
        <f>N8</f>
        <v>Gilles Sterckeman</v>
      </c>
    </row>
  </sheetData>
  <sheetProtection selectLockedCells="1" selectUnlockedCells="1"/>
  <mergeCells count="27">
    <mergeCell ref="AY13:AZ13"/>
    <mergeCell ref="AE13:AF13"/>
    <mergeCell ref="AI13:AJ13"/>
    <mergeCell ref="AM13:AN13"/>
    <mergeCell ref="AQ13:AR13"/>
    <mergeCell ref="AU13:AV13"/>
    <mergeCell ref="C13:D13"/>
    <mergeCell ref="G13:H13"/>
    <mergeCell ref="K13:L13"/>
    <mergeCell ref="O13:P13"/>
    <mergeCell ref="S13:T13"/>
    <mergeCell ref="E23:G23"/>
    <mergeCell ref="AK9:AR9"/>
    <mergeCell ref="AS9:BI9"/>
    <mergeCell ref="BF5:BI5"/>
    <mergeCell ref="AO6:BD6"/>
    <mergeCell ref="BF6:BI6"/>
    <mergeCell ref="AK8:AR8"/>
    <mergeCell ref="AS8:BJ8"/>
    <mergeCell ref="AK10:AR10"/>
    <mergeCell ref="AS10:BI10"/>
    <mergeCell ref="E12:BH12"/>
    <mergeCell ref="W13:X13"/>
    <mergeCell ref="AA13:AB13"/>
    <mergeCell ref="BF21:BH21"/>
    <mergeCell ref="BC13:BD13"/>
    <mergeCell ref="BG13:BH13"/>
  </mergeCells>
  <printOptions horizontalCentered="1" verticalCentered="1"/>
  <pageMargins left="0.55118110236220474" right="0.23622047244094491" top="0.31496062992125984" bottom="0.31496062992125984" header="0.51181102362204722" footer="0.51181102362204722"/>
  <pageSetup paperSize="9" firstPageNumber="0" orientation="landscape" r:id="rId1"/>
  <headerFooter alignWithMargins="0"/>
  <drawing r:id="rId2"/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34">
    <pageSetUpPr fitToPage="1"/>
  </sheetPr>
  <dimension ref="A1:BC54"/>
  <sheetViews>
    <sheetView topLeftCell="A20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5" style="121" customWidth="1"/>
    <col min="5" max="5" width="3.109375" style="121" customWidth="1"/>
    <col min="6" max="6" width="7.109375" style="121" customWidth="1"/>
    <col min="7" max="7" width="4.5546875" style="121" customWidth="1"/>
    <col min="8" max="8" width="3.109375" style="121" customWidth="1"/>
    <col min="9" max="9" width="7.109375" style="121" customWidth="1"/>
    <col min="10" max="10" width="5" style="121" customWidth="1"/>
    <col min="11" max="11" width="3.109375" style="121" customWidth="1"/>
    <col min="12" max="12" width="7.109375" style="121" customWidth="1"/>
    <col min="13" max="13" width="5" style="121" customWidth="1"/>
    <col min="14" max="14" width="3.109375" style="121" customWidth="1"/>
    <col min="15" max="15" width="7.109375" style="121" customWidth="1"/>
    <col min="16" max="16" width="4.5546875" style="121" customWidth="1"/>
    <col min="17" max="17" width="3.109375" style="121" customWidth="1"/>
    <col min="18" max="18" width="7.109375" style="121" customWidth="1"/>
    <col min="19" max="19" width="5" style="121" customWidth="1"/>
    <col min="20" max="20" width="3.109375" style="121" customWidth="1"/>
    <col min="21" max="21" width="7.109375" style="121" customWidth="1"/>
    <col min="22" max="22" width="5" style="121" customWidth="1"/>
    <col min="23" max="23" width="3.109375" style="121" customWidth="1"/>
    <col min="24" max="24" width="7.109375" style="121" customWidth="1"/>
    <col min="25" max="25" width="5" style="121" customWidth="1"/>
    <col min="26" max="26" width="3.109375" style="121" customWidth="1"/>
    <col min="27" max="27" width="7.109375" style="121" customWidth="1"/>
    <col min="28" max="28" width="5" style="121" customWidth="1"/>
    <col min="29" max="29" width="3.109375" style="121" customWidth="1"/>
    <col min="30" max="30" width="7.109375" style="121" customWidth="1"/>
    <col min="31" max="31" width="5" style="121" customWidth="1"/>
    <col min="32" max="32" width="3.109375" style="121" customWidth="1"/>
    <col min="33" max="33" width="7.109375" style="121" customWidth="1"/>
    <col min="34" max="34" width="4.5546875" style="121" customWidth="1"/>
    <col min="35" max="35" width="3.109375" style="121" customWidth="1"/>
    <col min="36" max="36" width="7.109375" style="121" customWidth="1"/>
    <col min="37" max="37" width="5" style="121" customWidth="1"/>
    <col min="38" max="38" width="3.109375" style="121" customWidth="1"/>
    <col min="39" max="39" width="7.109375" style="121" customWidth="1"/>
    <col min="40" max="16384" width="11.44140625" style="121"/>
  </cols>
  <sheetData>
    <row r="1" spans="1:55">
      <c r="A1" s="121" t="s">
        <v>201</v>
      </c>
    </row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'19 semainier'!N8</f>
        <v>Gilles Sterckeman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personnels'!D26</f>
        <v>Agent Technique Territorial Titulaire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personnels'!E26</f>
        <v>Entretien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v>41517</v>
      </c>
      <c r="I9" s="629"/>
      <c r="J9" s="629"/>
      <c r="K9" s="102"/>
      <c r="L9" s="107" t="s">
        <v>5</v>
      </c>
      <c r="M9" s="107"/>
      <c r="N9" s="629"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personnels'!F26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31.5" customHeight="1">
      <c r="U10" s="615" t="s">
        <v>88</v>
      </c>
      <c r="V10" s="615"/>
      <c r="W10" s="615"/>
      <c r="X10" s="615"/>
      <c r="Y10" s="615"/>
      <c r="Z10" s="615"/>
      <c r="AA10" s="690" t="s">
        <v>221</v>
      </c>
      <c r="AB10" s="657"/>
      <c r="AC10" s="657"/>
      <c r="AD10" s="657"/>
      <c r="AE10" s="657"/>
      <c r="AF10" s="657"/>
      <c r="AG10" s="657"/>
      <c r="AH10" s="657"/>
      <c r="AI10" s="657"/>
      <c r="AJ10" s="657"/>
      <c r="AK10" s="657"/>
      <c r="AL10" s="657"/>
      <c r="AM10" s="657"/>
      <c r="AN10" s="657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A11" s="657"/>
      <c r="AB11" s="657"/>
      <c r="AC11" s="657"/>
      <c r="AD11" s="657"/>
      <c r="AE11" s="657"/>
      <c r="AF11" s="657"/>
      <c r="AG11" s="657"/>
      <c r="AH11" s="657"/>
      <c r="AI11" s="657"/>
      <c r="AJ11" s="657"/>
      <c r="AK11" s="657"/>
      <c r="AL11" s="657"/>
      <c r="AM11" s="657"/>
      <c r="AN11" s="657"/>
    </row>
    <row r="12" spans="1:55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0.25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$A$52</f>
        <v>FERIE</v>
      </c>
      <c r="M13" s="406">
        <v>41608</v>
      </c>
      <c r="N13" s="407">
        <v>1</v>
      </c>
      <c r="O13" s="412">
        <f>$F$20</f>
        <v>0.36458333333333331</v>
      </c>
      <c r="P13" s="413">
        <v>41639</v>
      </c>
      <c r="Q13" s="423">
        <v>1</v>
      </c>
      <c r="R13" s="422" t="str">
        <f>$A$52</f>
        <v>FERIE</v>
      </c>
      <c r="S13" s="406">
        <v>41670</v>
      </c>
      <c r="T13" s="408">
        <v>1</v>
      </c>
      <c r="U13" s="412">
        <f>$F$19</f>
        <v>0.36458333333333331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$A$52</f>
        <v>FERIE</v>
      </c>
      <c r="AE13" s="406">
        <v>41790</v>
      </c>
      <c r="AF13" s="414">
        <v>1</v>
      </c>
      <c r="AG13" s="412">
        <f>$F$20</f>
        <v>0.36458333333333331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0.36458333333333331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0.36458333333333331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$A$52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0.36458333333333331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0.36458333333333331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0.36458333333333331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0.36458333333333331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'19 semainier'!$BI$14</f>
        <v>0.36458333333333331</v>
      </c>
      <c r="G16" s="405">
        <v>41550</v>
      </c>
      <c r="H16" s="407">
        <v>4</v>
      </c>
      <c r="I16" s="412">
        <f>$F$18</f>
        <v>0.16666666666666666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0.36458333333333331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0.16666666666666666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0.36458333333333331</v>
      </c>
      <c r="AH16" s="405">
        <v>41823</v>
      </c>
      <c r="AI16" s="407">
        <v>4</v>
      </c>
      <c r="AJ16" s="412">
        <f>$F$18</f>
        <v>0.16666666666666666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'19 semainier'!$BI$15</f>
        <v>0.36458333333333331</v>
      </c>
      <c r="G17" s="405">
        <v>41551</v>
      </c>
      <c r="H17" s="407">
        <v>5</v>
      </c>
      <c r="I17" s="412">
        <f>$F$19</f>
        <v>0.36458333333333331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0.36458333333333331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0.36458333333333331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0.36458333333333331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0.36458333333333331</v>
      </c>
      <c r="AH17" s="405">
        <v>41824</v>
      </c>
      <c r="AI17" s="407">
        <v>5</v>
      </c>
      <c r="AJ17" s="412">
        <f>$F$19</f>
        <v>0.36458333333333331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'19 semainier'!$BI$16</f>
        <v>0.16666666666666666</v>
      </c>
      <c r="G18" s="405">
        <v>41552</v>
      </c>
      <c r="H18" s="408">
        <v>6</v>
      </c>
      <c r="I18" s="412">
        <f>$F$20</f>
        <v>0.36458333333333331</v>
      </c>
      <c r="J18" s="406">
        <v>41583</v>
      </c>
      <c r="K18" s="408">
        <v>6</v>
      </c>
      <c r="L18" s="412">
        <f>$F$16</f>
        <v>0.36458333333333331</v>
      </c>
      <c r="M18" s="406">
        <v>41613</v>
      </c>
      <c r="N18" s="408">
        <v>6</v>
      </c>
      <c r="O18" s="412">
        <f>$F$18</f>
        <v>0.16666666666666666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0.36458333333333331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0.36458333333333331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0.16666666666666666</v>
      </c>
      <c r="AH18" s="405">
        <v>41825</v>
      </c>
      <c r="AI18" s="408">
        <v>6</v>
      </c>
      <c r="AJ18" s="412">
        <f>$F$20</f>
        <v>0.36458333333333331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'19 semainier'!$BI$17</f>
        <v>0.36458333333333331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0.36458333333333331</v>
      </c>
      <c r="M19" s="406">
        <v>41614</v>
      </c>
      <c r="N19" s="408">
        <v>7</v>
      </c>
      <c r="O19" s="412">
        <f>$F$19</f>
        <v>0.36458333333333331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0.16666666666666666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0.36458333333333331</v>
      </c>
      <c r="AE19" s="406">
        <v>41796</v>
      </c>
      <c r="AF19" s="409">
        <v>7</v>
      </c>
      <c r="AG19" s="412">
        <f>$F$19</f>
        <v>0.36458333333333331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'19 semainier'!$BI$18</f>
        <v>0.36458333333333331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0.16666666666666666</v>
      </c>
      <c r="M20" s="406">
        <v>41615</v>
      </c>
      <c r="N20" s="408">
        <v>8</v>
      </c>
      <c r="O20" s="412">
        <f>$F$20</f>
        <v>0.36458333333333331</v>
      </c>
      <c r="P20" s="413">
        <v>41646</v>
      </c>
      <c r="Q20" s="408">
        <v>8</v>
      </c>
      <c r="R20" s="412">
        <f>$F$16</f>
        <v>0.36458333333333331</v>
      </c>
      <c r="S20" s="406">
        <v>41677</v>
      </c>
      <c r="T20" s="409">
        <v>8</v>
      </c>
      <c r="U20" s="412">
        <f>$F$19</f>
        <v>0.36458333333333331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$A$52</f>
        <v>FERIE</v>
      </c>
      <c r="AE20" s="406">
        <v>41797</v>
      </c>
      <c r="AF20" s="409">
        <v>8</v>
      </c>
      <c r="AG20" s="412">
        <f>$F$20</f>
        <v>0.36458333333333331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0.36458333333333331</v>
      </c>
      <c r="J21" s="406">
        <v>41586</v>
      </c>
      <c r="K21" s="408">
        <v>9</v>
      </c>
      <c r="L21" s="412">
        <f>$F$19</f>
        <v>0.36458333333333331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0.36458333333333331</v>
      </c>
      <c r="S21" s="406">
        <v>41678</v>
      </c>
      <c r="T21" s="407">
        <v>9</v>
      </c>
      <c r="U21" s="412">
        <f>$F$20</f>
        <v>0.36458333333333331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0.36458333333333331</v>
      </c>
      <c r="AB21" s="406">
        <v>41767</v>
      </c>
      <c r="AC21" s="408">
        <v>9</v>
      </c>
      <c r="AD21" s="412">
        <f>$F$18</f>
        <v>0.16666666666666666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0.36458333333333331</v>
      </c>
      <c r="J22" s="406">
        <v>41587</v>
      </c>
      <c r="K22" s="408">
        <v>10</v>
      </c>
      <c r="L22" s="412">
        <f>$F$20</f>
        <v>0.36458333333333331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0.16666666666666666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0.36458333333333331</v>
      </c>
      <c r="AB22" s="406">
        <v>41768</v>
      </c>
      <c r="AC22" s="426">
        <v>10</v>
      </c>
      <c r="AD22" s="425" t="str">
        <f>$A$52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0.36458333333333331</v>
      </c>
      <c r="G23" s="405">
        <v>41557</v>
      </c>
      <c r="H23" s="408">
        <v>11</v>
      </c>
      <c r="I23" s="412">
        <f>$F$18</f>
        <v>0.16666666666666666</v>
      </c>
      <c r="J23" s="406">
        <v>41588</v>
      </c>
      <c r="K23" s="424">
        <v>11</v>
      </c>
      <c r="L23" s="425" t="str">
        <f>$A$52</f>
        <v>FERIE</v>
      </c>
      <c r="M23" s="406">
        <v>41618</v>
      </c>
      <c r="N23" s="408">
        <v>11</v>
      </c>
      <c r="O23" s="412">
        <f>$F$16</f>
        <v>0.36458333333333331</v>
      </c>
      <c r="P23" s="413">
        <v>41649</v>
      </c>
      <c r="Q23" s="408">
        <v>11</v>
      </c>
      <c r="R23" s="412">
        <f>$F$19</f>
        <v>0.36458333333333331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0.16666666666666666</v>
      </c>
      <c r="AB23" s="406">
        <v>41769</v>
      </c>
      <c r="AC23" s="409">
        <v>11</v>
      </c>
      <c r="AD23" s="412">
        <f>$F$20</f>
        <v>0.36458333333333331</v>
      </c>
      <c r="AE23" s="406">
        <v>41800</v>
      </c>
      <c r="AF23" s="408">
        <v>11</v>
      </c>
      <c r="AG23" s="412">
        <f>$F$16</f>
        <v>0.36458333333333331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0.36458333333333331</v>
      </c>
      <c r="G24" s="405">
        <v>41558</v>
      </c>
      <c r="H24" s="408">
        <v>12</v>
      </c>
      <c r="I24" s="412">
        <f>$F$19</f>
        <v>0.36458333333333331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0.36458333333333331</v>
      </c>
      <c r="P24" s="413">
        <v>41650</v>
      </c>
      <c r="Q24" s="409">
        <v>12</v>
      </c>
      <c r="R24" s="412">
        <f>$F$20</f>
        <v>0.36458333333333331</v>
      </c>
      <c r="S24" s="406">
        <v>41681</v>
      </c>
      <c r="T24" s="407">
        <v>12</v>
      </c>
      <c r="U24" s="412">
        <f>$F$16</f>
        <v>0.36458333333333331</v>
      </c>
      <c r="V24" s="406">
        <v>41709</v>
      </c>
      <c r="W24" s="408">
        <v>12</v>
      </c>
      <c r="X24" s="412">
        <f>$F$16</f>
        <v>0.36458333333333331</v>
      </c>
      <c r="Y24" s="404">
        <v>41740</v>
      </c>
      <c r="Z24" s="408">
        <v>12</v>
      </c>
      <c r="AA24" s="412">
        <f>$F$19</f>
        <v>0.36458333333333331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0.36458333333333331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0.16666666666666666</v>
      </c>
      <c r="G25" s="405">
        <v>41559</v>
      </c>
      <c r="H25" s="408">
        <v>13</v>
      </c>
      <c r="I25" s="412">
        <f>$F$20</f>
        <v>0.36458333333333331</v>
      </c>
      <c r="J25" s="406">
        <v>41590</v>
      </c>
      <c r="K25" s="408">
        <v>13</v>
      </c>
      <c r="L25" s="412">
        <f>$F$16</f>
        <v>0.36458333333333331</v>
      </c>
      <c r="M25" s="406">
        <v>41620</v>
      </c>
      <c r="N25" s="408">
        <v>13</v>
      </c>
      <c r="O25" s="412">
        <f>$F$18</f>
        <v>0.16666666666666666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0.36458333333333331</v>
      </c>
      <c r="V25" s="406">
        <v>41710</v>
      </c>
      <c r="W25" s="408">
        <v>13</v>
      </c>
      <c r="X25" s="412">
        <f>$F$17</f>
        <v>0.36458333333333331</v>
      </c>
      <c r="Y25" s="404">
        <v>41741</v>
      </c>
      <c r="Z25" s="408">
        <v>13</v>
      </c>
      <c r="AA25" s="412">
        <f>$F$20</f>
        <v>0.36458333333333331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0.16666666666666666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0.36458333333333331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0.36458333333333331</v>
      </c>
      <c r="M26" s="406">
        <v>41621</v>
      </c>
      <c r="N26" s="408">
        <v>14</v>
      </c>
      <c r="O26" s="412">
        <f>$F$19</f>
        <v>0.36458333333333331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0.16666666666666666</v>
      </c>
      <c r="V26" s="406">
        <v>41711</v>
      </c>
      <c r="W26" s="409">
        <v>14</v>
      </c>
      <c r="X26" s="412">
        <f>$F$18</f>
        <v>0.16666666666666666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0.36458333333333331</v>
      </c>
      <c r="AE26" s="406">
        <v>41803</v>
      </c>
      <c r="AF26" s="409">
        <v>14</v>
      </c>
      <c r="AG26" s="412">
        <f>$F$19</f>
        <v>0.36458333333333331</v>
      </c>
      <c r="AH26" s="405">
        <v>41833</v>
      </c>
      <c r="AI26" s="427">
        <v>14</v>
      </c>
      <c r="AJ26" s="425" t="str">
        <f>$A$52</f>
        <v>FERIE</v>
      </c>
      <c r="AK26" s="406">
        <v>41864</v>
      </c>
      <c r="AL26" s="408">
        <v>14</v>
      </c>
      <c r="AM26" s="432" t="s">
        <v>223</v>
      </c>
    </row>
    <row r="27" spans="4:40">
      <c r="D27" s="406">
        <v>41531</v>
      </c>
      <c r="E27" s="408">
        <v>15</v>
      </c>
      <c r="F27" s="412">
        <f>$F$20</f>
        <v>0.36458333333333331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0.16666666666666666</v>
      </c>
      <c r="M27" s="406">
        <v>41622</v>
      </c>
      <c r="N27" s="408">
        <v>15</v>
      </c>
      <c r="O27" s="412">
        <f>$F$20</f>
        <v>0.36458333333333331</v>
      </c>
      <c r="P27" s="413">
        <v>41653</v>
      </c>
      <c r="Q27" s="408">
        <v>15</v>
      </c>
      <c r="R27" s="412">
        <f>$F$16</f>
        <v>0.36458333333333331</v>
      </c>
      <c r="S27" s="406">
        <v>41684</v>
      </c>
      <c r="T27" s="407">
        <v>15</v>
      </c>
      <c r="U27" s="412">
        <f>$F$19</f>
        <v>0.36458333333333331</v>
      </c>
      <c r="V27" s="406">
        <v>41712</v>
      </c>
      <c r="W27" s="409">
        <v>15</v>
      </c>
      <c r="X27" s="412">
        <f>$F$19</f>
        <v>0.36458333333333331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0.36458333333333331</v>
      </c>
      <c r="AE27" s="406">
        <v>41804</v>
      </c>
      <c r="AF27" s="409">
        <v>15</v>
      </c>
      <c r="AG27" s="412">
        <f>$F$20</f>
        <v>0.36458333333333331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$A$52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0.36458333333333331</v>
      </c>
      <c r="J28" s="406">
        <v>41593</v>
      </c>
      <c r="K28" s="408">
        <v>16</v>
      </c>
      <c r="L28" s="412">
        <f>$F$19</f>
        <v>0.36458333333333331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0.36458333333333331</v>
      </c>
      <c r="S28" s="406">
        <v>41685</v>
      </c>
      <c r="T28" s="408">
        <v>16</v>
      </c>
      <c r="U28" s="412">
        <f>$F$20</f>
        <v>0.36458333333333331</v>
      </c>
      <c r="V28" s="406">
        <v>41713</v>
      </c>
      <c r="W28" s="408">
        <v>16</v>
      </c>
      <c r="X28" s="412">
        <f>$F$20</f>
        <v>0.36458333333333331</v>
      </c>
      <c r="Y28" s="404">
        <v>41744</v>
      </c>
      <c r="Z28" s="408">
        <v>16</v>
      </c>
      <c r="AA28" s="412">
        <f>$F$16</f>
        <v>0.36458333333333331</v>
      </c>
      <c r="AB28" s="406">
        <v>41774</v>
      </c>
      <c r="AC28" s="408">
        <v>16</v>
      </c>
      <c r="AD28" s="412">
        <f>$F$18</f>
        <v>0.16666666666666666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0.36458333333333331</v>
      </c>
      <c r="J29" s="406">
        <v>41594</v>
      </c>
      <c r="K29" s="408">
        <v>17</v>
      </c>
      <c r="L29" s="412">
        <f>$F$20</f>
        <v>0.36458333333333331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0.16666666666666666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0.36458333333333331</v>
      </c>
      <c r="AB29" s="406">
        <v>41775</v>
      </c>
      <c r="AC29" s="408">
        <v>17</v>
      </c>
      <c r="AD29" s="412">
        <f>$F$19</f>
        <v>0.36458333333333331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0.36458333333333331</v>
      </c>
      <c r="G30" s="405">
        <v>41564</v>
      </c>
      <c r="H30" s="408">
        <v>18</v>
      </c>
      <c r="I30" s="412">
        <f>$F$18</f>
        <v>0.16666666666666666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0.36458333333333331</v>
      </c>
      <c r="P30" s="413">
        <v>41656</v>
      </c>
      <c r="Q30" s="408">
        <v>18</v>
      </c>
      <c r="R30" s="412">
        <f>$F$19</f>
        <v>0.36458333333333331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0.16666666666666666</v>
      </c>
      <c r="AB30" s="406">
        <v>41776</v>
      </c>
      <c r="AC30" s="408">
        <v>18</v>
      </c>
      <c r="AD30" s="412">
        <f>$F$20</f>
        <v>0.36458333333333331</v>
      </c>
      <c r="AE30" s="406">
        <v>41807</v>
      </c>
      <c r="AF30" s="408">
        <v>18</v>
      </c>
      <c r="AG30" s="412">
        <f>$F$16</f>
        <v>0.36458333333333331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0.36458333333333331</v>
      </c>
      <c r="G31" s="405">
        <v>41565</v>
      </c>
      <c r="H31" s="408">
        <v>19</v>
      </c>
      <c r="I31" s="412">
        <f>$F$19</f>
        <v>0.36458333333333331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0.36458333333333331</v>
      </c>
      <c r="P31" s="413">
        <v>41657</v>
      </c>
      <c r="Q31" s="409">
        <v>19</v>
      </c>
      <c r="R31" s="412">
        <f>$F$20</f>
        <v>0.36458333333333331</v>
      </c>
      <c r="S31" s="406">
        <v>41688</v>
      </c>
      <c r="T31" s="408">
        <v>19</v>
      </c>
      <c r="U31" s="412">
        <f>$F$16</f>
        <v>0.36458333333333331</v>
      </c>
      <c r="V31" s="406">
        <v>41716</v>
      </c>
      <c r="W31" s="408">
        <v>19</v>
      </c>
      <c r="X31" s="412">
        <f>$F$16</f>
        <v>0.36458333333333331</v>
      </c>
      <c r="Y31" s="404">
        <v>41747</v>
      </c>
      <c r="Z31" s="408">
        <v>19</v>
      </c>
      <c r="AA31" s="412">
        <f>$F$19</f>
        <v>0.36458333333333331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0.36458333333333331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0.16666666666666666</v>
      </c>
      <c r="G32" s="405">
        <v>41566</v>
      </c>
      <c r="H32" s="408">
        <v>20</v>
      </c>
      <c r="I32" s="412">
        <f>$F$20</f>
        <v>0.36458333333333331</v>
      </c>
      <c r="J32" s="406">
        <v>41597</v>
      </c>
      <c r="K32" s="408">
        <v>20</v>
      </c>
      <c r="L32" s="412">
        <f>$F$16</f>
        <v>0.36458333333333331</v>
      </c>
      <c r="M32" s="406">
        <v>41627</v>
      </c>
      <c r="N32" s="408">
        <v>20</v>
      </c>
      <c r="O32" s="412">
        <f>$F$18</f>
        <v>0.16666666666666666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0.36458333333333331</v>
      </c>
      <c r="V32" s="406">
        <v>41717</v>
      </c>
      <c r="W32" s="408">
        <v>20</v>
      </c>
      <c r="X32" s="412">
        <f>$F$17</f>
        <v>0.36458333333333331</v>
      </c>
      <c r="Y32" s="404">
        <v>41748</v>
      </c>
      <c r="Z32" s="408">
        <v>20</v>
      </c>
      <c r="AA32" s="412">
        <f>$F$20</f>
        <v>0.36458333333333331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0.16666666666666666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0.36458333333333331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0.36458333333333331</v>
      </c>
      <c r="M33" s="406">
        <v>41628</v>
      </c>
      <c r="N33" s="408">
        <v>21</v>
      </c>
      <c r="O33" s="412">
        <f>$F$19</f>
        <v>0.36458333333333331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0.16666666666666666</v>
      </c>
      <c r="V33" s="406">
        <v>41718</v>
      </c>
      <c r="W33" s="409">
        <v>21</v>
      </c>
      <c r="X33" s="412">
        <f>$F$18</f>
        <v>0.16666666666666666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$A$52</f>
        <v>FERIE</v>
      </c>
      <c r="AE33" s="406">
        <v>41810</v>
      </c>
      <c r="AF33" s="409">
        <v>21</v>
      </c>
      <c r="AG33" s="412">
        <f>$F$19</f>
        <v>0.36458333333333331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0.36458333333333331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0.16666666666666666</v>
      </c>
      <c r="M34" s="406">
        <v>41629</v>
      </c>
      <c r="N34" s="408">
        <v>22</v>
      </c>
      <c r="O34" s="412">
        <f>$F$20</f>
        <v>0.36458333333333331</v>
      </c>
      <c r="P34" s="413">
        <v>41660</v>
      </c>
      <c r="Q34" s="408">
        <v>22</v>
      </c>
      <c r="R34" s="412">
        <f>$F$16</f>
        <v>0.36458333333333331</v>
      </c>
      <c r="S34" s="406">
        <v>41691</v>
      </c>
      <c r="T34" s="408">
        <v>22</v>
      </c>
      <c r="U34" s="412">
        <f>$F$19</f>
        <v>0.36458333333333331</v>
      </c>
      <c r="V34" s="406">
        <v>41719</v>
      </c>
      <c r="W34" s="409">
        <v>22</v>
      </c>
      <c r="X34" s="412">
        <f>$F$19</f>
        <v>0.36458333333333331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0.36458333333333331</v>
      </c>
      <c r="AE34" s="406">
        <v>41811</v>
      </c>
      <c r="AF34" s="409">
        <v>22</v>
      </c>
      <c r="AG34" s="412">
        <f>$F$20</f>
        <v>0.36458333333333331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0.36458333333333331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0.36458333333333331</v>
      </c>
      <c r="S35" s="406">
        <v>41692</v>
      </c>
      <c r="T35" s="409">
        <v>23</v>
      </c>
      <c r="U35" s="412">
        <f>$F$20</f>
        <v>0.36458333333333331</v>
      </c>
      <c r="V35" s="406">
        <v>41720</v>
      </c>
      <c r="W35" s="408">
        <v>23</v>
      </c>
      <c r="X35" s="412">
        <f>$F$20</f>
        <v>0.36458333333333331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0.16666666666666666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0.36458333333333331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0.16666666666666666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0.36458333333333331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0.36458333333333331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$A$52</f>
        <v>FERIE</v>
      </c>
      <c r="P37" s="413">
        <v>41663</v>
      </c>
      <c r="Q37" s="408">
        <v>25</v>
      </c>
      <c r="R37" s="412">
        <f>$F$19</f>
        <v>0.36458333333333331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0.36458333333333331</v>
      </c>
      <c r="AE37" s="406">
        <v>41814</v>
      </c>
      <c r="AF37" s="408">
        <v>25</v>
      </c>
      <c r="AG37" s="412">
        <f>$F$16</f>
        <v>0.36458333333333331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0.36458333333333331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0.36458333333333331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0.36458333333333331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0.36458333333333331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0.16666666666666666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0.36458333333333331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0.36458333333333331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0.16666666666666666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0.36458333333333331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0.36458333333333331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0.16666666666666666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0.36458333333333331</v>
      </c>
      <c r="AE40" s="406">
        <v>41817</v>
      </c>
      <c r="AF40" s="409">
        <v>28</v>
      </c>
      <c r="AG40" s="412">
        <f>$F$19</f>
        <v>0.36458333333333331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0.36458333333333331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0.16666666666666666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0.36458333333333331</v>
      </c>
      <c r="S41" s="438"/>
      <c r="T41" s="438"/>
      <c r="U41" s="442"/>
      <c r="V41" s="406">
        <v>41726</v>
      </c>
      <c r="W41" s="409">
        <v>29</v>
      </c>
      <c r="X41" s="412">
        <f>$F$19</f>
        <v>0.36458333333333331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0.36458333333333331</v>
      </c>
      <c r="AE41" s="406">
        <v>41818</v>
      </c>
      <c r="AF41" s="409">
        <v>29</v>
      </c>
      <c r="AG41" s="412">
        <f>$F$20</f>
        <v>0.36458333333333331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0.36458333333333331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0.36458333333333331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0.16666666666666666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0.16666666666666666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0.36458333333333331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314" customFormat="1">
      <c r="D44" s="312"/>
      <c r="E44" s="312"/>
      <c r="F44" s="313">
        <f>SUM(F13:F43)</f>
        <v>6.7499999999999991</v>
      </c>
      <c r="G44" s="313"/>
      <c r="H44" s="313"/>
      <c r="I44" s="313">
        <f>SUM(I13:I43)</f>
        <v>5.7500000000000009</v>
      </c>
      <c r="J44" s="313"/>
      <c r="K44" s="313"/>
      <c r="L44" s="313">
        <f>SUM(L13:L43)</f>
        <v>6.1354166666666661</v>
      </c>
      <c r="M44" s="313"/>
      <c r="N44" s="313"/>
      <c r="O44" s="313">
        <f>SUM(O13:O43)</f>
        <v>5.239583333333333</v>
      </c>
      <c r="P44" s="361"/>
      <c r="Q44" s="313"/>
      <c r="R44" s="313">
        <f>SUM(R13:R43)</f>
        <v>6.3541666666666661</v>
      </c>
      <c r="S44" s="313"/>
      <c r="T44" s="313"/>
      <c r="U44" s="313">
        <f>SUM(U13:U43)</f>
        <v>6.479166666666667</v>
      </c>
      <c r="V44" s="313"/>
      <c r="W44" s="313"/>
      <c r="X44" s="313">
        <f>SUM(X13:X43)</f>
        <v>5.510416666666667</v>
      </c>
      <c r="Y44" s="313"/>
      <c r="Z44" s="313"/>
      <c r="AA44" s="313">
        <f>SUM(AA13:AA43)</f>
        <v>4.5104166666666661</v>
      </c>
      <c r="AB44" s="313"/>
      <c r="AC44" s="313"/>
      <c r="AD44" s="313">
        <f>SUM(AD13:AD43)</f>
        <v>5.041666666666667</v>
      </c>
      <c r="AE44" s="313"/>
      <c r="AF44" s="313"/>
      <c r="AG44" s="313">
        <f>SUM(AG13:AG43)</f>
        <v>6.8645833333333321</v>
      </c>
      <c r="AH44" s="313"/>
      <c r="AI44" s="313"/>
      <c r="AJ44" s="313">
        <f>SUM(AJ13:AJ43)</f>
        <v>3.0833333333333326</v>
      </c>
      <c r="AK44" s="313"/>
      <c r="AL44" s="313"/>
      <c r="AM44" s="313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63.218749999999993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SUM(AJ19:AJ25)+SUM(AM36:AM42)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personnels'!G26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1.1145833333333357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AH48" s="640"/>
      <c r="AI48" s="640"/>
      <c r="AJ48" s="640"/>
      <c r="AK48" s="640"/>
      <c r="AL48" s="640"/>
      <c r="AM48" s="640"/>
    </row>
    <row r="49" spans="1:38">
      <c r="F49" s="108" t="str">
        <f>'Liste des personnels'!C49</f>
        <v>Saint-Pol-sur-Mer, le 01/09/2017</v>
      </c>
      <c r="R49" s="121" t="str">
        <f>'Liste des personnels'!$D$51</f>
        <v>Le Proviseur,</v>
      </c>
      <c r="AD49" s="121" t="s">
        <v>85</v>
      </c>
      <c r="AJ49" s="163"/>
      <c r="AK49" s="163"/>
      <c r="AL49" s="163"/>
    </row>
    <row r="50" spans="1:38">
      <c r="A50" s="450" t="s">
        <v>108</v>
      </c>
      <c r="B50" s="568" t="s">
        <v>226</v>
      </c>
      <c r="C50" s="569"/>
      <c r="D50" s="569"/>
      <c r="E50" s="569"/>
      <c r="F50" s="569"/>
      <c r="AJ50" s="163"/>
      <c r="AK50" s="163"/>
      <c r="AL50" s="163"/>
    </row>
    <row r="51" spans="1:38">
      <c r="A51" s="432" t="s">
        <v>223</v>
      </c>
      <c r="B51" s="564" t="s">
        <v>224</v>
      </c>
      <c r="C51" s="567"/>
      <c r="D51" s="567"/>
      <c r="E51" s="567"/>
      <c r="F51" s="567"/>
    </row>
    <row r="52" spans="1:38">
      <c r="A52" s="428" t="s">
        <v>215</v>
      </c>
      <c r="B52" s="564" t="s">
        <v>222</v>
      </c>
      <c r="C52" s="567"/>
      <c r="D52" s="567"/>
      <c r="E52" s="567"/>
      <c r="F52" s="567"/>
      <c r="T52" s="121" t="str">
        <f>'Liste des personnels'!$D$53</f>
        <v>J-M. SAILLY</v>
      </c>
      <c r="AF52" s="121" t="str">
        <f>J7</f>
        <v>Gilles Sterckeman</v>
      </c>
    </row>
    <row r="53" spans="1:38">
      <c r="A53" s="432" t="s">
        <v>107</v>
      </c>
      <c r="B53" s="565" t="s">
        <v>225</v>
      </c>
      <c r="C53" s="566"/>
      <c r="D53" s="566"/>
      <c r="E53" s="566"/>
      <c r="F53" s="566"/>
    </row>
    <row r="54" spans="1:38">
      <c r="A54" s="449"/>
      <c r="B54" s="639" t="s">
        <v>227</v>
      </c>
      <c r="C54" s="630"/>
      <c r="D54" s="630"/>
      <c r="E54" s="630"/>
      <c r="F54" s="630"/>
      <c r="G54" s="630"/>
    </row>
  </sheetData>
  <sheetProtection selectLockedCells="1" selectUnlockedCells="1"/>
  <mergeCells count="34">
    <mergeCell ref="B54:G54"/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D46:F46"/>
    <mergeCell ref="G46:I46"/>
    <mergeCell ref="K46:Q46"/>
    <mergeCell ref="R46:T46"/>
    <mergeCell ref="W46:AA46"/>
    <mergeCell ref="AA9:AK9"/>
    <mergeCell ref="U10:Z10"/>
    <mergeCell ref="D12:F12"/>
    <mergeCell ref="G12:I12"/>
    <mergeCell ref="J12:L12"/>
    <mergeCell ref="M12:O12"/>
    <mergeCell ref="P12:R12"/>
    <mergeCell ref="S12:U12"/>
    <mergeCell ref="V12:X12"/>
    <mergeCell ref="Y12:AA12"/>
    <mergeCell ref="AA10:AN11"/>
    <mergeCell ref="A9:G9"/>
    <mergeCell ref="H9:J9"/>
    <mergeCell ref="N9:P9"/>
    <mergeCell ref="U9:Z9"/>
    <mergeCell ref="A7:I7"/>
    <mergeCell ref="U7:Z7"/>
    <mergeCell ref="AA7:AK7"/>
    <mergeCell ref="U8:Z8"/>
    <mergeCell ref="AA8:AK8"/>
  </mergeCells>
  <conditionalFormatting sqref="D13:D42">
    <cfRule type="containsText" dxfId="197" priority="12" stopIfTrue="1" operator="containsText" text="samedi">
      <formula>NOT(ISERROR(SEARCH("samedi",D13)))</formula>
    </cfRule>
    <cfRule type="containsText" dxfId="196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195" priority="6" stopIfTrue="1" operator="containsText" text="sam">
      <formula>NOT(ISERROR(SEARCH("sam",D13)))</formula>
    </cfRule>
    <cfRule type="containsText" dxfId="194" priority="7" stopIfTrue="1" operator="containsText" text="sam;dim">
      <formula>NOT(ISERROR(SEARCH("sam;dim",D13)))</formula>
    </cfRule>
    <cfRule type="containsText" dxfId="193" priority="8" stopIfTrue="1" operator="containsText" text="dim">
      <formula>NOT(ISERROR(SEARCH("dim",D13)))</formula>
    </cfRule>
    <cfRule type="containsText" dxfId="192" priority="9" stopIfTrue="1" operator="containsText" text="lun">
      <formula>NOT(ISERROR(SEARCH("lun",D13)))</formula>
    </cfRule>
    <cfRule type="containsText" dxfId="191" priority="10" stopIfTrue="1" operator="containsText" text="lun">
      <formula>NOT(ISERROR(SEARCH("lun",D13)))</formula>
    </cfRule>
    <cfRule type="containsText" dxfId="190" priority="11" stopIfTrue="1" operator="containsText" text="dim">
      <formula>NOT(ISERROR(SEARCH("dim",D13)))</formula>
    </cfRule>
  </conditionalFormatting>
  <conditionalFormatting sqref="D14">
    <cfRule type="containsText" dxfId="189" priority="5" stopIfTrue="1" operator="containsText" text="sam">
      <formula>NOT(ISERROR(SEARCH("sam",D14)))</formula>
    </cfRule>
  </conditionalFormatting>
  <conditionalFormatting sqref="A52">
    <cfRule type="containsText" dxfId="188" priority="4" operator="containsText" text="FERIE">
      <formula>NOT(ISERROR(SEARCH("FERIE",A52)))</formula>
    </cfRule>
  </conditionalFormatting>
  <conditionalFormatting sqref="A51:A52">
    <cfRule type="cellIs" dxfId="187" priority="3" operator="equal">
      <formula>$A$52</formula>
    </cfRule>
  </conditionalFormatting>
  <printOptions horizontalCentered="1" verticalCentered="1"/>
  <pageMargins left="0" right="1.1811023622047245" top="0" bottom="0" header="0" footer="0"/>
  <pageSetup paperSize="9" scale="64" firstPageNumber="0" orientation="landscape" r:id="rId1"/>
  <headerFooter alignWithMargins="0"/>
  <drawing r:id="rId2"/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51"/>
  <dimension ref="A4:BJ31"/>
  <sheetViews>
    <sheetView workbookViewId="0">
      <selection activeCell="BI2" sqref="BI2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3.109375" style="34" customWidth="1"/>
    <col min="61" max="61" width="11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">
        <v>116</v>
      </c>
      <c r="BC5" s="35"/>
      <c r="BF5" s="673">
        <f>'Liste des personnels'!H5</f>
        <v>41517</v>
      </c>
      <c r="BG5" s="673"/>
      <c r="BH5" s="673"/>
      <c r="BI5" s="673"/>
    </row>
    <row r="6" spans="1:62">
      <c r="AO6" s="674" t="s">
        <v>117</v>
      </c>
      <c r="AP6" s="674"/>
      <c r="AQ6" s="674"/>
      <c r="AR6" s="674"/>
      <c r="AS6" s="674"/>
      <c r="AT6" s="674"/>
      <c r="AU6" s="674"/>
      <c r="AV6" s="674"/>
      <c r="AW6" s="674"/>
      <c r="AX6" s="674"/>
      <c r="AY6" s="674"/>
      <c r="AZ6" s="674"/>
      <c r="BA6" s="674"/>
      <c r="BB6" s="674"/>
      <c r="BC6" s="674"/>
      <c r="BD6" s="674"/>
      <c r="BF6" s="673">
        <f>'Liste des personnels'!L5</f>
        <v>41881</v>
      </c>
      <c r="BG6" s="673"/>
      <c r="BH6" s="673"/>
      <c r="BI6" s="673"/>
      <c r="BJ6" s="34" t="s">
        <v>118</v>
      </c>
    </row>
    <row r="8" spans="1:62" s="38" customFormat="1" ht="18.75" customHeight="1">
      <c r="B8" s="39" t="s">
        <v>69</v>
      </c>
      <c r="N8" s="39">
        <f>'Liste des personnels'!C27</f>
        <v>0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personnels'!D27</f>
        <v>Agent Technique Territorial Titulaire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personnels'!E27</f>
        <v>Entretien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personnels'!F27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1" spans="1:62" ht="15" thickBot="1"/>
    <row r="12" spans="1:62" ht="15.9" customHeight="1" thickTop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 thickBo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2" ht="30" customHeight="1" thickTop="1">
      <c r="A14" s="50" t="s">
        <v>123</v>
      </c>
      <c r="B14" s="51"/>
      <c r="C14" s="52"/>
      <c r="D14" s="53"/>
      <c r="E14" s="54"/>
      <c r="F14" s="57"/>
      <c r="G14" s="57"/>
      <c r="H14" s="55"/>
      <c r="I14" s="56"/>
      <c r="J14" s="56"/>
      <c r="K14" s="56"/>
      <c r="L14" s="55"/>
      <c r="M14" s="56"/>
      <c r="N14" s="56"/>
      <c r="O14" s="56"/>
      <c r="P14" s="55"/>
      <c r="Q14" s="56"/>
      <c r="R14" s="56"/>
      <c r="S14" s="173"/>
      <c r="T14" s="55"/>
      <c r="U14" s="56"/>
      <c r="V14" s="56"/>
      <c r="W14" s="56"/>
      <c r="X14" s="55"/>
      <c r="Y14" s="54"/>
      <c r="Z14" s="54"/>
      <c r="AA14" s="54"/>
      <c r="AB14" s="55"/>
      <c r="AC14" s="56"/>
      <c r="AD14" s="56"/>
      <c r="AE14" s="56"/>
      <c r="AF14" s="55"/>
      <c r="AG14" s="56"/>
      <c r="AH14" s="56"/>
      <c r="AI14" s="56"/>
      <c r="AJ14" s="112"/>
      <c r="AK14" s="56"/>
      <c r="AL14" s="56"/>
      <c r="AM14" s="58"/>
      <c r="AN14" s="173"/>
      <c r="AO14" s="56"/>
      <c r="AP14" s="56"/>
      <c r="AQ14" s="58"/>
      <c r="AR14" s="55"/>
      <c r="AS14" s="56"/>
      <c r="AT14" s="54"/>
      <c r="AU14" s="54"/>
      <c r="AV14" s="53"/>
      <c r="AW14" s="54"/>
      <c r="AX14" s="54"/>
      <c r="AY14" s="54"/>
      <c r="AZ14" s="53"/>
      <c r="BA14" s="54"/>
      <c r="BB14" s="54"/>
      <c r="BC14" s="54"/>
      <c r="BD14" s="53"/>
      <c r="BE14" s="54"/>
      <c r="BF14" s="54"/>
      <c r="BG14" s="54"/>
      <c r="BH14" s="182"/>
      <c r="BI14" s="62">
        <v>0</v>
      </c>
    </row>
    <row r="15" spans="1:62" ht="30" customHeight="1">
      <c r="A15" s="81" t="s">
        <v>124</v>
      </c>
      <c r="B15" s="82"/>
      <c r="C15" s="83"/>
      <c r="D15" s="70"/>
      <c r="E15" s="67"/>
      <c r="F15" s="71"/>
      <c r="G15" s="71"/>
      <c r="H15" s="70"/>
      <c r="I15" s="67"/>
      <c r="J15" s="71"/>
      <c r="K15" s="67"/>
      <c r="L15" s="70"/>
      <c r="M15" s="67"/>
      <c r="N15" s="67"/>
      <c r="O15" s="67"/>
      <c r="P15" s="70"/>
      <c r="Q15" s="67"/>
      <c r="R15" s="69"/>
      <c r="S15" s="173"/>
      <c r="T15" s="68"/>
      <c r="U15" s="69"/>
      <c r="V15" s="69"/>
      <c r="W15" s="69"/>
      <c r="X15" s="68"/>
      <c r="Y15" s="67"/>
      <c r="Z15" s="67"/>
      <c r="AA15" s="67"/>
      <c r="AB15" s="68"/>
      <c r="AC15" s="69"/>
      <c r="AD15" s="69"/>
      <c r="AE15" s="69"/>
      <c r="AF15" s="68"/>
      <c r="AG15" s="69"/>
      <c r="AH15" s="69"/>
      <c r="AI15" s="69"/>
      <c r="AJ15" s="116"/>
      <c r="AK15" s="69"/>
      <c r="AL15" s="69"/>
      <c r="AM15" s="84"/>
      <c r="AN15" s="173"/>
      <c r="AO15" s="69"/>
      <c r="AP15" s="69"/>
      <c r="AQ15" s="84"/>
      <c r="AR15" s="68"/>
      <c r="AS15" s="69"/>
      <c r="AT15" s="69"/>
      <c r="AU15" s="69"/>
      <c r="AV15" s="68"/>
      <c r="AW15" s="69"/>
      <c r="AX15" s="69"/>
      <c r="AY15" s="69"/>
      <c r="AZ15" s="68"/>
      <c r="BA15" s="69"/>
      <c r="BB15" s="69"/>
      <c r="BC15" s="67"/>
      <c r="BD15" s="70"/>
      <c r="BE15" s="67"/>
      <c r="BF15" s="67"/>
      <c r="BG15" s="67"/>
      <c r="BH15" s="184"/>
      <c r="BI15" s="87">
        <v>0</v>
      </c>
    </row>
    <row r="16" spans="1:62" ht="30" customHeight="1">
      <c r="A16" s="63" t="s">
        <v>77</v>
      </c>
      <c r="B16" s="64"/>
      <c r="C16" s="65"/>
      <c r="D16" s="66"/>
      <c r="E16" s="67"/>
      <c r="F16" s="71"/>
      <c r="G16" s="71"/>
      <c r="H16" s="75"/>
      <c r="I16" s="69"/>
      <c r="J16" s="69"/>
      <c r="K16" s="69"/>
      <c r="L16" s="68"/>
      <c r="M16" s="69"/>
      <c r="N16" s="69"/>
      <c r="O16" s="69"/>
      <c r="P16" s="68"/>
      <c r="Q16" s="69"/>
      <c r="R16" s="69"/>
      <c r="S16" s="173"/>
      <c r="T16" s="68"/>
      <c r="U16" s="69"/>
      <c r="V16" s="69"/>
      <c r="W16" s="69"/>
      <c r="X16" s="68"/>
      <c r="Y16" s="67"/>
      <c r="Z16" s="67"/>
      <c r="AA16" s="67"/>
      <c r="AB16" s="68"/>
      <c r="AC16" s="69"/>
      <c r="AD16" s="69"/>
      <c r="AE16" s="69"/>
      <c r="AF16" s="68"/>
      <c r="AG16" s="69"/>
      <c r="AH16" s="69"/>
      <c r="AI16" s="69"/>
      <c r="AJ16" s="116"/>
      <c r="AK16" s="69"/>
      <c r="AL16" s="69"/>
      <c r="AM16" s="84"/>
      <c r="AN16" s="173"/>
      <c r="AO16" s="69"/>
      <c r="AP16" s="69"/>
      <c r="AQ16" s="84"/>
      <c r="AR16" s="68"/>
      <c r="AS16" s="69"/>
      <c r="AT16" s="67"/>
      <c r="AU16" s="67"/>
      <c r="AV16" s="66"/>
      <c r="AW16" s="74"/>
      <c r="AX16" s="74"/>
      <c r="AY16" s="74"/>
      <c r="AZ16" s="66"/>
      <c r="BA16" s="74"/>
      <c r="BB16" s="74"/>
      <c r="BC16" s="74"/>
      <c r="BD16" s="66"/>
      <c r="BE16" s="74"/>
      <c r="BF16" s="74"/>
      <c r="BG16" s="74"/>
      <c r="BH16" s="183"/>
      <c r="BI16" s="80">
        <v>0</v>
      </c>
    </row>
    <row r="17" spans="1:61" ht="30" customHeight="1">
      <c r="A17" s="63" t="s">
        <v>78</v>
      </c>
      <c r="B17" s="64"/>
      <c r="C17" s="65"/>
      <c r="D17" s="66"/>
      <c r="E17" s="74"/>
      <c r="F17" s="78"/>
      <c r="G17" s="78"/>
      <c r="H17" s="75"/>
      <c r="I17" s="76"/>
      <c r="J17" s="76"/>
      <c r="K17" s="69"/>
      <c r="L17" s="68"/>
      <c r="M17" s="69"/>
      <c r="N17" s="69"/>
      <c r="O17" s="69"/>
      <c r="P17" s="327"/>
      <c r="Q17" s="76"/>
      <c r="R17" s="76"/>
      <c r="S17" s="76"/>
      <c r="T17" s="75"/>
      <c r="U17" s="76"/>
      <c r="V17" s="76"/>
      <c r="W17" s="76"/>
      <c r="X17" s="280"/>
      <c r="Y17" s="67"/>
      <c r="Z17" s="74"/>
      <c r="AA17" s="74"/>
      <c r="AB17" s="66"/>
      <c r="AC17" s="74"/>
      <c r="AD17" s="74"/>
      <c r="AE17" s="175"/>
      <c r="AF17" s="66"/>
      <c r="AG17" s="74"/>
      <c r="AH17" s="74"/>
      <c r="AI17" s="175"/>
      <c r="AJ17" s="66"/>
      <c r="AK17" s="74"/>
      <c r="AL17" s="74"/>
      <c r="AM17" s="175"/>
      <c r="AN17" s="177"/>
      <c r="AO17" s="74"/>
      <c r="AP17" s="74"/>
      <c r="AQ17" s="175"/>
      <c r="AR17" s="66"/>
      <c r="AS17" s="74"/>
      <c r="AT17" s="74"/>
      <c r="AU17" s="74"/>
      <c r="AV17" s="66"/>
      <c r="AW17" s="74"/>
      <c r="AX17" s="74"/>
      <c r="AY17" s="74"/>
      <c r="AZ17" s="66"/>
      <c r="BA17" s="74"/>
      <c r="BB17" s="74"/>
      <c r="BC17" s="74"/>
      <c r="BD17" s="66"/>
      <c r="BE17" s="74"/>
      <c r="BF17" s="74"/>
      <c r="BG17" s="74"/>
      <c r="BH17" s="183"/>
      <c r="BI17" s="80">
        <v>0</v>
      </c>
    </row>
    <row r="18" spans="1:61" ht="30" customHeight="1">
      <c r="A18" s="81" t="s">
        <v>79</v>
      </c>
      <c r="B18" s="82"/>
      <c r="C18" s="65"/>
      <c r="D18" s="66"/>
      <c r="E18" s="74"/>
      <c r="F18" s="78"/>
      <c r="G18" s="78"/>
      <c r="H18" s="75"/>
      <c r="I18" s="76"/>
      <c r="J18" s="76"/>
      <c r="K18" s="76"/>
      <c r="L18" s="75"/>
      <c r="M18" s="76"/>
      <c r="N18" s="76"/>
      <c r="O18" s="76"/>
      <c r="P18" s="75"/>
      <c r="Q18" s="76"/>
      <c r="R18" s="76"/>
      <c r="S18" s="173"/>
      <c r="T18" s="75"/>
      <c r="U18" s="76"/>
      <c r="V18" s="76"/>
      <c r="W18" s="76"/>
      <c r="X18" s="75"/>
      <c r="Y18" s="74"/>
      <c r="Z18" s="74"/>
      <c r="AA18" s="74"/>
      <c r="AB18" s="75"/>
      <c r="AC18" s="76"/>
      <c r="AD18" s="76"/>
      <c r="AE18" s="76"/>
      <c r="AF18" s="75"/>
      <c r="AG18" s="76"/>
      <c r="AH18" s="76"/>
      <c r="AI18" s="76"/>
      <c r="AJ18" s="119"/>
      <c r="AK18" s="76"/>
      <c r="AL18" s="76"/>
      <c r="AM18" s="174"/>
      <c r="AN18" s="173"/>
      <c r="AO18" s="76"/>
      <c r="AP18" s="76"/>
      <c r="AQ18" s="174"/>
      <c r="AR18" s="75"/>
      <c r="AS18" s="76"/>
      <c r="AT18" s="74"/>
      <c r="AU18" s="74"/>
      <c r="AV18" s="66"/>
      <c r="AW18" s="74"/>
      <c r="AX18" s="74"/>
      <c r="AY18" s="74"/>
      <c r="AZ18" s="66"/>
      <c r="BA18" s="74"/>
      <c r="BB18" s="74"/>
      <c r="BC18" s="74"/>
      <c r="BD18" s="66"/>
      <c r="BE18" s="74"/>
      <c r="BF18" s="74"/>
      <c r="BG18" s="74"/>
      <c r="BH18" s="183"/>
      <c r="BI18" s="87">
        <v>0</v>
      </c>
    </row>
    <row r="19" spans="1:61" ht="30" customHeight="1">
      <c r="A19" s="63" t="s">
        <v>80</v>
      </c>
      <c r="B19" s="64"/>
      <c r="C19" s="65"/>
      <c r="D19" s="66"/>
      <c r="E19" s="67"/>
      <c r="F19" s="71"/>
      <c r="G19" s="71"/>
      <c r="H19" s="75"/>
      <c r="I19" s="69"/>
      <c r="J19" s="69"/>
      <c r="K19" s="69"/>
      <c r="L19" s="68"/>
      <c r="M19" s="69"/>
      <c r="N19" s="69"/>
      <c r="O19" s="69"/>
      <c r="P19" s="68"/>
      <c r="Q19" s="69"/>
      <c r="R19" s="69"/>
      <c r="S19" s="173"/>
      <c r="T19" s="68"/>
      <c r="U19" s="69"/>
      <c r="V19" s="69"/>
      <c r="W19" s="69"/>
      <c r="X19" s="68"/>
      <c r="Y19" s="67"/>
      <c r="Z19" s="67"/>
      <c r="AA19" s="67"/>
      <c r="AB19" s="68"/>
      <c r="AC19" s="69"/>
      <c r="AD19" s="69"/>
      <c r="AE19" s="69"/>
      <c r="AF19" s="68"/>
      <c r="AG19" s="69"/>
      <c r="AH19" s="69"/>
      <c r="AI19" s="69"/>
      <c r="AJ19" s="116"/>
      <c r="AK19" s="69"/>
      <c r="AL19" s="69"/>
      <c r="AM19" s="84"/>
      <c r="AN19" s="173"/>
      <c r="AO19" s="69"/>
      <c r="AP19" s="69"/>
      <c r="AQ19" s="84"/>
      <c r="AR19" s="68"/>
      <c r="AS19" s="69"/>
      <c r="AT19" s="67"/>
      <c r="AU19" s="67"/>
      <c r="AV19" s="66"/>
      <c r="AW19" s="74"/>
      <c r="AX19" s="74"/>
      <c r="AY19" s="74"/>
      <c r="AZ19" s="66"/>
      <c r="BA19" s="74"/>
      <c r="BB19" s="380"/>
      <c r="BC19" s="74"/>
      <c r="BD19" s="66"/>
      <c r="BE19" s="74"/>
      <c r="BF19" s="74"/>
      <c r="BG19" s="74"/>
      <c r="BH19" s="183"/>
      <c r="BI19" s="80">
        <v>0</v>
      </c>
    </row>
    <row r="20" spans="1:61" ht="15" customHeight="1">
      <c r="A20" s="89"/>
      <c r="B20" s="90"/>
      <c r="C20" s="91"/>
      <c r="D20" s="92"/>
      <c r="E20" s="93"/>
      <c r="F20" s="93"/>
      <c r="G20" s="93"/>
      <c r="H20" s="92"/>
      <c r="I20" s="93"/>
      <c r="J20" s="93"/>
      <c r="K20" s="93"/>
      <c r="L20" s="92"/>
      <c r="M20" s="93"/>
      <c r="N20" s="93"/>
      <c r="O20" s="93"/>
      <c r="P20" s="92"/>
      <c r="Q20" s="93"/>
      <c r="R20" s="93"/>
      <c r="S20" s="93"/>
      <c r="T20" s="92"/>
      <c r="U20" s="93"/>
      <c r="V20" s="93"/>
      <c r="W20" s="93"/>
      <c r="X20" s="92"/>
      <c r="Y20" s="93"/>
      <c r="Z20" s="93"/>
      <c r="AA20" s="93"/>
      <c r="AB20" s="92"/>
      <c r="AC20" s="93"/>
      <c r="AD20" s="93"/>
      <c r="AE20" s="93"/>
      <c r="AF20" s="92"/>
      <c r="AG20" s="93"/>
      <c r="AH20" s="93"/>
      <c r="AI20" s="93"/>
      <c r="AJ20" s="92"/>
      <c r="AK20" s="93"/>
      <c r="AL20" s="93"/>
      <c r="AM20" s="93"/>
      <c r="AN20" s="92"/>
      <c r="AO20" s="93"/>
      <c r="AP20" s="93"/>
      <c r="AQ20" s="93"/>
      <c r="AR20" s="92"/>
      <c r="AS20" s="93"/>
      <c r="AT20" s="93"/>
      <c r="AU20" s="93"/>
      <c r="AV20" s="92"/>
      <c r="AW20" s="93"/>
      <c r="AX20" s="93"/>
      <c r="AY20" s="93"/>
      <c r="AZ20" s="92"/>
      <c r="BA20" s="93"/>
      <c r="BB20" s="93"/>
      <c r="BC20" s="93"/>
      <c r="BD20" s="92"/>
      <c r="BE20" s="93"/>
      <c r="BF20" s="93"/>
      <c r="BG20" s="93"/>
      <c r="BH20" s="185"/>
      <c r="BI20" s="95"/>
    </row>
    <row r="21" spans="1:61" ht="15" customHeight="1" thickBot="1">
      <c r="A21" s="46" t="s">
        <v>81</v>
      </c>
      <c r="B21" s="47"/>
      <c r="C21" s="96"/>
      <c r="D21" s="97"/>
      <c r="E21" s="98"/>
      <c r="F21" s="98"/>
      <c r="G21" s="98"/>
      <c r="H21" s="97"/>
      <c r="I21" s="98"/>
      <c r="J21" s="98"/>
      <c r="K21" s="98"/>
      <c r="L21" s="97"/>
      <c r="M21" s="98"/>
      <c r="N21" s="98"/>
      <c r="O21" s="98"/>
      <c r="P21" s="97"/>
      <c r="Q21" s="98"/>
      <c r="R21" s="98"/>
      <c r="S21" s="98"/>
      <c r="T21" s="97"/>
      <c r="U21" s="98"/>
      <c r="V21" s="98"/>
      <c r="W21" s="98"/>
      <c r="X21" s="97"/>
      <c r="Y21" s="98"/>
      <c r="Z21" s="98"/>
      <c r="AA21" s="98"/>
      <c r="AB21" s="97"/>
      <c r="AC21" s="98"/>
      <c r="AD21" s="98"/>
      <c r="AE21" s="98"/>
      <c r="AF21" s="97"/>
      <c r="AG21" s="98"/>
      <c r="AH21" s="98"/>
      <c r="AI21" s="98"/>
      <c r="AJ21" s="97"/>
      <c r="AK21" s="98"/>
      <c r="AL21" s="98"/>
      <c r="AM21" s="98"/>
      <c r="AN21" s="97"/>
      <c r="AO21" s="98"/>
      <c r="AP21" s="98"/>
      <c r="AQ21" s="98"/>
      <c r="AR21" s="97"/>
      <c r="AS21" s="98"/>
      <c r="AT21" s="98"/>
      <c r="AU21" s="98"/>
      <c r="AV21" s="97"/>
      <c r="AW21" s="98"/>
      <c r="AX21" s="98"/>
      <c r="AY21" s="98"/>
      <c r="AZ21" s="97"/>
      <c r="BA21" s="98"/>
      <c r="BB21" s="98"/>
      <c r="BC21" s="98"/>
      <c r="BD21" s="97"/>
      <c r="BE21" s="98"/>
      <c r="BF21" s="98"/>
      <c r="BG21" s="98"/>
      <c r="BH21" s="186"/>
      <c r="BI21" s="100"/>
    </row>
    <row r="22" spans="1:61" ht="15.6" thickTop="1" thickBot="1">
      <c r="B22" s="34" t="s">
        <v>82</v>
      </c>
      <c r="BB22" s="102"/>
      <c r="BC22" s="102"/>
      <c r="BD22" s="102"/>
      <c r="BE22" s="102"/>
      <c r="BF22" s="621" t="s">
        <v>83</v>
      </c>
      <c r="BG22" s="621"/>
      <c r="BH22" s="621"/>
      <c r="BI22" s="187">
        <f>BI14+BI16+BI17+BI18+BI19</f>
        <v>0</v>
      </c>
    </row>
    <row r="23" spans="1:61" ht="15" thickTop="1"/>
    <row r="24" spans="1:61">
      <c r="E24" s="104"/>
      <c r="F24" s="105"/>
      <c r="G24" s="106"/>
      <c r="I24" s="34" t="s">
        <v>84</v>
      </c>
      <c r="BB24" s="102"/>
      <c r="BC24" s="102"/>
      <c r="BD24" s="102"/>
      <c r="BE24" s="102"/>
      <c r="BF24" s="102"/>
      <c r="BG24" s="102"/>
      <c r="BH24" s="102"/>
      <c r="BI24" s="107"/>
    </row>
    <row r="25" spans="1:61">
      <c r="BB25" s="102"/>
      <c r="BC25" s="102"/>
      <c r="BD25" s="102"/>
      <c r="BE25" s="102"/>
      <c r="BF25" s="102"/>
      <c r="BG25" s="102"/>
      <c r="BH25" s="102"/>
      <c r="BI25" s="107"/>
    </row>
    <row r="26" spans="1:61">
      <c r="M26" s="108" t="str">
        <f>'Liste des personnels'!C49</f>
        <v>Saint-Pol-sur-Mer, le 01/09/2017</v>
      </c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</row>
    <row r="28" spans="1:61">
      <c r="AF28" s="34" t="str">
        <f>'Liste des personnels'!$D$51</f>
        <v>Le Proviseur,</v>
      </c>
      <c r="AV28" s="34" t="s">
        <v>85</v>
      </c>
    </row>
    <row r="31" spans="1:61">
      <c r="AH31" s="34" t="str">
        <f>'Liste des personnels'!$D$53</f>
        <v>J-M. SAILLY</v>
      </c>
      <c r="AX31" s="34">
        <f>N8</f>
        <v>0</v>
      </c>
    </row>
  </sheetData>
  <sheetProtection selectLockedCells="1" selectUnlockedCells="1"/>
  <mergeCells count="26">
    <mergeCell ref="AK10:AR10"/>
    <mergeCell ref="AS10:BI10"/>
    <mergeCell ref="BF5:BI5"/>
    <mergeCell ref="AO6:BD6"/>
    <mergeCell ref="BF6:BI6"/>
    <mergeCell ref="AK8:AR8"/>
    <mergeCell ref="AS8:BJ8"/>
    <mergeCell ref="AK9:AR9"/>
    <mergeCell ref="AS9:BI9"/>
    <mergeCell ref="E12:BH12"/>
    <mergeCell ref="C13:D13"/>
    <mergeCell ref="G13:H13"/>
    <mergeCell ref="K13:L13"/>
    <mergeCell ref="O13:P13"/>
    <mergeCell ref="S13:T13"/>
    <mergeCell ref="W13:X13"/>
    <mergeCell ref="AA13:AB13"/>
    <mergeCell ref="AE13:AF13"/>
    <mergeCell ref="AI13:AJ13"/>
    <mergeCell ref="BF22:BH22"/>
    <mergeCell ref="AM13:AN13"/>
    <mergeCell ref="AQ13:AR13"/>
    <mergeCell ref="AU13:AV13"/>
    <mergeCell ref="AY13:AZ13"/>
    <mergeCell ref="BC13:BD13"/>
    <mergeCell ref="BG13:BH13"/>
  </mergeCells>
  <pageMargins left="0.57013888888888886" right="0.25" top="0.3298611111111111" bottom="0.32013888888888886" header="0.51180555555555551" footer="0.51180555555555551"/>
  <pageSetup paperSize="9" firstPageNumber="0" orientation="landscape" r:id="rId1"/>
  <headerFooter alignWithMargins="0"/>
  <drawing r:id="rId2"/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36"/>
  <dimension ref="A4:BC55"/>
  <sheetViews>
    <sheetView topLeftCell="A20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2.44140625" style="121" customWidth="1"/>
    <col min="5" max="5" width="3.6640625" style="121" customWidth="1"/>
    <col min="6" max="6" width="7.88671875" style="121" customWidth="1"/>
    <col min="7" max="7" width="2.109375" style="121" customWidth="1"/>
    <col min="8" max="8" width="3.6640625" style="121" customWidth="1"/>
    <col min="9" max="9" width="7.88671875" style="121" customWidth="1"/>
    <col min="10" max="10" width="2.109375" style="121" customWidth="1"/>
    <col min="11" max="11" width="3.6640625" style="121" customWidth="1"/>
    <col min="12" max="12" width="7.88671875" style="121" customWidth="1"/>
    <col min="13" max="13" width="2.109375" style="121" customWidth="1"/>
    <col min="14" max="14" width="3.6640625" style="121" customWidth="1"/>
    <col min="15" max="15" width="7.88671875" style="121" customWidth="1"/>
    <col min="16" max="16" width="2.109375" style="121" customWidth="1"/>
    <col min="17" max="17" width="3.6640625" style="121" customWidth="1"/>
    <col min="18" max="18" width="7.88671875" style="121" customWidth="1"/>
    <col min="19" max="19" width="2.109375" style="121" customWidth="1"/>
    <col min="20" max="20" width="3.6640625" style="121" customWidth="1"/>
    <col min="21" max="21" width="7.88671875" style="121" customWidth="1"/>
    <col min="22" max="22" width="2.109375" style="121" customWidth="1"/>
    <col min="23" max="23" width="3.6640625" style="121" customWidth="1"/>
    <col min="24" max="24" width="7.88671875" style="121" customWidth="1"/>
    <col min="25" max="25" width="2.109375" style="121" customWidth="1"/>
    <col min="26" max="26" width="3.6640625" style="121" customWidth="1"/>
    <col min="27" max="27" width="7.88671875" style="121" customWidth="1"/>
    <col min="28" max="28" width="2.109375" style="121" customWidth="1"/>
    <col min="29" max="29" width="3.6640625" style="121" customWidth="1"/>
    <col min="30" max="30" width="7.88671875" style="121" customWidth="1"/>
    <col min="31" max="31" width="2.109375" style="121" customWidth="1"/>
    <col min="32" max="32" width="3.6640625" style="121" customWidth="1"/>
    <col min="33" max="33" width="7.88671875" style="121" customWidth="1"/>
    <col min="34" max="34" width="2.109375" style="121" customWidth="1"/>
    <col min="35" max="35" width="3.6640625" style="121" customWidth="1"/>
    <col min="36" max="36" width="7.88671875" style="121" customWidth="1"/>
    <col min="37" max="37" width="2.44140625" style="121" customWidth="1"/>
    <col min="38" max="38" width="3.6640625" style="121" customWidth="1"/>
    <col min="39" max="39" width="7.8867187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>
        <f>'Liste des personnels'!C27</f>
        <v>0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personnels'!D27</f>
        <v>Agent Technique Territorial Titulaire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personnels'!E27</f>
        <v>Entretien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personnels'!F27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45" customHeight="1">
      <c r="U10" s="615" t="s">
        <v>88</v>
      </c>
      <c r="V10" s="615"/>
      <c r="W10" s="615"/>
      <c r="X10" s="615"/>
      <c r="Y10" s="615"/>
      <c r="Z10" s="615"/>
      <c r="AA10" s="624" t="s">
        <v>193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.600000000000001" thickBot="1">
      <c r="AC11" s="138"/>
      <c r="AD11" s="138"/>
      <c r="AE11" s="138"/>
      <c r="AF11" s="138"/>
      <c r="AG11" s="138"/>
      <c r="AH11" s="138"/>
      <c r="AI11" s="138"/>
      <c r="AJ11" s="138"/>
      <c r="AK11" s="138"/>
      <c r="AL11" s="138"/>
      <c r="AM11" s="138"/>
      <c r="AN11" s="139"/>
      <c r="AO11" s="10"/>
      <c r="AP11" s="102"/>
      <c r="AQ11" s="102"/>
      <c r="AR11" s="102"/>
      <c r="AS11" s="102"/>
      <c r="AT11" s="102"/>
      <c r="AU11" s="102"/>
      <c r="AV11" s="102"/>
      <c r="AW11" s="102"/>
      <c r="AX11" s="102"/>
      <c r="AY11" s="102"/>
      <c r="AZ11" s="102"/>
      <c r="BA11" s="102"/>
      <c r="BB11" s="102"/>
      <c r="BC11" s="107"/>
    </row>
    <row r="12" spans="1:55" ht="15.75" customHeight="1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0.29166666666666669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0.36458333333333331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0.36458333333333331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0.36458333333333331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0.36458333333333331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0.36458333333333331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0.36458333333333331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0.36458333333333331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0.36458333333333331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0.36458333333333331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'11 semainier'!$BI$14</f>
        <v>0.36458333333333331</v>
      </c>
      <c r="G16" s="405">
        <v>41550</v>
      </c>
      <c r="H16" s="407">
        <v>4</v>
      </c>
      <c r="I16" s="412">
        <f>$F$18</f>
        <v>0.16666666666666666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0.36458333333333331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0.16666666666666666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0.36458333333333331</v>
      </c>
      <c r="AH16" s="405">
        <v>41823</v>
      </c>
      <c r="AI16" s="407">
        <v>4</v>
      </c>
      <c r="AJ16" s="412">
        <f>$F$18</f>
        <v>0.16666666666666666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'11 semainier'!$BI$15</f>
        <v>0.36458333333333331</v>
      </c>
      <c r="G17" s="405">
        <v>41551</v>
      </c>
      <c r="H17" s="407">
        <v>5</v>
      </c>
      <c r="I17" s="412">
        <f>$F$19</f>
        <v>0.36458333333333331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0.36458333333333331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0.36458333333333331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0.36458333333333331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0.36458333333333331</v>
      </c>
      <c r="AH17" s="405">
        <v>41824</v>
      </c>
      <c r="AI17" s="407">
        <v>5</v>
      </c>
      <c r="AJ17" s="412">
        <f>$F$19</f>
        <v>0.36458333333333331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'11 semainier'!$BI$16</f>
        <v>0.16666666666666666</v>
      </c>
      <c r="G18" s="405">
        <v>41552</v>
      </c>
      <c r="H18" s="408">
        <v>6</v>
      </c>
      <c r="I18" s="412">
        <f>$F$20</f>
        <v>0.36458333333333331</v>
      </c>
      <c r="J18" s="406">
        <v>41583</v>
      </c>
      <c r="K18" s="408">
        <v>6</v>
      </c>
      <c r="L18" s="412">
        <f>$F$16</f>
        <v>0.36458333333333331</v>
      </c>
      <c r="M18" s="406">
        <v>41613</v>
      </c>
      <c r="N18" s="408">
        <v>6</v>
      </c>
      <c r="O18" s="412">
        <f>$F$18</f>
        <v>0.16666666666666666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0.36458333333333331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0.36458333333333331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0.16666666666666666</v>
      </c>
      <c r="AH18" s="405">
        <v>41825</v>
      </c>
      <c r="AI18" s="408">
        <v>6</v>
      </c>
      <c r="AJ18" s="412">
        <f>$F$20</f>
        <v>0.36458333333333331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'11 semainier'!$BI$17</f>
        <v>0.36458333333333331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0.36458333333333331</v>
      </c>
      <c r="M19" s="406">
        <v>41614</v>
      </c>
      <c r="N19" s="408">
        <v>7</v>
      </c>
      <c r="O19" s="412">
        <f>$F$19</f>
        <v>0.36458333333333331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0.16666666666666666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0.36458333333333331</v>
      </c>
      <c r="AE19" s="406">
        <v>41796</v>
      </c>
      <c r="AF19" s="409">
        <v>7</v>
      </c>
      <c r="AG19" s="412">
        <f>$F$19</f>
        <v>0.36458333333333331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'11 semainier'!$BI$18</f>
        <v>0.36458333333333331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0.16666666666666666</v>
      </c>
      <c r="M20" s="406">
        <v>41615</v>
      </c>
      <c r="N20" s="408">
        <v>8</v>
      </c>
      <c r="O20" s="412">
        <f>$F$20</f>
        <v>0.36458333333333331</v>
      </c>
      <c r="P20" s="413">
        <v>41646</v>
      </c>
      <c r="Q20" s="408">
        <v>8</v>
      </c>
      <c r="R20" s="412">
        <f>$F$16</f>
        <v>0.36458333333333331</v>
      </c>
      <c r="S20" s="406">
        <v>41677</v>
      </c>
      <c r="T20" s="409">
        <v>8</v>
      </c>
      <c r="U20" s="412">
        <f>$F$19</f>
        <v>0.36458333333333331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0.36458333333333331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0.36458333333333331</v>
      </c>
      <c r="J21" s="406">
        <v>41586</v>
      </c>
      <c r="K21" s="408">
        <v>9</v>
      </c>
      <c r="L21" s="412">
        <f>$F$19</f>
        <v>0.36458333333333331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0.36458333333333331</v>
      </c>
      <c r="S21" s="406">
        <v>41678</v>
      </c>
      <c r="T21" s="407">
        <v>9</v>
      </c>
      <c r="U21" s="412">
        <f>$F$20</f>
        <v>0.36458333333333331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0.36458333333333331</v>
      </c>
      <c r="AB21" s="406">
        <v>41767</v>
      </c>
      <c r="AC21" s="408">
        <v>9</v>
      </c>
      <c r="AD21" s="412">
        <f>$F$18</f>
        <v>0.16666666666666666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0.36458333333333331</v>
      </c>
      <c r="J22" s="406">
        <v>41587</v>
      </c>
      <c r="K22" s="408">
        <v>10</v>
      </c>
      <c r="L22" s="412">
        <f>$F$20</f>
        <v>0.36458333333333331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0.16666666666666666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0.36458333333333331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0.36458333333333331</v>
      </c>
      <c r="G23" s="405">
        <v>41557</v>
      </c>
      <c r="H23" s="408">
        <v>11</v>
      </c>
      <c r="I23" s="412">
        <f>$F$18</f>
        <v>0.16666666666666666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0.36458333333333331</v>
      </c>
      <c r="P23" s="413">
        <v>41649</v>
      </c>
      <c r="Q23" s="408">
        <v>11</v>
      </c>
      <c r="R23" s="412">
        <f>$F$19</f>
        <v>0.36458333333333331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0.16666666666666666</v>
      </c>
      <c r="AB23" s="406">
        <v>41769</v>
      </c>
      <c r="AC23" s="409">
        <v>11</v>
      </c>
      <c r="AD23" s="412">
        <f>$F$20</f>
        <v>0.36458333333333331</v>
      </c>
      <c r="AE23" s="406">
        <v>41800</v>
      </c>
      <c r="AF23" s="408">
        <v>11</v>
      </c>
      <c r="AG23" s="412">
        <f>$F$16</f>
        <v>0.36458333333333331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0.36458333333333331</v>
      </c>
      <c r="G24" s="405">
        <v>41558</v>
      </c>
      <c r="H24" s="408">
        <v>12</v>
      </c>
      <c r="I24" s="412">
        <f>$F$19</f>
        <v>0.36458333333333331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0.36458333333333331</v>
      </c>
      <c r="P24" s="413">
        <v>41650</v>
      </c>
      <c r="Q24" s="409">
        <v>12</v>
      </c>
      <c r="R24" s="412">
        <f>$F$20</f>
        <v>0.36458333333333331</v>
      </c>
      <c r="S24" s="406">
        <v>41681</v>
      </c>
      <c r="T24" s="407">
        <v>12</v>
      </c>
      <c r="U24" s="412">
        <f>$F$16</f>
        <v>0.36458333333333331</v>
      </c>
      <c r="V24" s="406">
        <v>41709</v>
      </c>
      <c r="W24" s="408">
        <v>12</v>
      </c>
      <c r="X24" s="412">
        <f>$F$16</f>
        <v>0.36458333333333331</v>
      </c>
      <c r="Y24" s="404">
        <v>41740</v>
      </c>
      <c r="Z24" s="408">
        <v>12</v>
      </c>
      <c r="AA24" s="412">
        <f>$F$19</f>
        <v>0.36458333333333331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0.36458333333333331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0.16666666666666666</v>
      </c>
      <c r="G25" s="405">
        <v>41559</v>
      </c>
      <c r="H25" s="408">
        <v>13</v>
      </c>
      <c r="I25" s="412">
        <f>$F$20</f>
        <v>0.36458333333333331</v>
      </c>
      <c r="J25" s="406">
        <v>41590</v>
      </c>
      <c r="K25" s="408">
        <v>13</v>
      </c>
      <c r="L25" s="412">
        <f>$F$16</f>
        <v>0.36458333333333331</v>
      </c>
      <c r="M25" s="406">
        <v>41620</v>
      </c>
      <c r="N25" s="408">
        <v>13</v>
      </c>
      <c r="O25" s="412">
        <f>$F$18</f>
        <v>0.16666666666666666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0.36458333333333331</v>
      </c>
      <c r="V25" s="406">
        <v>41710</v>
      </c>
      <c r="W25" s="408">
        <v>13</v>
      </c>
      <c r="X25" s="412">
        <f>$F$17</f>
        <v>0.36458333333333331</v>
      </c>
      <c r="Y25" s="404">
        <v>41741</v>
      </c>
      <c r="Z25" s="408">
        <v>13</v>
      </c>
      <c r="AA25" s="412">
        <f>$F$20</f>
        <v>0.36458333333333331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0.16666666666666666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0.36458333333333331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0.36458333333333331</v>
      </c>
      <c r="M26" s="406">
        <v>41621</v>
      </c>
      <c r="N26" s="408">
        <v>14</v>
      </c>
      <c r="O26" s="412">
        <f>$F$19</f>
        <v>0.36458333333333331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0.16666666666666666</v>
      </c>
      <c r="V26" s="406">
        <v>41711</v>
      </c>
      <c r="W26" s="409">
        <v>14</v>
      </c>
      <c r="X26" s="412">
        <f>$F$18</f>
        <v>0.16666666666666666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0.36458333333333331</v>
      </c>
      <c r="AE26" s="406">
        <v>41803</v>
      </c>
      <c r="AF26" s="409">
        <v>14</v>
      </c>
      <c r="AG26" s="412">
        <f>$F$19</f>
        <v>0.36458333333333331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4:40" ht="13.5" customHeight="1">
      <c r="D27" s="406">
        <v>41531</v>
      </c>
      <c r="E27" s="408">
        <v>15</v>
      </c>
      <c r="F27" s="412">
        <f>$F$20</f>
        <v>0.36458333333333331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0.16666666666666666</v>
      </c>
      <c r="M27" s="406">
        <v>41622</v>
      </c>
      <c r="N27" s="408">
        <v>15</v>
      </c>
      <c r="O27" s="412">
        <f>$F$20</f>
        <v>0.36458333333333331</v>
      </c>
      <c r="P27" s="413">
        <v>41653</v>
      </c>
      <c r="Q27" s="408">
        <v>15</v>
      </c>
      <c r="R27" s="412">
        <f>$F$16</f>
        <v>0.36458333333333331</v>
      </c>
      <c r="S27" s="406">
        <v>41684</v>
      </c>
      <c r="T27" s="407">
        <v>15</v>
      </c>
      <c r="U27" s="412">
        <f>$F$19</f>
        <v>0.36458333333333331</v>
      </c>
      <c r="V27" s="406">
        <v>41712</v>
      </c>
      <c r="W27" s="409">
        <v>15</v>
      </c>
      <c r="X27" s="412">
        <f>$F$19</f>
        <v>0.36458333333333331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0.36458333333333331</v>
      </c>
      <c r="AE27" s="406">
        <v>41804</v>
      </c>
      <c r="AF27" s="409">
        <v>15</v>
      </c>
      <c r="AG27" s="412">
        <f>$F$20</f>
        <v>0.36458333333333331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0.36458333333333331</v>
      </c>
      <c r="J28" s="406">
        <v>41593</v>
      </c>
      <c r="K28" s="408">
        <v>16</v>
      </c>
      <c r="L28" s="412">
        <f>$F$19</f>
        <v>0.36458333333333331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0.36458333333333331</v>
      </c>
      <c r="S28" s="406">
        <v>41685</v>
      </c>
      <c r="T28" s="408">
        <v>16</v>
      </c>
      <c r="U28" s="412">
        <f>$F$20</f>
        <v>0.36458333333333331</v>
      </c>
      <c r="V28" s="406">
        <v>41713</v>
      </c>
      <c r="W28" s="408">
        <v>16</v>
      </c>
      <c r="X28" s="412">
        <f>$F$20</f>
        <v>0.36458333333333331</v>
      </c>
      <c r="Y28" s="404">
        <v>41744</v>
      </c>
      <c r="Z28" s="408">
        <v>16</v>
      </c>
      <c r="AA28" s="412">
        <f>$F$16</f>
        <v>0.36458333333333331</v>
      </c>
      <c r="AB28" s="406">
        <v>41774</v>
      </c>
      <c r="AC28" s="408">
        <v>16</v>
      </c>
      <c r="AD28" s="412">
        <f>$F$18</f>
        <v>0.16666666666666666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0.36458333333333331</v>
      </c>
      <c r="J29" s="406">
        <v>41594</v>
      </c>
      <c r="K29" s="408">
        <v>17</v>
      </c>
      <c r="L29" s="412">
        <f>$F$20</f>
        <v>0.36458333333333331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0.16666666666666666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0.36458333333333331</v>
      </c>
      <c r="AB29" s="406">
        <v>41775</v>
      </c>
      <c r="AC29" s="408">
        <v>17</v>
      </c>
      <c r="AD29" s="412">
        <f>$F$19</f>
        <v>0.36458333333333331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0.36458333333333331</v>
      </c>
      <c r="G30" s="405">
        <v>41564</v>
      </c>
      <c r="H30" s="408">
        <v>18</v>
      </c>
      <c r="I30" s="412">
        <f>$F$18</f>
        <v>0.16666666666666666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0.36458333333333331</v>
      </c>
      <c r="P30" s="413">
        <v>41656</v>
      </c>
      <c r="Q30" s="408">
        <v>18</v>
      </c>
      <c r="R30" s="412">
        <f>$F$19</f>
        <v>0.36458333333333331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0.16666666666666666</v>
      </c>
      <c r="AB30" s="406">
        <v>41776</v>
      </c>
      <c r="AC30" s="408">
        <v>18</v>
      </c>
      <c r="AD30" s="412">
        <f>$F$20</f>
        <v>0.36458333333333331</v>
      </c>
      <c r="AE30" s="406">
        <v>41807</v>
      </c>
      <c r="AF30" s="408">
        <v>18</v>
      </c>
      <c r="AG30" s="412">
        <f>$F$16</f>
        <v>0.36458333333333331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0.36458333333333331</v>
      </c>
      <c r="G31" s="405">
        <v>41565</v>
      </c>
      <c r="H31" s="408">
        <v>19</v>
      </c>
      <c r="I31" s="412">
        <f>$F$19</f>
        <v>0.36458333333333331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0.36458333333333331</v>
      </c>
      <c r="P31" s="413">
        <v>41657</v>
      </c>
      <c r="Q31" s="409">
        <v>19</v>
      </c>
      <c r="R31" s="412">
        <f>$F$20</f>
        <v>0.36458333333333331</v>
      </c>
      <c r="S31" s="406">
        <v>41688</v>
      </c>
      <c r="T31" s="408">
        <v>19</v>
      </c>
      <c r="U31" s="412">
        <f>$F$16</f>
        <v>0.36458333333333331</v>
      </c>
      <c r="V31" s="406">
        <v>41716</v>
      </c>
      <c r="W31" s="408">
        <v>19</v>
      </c>
      <c r="X31" s="412">
        <f>$F$16</f>
        <v>0.36458333333333331</v>
      </c>
      <c r="Y31" s="404">
        <v>41747</v>
      </c>
      <c r="Z31" s="408">
        <v>19</v>
      </c>
      <c r="AA31" s="412">
        <f>$F$19</f>
        <v>0.36458333333333331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0.36458333333333331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0.16666666666666666</v>
      </c>
      <c r="G32" s="405">
        <v>41566</v>
      </c>
      <c r="H32" s="408">
        <v>20</v>
      </c>
      <c r="I32" s="412">
        <f>$F$20</f>
        <v>0.36458333333333331</v>
      </c>
      <c r="J32" s="406">
        <v>41597</v>
      </c>
      <c r="K32" s="408">
        <v>20</v>
      </c>
      <c r="L32" s="412">
        <f>$F$16</f>
        <v>0.36458333333333331</v>
      </c>
      <c r="M32" s="406">
        <v>41627</v>
      </c>
      <c r="N32" s="408">
        <v>20</v>
      </c>
      <c r="O32" s="412">
        <f>$F$18</f>
        <v>0.16666666666666666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0.36458333333333331</v>
      </c>
      <c r="V32" s="406">
        <v>41717</v>
      </c>
      <c r="W32" s="408">
        <v>20</v>
      </c>
      <c r="X32" s="412">
        <f>$F$17</f>
        <v>0.36458333333333331</v>
      </c>
      <c r="Y32" s="404">
        <v>41748</v>
      </c>
      <c r="Z32" s="408">
        <v>20</v>
      </c>
      <c r="AA32" s="412">
        <f>$F$20</f>
        <v>0.36458333333333331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0.16666666666666666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0.36458333333333331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0.36458333333333331</v>
      </c>
      <c r="M33" s="406">
        <v>41628</v>
      </c>
      <c r="N33" s="408">
        <v>21</v>
      </c>
      <c r="O33" s="412">
        <f>$F$19</f>
        <v>0.36458333333333331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0.16666666666666666</v>
      </c>
      <c r="V33" s="406">
        <v>41718</v>
      </c>
      <c r="W33" s="409">
        <v>21</v>
      </c>
      <c r="X33" s="412">
        <f>$F$18</f>
        <v>0.16666666666666666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0.36458333333333331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0.36458333333333331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0.16666666666666666</v>
      </c>
      <c r="M34" s="406">
        <v>41629</v>
      </c>
      <c r="N34" s="408">
        <v>22</v>
      </c>
      <c r="O34" s="412">
        <f>$F$20</f>
        <v>0.36458333333333331</v>
      </c>
      <c r="P34" s="413">
        <v>41660</v>
      </c>
      <c r="Q34" s="408">
        <v>22</v>
      </c>
      <c r="R34" s="412">
        <f>$F$16</f>
        <v>0.36458333333333331</v>
      </c>
      <c r="S34" s="406">
        <v>41691</v>
      </c>
      <c r="T34" s="408">
        <v>22</v>
      </c>
      <c r="U34" s="412">
        <f>$F$19</f>
        <v>0.36458333333333331</v>
      </c>
      <c r="V34" s="406">
        <v>41719</v>
      </c>
      <c r="W34" s="409">
        <v>22</v>
      </c>
      <c r="X34" s="412">
        <f>$F$19</f>
        <v>0.36458333333333331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0.36458333333333331</v>
      </c>
      <c r="AE34" s="406">
        <v>41811</v>
      </c>
      <c r="AF34" s="409">
        <v>22</v>
      </c>
      <c r="AG34" s="412">
        <f>$F$20</f>
        <v>0.36458333333333331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0.36458333333333331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0.36458333333333331</v>
      </c>
      <c r="S35" s="406">
        <v>41692</v>
      </c>
      <c r="T35" s="409">
        <v>23</v>
      </c>
      <c r="U35" s="412">
        <f>$F$20</f>
        <v>0.36458333333333331</v>
      </c>
      <c r="V35" s="406">
        <v>41720</v>
      </c>
      <c r="W35" s="408">
        <v>23</v>
      </c>
      <c r="X35" s="412">
        <f>$F$20</f>
        <v>0.36458333333333331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0.16666666666666666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0.36458333333333331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0.16666666666666666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0.36458333333333331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0.36458333333333331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0.36458333333333331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0.36458333333333331</v>
      </c>
      <c r="AE37" s="406">
        <v>41814</v>
      </c>
      <c r="AF37" s="408">
        <v>25</v>
      </c>
      <c r="AG37" s="412">
        <f>$F$16</f>
        <v>0.36458333333333331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0.36458333333333331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0.36458333333333331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0.36458333333333331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0.36458333333333331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0.16666666666666666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0.36458333333333331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0.36458333333333331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0.16666666666666666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0.36458333333333331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0.36458333333333331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0.16666666666666666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0.36458333333333331</v>
      </c>
      <c r="AE40" s="406">
        <v>41817</v>
      </c>
      <c r="AF40" s="409">
        <v>28</v>
      </c>
      <c r="AG40" s="412">
        <f>$F$19</f>
        <v>0.36458333333333331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0.36458333333333331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0.16666666666666666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0.36458333333333331</v>
      </c>
      <c r="S41" s="438"/>
      <c r="T41" s="438"/>
      <c r="U41" s="442"/>
      <c r="V41" s="406">
        <v>41726</v>
      </c>
      <c r="W41" s="409">
        <v>29</v>
      </c>
      <c r="X41" s="412">
        <f>$F$19</f>
        <v>0.36458333333333331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0.36458333333333331</v>
      </c>
      <c r="AE41" s="406">
        <v>41818</v>
      </c>
      <c r="AF41" s="409">
        <v>29</v>
      </c>
      <c r="AG41" s="412">
        <f>$F$20</f>
        <v>0.36458333333333331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0.36458333333333331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0.36458333333333331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0.16666666666666666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0.16666666666666666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0.36458333333333331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158" customFormat="1">
      <c r="D44" s="159"/>
      <c r="E44" s="159"/>
      <c r="F44" s="160">
        <f>SUM(F13:F43)</f>
        <v>6.7916666666666661</v>
      </c>
      <c r="G44" s="160"/>
      <c r="H44" s="160"/>
      <c r="I44" s="160">
        <f>SUM(I13:I43)</f>
        <v>5.7500000000000009</v>
      </c>
      <c r="J44" s="160"/>
      <c r="K44" s="160"/>
      <c r="L44" s="160">
        <f>SUM(L13:L43)</f>
        <v>6.1354166666666661</v>
      </c>
      <c r="M44" s="160"/>
      <c r="N44" s="160"/>
      <c r="O44" s="160">
        <f>SUM(O13:O43)</f>
        <v>5.239583333333333</v>
      </c>
      <c r="P44" s="161"/>
      <c r="Q44" s="160"/>
      <c r="R44" s="160">
        <f>SUM(R13:R43)</f>
        <v>6.3541666666666661</v>
      </c>
      <c r="S44" s="160"/>
      <c r="T44" s="160"/>
      <c r="U44" s="160">
        <f>SUM(U13:U43)</f>
        <v>6.479166666666667</v>
      </c>
      <c r="V44" s="160"/>
      <c r="W44" s="160"/>
      <c r="X44" s="160">
        <f>SUM(X13:X43)</f>
        <v>5.510416666666667</v>
      </c>
      <c r="Y44" s="160"/>
      <c r="Z44" s="160"/>
      <c r="AA44" s="160">
        <f>SUM(AA13:AA43)</f>
        <v>4.5104166666666661</v>
      </c>
      <c r="AB44" s="160"/>
      <c r="AC44" s="160"/>
      <c r="AD44" s="160">
        <f>SUM(AD13:AD43)</f>
        <v>5.041666666666667</v>
      </c>
      <c r="AE44" s="160"/>
      <c r="AF44" s="160"/>
      <c r="AG44" s="160">
        <f>SUM(AG13:AG43)</f>
        <v>6.8645833333333321</v>
      </c>
      <c r="AH44" s="160"/>
      <c r="AI44" s="160"/>
      <c r="AJ44" s="160">
        <f>SUM(AJ13:AJ43)</f>
        <v>3.0833333333333326</v>
      </c>
      <c r="AK44" s="160"/>
      <c r="AL44" s="160"/>
      <c r="AM44" s="160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63.260416666666664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SUM(AJ19:AJ25)+SUM(AM36:AM42)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personnels'!G27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1.0729166666666643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AH48" s="640"/>
      <c r="AI48" s="640"/>
      <c r="AJ48" s="640"/>
      <c r="AK48" s="640"/>
      <c r="AL48" s="640"/>
      <c r="AM48" s="640"/>
    </row>
    <row r="49" spans="1:38">
      <c r="F49" s="108" t="str">
        <f>'Liste des personnels'!C49</f>
        <v>Saint-Pol-sur-Mer, le 01/09/2017</v>
      </c>
      <c r="R49" s="121" t="str">
        <f>'Liste des personnels'!$D$51</f>
        <v>Le Proviseur,</v>
      </c>
      <c r="AD49" s="121" t="s">
        <v>85</v>
      </c>
      <c r="AJ49" s="163" t="s">
        <v>197</v>
      </c>
      <c r="AK49" s="163"/>
      <c r="AL49" s="163"/>
    </row>
    <row r="50" spans="1:38">
      <c r="AJ50" s="163">
        <f>31-5</f>
        <v>26</v>
      </c>
      <c r="AK50" s="163" t="s">
        <v>114</v>
      </c>
      <c r="AL50" s="163"/>
    </row>
    <row r="51" spans="1:38">
      <c r="A51" s="450" t="s">
        <v>108</v>
      </c>
      <c r="B51" s="637" t="s">
        <v>226</v>
      </c>
      <c r="C51" s="638"/>
      <c r="D51" s="638"/>
      <c r="E51" s="638"/>
      <c r="F51" s="638"/>
    </row>
    <row r="52" spans="1:38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>
        <f>J7</f>
        <v>0</v>
      </c>
    </row>
    <row r="53" spans="1:38">
      <c r="A53" s="428" t="s">
        <v>215</v>
      </c>
      <c r="B53" s="630" t="s">
        <v>222</v>
      </c>
      <c r="C53" s="631"/>
      <c r="D53" s="631"/>
      <c r="E53" s="631"/>
      <c r="F53" s="631"/>
    </row>
    <row r="54" spans="1:38">
      <c r="A54" s="432" t="s">
        <v>107</v>
      </c>
      <c r="B54" s="641" t="s">
        <v>225</v>
      </c>
      <c r="C54" s="642"/>
      <c r="D54" s="642"/>
      <c r="E54" s="642"/>
      <c r="F54" s="642"/>
    </row>
    <row r="55" spans="1:38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8">
    <mergeCell ref="B51:F51"/>
    <mergeCell ref="B52:F52"/>
    <mergeCell ref="B53:F53"/>
    <mergeCell ref="B54:F54"/>
    <mergeCell ref="B55:G55"/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D46:F46"/>
    <mergeCell ref="G46:I46"/>
    <mergeCell ref="K46:Q46"/>
    <mergeCell ref="R46:T46"/>
    <mergeCell ref="W46:AA46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186" priority="12" stopIfTrue="1" operator="containsText" text="samedi">
      <formula>NOT(ISERROR(SEARCH("samedi",D13)))</formula>
    </cfRule>
    <cfRule type="containsText" dxfId="185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184" priority="6" stopIfTrue="1" operator="containsText" text="sam">
      <formula>NOT(ISERROR(SEARCH("sam",D13)))</formula>
    </cfRule>
    <cfRule type="containsText" dxfId="183" priority="7" stopIfTrue="1" operator="containsText" text="sam;dim">
      <formula>NOT(ISERROR(SEARCH("sam;dim",D13)))</formula>
    </cfRule>
    <cfRule type="containsText" dxfId="182" priority="8" stopIfTrue="1" operator="containsText" text="dim">
      <formula>NOT(ISERROR(SEARCH("dim",D13)))</formula>
    </cfRule>
    <cfRule type="containsText" dxfId="181" priority="9" stopIfTrue="1" operator="containsText" text="lun">
      <formula>NOT(ISERROR(SEARCH("lun",D13)))</formula>
    </cfRule>
    <cfRule type="containsText" dxfId="180" priority="10" stopIfTrue="1" operator="containsText" text="lun">
      <formula>NOT(ISERROR(SEARCH("lun",D13)))</formula>
    </cfRule>
    <cfRule type="containsText" dxfId="179" priority="11" stopIfTrue="1" operator="containsText" text="dim">
      <formula>NOT(ISERROR(SEARCH("dim",D13)))</formula>
    </cfRule>
  </conditionalFormatting>
  <conditionalFormatting sqref="D14">
    <cfRule type="containsText" dxfId="178" priority="5" stopIfTrue="1" operator="containsText" text="sam">
      <formula>NOT(ISERROR(SEARCH("sam",D14)))</formula>
    </cfRule>
  </conditionalFormatting>
  <conditionalFormatting sqref="A53">
    <cfRule type="containsText" dxfId="177" priority="4" operator="containsText" text="FERIE">
      <formula>NOT(ISERROR(SEARCH("FERIE",A53)))</formula>
    </cfRule>
  </conditionalFormatting>
  <conditionalFormatting sqref="A52">
    <cfRule type="cellIs" dxfId="176" priority="3" operator="equal">
      <formula>$A$53</formula>
    </cfRule>
  </conditionalFormatting>
  <conditionalFormatting sqref="A52">
    <cfRule type="cellIs" dxfId="175" priority="2" operator="equal">
      <formula>$A$53</formula>
    </cfRule>
  </conditionalFormatting>
  <conditionalFormatting sqref="A53">
    <cfRule type="cellIs" dxfId="174" priority="1" operator="equal">
      <formula>$A$53</formula>
    </cfRule>
  </conditionalFormatting>
  <pageMargins left="0.15763888888888888" right="0.2361111111111111" top="0.19652777777777777" bottom="0.11805555555555555" header="0.51180555555555551" footer="0.51180555555555551"/>
  <pageSetup paperSize="9" scale="60" firstPageNumber="0" orientation="landscape" r:id="rId1"/>
  <headerFooter alignWithMargins="0"/>
  <drawing r:id="rId2"/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54"/>
  <dimension ref="A4:BJ29"/>
  <sheetViews>
    <sheetView workbookViewId="0">
      <selection activeCell="BI2" sqref="BI2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">
        <v>116</v>
      </c>
      <c r="BC5" s="35"/>
      <c r="BF5" s="673">
        <f>'Liste des personnels'!H5</f>
        <v>41517</v>
      </c>
      <c r="BG5" s="673"/>
      <c r="BH5" s="673"/>
      <c r="BI5" s="673"/>
    </row>
    <row r="6" spans="1:62">
      <c r="AO6" s="674" t="s">
        <v>117</v>
      </c>
      <c r="AP6" s="674"/>
      <c r="AQ6" s="674"/>
      <c r="AR6" s="674"/>
      <c r="AS6" s="674"/>
      <c r="AT6" s="674"/>
      <c r="AU6" s="674"/>
      <c r="AV6" s="674"/>
      <c r="AW6" s="674"/>
      <c r="AX6" s="674"/>
      <c r="AY6" s="674"/>
      <c r="AZ6" s="674"/>
      <c r="BA6" s="674"/>
      <c r="BB6" s="674"/>
      <c r="BC6" s="674"/>
      <c r="BD6" s="674"/>
      <c r="BF6" s="673">
        <f>'Liste des personnels'!L5</f>
        <v>41881</v>
      </c>
      <c r="BG6" s="673"/>
      <c r="BH6" s="673"/>
      <c r="BI6" s="673"/>
      <c r="BJ6" s="34" t="s">
        <v>118</v>
      </c>
    </row>
    <row r="8" spans="1:62" s="38" customFormat="1" ht="18.75" customHeight="1">
      <c r="B8" s="39" t="s">
        <v>69</v>
      </c>
      <c r="N8" s="39">
        <f>'Liste des personnels'!C28</f>
        <v>0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personnels'!D28</f>
        <v>Agent Technique Territorial Titulaire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personnels'!E28</f>
        <v>Entretien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 thickBo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personnels'!F28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1" spans="1:62" ht="15" thickTop="1">
      <c r="A11" s="42"/>
      <c r="B11" s="43"/>
      <c r="C11" s="42"/>
      <c r="D11" s="44"/>
      <c r="E11" s="618" t="s">
        <v>73</v>
      </c>
      <c r="F11" s="618"/>
      <c r="G11" s="618"/>
      <c r="H11" s="618"/>
      <c r="I11" s="618"/>
      <c r="J11" s="618"/>
      <c r="K11" s="618"/>
      <c r="L11" s="618"/>
      <c r="M11" s="618"/>
      <c r="N11" s="618"/>
      <c r="O11" s="618"/>
      <c r="P11" s="618"/>
      <c r="Q11" s="618"/>
      <c r="R11" s="618"/>
      <c r="S11" s="618"/>
      <c r="T11" s="618"/>
      <c r="U11" s="618"/>
      <c r="V11" s="618"/>
      <c r="W11" s="618"/>
      <c r="X11" s="618"/>
      <c r="Y11" s="618"/>
      <c r="Z11" s="618"/>
      <c r="AA11" s="618"/>
      <c r="AB11" s="618"/>
      <c r="AC11" s="618"/>
      <c r="AD11" s="618"/>
      <c r="AE11" s="618"/>
      <c r="AF11" s="618"/>
      <c r="AG11" s="618"/>
      <c r="AH11" s="618"/>
      <c r="AI11" s="618"/>
      <c r="AJ11" s="618"/>
      <c r="AK11" s="618"/>
      <c r="AL11" s="618"/>
      <c r="AM11" s="618"/>
      <c r="AN11" s="618"/>
      <c r="AO11" s="618"/>
      <c r="AP11" s="618"/>
      <c r="AQ11" s="618"/>
      <c r="AR11" s="618"/>
      <c r="AS11" s="618"/>
      <c r="AT11" s="618"/>
      <c r="AU11" s="618"/>
      <c r="AV11" s="618"/>
      <c r="AW11" s="618"/>
      <c r="AX11" s="618"/>
      <c r="AY11" s="618"/>
      <c r="AZ11" s="618"/>
      <c r="BA11" s="618"/>
      <c r="BB11" s="618"/>
      <c r="BC11" s="618"/>
      <c r="BD11" s="618"/>
      <c r="BE11" s="618"/>
      <c r="BF11" s="618"/>
      <c r="BG11" s="618"/>
      <c r="BH11" s="618"/>
      <c r="BI11" s="45"/>
    </row>
    <row r="12" spans="1:62" ht="15.9" customHeight="1" thickBot="1">
      <c r="A12" s="46" t="s">
        <v>74</v>
      </c>
      <c r="B12" s="47"/>
      <c r="C12" s="619">
        <v>6</v>
      </c>
      <c r="D12" s="619"/>
      <c r="E12" s="48"/>
      <c r="F12" s="48"/>
      <c r="G12" s="620">
        <v>7</v>
      </c>
      <c r="H12" s="620"/>
      <c r="I12" s="48"/>
      <c r="J12" s="48"/>
      <c r="K12" s="620">
        <v>8</v>
      </c>
      <c r="L12" s="620"/>
      <c r="M12" s="48"/>
      <c r="N12" s="48"/>
      <c r="O12" s="620">
        <v>9</v>
      </c>
      <c r="P12" s="620"/>
      <c r="Q12" s="48"/>
      <c r="R12" s="48"/>
      <c r="S12" s="620">
        <v>10</v>
      </c>
      <c r="T12" s="620"/>
      <c r="U12" s="48"/>
      <c r="V12" s="48"/>
      <c r="W12" s="620">
        <v>11</v>
      </c>
      <c r="X12" s="620"/>
      <c r="Y12" s="48"/>
      <c r="Z12" s="48"/>
      <c r="AA12" s="620">
        <v>12</v>
      </c>
      <c r="AB12" s="620"/>
      <c r="AC12" s="48"/>
      <c r="AD12" s="48"/>
      <c r="AE12" s="620">
        <v>13</v>
      </c>
      <c r="AF12" s="620"/>
      <c r="AG12" s="48"/>
      <c r="AH12" s="48"/>
      <c r="AI12" s="620">
        <v>14</v>
      </c>
      <c r="AJ12" s="620"/>
      <c r="AK12" s="48"/>
      <c r="AL12" s="48"/>
      <c r="AM12" s="620">
        <v>15</v>
      </c>
      <c r="AN12" s="620"/>
      <c r="AO12" s="48"/>
      <c r="AP12" s="48"/>
      <c r="AQ12" s="620">
        <v>16</v>
      </c>
      <c r="AR12" s="620"/>
      <c r="AS12" s="48"/>
      <c r="AT12" s="48"/>
      <c r="AU12" s="620">
        <v>17</v>
      </c>
      <c r="AV12" s="620"/>
      <c r="AW12" s="48"/>
      <c r="AX12" s="48"/>
      <c r="AY12" s="620">
        <v>18</v>
      </c>
      <c r="AZ12" s="620"/>
      <c r="BA12" s="48"/>
      <c r="BB12" s="48"/>
      <c r="BC12" s="620">
        <v>19</v>
      </c>
      <c r="BD12" s="620"/>
      <c r="BE12" s="48"/>
      <c r="BF12" s="48"/>
      <c r="BG12" s="622">
        <v>20</v>
      </c>
      <c r="BH12" s="622"/>
      <c r="BI12" s="49" t="s">
        <v>75</v>
      </c>
    </row>
    <row r="13" spans="1:62" ht="31.5" customHeight="1" thickTop="1">
      <c r="A13" s="50" t="s">
        <v>76</v>
      </c>
      <c r="B13" s="51"/>
      <c r="C13" s="52"/>
      <c r="D13" s="53"/>
      <c r="E13" s="54"/>
      <c r="F13" s="57"/>
      <c r="G13" s="57"/>
      <c r="H13" s="55"/>
      <c r="I13" s="56"/>
      <c r="J13" s="56"/>
      <c r="K13" s="56"/>
      <c r="L13" s="55"/>
      <c r="M13" s="56"/>
      <c r="N13" s="56"/>
      <c r="O13" s="56"/>
      <c r="P13" s="55"/>
      <c r="Q13" s="56"/>
      <c r="R13" s="56"/>
      <c r="S13" s="173"/>
      <c r="T13" s="55"/>
      <c r="U13" s="56"/>
      <c r="V13" s="56"/>
      <c r="W13" s="56"/>
      <c r="X13" s="55"/>
      <c r="Y13" s="54"/>
      <c r="Z13" s="54"/>
      <c r="AA13" s="54"/>
      <c r="AB13" s="55"/>
      <c r="AC13" s="56"/>
      <c r="AD13" s="56"/>
      <c r="AE13" s="56"/>
      <c r="AF13" s="55"/>
      <c r="AG13" s="56"/>
      <c r="AH13" s="56"/>
      <c r="AI13" s="56"/>
      <c r="AJ13" s="112"/>
      <c r="AK13" s="56"/>
      <c r="AL13" s="56"/>
      <c r="AM13" s="58"/>
      <c r="AN13" s="173"/>
      <c r="AO13" s="56"/>
      <c r="AP13" s="56"/>
      <c r="AQ13" s="58"/>
      <c r="AR13" s="55"/>
      <c r="AS13" s="56"/>
      <c r="AT13" s="54"/>
      <c r="AU13" s="54"/>
      <c r="AV13" s="53"/>
      <c r="AW13" s="54"/>
      <c r="AX13" s="54"/>
      <c r="AY13" s="54"/>
      <c r="AZ13" s="53"/>
      <c r="BA13" s="54"/>
      <c r="BB13" s="54"/>
      <c r="BC13" s="54"/>
      <c r="BD13" s="53"/>
      <c r="BE13" s="54"/>
      <c r="BF13" s="54"/>
      <c r="BG13" s="54"/>
      <c r="BH13" s="61"/>
      <c r="BI13" s="62">
        <v>0.36458333333333331</v>
      </c>
    </row>
    <row r="14" spans="1:62" ht="30" customHeight="1">
      <c r="A14" s="63" t="s">
        <v>77</v>
      </c>
      <c r="B14" s="64"/>
      <c r="C14" s="65"/>
      <c r="D14" s="66"/>
      <c r="E14" s="67"/>
      <c r="F14" s="71"/>
      <c r="G14" s="71"/>
      <c r="H14" s="75"/>
      <c r="I14" s="69"/>
      <c r="J14" s="69"/>
      <c r="K14" s="69"/>
      <c r="L14" s="68"/>
      <c r="M14" s="69"/>
      <c r="N14" s="69"/>
      <c r="O14" s="69"/>
      <c r="P14" s="68"/>
      <c r="Q14" s="69"/>
      <c r="R14" s="69"/>
      <c r="S14" s="173"/>
      <c r="T14" s="68"/>
      <c r="U14" s="69"/>
      <c r="V14" s="69"/>
      <c r="W14" s="69"/>
      <c r="X14" s="68"/>
      <c r="Y14" s="67"/>
      <c r="Z14" s="67"/>
      <c r="AA14" s="67"/>
      <c r="AB14" s="68"/>
      <c r="AC14" s="69"/>
      <c r="AD14" s="69"/>
      <c r="AE14" s="69"/>
      <c r="AF14" s="68"/>
      <c r="AG14" s="69"/>
      <c r="AH14" s="69"/>
      <c r="AI14" s="69"/>
      <c r="AJ14" s="116"/>
      <c r="AK14" s="69"/>
      <c r="AL14" s="69"/>
      <c r="AM14" s="84"/>
      <c r="AN14" s="173"/>
      <c r="AO14" s="69"/>
      <c r="AP14" s="69"/>
      <c r="AQ14" s="84"/>
      <c r="AR14" s="68"/>
      <c r="AS14" s="69"/>
      <c r="AT14" s="67"/>
      <c r="AU14" s="67"/>
      <c r="AV14" s="66"/>
      <c r="AW14" s="74"/>
      <c r="AX14" s="74"/>
      <c r="AY14" s="74"/>
      <c r="AZ14" s="66"/>
      <c r="BA14" s="74"/>
      <c r="BB14" s="74"/>
      <c r="BC14" s="74"/>
      <c r="BD14" s="66"/>
      <c r="BE14" s="74"/>
      <c r="BF14" s="74"/>
      <c r="BG14" s="74"/>
      <c r="BH14" s="79"/>
      <c r="BI14" s="80">
        <f>BI13</f>
        <v>0.36458333333333331</v>
      </c>
    </row>
    <row r="15" spans="1:62" ht="30" customHeight="1">
      <c r="A15" s="63" t="s">
        <v>78</v>
      </c>
      <c r="B15" s="64"/>
      <c r="C15" s="65"/>
      <c r="D15" s="66"/>
      <c r="E15" s="74"/>
      <c r="F15" s="78"/>
      <c r="G15" s="78"/>
      <c r="H15" s="75"/>
      <c r="I15" s="76"/>
      <c r="J15" s="76"/>
      <c r="K15" s="69"/>
      <c r="L15" s="68"/>
      <c r="M15" s="69"/>
      <c r="N15" s="69"/>
      <c r="O15" s="69"/>
      <c r="P15" s="327"/>
      <c r="Q15" s="76"/>
      <c r="R15" s="76"/>
      <c r="S15" s="76"/>
      <c r="T15" s="75"/>
      <c r="U15" s="76"/>
      <c r="V15" s="76"/>
      <c r="W15" s="76"/>
      <c r="X15" s="280"/>
      <c r="Y15" s="67"/>
      <c r="Z15" s="74"/>
      <c r="AA15" s="74"/>
      <c r="AB15" s="66"/>
      <c r="AC15" s="74"/>
      <c r="AD15" s="74"/>
      <c r="AE15" s="175"/>
      <c r="AF15" s="66"/>
      <c r="AG15" s="74"/>
      <c r="AH15" s="74"/>
      <c r="AI15" s="175"/>
      <c r="AJ15" s="66"/>
      <c r="AK15" s="74"/>
      <c r="AL15" s="74"/>
      <c r="AM15" s="175"/>
      <c r="AN15" s="177"/>
      <c r="AO15" s="74"/>
      <c r="AP15" s="74"/>
      <c r="AQ15" s="175"/>
      <c r="AR15" s="66"/>
      <c r="AS15" s="74"/>
      <c r="AT15" s="74"/>
      <c r="AU15" s="74"/>
      <c r="AV15" s="66"/>
      <c r="AW15" s="74"/>
      <c r="AX15" s="74"/>
      <c r="AY15" s="74"/>
      <c r="AZ15" s="66"/>
      <c r="BA15" s="74"/>
      <c r="BB15" s="74"/>
      <c r="BC15" s="74"/>
      <c r="BD15" s="66"/>
      <c r="BE15" s="74"/>
      <c r="BF15" s="74"/>
      <c r="BG15" s="74"/>
      <c r="BH15" s="79"/>
      <c r="BI15" s="80">
        <v>0.16666666666666666</v>
      </c>
    </row>
    <row r="16" spans="1:62" ht="30" customHeight="1">
      <c r="A16" s="81" t="s">
        <v>79</v>
      </c>
      <c r="B16" s="82"/>
      <c r="C16" s="65"/>
      <c r="D16" s="66"/>
      <c r="E16" s="74"/>
      <c r="F16" s="78"/>
      <c r="G16" s="78"/>
      <c r="H16" s="75"/>
      <c r="I16" s="76"/>
      <c r="J16" s="76"/>
      <c r="K16" s="76"/>
      <c r="L16" s="75"/>
      <c r="M16" s="76"/>
      <c r="N16" s="76"/>
      <c r="O16" s="76"/>
      <c r="P16" s="75"/>
      <c r="Q16" s="76"/>
      <c r="R16" s="76"/>
      <c r="S16" s="173"/>
      <c r="T16" s="75"/>
      <c r="U16" s="76"/>
      <c r="V16" s="76"/>
      <c r="W16" s="76"/>
      <c r="X16" s="75"/>
      <c r="Y16" s="74"/>
      <c r="Z16" s="74"/>
      <c r="AA16" s="74"/>
      <c r="AB16" s="75"/>
      <c r="AC16" s="76"/>
      <c r="AD16" s="76"/>
      <c r="AE16" s="76"/>
      <c r="AF16" s="75"/>
      <c r="AG16" s="76"/>
      <c r="AH16" s="76"/>
      <c r="AI16" s="76"/>
      <c r="AJ16" s="119"/>
      <c r="AK16" s="76"/>
      <c r="AL16" s="76"/>
      <c r="AM16" s="174"/>
      <c r="AN16" s="173"/>
      <c r="AO16" s="76"/>
      <c r="AP16" s="76"/>
      <c r="AQ16" s="174"/>
      <c r="AR16" s="75"/>
      <c r="AS16" s="76"/>
      <c r="AT16" s="74"/>
      <c r="AU16" s="74"/>
      <c r="AV16" s="66"/>
      <c r="AW16" s="74"/>
      <c r="AX16" s="74"/>
      <c r="AY16" s="74"/>
      <c r="AZ16" s="66"/>
      <c r="BA16" s="74"/>
      <c r="BB16" s="74"/>
      <c r="BC16" s="74"/>
      <c r="BD16" s="66"/>
      <c r="BE16" s="74"/>
      <c r="BF16" s="74"/>
      <c r="BG16" s="74"/>
      <c r="BH16" s="79"/>
      <c r="BI16" s="87">
        <f>BI13</f>
        <v>0.36458333333333331</v>
      </c>
    </row>
    <row r="17" spans="1:61" ht="30" customHeight="1">
      <c r="A17" s="63" t="s">
        <v>80</v>
      </c>
      <c r="B17" s="64"/>
      <c r="C17" s="65"/>
      <c r="D17" s="66"/>
      <c r="E17" s="67"/>
      <c r="F17" s="71"/>
      <c r="G17" s="71"/>
      <c r="H17" s="75"/>
      <c r="I17" s="69"/>
      <c r="J17" s="69"/>
      <c r="K17" s="69"/>
      <c r="L17" s="68"/>
      <c r="M17" s="69"/>
      <c r="N17" s="69"/>
      <c r="O17" s="69"/>
      <c r="P17" s="68"/>
      <c r="Q17" s="69"/>
      <c r="R17" s="69"/>
      <c r="S17" s="173"/>
      <c r="T17" s="68"/>
      <c r="U17" s="69"/>
      <c r="V17" s="69"/>
      <c r="W17" s="69"/>
      <c r="X17" s="68"/>
      <c r="Y17" s="67"/>
      <c r="Z17" s="67"/>
      <c r="AA17" s="67"/>
      <c r="AB17" s="68"/>
      <c r="AC17" s="69"/>
      <c r="AD17" s="69"/>
      <c r="AE17" s="69"/>
      <c r="AF17" s="68"/>
      <c r="AG17" s="69"/>
      <c r="AH17" s="69"/>
      <c r="AI17" s="69"/>
      <c r="AJ17" s="116"/>
      <c r="AK17" s="69"/>
      <c r="AL17" s="69"/>
      <c r="AM17" s="84"/>
      <c r="AN17" s="173"/>
      <c r="AO17" s="69"/>
      <c r="AP17" s="69"/>
      <c r="AQ17" s="84"/>
      <c r="AR17" s="68"/>
      <c r="AS17" s="69"/>
      <c r="AT17" s="67"/>
      <c r="AU17" s="67"/>
      <c r="AV17" s="66"/>
      <c r="AW17" s="74"/>
      <c r="AX17" s="74"/>
      <c r="AY17" s="74"/>
      <c r="AZ17" s="66"/>
      <c r="BA17" s="74"/>
      <c r="BB17" s="74"/>
      <c r="BC17" s="74"/>
      <c r="BD17" s="66"/>
      <c r="BE17" s="74"/>
      <c r="BF17" s="74"/>
      <c r="BG17" s="74"/>
      <c r="BH17" s="79"/>
      <c r="BI17" s="80">
        <f>BI13</f>
        <v>0.36458333333333331</v>
      </c>
    </row>
    <row r="18" spans="1:61" ht="30" customHeight="1" thickBot="1">
      <c r="A18" s="46" t="s">
        <v>81</v>
      </c>
      <c r="B18" s="47"/>
      <c r="C18" s="96"/>
      <c r="D18" s="97"/>
      <c r="E18" s="98"/>
      <c r="F18" s="98"/>
      <c r="G18" s="98"/>
      <c r="H18" s="97"/>
      <c r="I18" s="98"/>
      <c r="J18" s="98"/>
      <c r="K18" s="98"/>
      <c r="L18" s="97"/>
      <c r="M18" s="98"/>
      <c r="N18" s="98"/>
      <c r="O18" s="98"/>
      <c r="P18" s="97"/>
      <c r="Q18" s="98"/>
      <c r="R18" s="98"/>
      <c r="S18" s="98"/>
      <c r="T18" s="97"/>
      <c r="U18" s="98"/>
      <c r="V18" s="98"/>
      <c r="W18" s="98"/>
      <c r="X18" s="97"/>
      <c r="Y18" s="98"/>
      <c r="Z18" s="98"/>
      <c r="AA18" s="98"/>
      <c r="AB18" s="97"/>
      <c r="AC18" s="98"/>
      <c r="AD18" s="98"/>
      <c r="AE18" s="98"/>
      <c r="AF18" s="97"/>
      <c r="AG18" s="98"/>
      <c r="AH18" s="98"/>
      <c r="AI18" s="98"/>
      <c r="AJ18" s="97"/>
      <c r="AK18" s="98"/>
      <c r="AL18" s="98"/>
      <c r="AM18" s="98"/>
      <c r="AN18" s="97"/>
      <c r="AO18" s="98"/>
      <c r="AP18" s="98"/>
      <c r="AQ18" s="98"/>
      <c r="AR18" s="97"/>
      <c r="AS18" s="98"/>
      <c r="AT18" s="98"/>
      <c r="AU18" s="98"/>
      <c r="AV18" s="97"/>
      <c r="AW18" s="98"/>
      <c r="AX18" s="98"/>
      <c r="AY18" s="98"/>
      <c r="AZ18" s="97"/>
      <c r="BA18" s="98"/>
      <c r="BB18" s="98"/>
      <c r="BC18" s="98"/>
      <c r="BD18" s="97"/>
      <c r="BE18" s="98"/>
      <c r="BF18" s="98"/>
      <c r="BG18" s="98"/>
      <c r="BH18" s="99"/>
      <c r="BI18" s="100"/>
    </row>
    <row r="19" spans="1:61" ht="15" customHeight="1" thickTop="1" thickBot="1">
      <c r="B19" s="34" t="s">
        <v>82</v>
      </c>
      <c r="BB19" s="101"/>
      <c r="BC19" s="102"/>
      <c r="BD19" s="102"/>
      <c r="BE19" s="102"/>
      <c r="BF19" s="621" t="s">
        <v>83</v>
      </c>
      <c r="BG19" s="621"/>
      <c r="BH19" s="621"/>
      <c r="BI19" s="103">
        <f>BI13+BI14+BI15+BI16+BI17</f>
        <v>1.6249999999999998</v>
      </c>
    </row>
    <row r="20" spans="1:61" ht="15" thickTop="1"/>
    <row r="21" spans="1:61">
      <c r="E21" s="104"/>
      <c r="F21" s="105"/>
      <c r="G21" s="106"/>
      <c r="I21" s="34" t="s">
        <v>84</v>
      </c>
      <c r="BB21" s="102"/>
      <c r="BC21" s="102"/>
      <c r="BD21" s="102"/>
      <c r="BE21" s="102"/>
      <c r="BF21" s="102"/>
      <c r="BG21" s="102"/>
      <c r="BH21" s="102"/>
      <c r="BI21" s="107"/>
    </row>
    <row r="22" spans="1:61">
      <c r="BB22" s="102"/>
      <c r="BC22" s="102"/>
      <c r="BD22" s="102"/>
      <c r="BE22" s="102"/>
      <c r="BF22" s="102"/>
      <c r="BG22" s="102"/>
      <c r="BH22" s="102"/>
      <c r="BI22" s="107"/>
    </row>
    <row r="23" spans="1:61">
      <c r="BB23" s="102"/>
      <c r="BC23" s="102"/>
      <c r="BD23" s="102"/>
      <c r="BE23" s="102"/>
      <c r="BF23" s="102"/>
      <c r="BG23" s="102"/>
      <c r="BH23" s="102"/>
    </row>
    <row r="24" spans="1:61">
      <c r="L24" s="108" t="str">
        <f>'Liste des personnels'!C49</f>
        <v>Saint-Pol-sur-Mer, le 01/09/2017</v>
      </c>
      <c r="M24" s="108"/>
      <c r="BB24" s="102"/>
      <c r="BC24" s="102"/>
      <c r="BD24" s="102"/>
      <c r="BE24" s="102"/>
      <c r="BF24" s="102"/>
      <c r="BG24" s="102"/>
      <c r="BH24" s="102"/>
    </row>
    <row r="25" spans="1:61">
      <c r="BB25" s="102"/>
      <c r="BC25" s="102"/>
      <c r="BD25" s="102"/>
      <c r="BE25" s="102"/>
      <c r="BF25" s="102"/>
      <c r="BG25" s="102"/>
    </row>
    <row r="26" spans="1:61">
      <c r="AF26" s="34" t="str">
        <f>'Liste des personnels'!$D$51</f>
        <v>Le Proviseur,</v>
      </c>
      <c r="AV26" s="34" t="s">
        <v>85</v>
      </c>
    </row>
    <row r="29" spans="1:61">
      <c r="AH29" s="34" t="str">
        <f>'Liste des personnels'!$D$53</f>
        <v>J-M. SAILLY</v>
      </c>
      <c r="AX29" s="34">
        <f>N8</f>
        <v>0</v>
      </c>
    </row>
  </sheetData>
  <sheetProtection selectLockedCells="1" selectUnlockedCells="1"/>
  <mergeCells count="26">
    <mergeCell ref="AK10:AR10"/>
    <mergeCell ref="AS10:BI10"/>
    <mergeCell ref="BF5:BI5"/>
    <mergeCell ref="AO6:BD6"/>
    <mergeCell ref="BF6:BI6"/>
    <mergeCell ref="AK8:AR8"/>
    <mergeCell ref="AS8:BJ8"/>
    <mergeCell ref="AK9:AR9"/>
    <mergeCell ref="AS9:BI9"/>
    <mergeCell ref="E11:BH11"/>
    <mergeCell ref="C12:D12"/>
    <mergeCell ref="G12:H12"/>
    <mergeCell ref="K12:L12"/>
    <mergeCell ref="O12:P12"/>
    <mergeCell ref="S12:T12"/>
    <mergeCell ref="W12:X12"/>
    <mergeCell ref="AA12:AB12"/>
    <mergeCell ref="BC12:BD12"/>
    <mergeCell ref="BG12:BH12"/>
    <mergeCell ref="BF19:BH19"/>
    <mergeCell ref="AE12:AF12"/>
    <mergeCell ref="AI12:AJ12"/>
    <mergeCell ref="AM12:AN12"/>
    <mergeCell ref="AQ12:AR12"/>
    <mergeCell ref="AU12:AV12"/>
    <mergeCell ref="AY12:AZ12"/>
  </mergeCells>
  <pageMargins left="0.57013888888888886" right="0.25" top="0.3298611111111111" bottom="0.32013888888888886" header="0.51180555555555551" footer="0.51180555555555551"/>
  <pageSetup paperSize="9" firstPageNumber="0" orientation="landscape" r:id="rId1"/>
  <headerFooter alignWithMargins="0"/>
  <drawing r:id="rId2"/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38"/>
  <dimension ref="A4:BC55"/>
  <sheetViews>
    <sheetView topLeftCell="A21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2.44140625" style="121" customWidth="1"/>
    <col min="5" max="5" width="3.6640625" style="121" customWidth="1"/>
    <col min="6" max="6" width="7.88671875" style="121" customWidth="1"/>
    <col min="7" max="7" width="2.109375" style="121" customWidth="1"/>
    <col min="8" max="8" width="3.6640625" style="121" customWidth="1"/>
    <col min="9" max="9" width="7.88671875" style="121" customWidth="1"/>
    <col min="10" max="10" width="2.109375" style="121" customWidth="1"/>
    <col min="11" max="11" width="3.6640625" style="121" customWidth="1"/>
    <col min="12" max="12" width="7.88671875" style="121" customWidth="1"/>
    <col min="13" max="13" width="2.109375" style="121" customWidth="1"/>
    <col min="14" max="14" width="3.6640625" style="121" customWidth="1"/>
    <col min="15" max="15" width="7.88671875" style="121" customWidth="1"/>
    <col min="16" max="16" width="2.109375" style="121" customWidth="1"/>
    <col min="17" max="17" width="3.6640625" style="121" customWidth="1"/>
    <col min="18" max="18" width="7.88671875" style="121" customWidth="1"/>
    <col min="19" max="19" width="2.109375" style="121" customWidth="1"/>
    <col min="20" max="20" width="3.6640625" style="121" customWidth="1"/>
    <col min="21" max="21" width="7.88671875" style="121" customWidth="1"/>
    <col min="22" max="22" width="2.109375" style="121" customWidth="1"/>
    <col min="23" max="23" width="3.6640625" style="121" customWidth="1"/>
    <col min="24" max="24" width="7.88671875" style="121" customWidth="1"/>
    <col min="25" max="25" width="2.109375" style="121" customWidth="1"/>
    <col min="26" max="26" width="3.6640625" style="121" customWidth="1"/>
    <col min="27" max="27" width="7.88671875" style="121" customWidth="1"/>
    <col min="28" max="28" width="2.109375" style="121" customWidth="1"/>
    <col min="29" max="29" width="3.6640625" style="121" customWidth="1"/>
    <col min="30" max="30" width="7.88671875" style="121" customWidth="1"/>
    <col min="31" max="31" width="2.109375" style="121" customWidth="1"/>
    <col min="32" max="32" width="3.6640625" style="121" customWidth="1"/>
    <col min="33" max="33" width="7.88671875" style="121" customWidth="1"/>
    <col min="34" max="34" width="2.109375" style="121" customWidth="1"/>
    <col min="35" max="35" width="3.6640625" style="121" customWidth="1"/>
    <col min="36" max="36" width="7.88671875" style="121" customWidth="1"/>
    <col min="37" max="37" width="2.44140625" style="121" customWidth="1"/>
    <col min="38" max="38" width="3.6640625" style="121" customWidth="1"/>
    <col min="39" max="39" width="7.8867187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>
        <f>'Liste des personnels'!C28</f>
        <v>0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personnels'!D28</f>
        <v>Agent Technique Territorial Titulaire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personnels'!E28</f>
        <v>Entretien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personnels'!F28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32.25" customHeight="1">
      <c r="U10" s="615" t="s">
        <v>88</v>
      </c>
      <c r="V10" s="615"/>
      <c r="W10" s="615"/>
      <c r="X10" s="615"/>
      <c r="Y10" s="615"/>
      <c r="Z10" s="615"/>
      <c r="AA10" s="624" t="s">
        <v>193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.600000000000001" thickBot="1">
      <c r="AC11" s="138"/>
      <c r="AD11" s="138"/>
      <c r="AE11" s="138"/>
      <c r="AF11" s="138"/>
      <c r="AG11" s="138"/>
      <c r="AH11" s="138"/>
      <c r="AI11" s="138"/>
      <c r="AJ11" s="138"/>
      <c r="AK11" s="138"/>
      <c r="AL11" s="138"/>
      <c r="AM11" s="138"/>
      <c r="AN11" s="139"/>
      <c r="AO11" s="10"/>
      <c r="AP11" s="102"/>
      <c r="AQ11" s="102"/>
      <c r="AR11" s="102"/>
      <c r="AS11" s="102"/>
      <c r="AT11" s="102"/>
      <c r="AU11" s="102"/>
      <c r="AV11" s="102"/>
      <c r="AW11" s="102"/>
      <c r="AX11" s="102"/>
      <c r="AY11" s="102"/>
      <c r="AZ11" s="102"/>
      <c r="BA11" s="102"/>
      <c r="BB11" s="102"/>
      <c r="BC11" s="107"/>
    </row>
    <row r="12" spans="1:55" ht="15.75" customHeight="1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0.29166666666666669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0.36458333333333331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0.36458333333333331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0.36458333333333331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0.36458333333333331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0.36458333333333331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0.36458333333333331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0.36458333333333331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0.36458333333333331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0.36458333333333331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'11 semainier'!$BI$14</f>
        <v>0.36458333333333331</v>
      </c>
      <c r="G16" s="405">
        <v>41550</v>
      </c>
      <c r="H16" s="407">
        <v>4</v>
      </c>
      <c r="I16" s="412">
        <f>$F$18</f>
        <v>0.16666666666666666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0.36458333333333331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0.16666666666666666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0.36458333333333331</v>
      </c>
      <c r="AH16" s="405">
        <v>41823</v>
      </c>
      <c r="AI16" s="407">
        <v>4</v>
      </c>
      <c r="AJ16" s="412">
        <f>$F$18</f>
        <v>0.16666666666666666</v>
      </c>
      <c r="AK16" s="406">
        <v>41854</v>
      </c>
      <c r="AL16" s="407">
        <v>4</v>
      </c>
      <c r="AM16" s="432"/>
    </row>
    <row r="17" spans="2:40">
      <c r="D17" s="406">
        <v>41521</v>
      </c>
      <c r="E17" s="407">
        <v>5</v>
      </c>
      <c r="F17" s="412">
        <f>'11 semainier'!$BI$15</f>
        <v>0.36458333333333331</v>
      </c>
      <c r="G17" s="405">
        <v>41551</v>
      </c>
      <c r="H17" s="407">
        <v>5</v>
      </c>
      <c r="I17" s="412">
        <f>$F$19</f>
        <v>0.36458333333333331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0.36458333333333331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0.36458333333333331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0.36458333333333331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0.36458333333333331</v>
      </c>
      <c r="AH17" s="405">
        <v>41824</v>
      </c>
      <c r="AI17" s="407">
        <v>5</v>
      </c>
      <c r="AJ17" s="412">
        <f>$F$19</f>
        <v>0.36458333333333331</v>
      </c>
      <c r="AK17" s="406">
        <v>41855</v>
      </c>
      <c r="AL17" s="407">
        <v>5</v>
      </c>
      <c r="AM17" s="432"/>
    </row>
    <row r="18" spans="2:40">
      <c r="D18" s="406">
        <v>41522</v>
      </c>
      <c r="E18" s="408">
        <v>6</v>
      </c>
      <c r="F18" s="412">
        <f>'11 semainier'!$BI$16</f>
        <v>0.16666666666666666</v>
      </c>
      <c r="G18" s="405">
        <v>41552</v>
      </c>
      <c r="H18" s="408">
        <v>6</v>
      </c>
      <c r="I18" s="412">
        <f>$F$20</f>
        <v>0.36458333333333331</v>
      </c>
      <c r="J18" s="406">
        <v>41583</v>
      </c>
      <c r="K18" s="408">
        <v>6</v>
      </c>
      <c r="L18" s="412">
        <f>$F$16</f>
        <v>0.36458333333333331</v>
      </c>
      <c r="M18" s="406">
        <v>41613</v>
      </c>
      <c r="N18" s="408">
        <v>6</v>
      </c>
      <c r="O18" s="412">
        <f>$F$18</f>
        <v>0.16666666666666666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0.36458333333333331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0.36458333333333331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0.16666666666666666</v>
      </c>
      <c r="AH18" s="405">
        <v>41825</v>
      </c>
      <c r="AI18" s="408">
        <v>6</v>
      </c>
      <c r="AJ18" s="412">
        <f>$F$20</f>
        <v>0.36458333333333331</v>
      </c>
      <c r="AK18" s="406">
        <v>41856</v>
      </c>
      <c r="AL18" s="408">
        <v>6</v>
      </c>
      <c r="AM18" s="432" t="s">
        <v>223</v>
      </c>
    </row>
    <row r="19" spans="2:40">
      <c r="D19" s="406">
        <v>41523</v>
      </c>
      <c r="E19" s="408">
        <v>7</v>
      </c>
      <c r="F19" s="412">
        <f>'11 semainier'!$BI$17</f>
        <v>0.36458333333333331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0.36458333333333331</v>
      </c>
      <c r="M19" s="406">
        <v>41614</v>
      </c>
      <c r="N19" s="408">
        <v>7</v>
      </c>
      <c r="O19" s="412">
        <f>$F$19</f>
        <v>0.36458333333333331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0.16666666666666666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0.36458333333333331</v>
      </c>
      <c r="AE19" s="406">
        <v>41796</v>
      </c>
      <c r="AF19" s="409">
        <v>7</v>
      </c>
      <c r="AG19" s="412">
        <f>$F$19</f>
        <v>0.36458333333333331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2:40">
      <c r="D20" s="406">
        <v>41524</v>
      </c>
      <c r="E20" s="408">
        <v>8</v>
      </c>
      <c r="F20" s="412">
        <f>'11 semainier'!$BI$18</f>
        <v>0.36458333333333331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0.16666666666666666</v>
      </c>
      <c r="M20" s="406">
        <v>41615</v>
      </c>
      <c r="N20" s="408">
        <v>8</v>
      </c>
      <c r="O20" s="412">
        <f>$F$20</f>
        <v>0.36458333333333331</v>
      </c>
      <c r="P20" s="413">
        <v>41646</v>
      </c>
      <c r="Q20" s="408">
        <v>8</v>
      </c>
      <c r="R20" s="412">
        <f>$F$16</f>
        <v>0.36458333333333331</v>
      </c>
      <c r="S20" s="406">
        <v>41677</v>
      </c>
      <c r="T20" s="409">
        <v>8</v>
      </c>
      <c r="U20" s="412">
        <f>$F$19</f>
        <v>0.36458333333333331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0.36458333333333331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2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0.36458333333333331</v>
      </c>
      <c r="J21" s="406">
        <v>41586</v>
      </c>
      <c r="K21" s="408">
        <v>9</v>
      </c>
      <c r="L21" s="412">
        <f>$F$19</f>
        <v>0.36458333333333331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0.36458333333333331</v>
      </c>
      <c r="S21" s="406">
        <v>41678</v>
      </c>
      <c r="T21" s="407">
        <v>9</v>
      </c>
      <c r="U21" s="412">
        <f>$F$20</f>
        <v>0.36458333333333331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0.36458333333333331</v>
      </c>
      <c r="AB21" s="406">
        <v>41767</v>
      </c>
      <c r="AC21" s="408">
        <v>9</v>
      </c>
      <c r="AD21" s="412">
        <f>$F$18</f>
        <v>0.16666666666666666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2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0.36458333333333331</v>
      </c>
      <c r="J22" s="406">
        <v>41587</v>
      </c>
      <c r="K22" s="408">
        <v>10</v>
      </c>
      <c r="L22" s="412">
        <f>$F$20</f>
        <v>0.36458333333333331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0.16666666666666666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0.36458333333333331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2:40">
      <c r="D23" s="406">
        <v>41527</v>
      </c>
      <c r="E23" s="408">
        <v>11</v>
      </c>
      <c r="F23" s="412">
        <f>$F$16</f>
        <v>0.36458333333333331</v>
      </c>
      <c r="G23" s="405">
        <v>41557</v>
      </c>
      <c r="H23" s="408">
        <v>11</v>
      </c>
      <c r="I23" s="412">
        <f>$F$18</f>
        <v>0.16666666666666666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0.36458333333333331</v>
      </c>
      <c r="P23" s="413">
        <v>41649</v>
      </c>
      <c r="Q23" s="408">
        <v>11</v>
      </c>
      <c r="R23" s="412">
        <f>$F$19</f>
        <v>0.36458333333333331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0.16666666666666666</v>
      </c>
      <c r="AB23" s="406">
        <v>41769</v>
      </c>
      <c r="AC23" s="409">
        <v>11</v>
      </c>
      <c r="AD23" s="412">
        <f>$F$20</f>
        <v>0.36458333333333331</v>
      </c>
      <c r="AE23" s="406">
        <v>41800</v>
      </c>
      <c r="AF23" s="408">
        <v>11</v>
      </c>
      <c r="AG23" s="412">
        <f>$F$16</f>
        <v>0.36458333333333331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2:40">
      <c r="B24" s="244"/>
      <c r="D24" s="406">
        <v>41528</v>
      </c>
      <c r="E24" s="408">
        <v>12</v>
      </c>
      <c r="F24" s="412">
        <f>$F$17</f>
        <v>0.36458333333333331</v>
      </c>
      <c r="G24" s="405">
        <v>41558</v>
      </c>
      <c r="H24" s="408">
        <v>12</v>
      </c>
      <c r="I24" s="412">
        <f>$F$19</f>
        <v>0.36458333333333331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0.36458333333333331</v>
      </c>
      <c r="P24" s="413">
        <v>41650</v>
      </c>
      <c r="Q24" s="409">
        <v>12</v>
      </c>
      <c r="R24" s="412">
        <f>$F$20</f>
        <v>0.36458333333333331</v>
      </c>
      <c r="S24" s="406">
        <v>41681</v>
      </c>
      <c r="T24" s="407">
        <v>12</v>
      </c>
      <c r="U24" s="412">
        <f>$F$16</f>
        <v>0.36458333333333331</v>
      </c>
      <c r="V24" s="406">
        <v>41709</v>
      </c>
      <c r="W24" s="408">
        <v>12</v>
      </c>
      <c r="X24" s="412">
        <f>$F$16</f>
        <v>0.36458333333333331</v>
      </c>
      <c r="Y24" s="404">
        <v>41740</v>
      </c>
      <c r="Z24" s="408">
        <v>12</v>
      </c>
      <c r="AA24" s="412">
        <f>$F$19</f>
        <v>0.36458333333333331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0.36458333333333331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2:40">
      <c r="D25" s="406">
        <v>41529</v>
      </c>
      <c r="E25" s="408">
        <v>13</v>
      </c>
      <c r="F25" s="412">
        <f>$F$18</f>
        <v>0.16666666666666666</v>
      </c>
      <c r="G25" s="405">
        <v>41559</v>
      </c>
      <c r="H25" s="408">
        <v>13</v>
      </c>
      <c r="I25" s="412">
        <f>$F$20</f>
        <v>0.36458333333333331</v>
      </c>
      <c r="J25" s="406">
        <v>41590</v>
      </c>
      <c r="K25" s="408">
        <v>13</v>
      </c>
      <c r="L25" s="412">
        <f>$F$16</f>
        <v>0.36458333333333331</v>
      </c>
      <c r="M25" s="406">
        <v>41620</v>
      </c>
      <c r="N25" s="408">
        <v>13</v>
      </c>
      <c r="O25" s="412">
        <f>$F$18</f>
        <v>0.16666666666666666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0.36458333333333331</v>
      </c>
      <c r="V25" s="406">
        <v>41710</v>
      </c>
      <c r="W25" s="408">
        <v>13</v>
      </c>
      <c r="X25" s="412">
        <f>$F$17</f>
        <v>0.36458333333333331</v>
      </c>
      <c r="Y25" s="404">
        <v>41741</v>
      </c>
      <c r="Z25" s="408">
        <v>13</v>
      </c>
      <c r="AA25" s="412">
        <f>$F$20</f>
        <v>0.36458333333333331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0.16666666666666666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2:40">
      <c r="D26" s="406">
        <v>41530</v>
      </c>
      <c r="E26" s="408">
        <v>14</v>
      </c>
      <c r="F26" s="412">
        <f>$F$19</f>
        <v>0.36458333333333331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0.36458333333333331</v>
      </c>
      <c r="M26" s="406">
        <v>41621</v>
      </c>
      <c r="N26" s="408">
        <v>14</v>
      </c>
      <c r="O26" s="412">
        <f>$F$19</f>
        <v>0.36458333333333331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0.16666666666666666</v>
      </c>
      <c r="V26" s="406">
        <v>41711</v>
      </c>
      <c r="W26" s="409">
        <v>14</v>
      </c>
      <c r="X26" s="412">
        <f>$F$18</f>
        <v>0.16666666666666666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0.36458333333333331</v>
      </c>
      <c r="AE26" s="406">
        <v>41803</v>
      </c>
      <c r="AF26" s="409">
        <v>14</v>
      </c>
      <c r="AG26" s="412">
        <f>$F$19</f>
        <v>0.36458333333333331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2:40" ht="13.5" customHeight="1">
      <c r="D27" s="406">
        <v>41531</v>
      </c>
      <c r="E27" s="408">
        <v>15</v>
      </c>
      <c r="F27" s="412">
        <f>$F$20</f>
        <v>0.36458333333333331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0.16666666666666666</v>
      </c>
      <c r="M27" s="406">
        <v>41622</v>
      </c>
      <c r="N27" s="408">
        <v>15</v>
      </c>
      <c r="O27" s="412">
        <f>$F$20</f>
        <v>0.36458333333333331</v>
      </c>
      <c r="P27" s="413">
        <v>41653</v>
      </c>
      <c r="Q27" s="408">
        <v>15</v>
      </c>
      <c r="R27" s="412">
        <f>$F$16</f>
        <v>0.36458333333333331</v>
      </c>
      <c r="S27" s="406">
        <v>41684</v>
      </c>
      <c r="T27" s="407">
        <v>15</v>
      </c>
      <c r="U27" s="412">
        <f>$F$19</f>
        <v>0.36458333333333331</v>
      </c>
      <c r="V27" s="406">
        <v>41712</v>
      </c>
      <c r="W27" s="409">
        <v>15</v>
      </c>
      <c r="X27" s="412">
        <f>$F$19</f>
        <v>0.36458333333333331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0.36458333333333331</v>
      </c>
      <c r="AE27" s="406">
        <v>41804</v>
      </c>
      <c r="AF27" s="409">
        <v>15</v>
      </c>
      <c r="AG27" s="412">
        <f>$F$20</f>
        <v>0.36458333333333331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2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0.36458333333333331</v>
      </c>
      <c r="J28" s="406">
        <v>41593</v>
      </c>
      <c r="K28" s="408">
        <v>16</v>
      </c>
      <c r="L28" s="412">
        <f>$F$19</f>
        <v>0.36458333333333331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0.36458333333333331</v>
      </c>
      <c r="S28" s="406">
        <v>41685</v>
      </c>
      <c r="T28" s="408">
        <v>16</v>
      </c>
      <c r="U28" s="412">
        <f>$F$20</f>
        <v>0.36458333333333331</v>
      </c>
      <c r="V28" s="406">
        <v>41713</v>
      </c>
      <c r="W28" s="408">
        <v>16</v>
      </c>
      <c r="X28" s="412">
        <f>$F$20</f>
        <v>0.36458333333333331</v>
      </c>
      <c r="Y28" s="404">
        <v>41744</v>
      </c>
      <c r="Z28" s="408">
        <v>16</v>
      </c>
      <c r="AA28" s="412">
        <f>$F$16</f>
        <v>0.36458333333333331</v>
      </c>
      <c r="AB28" s="406">
        <v>41774</v>
      </c>
      <c r="AC28" s="408">
        <v>16</v>
      </c>
      <c r="AD28" s="412">
        <f>$F$18</f>
        <v>0.16666666666666666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2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0.36458333333333331</v>
      </c>
      <c r="J29" s="406">
        <v>41594</v>
      </c>
      <c r="K29" s="408">
        <v>17</v>
      </c>
      <c r="L29" s="412">
        <f>$F$20</f>
        <v>0.36458333333333331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0.16666666666666666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0.36458333333333331</v>
      </c>
      <c r="AB29" s="406">
        <v>41775</v>
      </c>
      <c r="AC29" s="408">
        <v>17</v>
      </c>
      <c r="AD29" s="412">
        <f>$F$19</f>
        <v>0.36458333333333331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2:40">
      <c r="D30" s="406">
        <v>41534</v>
      </c>
      <c r="E30" s="408">
        <v>18</v>
      </c>
      <c r="F30" s="412">
        <f>$F$16</f>
        <v>0.36458333333333331</v>
      </c>
      <c r="G30" s="405">
        <v>41564</v>
      </c>
      <c r="H30" s="408">
        <v>18</v>
      </c>
      <c r="I30" s="412">
        <f>$F$18</f>
        <v>0.16666666666666666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0.36458333333333331</v>
      </c>
      <c r="P30" s="413">
        <v>41656</v>
      </c>
      <c r="Q30" s="408">
        <v>18</v>
      </c>
      <c r="R30" s="412">
        <f>$F$19</f>
        <v>0.36458333333333331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0.16666666666666666</v>
      </c>
      <c r="AB30" s="406">
        <v>41776</v>
      </c>
      <c r="AC30" s="408">
        <v>18</v>
      </c>
      <c r="AD30" s="412">
        <f>$F$20</f>
        <v>0.36458333333333331</v>
      </c>
      <c r="AE30" s="406">
        <v>41807</v>
      </c>
      <c r="AF30" s="408">
        <v>18</v>
      </c>
      <c r="AG30" s="412">
        <f>$F$16</f>
        <v>0.36458333333333331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2:40">
      <c r="D31" s="406">
        <v>41535</v>
      </c>
      <c r="E31" s="408">
        <v>19</v>
      </c>
      <c r="F31" s="412">
        <f>$F$17</f>
        <v>0.36458333333333331</v>
      </c>
      <c r="G31" s="405">
        <v>41565</v>
      </c>
      <c r="H31" s="408">
        <v>19</v>
      </c>
      <c r="I31" s="412">
        <f>$F$19</f>
        <v>0.36458333333333331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0.36458333333333331</v>
      </c>
      <c r="P31" s="413">
        <v>41657</v>
      </c>
      <c r="Q31" s="409">
        <v>19</v>
      </c>
      <c r="R31" s="412">
        <f>$F$20</f>
        <v>0.36458333333333331</v>
      </c>
      <c r="S31" s="406">
        <v>41688</v>
      </c>
      <c r="T31" s="408">
        <v>19</v>
      </c>
      <c r="U31" s="412">
        <f>$F$16</f>
        <v>0.36458333333333331</v>
      </c>
      <c r="V31" s="406">
        <v>41716</v>
      </c>
      <c r="W31" s="408">
        <v>19</v>
      </c>
      <c r="X31" s="412">
        <f>$F$16</f>
        <v>0.36458333333333331</v>
      </c>
      <c r="Y31" s="404">
        <v>41747</v>
      </c>
      <c r="Z31" s="408">
        <v>19</v>
      </c>
      <c r="AA31" s="412">
        <f>$F$19</f>
        <v>0.36458333333333331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0.36458333333333331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2:40">
      <c r="D32" s="406">
        <v>41536</v>
      </c>
      <c r="E32" s="408">
        <v>20</v>
      </c>
      <c r="F32" s="412">
        <f>$F$18</f>
        <v>0.16666666666666666</v>
      </c>
      <c r="G32" s="405">
        <v>41566</v>
      </c>
      <c r="H32" s="408">
        <v>20</v>
      </c>
      <c r="I32" s="412">
        <f>$F$20</f>
        <v>0.36458333333333331</v>
      </c>
      <c r="J32" s="406">
        <v>41597</v>
      </c>
      <c r="K32" s="408">
        <v>20</v>
      </c>
      <c r="L32" s="412">
        <f>$F$16</f>
        <v>0.36458333333333331</v>
      </c>
      <c r="M32" s="406">
        <v>41627</v>
      </c>
      <c r="N32" s="408">
        <v>20</v>
      </c>
      <c r="O32" s="412">
        <f>$F$18</f>
        <v>0.16666666666666666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0.36458333333333331</v>
      </c>
      <c r="V32" s="406">
        <v>41717</v>
      </c>
      <c r="W32" s="408">
        <v>20</v>
      </c>
      <c r="X32" s="412">
        <f>$F$17</f>
        <v>0.36458333333333331</v>
      </c>
      <c r="Y32" s="404">
        <v>41748</v>
      </c>
      <c r="Z32" s="408">
        <v>20</v>
      </c>
      <c r="AA32" s="412">
        <f>$F$20</f>
        <v>0.36458333333333331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0.16666666666666666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0.36458333333333331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0.36458333333333331</v>
      </c>
      <c r="M33" s="406">
        <v>41628</v>
      </c>
      <c r="N33" s="408">
        <v>21</v>
      </c>
      <c r="O33" s="412">
        <f>$F$19</f>
        <v>0.36458333333333331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0.16666666666666666</v>
      </c>
      <c r="V33" s="406">
        <v>41718</v>
      </c>
      <c r="W33" s="409">
        <v>21</v>
      </c>
      <c r="X33" s="412">
        <f>$F$18</f>
        <v>0.16666666666666666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0.36458333333333331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0.36458333333333331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0.16666666666666666</v>
      </c>
      <c r="M34" s="406">
        <v>41629</v>
      </c>
      <c r="N34" s="408">
        <v>22</v>
      </c>
      <c r="O34" s="412">
        <f>$F$20</f>
        <v>0.36458333333333331</v>
      </c>
      <c r="P34" s="413">
        <v>41660</v>
      </c>
      <c r="Q34" s="408">
        <v>22</v>
      </c>
      <c r="R34" s="412">
        <f>$F$16</f>
        <v>0.36458333333333331</v>
      </c>
      <c r="S34" s="406">
        <v>41691</v>
      </c>
      <c r="T34" s="408">
        <v>22</v>
      </c>
      <c r="U34" s="412">
        <f>$F$19</f>
        <v>0.36458333333333331</v>
      </c>
      <c r="V34" s="406">
        <v>41719</v>
      </c>
      <c r="W34" s="409">
        <v>22</v>
      </c>
      <c r="X34" s="412">
        <f>$F$19</f>
        <v>0.36458333333333331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0.36458333333333331</v>
      </c>
      <c r="AE34" s="406">
        <v>41811</v>
      </c>
      <c r="AF34" s="409">
        <v>22</v>
      </c>
      <c r="AG34" s="412">
        <f>$F$20</f>
        <v>0.36458333333333331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0.36458333333333331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0.36458333333333331</v>
      </c>
      <c r="S35" s="406">
        <v>41692</v>
      </c>
      <c r="T35" s="409">
        <v>23</v>
      </c>
      <c r="U35" s="412">
        <f>$F$20</f>
        <v>0.36458333333333331</v>
      </c>
      <c r="V35" s="406">
        <v>41720</v>
      </c>
      <c r="W35" s="408">
        <v>23</v>
      </c>
      <c r="X35" s="412">
        <f>$F$20</f>
        <v>0.36458333333333331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0.16666666666666666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0.36458333333333331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0.16666666666666666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0.36458333333333331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0.36458333333333331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0.36458333333333331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0.36458333333333331</v>
      </c>
      <c r="AE37" s="406">
        <v>41814</v>
      </c>
      <c r="AF37" s="408">
        <v>25</v>
      </c>
      <c r="AG37" s="412">
        <f>$F$16</f>
        <v>0.36458333333333331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0.36458333333333331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0.36458333333333331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0.36458333333333331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0.36458333333333331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0.16666666666666666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0.36458333333333331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0.36458333333333331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0.16666666666666666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0.36458333333333331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0.36458333333333331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0.16666666666666666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0.36458333333333331</v>
      </c>
      <c r="AE40" s="406">
        <v>41817</v>
      </c>
      <c r="AF40" s="409">
        <v>28</v>
      </c>
      <c r="AG40" s="412">
        <f>$F$19</f>
        <v>0.36458333333333331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0.36458333333333331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0.16666666666666666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0.36458333333333331</v>
      </c>
      <c r="S41" s="438"/>
      <c r="T41" s="438"/>
      <c r="U41" s="442"/>
      <c r="V41" s="406">
        <v>41726</v>
      </c>
      <c r="W41" s="409">
        <v>29</v>
      </c>
      <c r="X41" s="412">
        <f>$F$19</f>
        <v>0.36458333333333331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0.36458333333333331</v>
      </c>
      <c r="AE41" s="406">
        <v>41818</v>
      </c>
      <c r="AF41" s="409">
        <v>29</v>
      </c>
      <c r="AG41" s="412">
        <f>$F$20</f>
        <v>0.36458333333333331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0.36458333333333331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0.36458333333333331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0.16666666666666666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0.16666666666666666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0.36458333333333331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403" customFormat="1">
      <c r="D44" s="400"/>
      <c r="E44" s="400"/>
      <c r="F44" s="401">
        <f>SUM(F13:F43)</f>
        <v>6.7916666666666661</v>
      </c>
      <c r="G44" s="401"/>
      <c r="H44" s="401"/>
      <c r="I44" s="401">
        <f>SUM(I13:I43)</f>
        <v>5.7500000000000009</v>
      </c>
      <c r="J44" s="401"/>
      <c r="K44" s="401"/>
      <c r="L44" s="401">
        <f>SUM(L13:L43)</f>
        <v>6.1354166666666661</v>
      </c>
      <c r="M44" s="401"/>
      <c r="N44" s="401"/>
      <c r="O44" s="401">
        <f>SUM(O13:O43)</f>
        <v>5.239583333333333</v>
      </c>
      <c r="P44" s="402"/>
      <c r="Q44" s="401"/>
      <c r="R44" s="401">
        <f>SUM(R13:R43)</f>
        <v>6.3541666666666661</v>
      </c>
      <c r="S44" s="401"/>
      <c r="T44" s="401"/>
      <c r="U44" s="401">
        <f>SUM(U13:U43)</f>
        <v>6.479166666666667</v>
      </c>
      <c r="V44" s="401"/>
      <c r="W44" s="401"/>
      <c r="X44" s="401">
        <f>SUM(X13:X43)</f>
        <v>5.510416666666667</v>
      </c>
      <c r="Y44" s="401"/>
      <c r="Z44" s="401"/>
      <c r="AA44" s="401">
        <f>SUM(AA13:AA43)</f>
        <v>4.5104166666666661</v>
      </c>
      <c r="AB44" s="401"/>
      <c r="AC44" s="401"/>
      <c r="AD44" s="401">
        <f>SUM(AD13:AD43)</f>
        <v>5.041666666666667</v>
      </c>
      <c r="AE44" s="401"/>
      <c r="AF44" s="401"/>
      <c r="AG44" s="401">
        <f>SUM(AG13:AG43)</f>
        <v>6.8645833333333321</v>
      </c>
      <c r="AH44" s="401"/>
      <c r="AI44" s="401"/>
      <c r="AJ44" s="401">
        <f>SUM(AJ13:AJ43)</f>
        <v>3.0833333333333326</v>
      </c>
      <c r="AK44" s="401"/>
      <c r="AL44" s="401"/>
      <c r="AM44" s="401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63.260416666666664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SUM(AJ19:AJ25)+SUM(AM36:AM42)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personnels'!G28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1.0729166666666643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AH48" s="640"/>
      <c r="AI48" s="640"/>
      <c r="AJ48" s="640"/>
      <c r="AK48" s="640"/>
      <c r="AL48" s="640"/>
      <c r="AM48" s="640"/>
    </row>
    <row r="49" spans="1:38">
      <c r="F49" s="108" t="str">
        <f>'Liste des personnels'!C49</f>
        <v>Saint-Pol-sur-Mer, le 01/09/2017</v>
      </c>
      <c r="R49" s="121" t="str">
        <f>'Liste des personnels'!$D$51</f>
        <v>Le Proviseur,</v>
      </c>
      <c r="AD49" s="121" t="s">
        <v>85</v>
      </c>
      <c r="AJ49" s="163" t="s">
        <v>197</v>
      </c>
      <c r="AK49" s="163"/>
      <c r="AL49" s="163"/>
    </row>
    <row r="50" spans="1:38">
      <c r="AJ50" s="163">
        <f>31-5</f>
        <v>26</v>
      </c>
      <c r="AK50" s="163" t="s">
        <v>114</v>
      </c>
      <c r="AL50" s="163"/>
    </row>
    <row r="51" spans="1:38">
      <c r="A51" s="450" t="s">
        <v>108</v>
      </c>
      <c r="B51" s="637" t="s">
        <v>226</v>
      </c>
      <c r="C51" s="638"/>
      <c r="D51" s="638"/>
      <c r="E51" s="638"/>
      <c r="F51" s="638"/>
    </row>
    <row r="52" spans="1:38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>
        <f>J7</f>
        <v>0</v>
      </c>
    </row>
    <row r="53" spans="1:38">
      <c r="A53" s="428" t="s">
        <v>215</v>
      </c>
      <c r="B53" s="630" t="s">
        <v>222</v>
      </c>
      <c r="C53" s="631"/>
      <c r="D53" s="631"/>
      <c r="E53" s="631"/>
      <c r="F53" s="631"/>
    </row>
    <row r="54" spans="1:38">
      <c r="A54" s="432" t="s">
        <v>107</v>
      </c>
      <c r="B54" s="641" t="s">
        <v>225</v>
      </c>
      <c r="C54" s="642"/>
      <c r="D54" s="642"/>
      <c r="E54" s="642"/>
      <c r="F54" s="642"/>
    </row>
    <row r="55" spans="1:38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8">
    <mergeCell ref="B51:F51"/>
    <mergeCell ref="B52:F52"/>
    <mergeCell ref="B53:F53"/>
    <mergeCell ref="B54:F54"/>
    <mergeCell ref="B55:G55"/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D46:F46"/>
    <mergeCell ref="G46:I46"/>
    <mergeCell ref="K46:Q46"/>
    <mergeCell ref="R46:T46"/>
    <mergeCell ref="W46:AA46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173" priority="12" stopIfTrue="1" operator="containsText" text="samedi">
      <formula>NOT(ISERROR(SEARCH("samedi",D13)))</formula>
    </cfRule>
    <cfRule type="containsText" dxfId="172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171" priority="6" stopIfTrue="1" operator="containsText" text="sam">
      <formula>NOT(ISERROR(SEARCH("sam",D13)))</formula>
    </cfRule>
    <cfRule type="containsText" dxfId="170" priority="7" stopIfTrue="1" operator="containsText" text="sam;dim">
      <formula>NOT(ISERROR(SEARCH("sam;dim",D13)))</formula>
    </cfRule>
    <cfRule type="containsText" dxfId="169" priority="8" stopIfTrue="1" operator="containsText" text="dim">
      <formula>NOT(ISERROR(SEARCH("dim",D13)))</formula>
    </cfRule>
    <cfRule type="containsText" dxfId="168" priority="9" stopIfTrue="1" operator="containsText" text="lun">
      <formula>NOT(ISERROR(SEARCH("lun",D13)))</formula>
    </cfRule>
    <cfRule type="containsText" dxfId="167" priority="10" stopIfTrue="1" operator="containsText" text="lun">
      <formula>NOT(ISERROR(SEARCH("lun",D13)))</formula>
    </cfRule>
    <cfRule type="containsText" dxfId="166" priority="11" stopIfTrue="1" operator="containsText" text="dim">
      <formula>NOT(ISERROR(SEARCH("dim",D13)))</formula>
    </cfRule>
  </conditionalFormatting>
  <conditionalFormatting sqref="D14">
    <cfRule type="containsText" dxfId="165" priority="5" stopIfTrue="1" operator="containsText" text="sam">
      <formula>NOT(ISERROR(SEARCH("sam",D14)))</formula>
    </cfRule>
  </conditionalFormatting>
  <conditionalFormatting sqref="A53">
    <cfRule type="containsText" dxfId="164" priority="4" operator="containsText" text="FERIE">
      <formula>NOT(ISERROR(SEARCH("FERIE",A53)))</formula>
    </cfRule>
  </conditionalFormatting>
  <conditionalFormatting sqref="A52">
    <cfRule type="cellIs" dxfId="163" priority="3" operator="equal">
      <formula>$A$53</formula>
    </cfRule>
  </conditionalFormatting>
  <conditionalFormatting sqref="A52">
    <cfRule type="cellIs" dxfId="162" priority="2" operator="equal">
      <formula>$A$53</formula>
    </cfRule>
  </conditionalFormatting>
  <conditionalFormatting sqref="A53">
    <cfRule type="cellIs" dxfId="161" priority="1" operator="equal">
      <formula>$A$53</formula>
    </cfRule>
  </conditionalFormatting>
  <pageMargins left="0.15763888888888888" right="0.2361111111111111" top="0.19652777777777777" bottom="0.11805555555555555" header="0.51180555555555551" footer="0.51180555555555551"/>
  <pageSetup paperSize="9" scale="65" firstPageNumber="0" orientation="landscape" r:id="rId1"/>
  <headerFooter alignWithMargins="0"/>
  <drawing r:id="rId2"/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56"/>
  <dimension ref="A4:BJ31"/>
  <sheetViews>
    <sheetView workbookViewId="0">
      <selection activeCell="BI2" sqref="BI2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tr">
        <f>'Liste des personnels'!G4</f>
        <v>Emploi du temps à compter du 1 septembre 2017</v>
      </c>
      <c r="BC5" s="35"/>
      <c r="BI5" s="34"/>
    </row>
    <row r="8" spans="1:62" s="38" customFormat="1" ht="18.75" customHeight="1">
      <c r="B8" s="39" t="s">
        <v>69</v>
      </c>
      <c r="N8" s="39">
        <f>'Liste des personnels'!C29</f>
        <v>0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personnels'!D29</f>
        <v>Agent Technique Territorial Titulaire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personnels'!E29</f>
        <v>Entretien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personnels'!F29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189"/>
      <c r="B12" s="190"/>
      <c r="C12" s="189"/>
      <c r="D12" s="191"/>
      <c r="E12" s="675" t="s">
        <v>73</v>
      </c>
      <c r="F12" s="675"/>
      <c r="G12" s="675"/>
      <c r="H12" s="675"/>
      <c r="I12" s="675"/>
      <c r="J12" s="675"/>
      <c r="K12" s="675"/>
      <c r="L12" s="675"/>
      <c r="M12" s="675"/>
      <c r="N12" s="675"/>
      <c r="O12" s="675"/>
      <c r="P12" s="675"/>
      <c r="Q12" s="675"/>
      <c r="R12" s="675"/>
      <c r="S12" s="675"/>
      <c r="T12" s="675"/>
      <c r="U12" s="675"/>
      <c r="V12" s="675"/>
      <c r="W12" s="675"/>
      <c r="X12" s="675"/>
      <c r="Y12" s="675"/>
      <c r="Z12" s="675"/>
      <c r="AA12" s="675"/>
      <c r="AB12" s="675"/>
      <c r="AC12" s="675"/>
      <c r="AD12" s="675"/>
      <c r="AE12" s="675"/>
      <c r="AF12" s="675"/>
      <c r="AG12" s="675"/>
      <c r="AH12" s="675"/>
      <c r="AI12" s="675"/>
      <c r="AJ12" s="675"/>
      <c r="AK12" s="675"/>
      <c r="AL12" s="675"/>
      <c r="AM12" s="675"/>
      <c r="AN12" s="675"/>
      <c r="AO12" s="675"/>
      <c r="AP12" s="675"/>
      <c r="AQ12" s="675"/>
      <c r="AR12" s="675"/>
      <c r="AS12" s="675"/>
      <c r="AT12" s="675"/>
      <c r="AU12" s="675"/>
      <c r="AV12" s="675"/>
      <c r="AW12" s="675"/>
      <c r="AX12" s="675"/>
      <c r="AY12" s="675"/>
      <c r="AZ12" s="675"/>
      <c r="BA12" s="675"/>
      <c r="BB12" s="675"/>
      <c r="BC12" s="675"/>
      <c r="BD12" s="675"/>
      <c r="BE12" s="675"/>
      <c r="BF12" s="675"/>
      <c r="BG12" s="675"/>
      <c r="BH12" s="675"/>
      <c r="BI12" s="45"/>
    </row>
    <row r="13" spans="1:62" ht="15.9" customHeight="1" thickBot="1">
      <c r="A13" s="192" t="s">
        <v>74</v>
      </c>
      <c r="B13" s="193"/>
      <c r="C13" s="676">
        <v>6</v>
      </c>
      <c r="D13" s="676"/>
      <c r="E13" s="194"/>
      <c r="F13" s="194"/>
      <c r="G13" s="677">
        <v>7</v>
      </c>
      <c r="H13" s="677"/>
      <c r="I13" s="194"/>
      <c r="J13" s="194"/>
      <c r="K13" s="677">
        <v>8</v>
      </c>
      <c r="L13" s="677"/>
      <c r="M13" s="194"/>
      <c r="N13" s="194"/>
      <c r="O13" s="677">
        <v>9</v>
      </c>
      <c r="P13" s="677"/>
      <c r="Q13" s="194"/>
      <c r="R13" s="194"/>
      <c r="S13" s="677">
        <v>10</v>
      </c>
      <c r="T13" s="677"/>
      <c r="U13" s="194"/>
      <c r="V13" s="194"/>
      <c r="W13" s="677">
        <v>11</v>
      </c>
      <c r="X13" s="677"/>
      <c r="Y13" s="194"/>
      <c r="Z13" s="194"/>
      <c r="AA13" s="677">
        <v>12</v>
      </c>
      <c r="AB13" s="677"/>
      <c r="AC13" s="194"/>
      <c r="AD13" s="194"/>
      <c r="AE13" s="677">
        <v>13</v>
      </c>
      <c r="AF13" s="677"/>
      <c r="AG13" s="194"/>
      <c r="AH13" s="194"/>
      <c r="AI13" s="677">
        <v>14</v>
      </c>
      <c r="AJ13" s="677"/>
      <c r="AK13" s="194"/>
      <c r="AL13" s="194"/>
      <c r="AM13" s="677">
        <v>15</v>
      </c>
      <c r="AN13" s="677"/>
      <c r="AO13" s="194"/>
      <c r="AP13" s="194"/>
      <c r="AQ13" s="677">
        <v>16</v>
      </c>
      <c r="AR13" s="677"/>
      <c r="AS13" s="195"/>
      <c r="AT13" s="194"/>
      <c r="AU13" s="677">
        <v>17</v>
      </c>
      <c r="AV13" s="677"/>
      <c r="AW13" s="194"/>
      <c r="AX13" s="194"/>
      <c r="AY13" s="677">
        <v>18</v>
      </c>
      <c r="AZ13" s="677"/>
      <c r="BA13" s="194"/>
      <c r="BB13" s="196"/>
      <c r="BC13" s="677">
        <v>19</v>
      </c>
      <c r="BD13" s="677"/>
      <c r="BE13" s="194"/>
      <c r="BF13" s="194"/>
      <c r="BG13" s="678">
        <v>20</v>
      </c>
      <c r="BH13" s="678"/>
      <c r="BI13" s="49" t="s">
        <v>75</v>
      </c>
    </row>
    <row r="14" spans="1:62" ht="30" customHeight="1" thickTop="1">
      <c r="A14" s="50" t="s">
        <v>76</v>
      </c>
      <c r="B14" s="51"/>
      <c r="C14" s="52"/>
      <c r="D14" s="53"/>
      <c r="E14" s="54"/>
      <c r="F14" s="54"/>
      <c r="G14" s="54"/>
      <c r="H14" s="60"/>
      <c r="I14" s="57"/>
      <c r="J14" s="57"/>
      <c r="K14" s="57"/>
      <c r="L14" s="53"/>
      <c r="M14" s="54"/>
      <c r="N14" s="54"/>
      <c r="O14" s="54"/>
      <c r="P14" s="55"/>
      <c r="Q14" s="56"/>
      <c r="R14" s="56"/>
      <c r="S14" s="56"/>
      <c r="T14" s="55"/>
      <c r="U14" s="56"/>
      <c r="V14" s="56"/>
      <c r="W14" s="56"/>
      <c r="X14" s="55"/>
      <c r="Y14" s="54"/>
      <c r="Z14" s="54"/>
      <c r="AA14" s="54"/>
      <c r="AB14" s="55"/>
      <c r="AC14" s="56"/>
      <c r="AD14" s="56"/>
      <c r="AE14" s="56"/>
      <c r="AF14" s="55"/>
      <c r="AG14" s="56"/>
      <c r="AH14" s="56"/>
      <c r="AI14" s="56"/>
      <c r="AJ14" s="55"/>
      <c r="AK14" s="56"/>
      <c r="AL14" s="56"/>
      <c r="AM14" s="56"/>
      <c r="AN14" s="112"/>
      <c r="AO14" s="56"/>
      <c r="AP14" s="56"/>
      <c r="AQ14" s="58"/>
      <c r="AR14" s="55"/>
      <c r="AS14" s="56"/>
      <c r="AT14" s="56"/>
      <c r="AU14" s="56"/>
      <c r="AV14" s="55"/>
      <c r="AW14" s="56"/>
      <c r="AX14" s="56"/>
      <c r="AY14" s="56"/>
      <c r="AZ14" s="55"/>
      <c r="BA14" s="56"/>
      <c r="BB14" s="54"/>
      <c r="BC14" s="54"/>
      <c r="BD14" s="60"/>
      <c r="BE14" s="57"/>
      <c r="BF14" s="57"/>
      <c r="BG14" s="54"/>
      <c r="BH14" s="182"/>
      <c r="BI14" s="62">
        <v>0.36458333333333331</v>
      </c>
    </row>
    <row r="15" spans="1:62" ht="30" customHeight="1">
      <c r="A15" s="63" t="s">
        <v>77</v>
      </c>
      <c r="B15" s="64"/>
      <c r="C15" s="65"/>
      <c r="D15" s="66"/>
      <c r="E15" s="67"/>
      <c r="F15" s="67"/>
      <c r="G15" s="67"/>
      <c r="H15" s="72"/>
      <c r="I15" s="71"/>
      <c r="J15" s="71"/>
      <c r="K15" s="71"/>
      <c r="L15" s="70"/>
      <c r="M15" s="67"/>
      <c r="N15" s="67"/>
      <c r="O15" s="67"/>
      <c r="P15" s="68"/>
      <c r="Q15" s="69"/>
      <c r="R15" s="69"/>
      <c r="S15" s="69"/>
      <c r="T15" s="68"/>
      <c r="U15" s="69"/>
      <c r="V15" s="69"/>
      <c r="W15" s="69"/>
      <c r="X15" s="68"/>
      <c r="Y15" s="67"/>
      <c r="Z15" s="67"/>
      <c r="AA15" s="67"/>
      <c r="AB15" s="68"/>
      <c r="AC15" s="69"/>
      <c r="AD15" s="69"/>
      <c r="AE15" s="69"/>
      <c r="AF15" s="68"/>
      <c r="AG15" s="69"/>
      <c r="AH15" s="69"/>
      <c r="AI15" s="69"/>
      <c r="AJ15" s="68"/>
      <c r="AK15" s="69"/>
      <c r="AL15" s="69"/>
      <c r="AM15" s="69"/>
      <c r="AN15" s="116"/>
      <c r="AO15" s="69"/>
      <c r="AP15" s="69"/>
      <c r="AQ15" s="84"/>
      <c r="AR15" s="68"/>
      <c r="AS15" s="69"/>
      <c r="AT15" s="76"/>
      <c r="AU15" s="76"/>
      <c r="AV15" s="75"/>
      <c r="AW15" s="76"/>
      <c r="AX15" s="76"/>
      <c r="AY15" s="76"/>
      <c r="AZ15" s="75"/>
      <c r="BA15" s="76"/>
      <c r="BB15" s="74"/>
      <c r="BC15" s="74"/>
      <c r="BD15" s="77"/>
      <c r="BE15" s="78"/>
      <c r="BF15" s="78"/>
      <c r="BG15" s="74"/>
      <c r="BH15" s="183"/>
      <c r="BI15" s="80">
        <f>BI14</f>
        <v>0.36458333333333331</v>
      </c>
    </row>
    <row r="16" spans="1:62" ht="30" customHeight="1">
      <c r="A16" s="63" t="s">
        <v>78</v>
      </c>
      <c r="B16" s="64"/>
      <c r="C16" s="65"/>
      <c r="D16" s="66"/>
      <c r="E16" s="74"/>
      <c r="F16" s="74"/>
      <c r="G16" s="74"/>
      <c r="H16" s="77"/>
      <c r="I16" s="78"/>
      <c r="J16" s="78"/>
      <c r="K16" s="78"/>
      <c r="L16" s="66"/>
      <c r="M16" s="74"/>
      <c r="N16" s="74"/>
      <c r="O16" s="74"/>
      <c r="P16" s="75"/>
      <c r="Q16" s="76"/>
      <c r="R16" s="76"/>
      <c r="S16" s="76"/>
      <c r="T16" s="75"/>
      <c r="U16" s="76"/>
      <c r="V16" s="76"/>
      <c r="W16" s="76"/>
      <c r="X16" s="327"/>
      <c r="Y16" s="76"/>
      <c r="Z16" s="76"/>
      <c r="AA16" s="76"/>
      <c r="AB16" s="75"/>
      <c r="AC16" s="76"/>
      <c r="AD16" s="76"/>
      <c r="AE16" s="76"/>
      <c r="AF16" s="282"/>
      <c r="AG16" s="74"/>
      <c r="AH16" s="74"/>
      <c r="AI16" s="74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4"/>
      <c r="AV16" s="66"/>
      <c r="AW16" s="74"/>
      <c r="AX16" s="74"/>
      <c r="AY16" s="74"/>
      <c r="AZ16" s="66"/>
      <c r="BA16" s="74"/>
      <c r="BB16" s="74"/>
      <c r="BC16" s="74"/>
      <c r="BD16" s="77"/>
      <c r="BE16" s="78"/>
      <c r="BF16" s="78"/>
      <c r="BG16" s="74"/>
      <c r="BH16" s="183"/>
      <c r="BI16" s="80">
        <v>0.16666666666666666</v>
      </c>
    </row>
    <row r="17" spans="1:61" ht="30" customHeight="1">
      <c r="A17" s="81" t="s">
        <v>79</v>
      </c>
      <c r="B17" s="82"/>
      <c r="C17" s="83"/>
      <c r="D17" s="70"/>
      <c r="E17" s="67"/>
      <c r="F17" s="67"/>
      <c r="G17" s="67"/>
      <c r="H17" s="72"/>
      <c r="I17" s="71"/>
      <c r="J17" s="71"/>
      <c r="K17" s="71"/>
      <c r="L17" s="70"/>
      <c r="M17" s="67"/>
      <c r="N17" s="67"/>
      <c r="O17" s="67"/>
      <c r="P17" s="68"/>
      <c r="Q17" s="69"/>
      <c r="R17" s="69"/>
      <c r="S17" s="69"/>
      <c r="T17" s="68"/>
      <c r="U17" s="69"/>
      <c r="V17" s="69"/>
      <c r="W17" s="69"/>
      <c r="X17" s="68"/>
      <c r="Y17" s="67"/>
      <c r="Z17" s="67"/>
      <c r="AA17" s="67"/>
      <c r="AB17" s="68"/>
      <c r="AC17" s="69"/>
      <c r="AD17" s="69"/>
      <c r="AE17" s="69"/>
      <c r="AF17" s="68"/>
      <c r="AG17" s="69"/>
      <c r="AH17" s="69"/>
      <c r="AI17" s="69"/>
      <c r="AJ17" s="68"/>
      <c r="AK17" s="69"/>
      <c r="AL17" s="69"/>
      <c r="AM17" s="69"/>
      <c r="AN17" s="116"/>
      <c r="AO17" s="69"/>
      <c r="AP17" s="69"/>
      <c r="AQ17" s="84"/>
      <c r="AR17" s="68"/>
      <c r="AS17" s="69"/>
      <c r="AT17" s="69"/>
      <c r="AU17" s="69"/>
      <c r="AV17" s="68"/>
      <c r="AW17" s="69"/>
      <c r="AX17" s="69"/>
      <c r="AY17" s="69"/>
      <c r="AZ17" s="68"/>
      <c r="BA17" s="69"/>
      <c r="BB17" s="67"/>
      <c r="BC17" s="67"/>
      <c r="BD17" s="72"/>
      <c r="BE17" s="71"/>
      <c r="BF17" s="71"/>
      <c r="BG17" s="67"/>
      <c r="BH17" s="184"/>
      <c r="BI17" s="87">
        <f>BI14</f>
        <v>0.36458333333333331</v>
      </c>
    </row>
    <row r="18" spans="1:61" ht="30" customHeight="1">
      <c r="A18" s="63" t="s">
        <v>80</v>
      </c>
      <c r="B18" s="64"/>
      <c r="C18" s="65"/>
      <c r="D18" s="66"/>
      <c r="E18" s="67"/>
      <c r="F18" s="67"/>
      <c r="G18" s="67"/>
      <c r="H18" s="72"/>
      <c r="I18" s="71"/>
      <c r="J18" s="71"/>
      <c r="K18" s="71"/>
      <c r="L18" s="70"/>
      <c r="M18" s="67"/>
      <c r="N18" s="67"/>
      <c r="O18" s="67"/>
      <c r="P18" s="68"/>
      <c r="Q18" s="69"/>
      <c r="R18" s="69"/>
      <c r="S18" s="69"/>
      <c r="T18" s="68"/>
      <c r="U18" s="69"/>
      <c r="V18" s="69"/>
      <c r="W18" s="69"/>
      <c r="X18" s="68"/>
      <c r="Y18" s="67"/>
      <c r="Z18" s="67"/>
      <c r="AA18" s="67"/>
      <c r="AB18" s="68"/>
      <c r="AC18" s="69"/>
      <c r="AD18" s="69"/>
      <c r="AE18" s="69"/>
      <c r="AF18" s="68"/>
      <c r="AG18" s="69"/>
      <c r="AH18" s="69"/>
      <c r="AI18" s="69"/>
      <c r="AJ18" s="68"/>
      <c r="AK18" s="69"/>
      <c r="AL18" s="69"/>
      <c r="AM18" s="69"/>
      <c r="AN18" s="116"/>
      <c r="AO18" s="69"/>
      <c r="AP18" s="69"/>
      <c r="AQ18" s="84"/>
      <c r="AR18" s="68"/>
      <c r="AS18" s="69"/>
      <c r="AT18" s="76"/>
      <c r="AU18" s="76"/>
      <c r="AV18" s="75"/>
      <c r="AW18" s="76"/>
      <c r="AX18" s="76"/>
      <c r="AY18" s="76"/>
      <c r="AZ18" s="75"/>
      <c r="BA18" s="76"/>
      <c r="BB18" s="380"/>
      <c r="BC18" s="74"/>
      <c r="BD18" s="77"/>
      <c r="BE18" s="78"/>
      <c r="BF18" s="78"/>
      <c r="BG18" s="74"/>
      <c r="BH18" s="183"/>
      <c r="BI18" s="80">
        <f>BI14</f>
        <v>0.36458333333333331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176"/>
      <c r="J19" s="176"/>
      <c r="K19" s="176"/>
      <c r="L19" s="202"/>
      <c r="M19" s="176"/>
      <c r="N19" s="176"/>
      <c r="O19" s="176"/>
      <c r="P19" s="202"/>
      <c r="Q19" s="176"/>
      <c r="R19" s="176"/>
      <c r="S19" s="176"/>
      <c r="T19" s="202"/>
      <c r="U19" s="176"/>
      <c r="V19" s="176"/>
      <c r="W19" s="176"/>
      <c r="X19" s="202"/>
      <c r="Y19" s="176"/>
      <c r="Z19" s="176"/>
      <c r="AA19" s="176"/>
      <c r="AB19" s="202"/>
      <c r="AC19" s="176"/>
      <c r="AD19" s="176"/>
      <c r="AE19" s="176"/>
      <c r="AF19" s="202"/>
      <c r="AG19" s="176"/>
      <c r="AH19" s="176"/>
      <c r="AI19" s="176"/>
      <c r="AJ19" s="202"/>
      <c r="AK19" s="176"/>
      <c r="AL19" s="176"/>
      <c r="AM19" s="176"/>
      <c r="AN19" s="202"/>
      <c r="AO19" s="176"/>
      <c r="AP19" s="176"/>
      <c r="AQ19" s="176"/>
      <c r="AR19" s="202"/>
      <c r="AS19" s="176"/>
      <c r="AT19" s="176"/>
      <c r="AU19" s="176"/>
      <c r="AV19" s="202"/>
      <c r="AW19" s="176"/>
      <c r="AX19" s="176"/>
      <c r="AY19" s="176"/>
      <c r="AZ19" s="202"/>
      <c r="BA19" s="176"/>
      <c r="BB19" s="176"/>
      <c r="BC19" s="176"/>
      <c r="BD19" s="92"/>
      <c r="BE19" s="93"/>
      <c r="BF19" s="93"/>
      <c r="BG19" s="93"/>
      <c r="BH19" s="185"/>
      <c r="BI19" s="95"/>
    </row>
    <row r="20" spans="1:6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186"/>
      <c r="BI20" s="100"/>
    </row>
    <row r="21" spans="1:6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87">
        <f>BI14+BI15+BI16+BI17+BI18</f>
        <v>1.6249999999999998</v>
      </c>
    </row>
    <row r="22" spans="1:61">
      <c r="E22" s="104"/>
      <c r="F22" s="105"/>
      <c r="G22" s="106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BB23" s="102"/>
      <c r="BC23" s="102"/>
      <c r="BD23" s="102"/>
      <c r="BE23" s="102"/>
      <c r="BF23" s="102"/>
      <c r="BG23" s="102"/>
      <c r="BH23" s="102"/>
      <c r="BI23" s="107"/>
    </row>
    <row r="24" spans="1:61">
      <c r="BB24" s="102"/>
      <c r="BC24" s="102"/>
      <c r="BD24" s="102"/>
      <c r="BE24" s="102"/>
      <c r="BF24" s="102"/>
      <c r="BG24" s="102"/>
      <c r="BH24" s="102"/>
    </row>
    <row r="25" spans="1:61">
      <c r="BB25" s="102"/>
      <c r="BC25" s="102"/>
      <c r="BD25" s="102"/>
      <c r="BE25" s="102"/>
      <c r="BF25" s="102"/>
      <c r="BG25" s="102"/>
      <c r="BH25" s="102"/>
    </row>
    <row r="26" spans="1:61">
      <c r="M26" s="108" t="s">
        <v>211</v>
      </c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</row>
    <row r="28" spans="1:61">
      <c r="AF28" s="34" t="str">
        <f>'Liste des personnels'!$D$51</f>
        <v>Le Proviseur,</v>
      </c>
      <c r="AV28" s="34" t="s">
        <v>85</v>
      </c>
    </row>
    <row r="31" spans="1:61">
      <c r="AH31" s="34" t="str">
        <f>'Liste des personnels'!$D$53</f>
        <v>J-M. SAILLY</v>
      </c>
      <c r="AX31" s="34">
        <f>N8</f>
        <v>0</v>
      </c>
    </row>
  </sheetData>
  <sheetProtection selectLockedCells="1" selectUnlockedCells="1"/>
  <mergeCells count="23">
    <mergeCell ref="BF21:BH21"/>
    <mergeCell ref="AM13:AN13"/>
    <mergeCell ref="AQ13:AR13"/>
    <mergeCell ref="AU13:AV13"/>
    <mergeCell ref="AY13:AZ13"/>
    <mergeCell ref="BC13:BD13"/>
    <mergeCell ref="BG13:BH13"/>
    <mergeCell ref="E12:BH12"/>
    <mergeCell ref="C13:D13"/>
    <mergeCell ref="G13:H13"/>
    <mergeCell ref="K13:L13"/>
    <mergeCell ref="O13:P13"/>
    <mergeCell ref="S13:T13"/>
    <mergeCell ref="W13:X13"/>
    <mergeCell ref="AA13:AB13"/>
    <mergeCell ref="AE13:AF13"/>
    <mergeCell ref="AI13:AJ13"/>
    <mergeCell ref="AK8:AR8"/>
    <mergeCell ref="AS8:BJ8"/>
    <mergeCell ref="AK9:AR9"/>
    <mergeCell ref="AS9:BI9"/>
    <mergeCell ref="AK10:AR10"/>
    <mergeCell ref="AS10:BI10"/>
  </mergeCells>
  <pageMargins left="0.57013888888888886" right="0.25" top="0.3298611111111111" bottom="0.32013888888888886" header="0.51180555555555551" footer="0.51180555555555551"/>
  <pageSetup paperSize="9" firstPageNumber="0" orientation="landscape" r:id="rId1"/>
  <headerFooter alignWithMargins="0"/>
  <drawing r:id="rId2"/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39"/>
  <dimension ref="A4:BC55"/>
  <sheetViews>
    <sheetView topLeftCell="A21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2.44140625" style="121" customWidth="1"/>
    <col min="5" max="5" width="3.6640625" style="121" customWidth="1"/>
    <col min="6" max="6" width="7.88671875" style="121" customWidth="1"/>
    <col min="7" max="7" width="2.109375" style="121" customWidth="1"/>
    <col min="8" max="8" width="3.6640625" style="121" customWidth="1"/>
    <col min="9" max="9" width="7.88671875" style="121" customWidth="1"/>
    <col min="10" max="10" width="2.109375" style="121" customWidth="1"/>
    <col min="11" max="11" width="3.6640625" style="121" customWidth="1"/>
    <col min="12" max="12" width="7.88671875" style="121" customWidth="1"/>
    <col min="13" max="13" width="2.109375" style="121" customWidth="1"/>
    <col min="14" max="14" width="3.6640625" style="121" customWidth="1"/>
    <col min="15" max="15" width="7.88671875" style="121" customWidth="1"/>
    <col min="16" max="16" width="2.109375" style="121" customWidth="1"/>
    <col min="17" max="17" width="3.6640625" style="121" customWidth="1"/>
    <col min="18" max="18" width="7.88671875" style="121" customWidth="1"/>
    <col min="19" max="19" width="2.109375" style="121" customWidth="1"/>
    <col min="20" max="20" width="3.6640625" style="121" customWidth="1"/>
    <col min="21" max="21" width="7.88671875" style="121" customWidth="1"/>
    <col min="22" max="22" width="2.109375" style="121" customWidth="1"/>
    <col min="23" max="23" width="3.6640625" style="121" customWidth="1"/>
    <col min="24" max="24" width="7.88671875" style="121" customWidth="1"/>
    <col min="25" max="25" width="2.109375" style="121" customWidth="1"/>
    <col min="26" max="26" width="3.6640625" style="121" customWidth="1"/>
    <col min="27" max="27" width="7.88671875" style="121" customWidth="1"/>
    <col min="28" max="28" width="2.109375" style="121" customWidth="1"/>
    <col min="29" max="29" width="3.6640625" style="121" customWidth="1"/>
    <col min="30" max="30" width="7.88671875" style="121" customWidth="1"/>
    <col min="31" max="31" width="2.109375" style="121" customWidth="1"/>
    <col min="32" max="32" width="3.6640625" style="121" customWidth="1"/>
    <col min="33" max="33" width="7.88671875" style="121" customWidth="1"/>
    <col min="34" max="34" width="2.109375" style="121" customWidth="1"/>
    <col min="35" max="35" width="3.6640625" style="121" customWidth="1"/>
    <col min="36" max="36" width="7.88671875" style="121" customWidth="1"/>
    <col min="37" max="37" width="2.44140625" style="121" customWidth="1"/>
    <col min="38" max="38" width="3.6640625" style="121" customWidth="1"/>
    <col min="39" max="39" width="7.8867187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>
        <f>'Liste des personnels'!C29</f>
        <v>0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personnels'!D29</f>
        <v>Agent Technique Territorial Titulaire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personnels'!E29</f>
        <v>Entretien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personnels'!F29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31.5" customHeight="1">
      <c r="U10" s="615" t="s">
        <v>88</v>
      </c>
      <c r="V10" s="615"/>
      <c r="W10" s="615"/>
      <c r="X10" s="615"/>
      <c r="Y10" s="615"/>
      <c r="Z10" s="615"/>
      <c r="AA10" s="624" t="s">
        <v>193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5" ht="15.75" customHeight="1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0.29166666666666669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0.36458333333333331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0.36458333333333331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0.36458333333333331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0.36458333333333331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0.36458333333333331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0.36458333333333331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0.36458333333333331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0.36458333333333331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0.36458333333333331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'11 semainier'!$BI$14</f>
        <v>0.36458333333333331</v>
      </c>
      <c r="G16" s="405">
        <v>41550</v>
      </c>
      <c r="H16" s="407">
        <v>4</v>
      </c>
      <c r="I16" s="412">
        <f>$F$18</f>
        <v>0.16666666666666666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0.36458333333333331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0.16666666666666666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0.36458333333333331</v>
      </c>
      <c r="AH16" s="405">
        <v>41823</v>
      </c>
      <c r="AI16" s="407">
        <v>4</v>
      </c>
      <c r="AJ16" s="412">
        <f>$F$18</f>
        <v>0.16666666666666666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'11 semainier'!$BI$15</f>
        <v>0.36458333333333331</v>
      </c>
      <c r="G17" s="405">
        <v>41551</v>
      </c>
      <c r="H17" s="407">
        <v>5</v>
      </c>
      <c r="I17" s="412">
        <f>$F$19</f>
        <v>0.36458333333333331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0.36458333333333331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0.36458333333333331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0.36458333333333331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0.36458333333333331</v>
      </c>
      <c r="AH17" s="405">
        <v>41824</v>
      </c>
      <c r="AI17" s="407">
        <v>5</v>
      </c>
      <c r="AJ17" s="412">
        <f>$F$19</f>
        <v>0.36458333333333331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'11 semainier'!$BI$16</f>
        <v>0.16666666666666666</v>
      </c>
      <c r="G18" s="405">
        <v>41552</v>
      </c>
      <c r="H18" s="408">
        <v>6</v>
      </c>
      <c r="I18" s="412">
        <f>$F$20</f>
        <v>0.36458333333333331</v>
      </c>
      <c r="J18" s="406">
        <v>41583</v>
      </c>
      <c r="K18" s="408">
        <v>6</v>
      </c>
      <c r="L18" s="412">
        <f>$F$16</f>
        <v>0.36458333333333331</v>
      </c>
      <c r="M18" s="406">
        <v>41613</v>
      </c>
      <c r="N18" s="408">
        <v>6</v>
      </c>
      <c r="O18" s="412">
        <f>$F$18</f>
        <v>0.16666666666666666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0.36458333333333331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0.36458333333333331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0.16666666666666666</v>
      </c>
      <c r="AH18" s="405">
        <v>41825</v>
      </c>
      <c r="AI18" s="408">
        <v>6</v>
      </c>
      <c r="AJ18" s="412">
        <f>$F$20</f>
        <v>0.36458333333333331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'11 semainier'!$BI$17</f>
        <v>0.36458333333333331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0.36458333333333331</v>
      </c>
      <c r="M19" s="406">
        <v>41614</v>
      </c>
      <c r="N19" s="408">
        <v>7</v>
      </c>
      <c r="O19" s="412">
        <f>$F$19</f>
        <v>0.36458333333333331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0.16666666666666666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0.36458333333333331</v>
      </c>
      <c r="AE19" s="406">
        <v>41796</v>
      </c>
      <c r="AF19" s="409">
        <v>7</v>
      </c>
      <c r="AG19" s="412">
        <f>$F$19</f>
        <v>0.36458333333333331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'11 semainier'!$BI$18</f>
        <v>0.36458333333333331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0.16666666666666666</v>
      </c>
      <c r="M20" s="406">
        <v>41615</v>
      </c>
      <c r="N20" s="408">
        <v>8</v>
      </c>
      <c r="O20" s="412">
        <f>$F$20</f>
        <v>0.36458333333333331</v>
      </c>
      <c r="P20" s="413">
        <v>41646</v>
      </c>
      <c r="Q20" s="408">
        <v>8</v>
      </c>
      <c r="R20" s="412">
        <f>$F$16</f>
        <v>0.36458333333333331</v>
      </c>
      <c r="S20" s="406">
        <v>41677</v>
      </c>
      <c r="T20" s="409">
        <v>8</v>
      </c>
      <c r="U20" s="412">
        <f>$F$19</f>
        <v>0.36458333333333331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0.36458333333333331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0.36458333333333331</v>
      </c>
      <c r="J21" s="406">
        <v>41586</v>
      </c>
      <c r="K21" s="408">
        <v>9</v>
      </c>
      <c r="L21" s="412">
        <f>$F$19</f>
        <v>0.36458333333333331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0.36458333333333331</v>
      </c>
      <c r="S21" s="406">
        <v>41678</v>
      </c>
      <c r="T21" s="407">
        <v>9</v>
      </c>
      <c r="U21" s="412">
        <f>$F$20</f>
        <v>0.36458333333333331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0.36458333333333331</v>
      </c>
      <c r="AB21" s="406">
        <v>41767</v>
      </c>
      <c r="AC21" s="408">
        <v>9</v>
      </c>
      <c r="AD21" s="412">
        <f>$F$18</f>
        <v>0.16666666666666666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0.36458333333333331</v>
      </c>
      <c r="J22" s="406">
        <v>41587</v>
      </c>
      <c r="K22" s="408">
        <v>10</v>
      </c>
      <c r="L22" s="412">
        <f>$F$20</f>
        <v>0.36458333333333331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0.16666666666666666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0.36458333333333331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0.36458333333333331</v>
      </c>
      <c r="G23" s="405">
        <v>41557</v>
      </c>
      <c r="H23" s="408">
        <v>11</v>
      </c>
      <c r="I23" s="412">
        <f>$F$18</f>
        <v>0.16666666666666666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0.36458333333333331</v>
      </c>
      <c r="P23" s="413">
        <v>41649</v>
      </c>
      <c r="Q23" s="408">
        <v>11</v>
      </c>
      <c r="R23" s="412">
        <f>$F$19</f>
        <v>0.36458333333333331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0.16666666666666666</v>
      </c>
      <c r="AB23" s="406">
        <v>41769</v>
      </c>
      <c r="AC23" s="409">
        <v>11</v>
      </c>
      <c r="AD23" s="412">
        <f>$F$20</f>
        <v>0.36458333333333331</v>
      </c>
      <c r="AE23" s="406">
        <v>41800</v>
      </c>
      <c r="AF23" s="408">
        <v>11</v>
      </c>
      <c r="AG23" s="412">
        <f>$F$16</f>
        <v>0.36458333333333331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0.36458333333333331</v>
      </c>
      <c r="G24" s="405">
        <v>41558</v>
      </c>
      <c r="H24" s="408">
        <v>12</v>
      </c>
      <c r="I24" s="412">
        <f>$F$19</f>
        <v>0.36458333333333331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0.36458333333333331</v>
      </c>
      <c r="P24" s="413">
        <v>41650</v>
      </c>
      <c r="Q24" s="409">
        <v>12</v>
      </c>
      <c r="R24" s="412">
        <f>$F$20</f>
        <v>0.36458333333333331</v>
      </c>
      <c r="S24" s="406">
        <v>41681</v>
      </c>
      <c r="T24" s="407">
        <v>12</v>
      </c>
      <c r="U24" s="412">
        <f>$F$16</f>
        <v>0.36458333333333331</v>
      </c>
      <c r="V24" s="406">
        <v>41709</v>
      </c>
      <c r="W24" s="408">
        <v>12</v>
      </c>
      <c r="X24" s="412">
        <f>$F$16</f>
        <v>0.36458333333333331</v>
      </c>
      <c r="Y24" s="404">
        <v>41740</v>
      </c>
      <c r="Z24" s="408">
        <v>12</v>
      </c>
      <c r="AA24" s="412">
        <f>$F$19</f>
        <v>0.36458333333333331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0.36458333333333331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0.16666666666666666</v>
      </c>
      <c r="G25" s="405">
        <v>41559</v>
      </c>
      <c r="H25" s="408">
        <v>13</v>
      </c>
      <c r="I25" s="412">
        <f>$F$20</f>
        <v>0.36458333333333331</v>
      </c>
      <c r="J25" s="406">
        <v>41590</v>
      </c>
      <c r="K25" s="408">
        <v>13</v>
      </c>
      <c r="L25" s="412">
        <f>$F$16</f>
        <v>0.36458333333333331</v>
      </c>
      <c r="M25" s="406">
        <v>41620</v>
      </c>
      <c r="N25" s="408">
        <v>13</v>
      </c>
      <c r="O25" s="412">
        <f>$F$18</f>
        <v>0.16666666666666666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0.36458333333333331</v>
      </c>
      <c r="V25" s="406">
        <v>41710</v>
      </c>
      <c r="W25" s="408">
        <v>13</v>
      </c>
      <c r="X25" s="412">
        <f>$F$17</f>
        <v>0.36458333333333331</v>
      </c>
      <c r="Y25" s="404">
        <v>41741</v>
      </c>
      <c r="Z25" s="408">
        <v>13</v>
      </c>
      <c r="AA25" s="412">
        <f>$F$20</f>
        <v>0.36458333333333331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0.16666666666666666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0.36458333333333331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0.36458333333333331</v>
      </c>
      <c r="M26" s="406">
        <v>41621</v>
      </c>
      <c r="N26" s="408">
        <v>14</v>
      </c>
      <c r="O26" s="412">
        <f>$F$19</f>
        <v>0.36458333333333331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0.16666666666666666</v>
      </c>
      <c r="V26" s="406">
        <v>41711</v>
      </c>
      <c r="W26" s="409">
        <v>14</v>
      </c>
      <c r="X26" s="412">
        <f>$F$18</f>
        <v>0.16666666666666666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0.36458333333333331</v>
      </c>
      <c r="AE26" s="406">
        <v>41803</v>
      </c>
      <c r="AF26" s="409">
        <v>14</v>
      </c>
      <c r="AG26" s="412">
        <f>$F$19</f>
        <v>0.36458333333333331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4:40" ht="13.5" customHeight="1">
      <c r="D27" s="406">
        <v>41531</v>
      </c>
      <c r="E27" s="408">
        <v>15</v>
      </c>
      <c r="F27" s="412">
        <f>$F$20</f>
        <v>0.36458333333333331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0.16666666666666666</v>
      </c>
      <c r="M27" s="406">
        <v>41622</v>
      </c>
      <c r="N27" s="408">
        <v>15</v>
      </c>
      <c r="O27" s="412">
        <f>$F$20</f>
        <v>0.36458333333333331</v>
      </c>
      <c r="P27" s="413">
        <v>41653</v>
      </c>
      <c r="Q27" s="408">
        <v>15</v>
      </c>
      <c r="R27" s="412">
        <f>$F$16</f>
        <v>0.36458333333333331</v>
      </c>
      <c r="S27" s="406">
        <v>41684</v>
      </c>
      <c r="T27" s="407">
        <v>15</v>
      </c>
      <c r="U27" s="412">
        <f>$F$19</f>
        <v>0.36458333333333331</v>
      </c>
      <c r="V27" s="406">
        <v>41712</v>
      </c>
      <c r="W27" s="409">
        <v>15</v>
      </c>
      <c r="X27" s="412">
        <f>$F$19</f>
        <v>0.36458333333333331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0.36458333333333331</v>
      </c>
      <c r="AE27" s="406">
        <v>41804</v>
      </c>
      <c r="AF27" s="409">
        <v>15</v>
      </c>
      <c r="AG27" s="412">
        <f>$F$20</f>
        <v>0.36458333333333331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0.36458333333333331</v>
      </c>
      <c r="J28" s="406">
        <v>41593</v>
      </c>
      <c r="K28" s="408">
        <v>16</v>
      </c>
      <c r="L28" s="412">
        <f>$F$19</f>
        <v>0.36458333333333331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0.36458333333333331</v>
      </c>
      <c r="S28" s="406">
        <v>41685</v>
      </c>
      <c r="T28" s="408">
        <v>16</v>
      </c>
      <c r="U28" s="412">
        <f>$F$20</f>
        <v>0.36458333333333331</v>
      </c>
      <c r="V28" s="406">
        <v>41713</v>
      </c>
      <c r="W28" s="408">
        <v>16</v>
      </c>
      <c r="X28" s="412">
        <f>$F$20</f>
        <v>0.36458333333333331</v>
      </c>
      <c r="Y28" s="404">
        <v>41744</v>
      </c>
      <c r="Z28" s="408">
        <v>16</v>
      </c>
      <c r="AA28" s="412">
        <f>$F$16</f>
        <v>0.36458333333333331</v>
      </c>
      <c r="AB28" s="406">
        <v>41774</v>
      </c>
      <c r="AC28" s="408">
        <v>16</v>
      </c>
      <c r="AD28" s="412">
        <f>$F$18</f>
        <v>0.16666666666666666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0.36458333333333331</v>
      </c>
      <c r="J29" s="406">
        <v>41594</v>
      </c>
      <c r="K29" s="408">
        <v>17</v>
      </c>
      <c r="L29" s="412">
        <f>$F$20</f>
        <v>0.36458333333333331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0.16666666666666666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0.36458333333333331</v>
      </c>
      <c r="AB29" s="406">
        <v>41775</v>
      </c>
      <c r="AC29" s="408">
        <v>17</v>
      </c>
      <c r="AD29" s="412">
        <f>$F$19</f>
        <v>0.36458333333333331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0.36458333333333331</v>
      </c>
      <c r="G30" s="405">
        <v>41564</v>
      </c>
      <c r="H30" s="408">
        <v>18</v>
      </c>
      <c r="I30" s="412">
        <f>$F$18</f>
        <v>0.16666666666666666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0.36458333333333331</v>
      </c>
      <c r="P30" s="413">
        <v>41656</v>
      </c>
      <c r="Q30" s="408">
        <v>18</v>
      </c>
      <c r="R30" s="412">
        <f>$F$19</f>
        <v>0.36458333333333331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0.16666666666666666</v>
      </c>
      <c r="AB30" s="406">
        <v>41776</v>
      </c>
      <c r="AC30" s="408">
        <v>18</v>
      </c>
      <c r="AD30" s="412">
        <f>$F$20</f>
        <v>0.36458333333333331</v>
      </c>
      <c r="AE30" s="406">
        <v>41807</v>
      </c>
      <c r="AF30" s="408">
        <v>18</v>
      </c>
      <c r="AG30" s="412">
        <f>$F$16</f>
        <v>0.36458333333333331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0.36458333333333331</v>
      </c>
      <c r="G31" s="405">
        <v>41565</v>
      </c>
      <c r="H31" s="408">
        <v>19</v>
      </c>
      <c r="I31" s="412">
        <f>$F$19</f>
        <v>0.36458333333333331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0.36458333333333331</v>
      </c>
      <c r="P31" s="413">
        <v>41657</v>
      </c>
      <c r="Q31" s="409">
        <v>19</v>
      </c>
      <c r="R31" s="412">
        <f>$F$20</f>
        <v>0.36458333333333331</v>
      </c>
      <c r="S31" s="406">
        <v>41688</v>
      </c>
      <c r="T31" s="408">
        <v>19</v>
      </c>
      <c r="U31" s="412">
        <f>$F$16</f>
        <v>0.36458333333333331</v>
      </c>
      <c r="V31" s="406">
        <v>41716</v>
      </c>
      <c r="W31" s="408">
        <v>19</v>
      </c>
      <c r="X31" s="412">
        <f>$F$16</f>
        <v>0.36458333333333331</v>
      </c>
      <c r="Y31" s="404">
        <v>41747</v>
      </c>
      <c r="Z31" s="408">
        <v>19</v>
      </c>
      <c r="AA31" s="412">
        <f>$F$19</f>
        <v>0.36458333333333331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0.36458333333333331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0.16666666666666666</v>
      </c>
      <c r="G32" s="405">
        <v>41566</v>
      </c>
      <c r="H32" s="408">
        <v>20</v>
      </c>
      <c r="I32" s="412">
        <f>$F$20</f>
        <v>0.36458333333333331</v>
      </c>
      <c r="J32" s="406">
        <v>41597</v>
      </c>
      <c r="K32" s="408">
        <v>20</v>
      </c>
      <c r="L32" s="412">
        <f>$F$16</f>
        <v>0.36458333333333331</v>
      </c>
      <c r="M32" s="406">
        <v>41627</v>
      </c>
      <c r="N32" s="408">
        <v>20</v>
      </c>
      <c r="O32" s="412">
        <f>$F$18</f>
        <v>0.16666666666666666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0.36458333333333331</v>
      </c>
      <c r="V32" s="406">
        <v>41717</v>
      </c>
      <c r="W32" s="408">
        <v>20</v>
      </c>
      <c r="X32" s="412">
        <f>$F$17</f>
        <v>0.36458333333333331</v>
      </c>
      <c r="Y32" s="404">
        <v>41748</v>
      </c>
      <c r="Z32" s="408">
        <v>20</v>
      </c>
      <c r="AA32" s="412">
        <f>$F$20</f>
        <v>0.36458333333333331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0.16666666666666666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0.36458333333333331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0.36458333333333331</v>
      </c>
      <c r="M33" s="406">
        <v>41628</v>
      </c>
      <c r="N33" s="408">
        <v>21</v>
      </c>
      <c r="O33" s="412">
        <f>$F$19</f>
        <v>0.36458333333333331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0.16666666666666666</v>
      </c>
      <c r="V33" s="406">
        <v>41718</v>
      </c>
      <c r="W33" s="409">
        <v>21</v>
      </c>
      <c r="X33" s="412">
        <f>$F$18</f>
        <v>0.16666666666666666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0.36458333333333331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0.36458333333333331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0.16666666666666666</v>
      </c>
      <c r="M34" s="406">
        <v>41629</v>
      </c>
      <c r="N34" s="408">
        <v>22</v>
      </c>
      <c r="O34" s="412">
        <f>$F$20</f>
        <v>0.36458333333333331</v>
      </c>
      <c r="P34" s="413">
        <v>41660</v>
      </c>
      <c r="Q34" s="408">
        <v>22</v>
      </c>
      <c r="R34" s="412">
        <f>$F$16</f>
        <v>0.36458333333333331</v>
      </c>
      <c r="S34" s="406">
        <v>41691</v>
      </c>
      <c r="T34" s="408">
        <v>22</v>
      </c>
      <c r="U34" s="412">
        <f>$F$19</f>
        <v>0.36458333333333331</v>
      </c>
      <c r="V34" s="406">
        <v>41719</v>
      </c>
      <c r="W34" s="409">
        <v>22</v>
      </c>
      <c r="X34" s="412">
        <f>$F$19</f>
        <v>0.36458333333333331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0.36458333333333331</v>
      </c>
      <c r="AE34" s="406">
        <v>41811</v>
      </c>
      <c r="AF34" s="409">
        <v>22</v>
      </c>
      <c r="AG34" s="412">
        <f>$F$20</f>
        <v>0.36458333333333331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0.36458333333333331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0.36458333333333331</v>
      </c>
      <c r="S35" s="406">
        <v>41692</v>
      </c>
      <c r="T35" s="409">
        <v>23</v>
      </c>
      <c r="U35" s="412">
        <f>$F$20</f>
        <v>0.36458333333333331</v>
      </c>
      <c r="V35" s="406">
        <v>41720</v>
      </c>
      <c r="W35" s="408">
        <v>23</v>
      </c>
      <c r="X35" s="412">
        <f>$F$20</f>
        <v>0.36458333333333331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0.16666666666666666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0.36458333333333331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0.16666666666666666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0.36458333333333331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0.36458333333333331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0.36458333333333331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0.36458333333333331</v>
      </c>
      <c r="AE37" s="406">
        <v>41814</v>
      </c>
      <c r="AF37" s="408">
        <v>25</v>
      </c>
      <c r="AG37" s="412">
        <f>$F$16</f>
        <v>0.36458333333333331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0.36458333333333331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0.36458333333333331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0.36458333333333331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0.36458333333333331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0.16666666666666666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0.36458333333333331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0.36458333333333331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0.16666666666666666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0.36458333333333331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0.36458333333333331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0.16666666666666666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0.36458333333333331</v>
      </c>
      <c r="AE40" s="406">
        <v>41817</v>
      </c>
      <c r="AF40" s="409">
        <v>28</v>
      </c>
      <c r="AG40" s="412">
        <f>$F$19</f>
        <v>0.36458333333333331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0.36458333333333331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0.16666666666666666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0.36458333333333331</v>
      </c>
      <c r="S41" s="438"/>
      <c r="T41" s="438"/>
      <c r="U41" s="442"/>
      <c r="V41" s="406">
        <v>41726</v>
      </c>
      <c r="W41" s="409">
        <v>29</v>
      </c>
      <c r="X41" s="412">
        <f>$F$19</f>
        <v>0.36458333333333331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0.36458333333333331</v>
      </c>
      <c r="AE41" s="406">
        <v>41818</v>
      </c>
      <c r="AF41" s="409">
        <v>29</v>
      </c>
      <c r="AG41" s="412">
        <f>$F$20</f>
        <v>0.36458333333333331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0.36458333333333331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0.36458333333333331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0.16666666666666666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0.16666666666666666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0.36458333333333331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158" customFormat="1">
      <c r="D44" s="159"/>
      <c r="E44" s="159"/>
      <c r="F44" s="160">
        <f>SUM(F13:F43)</f>
        <v>6.7916666666666661</v>
      </c>
      <c r="G44" s="160"/>
      <c r="H44" s="160"/>
      <c r="I44" s="160">
        <f>SUM(I13:I43)</f>
        <v>5.7500000000000009</v>
      </c>
      <c r="J44" s="160"/>
      <c r="K44" s="160"/>
      <c r="L44" s="160">
        <f>SUM(L13:L43)</f>
        <v>6.1354166666666661</v>
      </c>
      <c r="M44" s="160"/>
      <c r="N44" s="160"/>
      <c r="O44" s="160">
        <f>SUM(O13:O43)</f>
        <v>5.239583333333333</v>
      </c>
      <c r="P44" s="161"/>
      <c r="Q44" s="160"/>
      <c r="R44" s="160">
        <f>SUM(R13:R43)</f>
        <v>6.3541666666666661</v>
      </c>
      <c r="S44" s="160"/>
      <c r="T44" s="160"/>
      <c r="U44" s="160">
        <f>SUM(U13:U43)</f>
        <v>6.479166666666667</v>
      </c>
      <c r="V44" s="160"/>
      <c r="W44" s="160"/>
      <c r="X44" s="160">
        <f>SUM(X13:X43)</f>
        <v>5.510416666666667</v>
      </c>
      <c r="Y44" s="160"/>
      <c r="Z44" s="160"/>
      <c r="AA44" s="160">
        <f>SUM(AA13:AA43)</f>
        <v>4.5104166666666661</v>
      </c>
      <c r="AB44" s="160"/>
      <c r="AC44" s="160"/>
      <c r="AD44" s="160">
        <f>SUM(AD13:AD43)</f>
        <v>5.041666666666667</v>
      </c>
      <c r="AE44" s="160"/>
      <c r="AF44" s="160"/>
      <c r="AG44" s="160">
        <f>SUM(AG13:AG43)</f>
        <v>6.8645833333333321</v>
      </c>
      <c r="AH44" s="160"/>
      <c r="AI44" s="160"/>
      <c r="AJ44" s="160">
        <f>SUM(AJ13:AJ43)</f>
        <v>3.0833333333333326</v>
      </c>
      <c r="AK44" s="160"/>
      <c r="AL44" s="160"/>
      <c r="AM44" s="160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63.260416666666664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SUM(AJ19:AJ25)+SUM(AM36:AM42)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personnels'!G29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1.0729166666666643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AH48" s="640"/>
      <c r="AI48" s="640"/>
      <c r="AJ48" s="640"/>
      <c r="AK48" s="640"/>
      <c r="AL48" s="640"/>
      <c r="AM48" s="640"/>
    </row>
    <row r="49" spans="1:38">
      <c r="F49" s="108" t="str">
        <f>'22 semainier'!M26</f>
        <v>Saint-Pol-sur-Mer, le 31/01/2017</v>
      </c>
      <c r="R49" s="121" t="str">
        <f>'Liste des personnels'!$D$51</f>
        <v>Le Proviseur,</v>
      </c>
      <c r="AD49" s="121" t="s">
        <v>85</v>
      </c>
      <c r="AJ49" s="163" t="s">
        <v>197</v>
      </c>
      <c r="AK49" s="163"/>
      <c r="AL49" s="163"/>
    </row>
    <row r="50" spans="1:38">
      <c r="AJ50" s="163">
        <f>31-5</f>
        <v>26</v>
      </c>
      <c r="AK50" s="163" t="s">
        <v>114</v>
      </c>
      <c r="AL50" s="163"/>
    </row>
    <row r="51" spans="1:38">
      <c r="A51" s="450" t="s">
        <v>108</v>
      </c>
      <c r="B51" s="637" t="s">
        <v>226</v>
      </c>
      <c r="C51" s="638"/>
      <c r="D51" s="638"/>
      <c r="E51" s="638"/>
      <c r="F51" s="638"/>
    </row>
    <row r="52" spans="1:38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>
        <f>J7</f>
        <v>0</v>
      </c>
    </row>
    <row r="53" spans="1:38">
      <c r="A53" s="428" t="s">
        <v>215</v>
      </c>
      <c r="B53" s="630" t="s">
        <v>222</v>
      </c>
      <c r="C53" s="631"/>
      <c r="D53" s="631"/>
      <c r="E53" s="631"/>
      <c r="F53" s="631"/>
    </row>
    <row r="54" spans="1:38">
      <c r="A54" s="432" t="s">
        <v>107</v>
      </c>
      <c r="B54" s="641" t="s">
        <v>225</v>
      </c>
      <c r="C54" s="642"/>
      <c r="D54" s="642"/>
      <c r="E54" s="642"/>
      <c r="F54" s="642"/>
    </row>
    <row r="55" spans="1:38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8">
    <mergeCell ref="B51:F51"/>
    <mergeCell ref="B52:F52"/>
    <mergeCell ref="B53:F53"/>
    <mergeCell ref="B54:F54"/>
    <mergeCell ref="B55:G55"/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D46:F46"/>
    <mergeCell ref="G46:I46"/>
    <mergeCell ref="K46:Q46"/>
    <mergeCell ref="R46:T46"/>
    <mergeCell ref="W46:AA46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160" priority="12" stopIfTrue="1" operator="containsText" text="samedi">
      <formula>NOT(ISERROR(SEARCH("samedi",D13)))</formula>
    </cfRule>
    <cfRule type="containsText" dxfId="159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158" priority="6" stopIfTrue="1" operator="containsText" text="sam">
      <formula>NOT(ISERROR(SEARCH("sam",D13)))</formula>
    </cfRule>
    <cfRule type="containsText" dxfId="157" priority="7" stopIfTrue="1" operator="containsText" text="sam;dim">
      <formula>NOT(ISERROR(SEARCH("sam;dim",D13)))</formula>
    </cfRule>
    <cfRule type="containsText" dxfId="156" priority="8" stopIfTrue="1" operator="containsText" text="dim">
      <formula>NOT(ISERROR(SEARCH("dim",D13)))</formula>
    </cfRule>
    <cfRule type="containsText" dxfId="155" priority="9" stopIfTrue="1" operator="containsText" text="lun">
      <formula>NOT(ISERROR(SEARCH("lun",D13)))</formula>
    </cfRule>
    <cfRule type="containsText" dxfId="154" priority="10" stopIfTrue="1" operator="containsText" text="lun">
      <formula>NOT(ISERROR(SEARCH("lun",D13)))</formula>
    </cfRule>
    <cfRule type="containsText" dxfId="153" priority="11" stopIfTrue="1" operator="containsText" text="dim">
      <formula>NOT(ISERROR(SEARCH("dim",D13)))</formula>
    </cfRule>
  </conditionalFormatting>
  <conditionalFormatting sqref="D14">
    <cfRule type="containsText" dxfId="152" priority="5" stopIfTrue="1" operator="containsText" text="sam">
      <formula>NOT(ISERROR(SEARCH("sam",D14)))</formula>
    </cfRule>
  </conditionalFormatting>
  <conditionalFormatting sqref="A53">
    <cfRule type="containsText" dxfId="151" priority="4" operator="containsText" text="FERIE">
      <formula>NOT(ISERROR(SEARCH("FERIE",A53)))</formula>
    </cfRule>
  </conditionalFormatting>
  <conditionalFormatting sqref="A52">
    <cfRule type="cellIs" dxfId="150" priority="3" operator="equal">
      <formula>$A$53</formula>
    </cfRule>
  </conditionalFormatting>
  <conditionalFormatting sqref="A52">
    <cfRule type="cellIs" dxfId="149" priority="2" operator="equal">
      <formula>$A$53</formula>
    </cfRule>
  </conditionalFormatting>
  <conditionalFormatting sqref="A53">
    <cfRule type="cellIs" dxfId="148" priority="1" operator="equal">
      <formula>$A$53</formula>
    </cfRule>
  </conditionalFormatting>
  <pageMargins left="0.15763888888888888" right="0.2361111111111111" top="0.19652777777777777" bottom="0.11805555555555555" header="0.51180555555555551" footer="0.51180555555555551"/>
  <pageSetup paperSize="9" scale="65" firstPageNumber="0" orientation="landscape" r:id="rId1"/>
  <headerFooter alignWithMargins="0"/>
  <drawing r:id="rId2"/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58">
    <pageSetUpPr fitToPage="1"/>
  </sheetPr>
  <dimension ref="A4:BJ31"/>
  <sheetViews>
    <sheetView workbookViewId="0">
      <selection activeCell="BI17" sqref="BI17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3.109375" style="34" customWidth="1"/>
    <col min="61" max="61" width="11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tr">
        <f>'Liste des personnels'!G4</f>
        <v>Emploi du temps à compter du 1 septembre 2017</v>
      </c>
      <c r="BC5" s="35"/>
      <c r="BI5" s="34"/>
    </row>
    <row r="8" spans="1:62" s="38" customFormat="1" ht="18.75" customHeight="1">
      <c r="B8" s="39" t="s">
        <v>69</v>
      </c>
      <c r="N8" s="39" t="str">
        <f>'Liste des personnels'!C30</f>
        <v>Brigitte DRUART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personnels'!D30</f>
        <v>Agent Technique Territorial Titulaire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personnels'!E30</f>
        <v>Entretien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personnels'!F30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2" ht="30" customHeight="1">
      <c r="A14" s="50" t="s">
        <v>76</v>
      </c>
      <c r="B14" s="51"/>
      <c r="C14" s="52"/>
      <c r="D14" s="53"/>
      <c r="E14" s="54"/>
      <c r="F14" s="57"/>
      <c r="G14" s="57"/>
      <c r="H14" s="278"/>
      <c r="I14" s="279"/>
      <c r="J14" s="279"/>
      <c r="K14" s="56"/>
      <c r="L14" s="55"/>
      <c r="M14" s="56"/>
      <c r="N14" s="56"/>
      <c r="O14" s="58"/>
      <c r="P14" s="173"/>
      <c r="Q14" s="56"/>
      <c r="R14" s="56"/>
      <c r="S14" s="173"/>
      <c r="T14" s="326"/>
      <c r="U14" s="56"/>
      <c r="V14" s="56"/>
      <c r="W14" s="56"/>
      <c r="X14" s="55"/>
      <c r="Y14" s="56"/>
      <c r="Z14" s="56"/>
      <c r="AA14" s="56"/>
      <c r="AB14" s="55"/>
      <c r="AC14" s="56"/>
      <c r="AD14" s="54"/>
      <c r="AE14" s="54"/>
      <c r="AF14" s="53"/>
      <c r="AG14" s="56"/>
      <c r="AH14" s="56"/>
      <c r="AI14" s="56"/>
      <c r="AJ14" s="55"/>
      <c r="AK14" s="56"/>
      <c r="AL14" s="570"/>
      <c r="AM14" s="58"/>
      <c r="AN14" s="55"/>
      <c r="AO14" s="56"/>
      <c r="AP14" s="56"/>
      <c r="AQ14" s="592"/>
      <c r="AR14" s="55"/>
      <c r="AS14" s="590"/>
      <c r="AT14" s="54"/>
      <c r="AU14" s="54"/>
      <c r="AV14" s="53"/>
      <c r="AW14" s="54"/>
      <c r="AX14" s="54"/>
      <c r="AY14" s="54"/>
      <c r="AZ14" s="53"/>
      <c r="BA14" s="54"/>
      <c r="BB14" s="54"/>
      <c r="BC14" s="54"/>
      <c r="BD14" s="53"/>
      <c r="BE14" s="54"/>
      <c r="BF14" s="54"/>
      <c r="BG14" s="54"/>
      <c r="BH14" s="61"/>
      <c r="BI14" s="62">
        <v>0.35416666666666669</v>
      </c>
    </row>
    <row r="15" spans="1:62" ht="30" customHeight="1">
      <c r="A15" s="63" t="s">
        <v>77</v>
      </c>
      <c r="B15" s="64"/>
      <c r="C15" s="65"/>
      <c r="D15" s="66"/>
      <c r="E15" s="67"/>
      <c r="F15" s="71"/>
      <c r="G15" s="71"/>
      <c r="H15" s="282"/>
      <c r="I15" s="281"/>
      <c r="J15" s="281"/>
      <c r="K15" s="69"/>
      <c r="L15" s="68"/>
      <c r="M15" s="69"/>
      <c r="N15" s="69"/>
      <c r="O15" s="84"/>
      <c r="P15" s="173"/>
      <c r="Q15" s="69"/>
      <c r="R15" s="69"/>
      <c r="S15" s="173"/>
      <c r="T15" s="381"/>
      <c r="U15" s="69"/>
      <c r="V15" s="284"/>
      <c r="W15" s="69"/>
      <c r="X15" s="68"/>
      <c r="Y15" s="69"/>
      <c r="Z15" s="69"/>
      <c r="AA15" s="69"/>
      <c r="AB15" s="68"/>
      <c r="AC15" s="69"/>
      <c r="AD15" s="67"/>
      <c r="AE15" s="67"/>
      <c r="AF15" s="70"/>
      <c r="AG15" s="69"/>
      <c r="AH15" s="69"/>
      <c r="AI15" s="69"/>
      <c r="AJ15" s="68"/>
      <c r="AK15" s="69"/>
      <c r="AL15" s="571"/>
      <c r="AM15" s="84"/>
      <c r="AN15" s="68"/>
      <c r="AO15" s="69"/>
      <c r="AP15" s="69"/>
      <c r="AQ15" s="593"/>
      <c r="AR15" s="68"/>
      <c r="AS15" s="522"/>
      <c r="AT15" s="67"/>
      <c r="AU15" s="67"/>
      <c r="AV15" s="66"/>
      <c r="AW15" s="74"/>
      <c r="AX15" s="74"/>
      <c r="AY15" s="74"/>
      <c r="AZ15" s="66"/>
      <c r="BA15" s="74"/>
      <c r="BB15" s="74"/>
      <c r="BC15" s="74"/>
      <c r="BD15" s="66"/>
      <c r="BE15" s="74"/>
      <c r="BF15" s="74"/>
      <c r="BG15" s="74"/>
      <c r="BH15" s="79"/>
      <c r="BI15" s="80">
        <v>0.35416666666666669</v>
      </c>
    </row>
    <row r="16" spans="1:62" ht="30" customHeight="1">
      <c r="A16" s="63" t="s">
        <v>78</v>
      </c>
      <c r="B16" s="64"/>
      <c r="C16" s="65"/>
      <c r="D16" s="66"/>
      <c r="E16" s="74"/>
      <c r="F16" s="78"/>
      <c r="G16" s="78"/>
      <c r="H16" s="282"/>
      <c r="I16" s="283"/>
      <c r="J16" s="283"/>
      <c r="K16" s="69"/>
      <c r="L16" s="68"/>
      <c r="M16" s="69"/>
      <c r="N16" s="69"/>
      <c r="O16" s="84"/>
      <c r="P16" s="589"/>
      <c r="Q16" s="76"/>
      <c r="R16" s="76"/>
      <c r="S16" s="76"/>
      <c r="T16" s="327"/>
      <c r="U16" s="76"/>
      <c r="V16" s="76"/>
      <c r="W16" s="76"/>
      <c r="X16" s="280"/>
      <c r="Y16" s="281"/>
      <c r="Z16" s="283"/>
      <c r="AA16" s="283"/>
      <c r="AB16" s="395"/>
      <c r="AC16" s="74"/>
      <c r="AD16" s="74"/>
      <c r="AE16" s="175"/>
      <c r="AF16" s="66"/>
      <c r="AG16" s="74"/>
      <c r="AH16" s="74"/>
      <c r="AI16" s="245"/>
      <c r="AJ16" s="77"/>
      <c r="AK16" s="78"/>
      <c r="AL16" s="78"/>
      <c r="AM16" s="245"/>
      <c r="AN16" s="77"/>
      <c r="AO16" s="78"/>
      <c r="AP16" s="78"/>
      <c r="AQ16" s="245"/>
      <c r="AR16" s="77"/>
      <c r="AS16" s="591"/>
      <c r="AT16" s="74"/>
      <c r="AU16" s="74"/>
      <c r="AV16" s="66"/>
      <c r="AW16" s="74"/>
      <c r="AX16" s="74"/>
      <c r="AY16" s="74"/>
      <c r="AZ16" s="66"/>
      <c r="BA16" s="74"/>
      <c r="BB16" s="74"/>
      <c r="BC16" s="74"/>
      <c r="BD16" s="66"/>
      <c r="BE16" s="74"/>
      <c r="BF16" s="74"/>
      <c r="BG16" s="74"/>
      <c r="BH16" s="79"/>
      <c r="BI16" s="80">
        <v>0.20833333333333334</v>
      </c>
    </row>
    <row r="17" spans="1:61" ht="30" customHeight="1">
      <c r="A17" s="81" t="s">
        <v>79</v>
      </c>
      <c r="B17" s="82"/>
      <c r="C17" s="65"/>
      <c r="D17" s="66"/>
      <c r="E17" s="74"/>
      <c r="F17" s="78"/>
      <c r="G17" s="78"/>
      <c r="H17" s="282"/>
      <c r="I17" s="283"/>
      <c r="J17" s="283"/>
      <c r="K17" s="76"/>
      <c r="L17" s="75"/>
      <c r="M17" s="76"/>
      <c r="N17" s="76"/>
      <c r="O17" s="174"/>
      <c r="P17" s="173"/>
      <c r="Q17" s="76"/>
      <c r="R17" s="76"/>
      <c r="S17" s="173"/>
      <c r="T17" s="327"/>
      <c r="U17" s="76"/>
      <c r="V17" s="76"/>
      <c r="W17" s="76"/>
      <c r="X17" s="75"/>
      <c r="Y17" s="76"/>
      <c r="Z17" s="76"/>
      <c r="AA17" s="76"/>
      <c r="AB17" s="75"/>
      <c r="AC17" s="76"/>
      <c r="AD17" s="74"/>
      <c r="AE17" s="74"/>
      <c r="AF17" s="66"/>
      <c r="AG17" s="76"/>
      <c r="AH17" s="76"/>
      <c r="AI17" s="76"/>
      <c r="AJ17" s="75"/>
      <c r="AK17" s="76"/>
      <c r="AL17" s="595"/>
      <c r="AM17" s="174"/>
      <c r="AN17" s="75"/>
      <c r="AO17" s="76"/>
      <c r="AP17" s="76"/>
      <c r="AQ17" s="594"/>
      <c r="AR17" s="75"/>
      <c r="AS17" s="505"/>
      <c r="AT17" s="74"/>
      <c r="AU17" s="74"/>
      <c r="AV17" s="66"/>
      <c r="AW17" s="74"/>
      <c r="AX17" s="74"/>
      <c r="AY17" s="74"/>
      <c r="AZ17" s="66"/>
      <c r="BA17" s="74"/>
      <c r="BB17" s="74"/>
      <c r="BC17" s="74"/>
      <c r="BD17" s="66"/>
      <c r="BE17" s="74"/>
      <c r="BF17" s="74"/>
      <c r="BG17" s="74"/>
      <c r="BH17" s="79"/>
      <c r="BI17" s="87">
        <f>BI14</f>
        <v>0.35416666666666669</v>
      </c>
    </row>
    <row r="18" spans="1:61" ht="30" customHeight="1">
      <c r="A18" s="63" t="s">
        <v>80</v>
      </c>
      <c r="B18" s="64"/>
      <c r="C18" s="65"/>
      <c r="D18" s="66"/>
      <c r="E18" s="67"/>
      <c r="F18" s="71"/>
      <c r="G18" s="71"/>
      <c r="H18" s="282"/>
      <c r="I18" s="281"/>
      <c r="J18" s="323"/>
      <c r="K18" s="69"/>
      <c r="L18" s="68"/>
      <c r="M18" s="69"/>
      <c r="N18" s="69"/>
      <c r="O18" s="84"/>
      <c r="P18" s="173"/>
      <c r="Q18" s="69"/>
      <c r="R18" s="69"/>
      <c r="S18" s="173"/>
      <c r="T18" s="381"/>
      <c r="U18" s="69"/>
      <c r="V18" s="69"/>
      <c r="W18" s="69"/>
      <c r="X18" s="68"/>
      <c r="Y18" s="69"/>
      <c r="Z18" s="69"/>
      <c r="AA18" s="69"/>
      <c r="AB18" s="68"/>
      <c r="AC18" s="69"/>
      <c r="AD18" s="67"/>
      <c r="AE18" s="67"/>
      <c r="AF18" s="70"/>
      <c r="AG18" s="69"/>
      <c r="AH18" s="69"/>
      <c r="AI18" s="69"/>
      <c r="AJ18" s="68"/>
      <c r="AK18" s="69"/>
      <c r="AL18" s="571"/>
      <c r="AM18" s="84"/>
      <c r="AN18" s="68"/>
      <c r="AO18" s="69"/>
      <c r="AP18" s="69"/>
      <c r="AQ18" s="593"/>
      <c r="AR18" s="68"/>
      <c r="AS18" s="522"/>
      <c r="AT18" s="67"/>
      <c r="AU18" s="67"/>
      <c r="AV18" s="66"/>
      <c r="AW18" s="74"/>
      <c r="AX18" s="74"/>
      <c r="AY18" s="74"/>
      <c r="AZ18" s="66"/>
      <c r="BA18" s="74"/>
      <c r="BB18" s="74"/>
      <c r="BC18" s="74"/>
      <c r="BD18" s="66"/>
      <c r="BE18" s="74"/>
      <c r="BF18" s="74"/>
      <c r="BG18" s="74"/>
      <c r="BH18" s="79"/>
      <c r="BI18" s="80">
        <f>BI14</f>
        <v>0.35416666666666669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246"/>
      <c r="P19" s="247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246"/>
      <c r="AN19" s="247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94"/>
      <c r="BI19" s="95"/>
    </row>
    <row r="20" spans="1:6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181"/>
      <c r="AN20" s="248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99"/>
      <c r="BI20" s="100"/>
    </row>
    <row r="21" spans="1:61">
      <c r="B21" s="34" t="s">
        <v>82</v>
      </c>
      <c r="BB21" s="101"/>
      <c r="BC21" s="102"/>
      <c r="BD21" s="102"/>
      <c r="BE21" s="102"/>
      <c r="BF21" s="691" t="s">
        <v>83</v>
      </c>
      <c r="BG21" s="691"/>
      <c r="BH21" s="691"/>
      <c r="BI21" s="187">
        <f>BI14+BI15+BI16+BI17+BI18</f>
        <v>1.6250000000000002</v>
      </c>
    </row>
    <row r="22" spans="1:61">
      <c r="E22" s="687"/>
      <c r="F22" s="688"/>
      <c r="G22" s="689"/>
      <c r="I22" s="581" t="s">
        <v>249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BB23" s="102"/>
      <c r="BC23" s="102"/>
      <c r="BD23" s="102"/>
      <c r="BE23" s="102"/>
      <c r="BF23" s="102"/>
      <c r="BG23" s="102"/>
      <c r="BH23" s="102"/>
      <c r="BI23" s="107"/>
    </row>
    <row r="24" spans="1:61">
      <c r="BB24" s="102"/>
      <c r="BC24" s="102"/>
      <c r="BD24" s="102"/>
      <c r="BE24" s="102"/>
      <c r="BF24" s="102"/>
      <c r="BG24" s="102"/>
      <c r="BH24" s="102"/>
    </row>
    <row r="25" spans="1:61">
      <c r="BB25" s="102"/>
      <c r="BC25" s="102"/>
      <c r="BD25" s="102"/>
      <c r="BE25" s="102"/>
      <c r="BF25" s="102"/>
      <c r="BG25" s="102"/>
      <c r="BH25" s="102"/>
    </row>
    <row r="26" spans="1:61">
      <c r="M26" s="108" t="str">
        <f>'Liste des personnels'!C49</f>
        <v>Saint-Pol-sur-Mer, le 01/09/2017</v>
      </c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</row>
    <row r="28" spans="1:61">
      <c r="AF28" s="34" t="str">
        <f>'Liste des personnels'!$D$51</f>
        <v>Le Proviseur,</v>
      </c>
      <c r="AV28" s="34" t="s">
        <v>85</v>
      </c>
    </row>
    <row r="31" spans="1:61">
      <c r="AH31" s="34" t="str">
        <f>'Liste des personnels'!$D$53</f>
        <v>J-M. SAILLY</v>
      </c>
      <c r="AX31" s="34" t="str">
        <f>N8</f>
        <v>Brigitte DRUART</v>
      </c>
    </row>
  </sheetData>
  <sheetProtection selectLockedCells="1" selectUnlockedCells="1"/>
  <mergeCells count="24">
    <mergeCell ref="E22:G22"/>
    <mergeCell ref="BF21:BH21"/>
    <mergeCell ref="AM13:AN13"/>
    <mergeCell ref="AQ13:AR13"/>
    <mergeCell ref="AU13:AV13"/>
    <mergeCell ref="AY13:AZ13"/>
    <mergeCell ref="BC13:BD13"/>
    <mergeCell ref="BG13:BH13"/>
    <mergeCell ref="E12:BH12"/>
    <mergeCell ref="C13:D13"/>
    <mergeCell ref="G13:H13"/>
    <mergeCell ref="K13:L13"/>
    <mergeCell ref="O13:P13"/>
    <mergeCell ref="S13:T13"/>
    <mergeCell ref="W13:X13"/>
    <mergeCell ref="AA13:AB13"/>
    <mergeCell ref="AE13:AF13"/>
    <mergeCell ref="AI13:AJ13"/>
    <mergeCell ref="AK8:AR8"/>
    <mergeCell ref="AS8:BJ8"/>
    <mergeCell ref="AK9:AR9"/>
    <mergeCell ref="AS9:BI9"/>
    <mergeCell ref="AK10:AR10"/>
    <mergeCell ref="AS10:BI10"/>
  </mergeCells>
  <printOptions horizontalCentered="1" verticalCentered="1"/>
  <pageMargins left="0.55118110236220474" right="0.23622047244094491" top="0.31496062992125984" bottom="0.31496062992125984" header="0.51181102362204722" footer="0.51181102362204722"/>
  <pageSetup paperSize="9" firstPageNumber="0" orientation="landscape" r:id="rId1"/>
  <headerFooter alignWithMargins="0"/>
  <drawing r:id="rId2"/>
</worksheet>
</file>

<file path=xl/worksheets/sheet48.xml><?xml version="1.0" encoding="utf-8"?>
<worksheet xmlns="http://schemas.openxmlformats.org/spreadsheetml/2006/main" xmlns:r="http://schemas.openxmlformats.org/officeDocument/2006/relationships">
  <sheetPr codeName="Feuil40">
    <pageSetUpPr fitToPage="1"/>
  </sheetPr>
  <dimension ref="A4:BC54"/>
  <sheetViews>
    <sheetView topLeftCell="A16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4.44140625" style="121" customWidth="1"/>
    <col min="5" max="5" width="3" style="121" customWidth="1"/>
    <col min="6" max="6" width="7.21875" style="121" customWidth="1"/>
    <col min="7" max="7" width="4.33203125" style="121" customWidth="1"/>
    <col min="8" max="8" width="3" style="121" customWidth="1"/>
    <col min="9" max="9" width="7.21875" style="121" customWidth="1"/>
    <col min="10" max="10" width="4.44140625" style="121" customWidth="1"/>
    <col min="11" max="11" width="3" style="121" customWidth="1"/>
    <col min="12" max="12" width="7.21875" style="121" customWidth="1"/>
    <col min="13" max="13" width="4.44140625" style="121" customWidth="1"/>
    <col min="14" max="14" width="3" style="121" customWidth="1"/>
    <col min="15" max="15" width="7.21875" style="121" customWidth="1"/>
    <col min="16" max="16" width="4.33203125" style="121" customWidth="1"/>
    <col min="17" max="17" width="3" style="121" customWidth="1"/>
    <col min="18" max="18" width="7.21875" style="121" customWidth="1"/>
    <col min="19" max="19" width="4.44140625" style="121" customWidth="1"/>
    <col min="20" max="20" width="3" style="121" customWidth="1"/>
    <col min="21" max="21" width="7.21875" style="121" customWidth="1"/>
    <col min="22" max="22" width="4.44140625" style="121" customWidth="1"/>
    <col min="23" max="23" width="3" style="121" customWidth="1"/>
    <col min="24" max="24" width="7.21875" style="121" customWidth="1"/>
    <col min="25" max="25" width="4.44140625" style="121" customWidth="1"/>
    <col min="26" max="26" width="3" style="121" customWidth="1"/>
    <col min="27" max="27" width="7.21875" style="121" customWidth="1"/>
    <col min="28" max="28" width="4.44140625" style="121" customWidth="1"/>
    <col min="29" max="29" width="3" style="121" customWidth="1"/>
    <col min="30" max="30" width="7.21875" style="121" customWidth="1"/>
    <col min="31" max="31" width="4.44140625" style="121" customWidth="1"/>
    <col min="32" max="32" width="3" style="121" customWidth="1"/>
    <col min="33" max="33" width="7.21875" style="121" customWidth="1"/>
    <col min="34" max="34" width="4.33203125" style="121" customWidth="1"/>
    <col min="35" max="35" width="3" style="121" customWidth="1"/>
    <col min="36" max="36" width="7.21875" style="121" customWidth="1"/>
    <col min="37" max="37" width="4.44140625" style="121" customWidth="1"/>
    <col min="38" max="38" width="3" style="121" customWidth="1"/>
    <col min="39" max="39" width="7.2187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'Liste des personnels'!C30</f>
        <v>Brigitte DRUART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personnels'!D30</f>
        <v>Agent Technique Territorial Titulaire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personnels'!E30</f>
        <v>Entretien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personnels'!F30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31.5" customHeight="1">
      <c r="U10" s="615" t="s">
        <v>88</v>
      </c>
      <c r="V10" s="615"/>
      <c r="W10" s="615"/>
      <c r="X10" s="615"/>
      <c r="Y10" s="615"/>
      <c r="Z10" s="615"/>
      <c r="AA10" s="624" t="s">
        <v>221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5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0.25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$A$52</f>
        <v>FERIE</v>
      </c>
      <c r="M13" s="406">
        <v>41608</v>
      </c>
      <c r="N13" s="407">
        <v>1</v>
      </c>
      <c r="O13" s="412">
        <f>$F$20</f>
        <v>0.35416666666666669</v>
      </c>
      <c r="P13" s="413">
        <v>41639</v>
      </c>
      <c r="Q13" s="423">
        <v>1</v>
      </c>
      <c r="R13" s="422" t="str">
        <f>$A$52</f>
        <v>FERIE</v>
      </c>
      <c r="S13" s="406">
        <v>41670</v>
      </c>
      <c r="T13" s="408">
        <v>1</v>
      </c>
      <c r="U13" s="412">
        <f>$F$19</f>
        <v>0.35416666666666669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$A$52</f>
        <v>FERIE</v>
      </c>
      <c r="AE13" s="406">
        <v>41790</v>
      </c>
      <c r="AF13" s="414">
        <v>1</v>
      </c>
      <c r="AG13" s="412">
        <f>$F$20</f>
        <v>0.35416666666666669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0.35416666666666669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0.35416666666666669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$A$52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0.35416666666666669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0.35416666666666669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0.35416666666666669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0.35416666666666669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'23 semainier'!$BI$14</f>
        <v>0.35416666666666669</v>
      </c>
      <c r="G16" s="405">
        <v>41550</v>
      </c>
      <c r="H16" s="407">
        <v>4</v>
      </c>
      <c r="I16" s="412">
        <f>$F$18</f>
        <v>0.20833333333333334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0.35416666666666669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0.20833333333333334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0.35416666666666669</v>
      </c>
      <c r="AH16" s="405">
        <v>41823</v>
      </c>
      <c r="AI16" s="407">
        <v>4</v>
      </c>
      <c r="AJ16" s="412">
        <f>$F$18</f>
        <v>0.20833333333333334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'23 semainier'!$BI$15</f>
        <v>0.35416666666666669</v>
      </c>
      <c r="G17" s="405">
        <v>41551</v>
      </c>
      <c r="H17" s="407">
        <v>5</v>
      </c>
      <c r="I17" s="412">
        <f>$F$19</f>
        <v>0.35416666666666669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0.35416666666666669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0.35416666666666669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0.35416666666666669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0.35416666666666669</v>
      </c>
      <c r="AH17" s="405">
        <v>41824</v>
      </c>
      <c r="AI17" s="407">
        <v>5</v>
      </c>
      <c r="AJ17" s="412">
        <f>$F$19</f>
        <v>0.35416666666666669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'23 semainier'!$BI$16</f>
        <v>0.20833333333333334</v>
      </c>
      <c r="G18" s="405">
        <v>41552</v>
      </c>
      <c r="H18" s="408">
        <v>6</v>
      </c>
      <c r="I18" s="412">
        <f>$F$20</f>
        <v>0.35416666666666669</v>
      </c>
      <c r="J18" s="406">
        <v>41583</v>
      </c>
      <c r="K18" s="408">
        <v>6</v>
      </c>
      <c r="L18" s="412">
        <f>$F$16</f>
        <v>0.35416666666666669</v>
      </c>
      <c r="M18" s="406">
        <v>41613</v>
      </c>
      <c r="N18" s="408">
        <v>6</v>
      </c>
      <c r="O18" s="412">
        <f>$F$18</f>
        <v>0.20833333333333334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0.35416666666666669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0.35416666666666669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0.20833333333333334</v>
      </c>
      <c r="AH18" s="405">
        <v>41825</v>
      </c>
      <c r="AI18" s="408">
        <v>6</v>
      </c>
      <c r="AJ18" s="412">
        <f>$F$20</f>
        <v>0.35416666666666669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'23 semainier'!$BI$17</f>
        <v>0.35416666666666669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0.35416666666666669</v>
      </c>
      <c r="M19" s="406">
        <v>41614</v>
      </c>
      <c r="N19" s="408">
        <v>7</v>
      </c>
      <c r="O19" s="412">
        <f>$F$19</f>
        <v>0.35416666666666669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0.20833333333333334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0.35416666666666669</v>
      </c>
      <c r="AE19" s="406">
        <v>41796</v>
      </c>
      <c r="AF19" s="409">
        <v>7</v>
      </c>
      <c r="AG19" s="412">
        <f>$F$19</f>
        <v>0.35416666666666669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'23 semainier'!$BI$18</f>
        <v>0.35416666666666669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0.20833333333333334</v>
      </c>
      <c r="M20" s="406">
        <v>41615</v>
      </c>
      <c r="N20" s="408">
        <v>8</v>
      </c>
      <c r="O20" s="412">
        <f>$F$20</f>
        <v>0.35416666666666669</v>
      </c>
      <c r="P20" s="413">
        <v>41646</v>
      </c>
      <c r="Q20" s="408">
        <v>8</v>
      </c>
      <c r="R20" s="412">
        <f>$F$16</f>
        <v>0.35416666666666669</v>
      </c>
      <c r="S20" s="406">
        <v>41677</v>
      </c>
      <c r="T20" s="409">
        <v>8</v>
      </c>
      <c r="U20" s="412">
        <f>$F$19</f>
        <v>0.35416666666666669</v>
      </c>
      <c r="V20" s="406">
        <v>41705</v>
      </c>
      <c r="W20" s="409">
        <v>8</v>
      </c>
      <c r="X20" s="430" t="s">
        <v>107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$A$52</f>
        <v>FERIE</v>
      </c>
      <c r="AE20" s="406">
        <v>41797</v>
      </c>
      <c r="AF20" s="409">
        <v>8</v>
      </c>
      <c r="AG20" s="412">
        <f>$F$20</f>
        <v>0.35416666666666669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0.35416666666666669</v>
      </c>
      <c r="J21" s="406">
        <v>41586</v>
      </c>
      <c r="K21" s="408">
        <v>9</v>
      </c>
      <c r="L21" s="412">
        <f>$F$19</f>
        <v>0.35416666666666669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0.35416666666666669</v>
      </c>
      <c r="S21" s="406">
        <v>41678</v>
      </c>
      <c r="T21" s="407">
        <v>9</v>
      </c>
      <c r="U21" s="412">
        <f>$F$20</f>
        <v>0.35416666666666669</v>
      </c>
      <c r="V21" s="406">
        <v>41706</v>
      </c>
      <c r="W21" s="408">
        <v>9</v>
      </c>
      <c r="X21" s="430" t="s">
        <v>107</v>
      </c>
      <c r="Y21" s="404">
        <v>41737</v>
      </c>
      <c r="Z21" s="408">
        <v>9</v>
      </c>
      <c r="AA21" s="412">
        <f>$F$16</f>
        <v>0.35416666666666669</v>
      </c>
      <c r="AB21" s="406">
        <v>41767</v>
      </c>
      <c r="AC21" s="408">
        <v>9</v>
      </c>
      <c r="AD21" s="412">
        <f>$F$18</f>
        <v>0.20833333333333334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0.35416666666666669</v>
      </c>
      <c r="J22" s="406">
        <v>41587</v>
      </c>
      <c r="K22" s="408">
        <v>10</v>
      </c>
      <c r="L22" s="412">
        <f>$F$20</f>
        <v>0.35416666666666669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0.20833333333333334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0.35416666666666669</v>
      </c>
      <c r="AB22" s="406">
        <v>41768</v>
      </c>
      <c r="AC22" s="426">
        <v>10</v>
      </c>
      <c r="AD22" s="425" t="str">
        <f>$A$52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0.35416666666666669</v>
      </c>
      <c r="G23" s="405">
        <v>41557</v>
      </c>
      <c r="H23" s="408">
        <v>11</v>
      </c>
      <c r="I23" s="412">
        <f>$F$18</f>
        <v>0.20833333333333334</v>
      </c>
      <c r="J23" s="406">
        <v>41588</v>
      </c>
      <c r="K23" s="424">
        <v>11</v>
      </c>
      <c r="L23" s="425" t="str">
        <f>$A$52</f>
        <v>FERIE</v>
      </c>
      <c r="M23" s="406">
        <v>41618</v>
      </c>
      <c r="N23" s="408">
        <v>11</v>
      </c>
      <c r="O23" s="412">
        <f>$F$16</f>
        <v>0.35416666666666669</v>
      </c>
      <c r="P23" s="413">
        <v>41649</v>
      </c>
      <c r="Q23" s="408">
        <v>11</v>
      </c>
      <c r="R23" s="412">
        <f>$F$19</f>
        <v>0.35416666666666669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0.20833333333333334</v>
      </c>
      <c r="AB23" s="406">
        <v>41769</v>
      </c>
      <c r="AC23" s="409">
        <v>11</v>
      </c>
      <c r="AD23" s="412">
        <f>$F$20</f>
        <v>0.35416666666666669</v>
      </c>
      <c r="AE23" s="406">
        <v>41800</v>
      </c>
      <c r="AF23" s="408">
        <v>11</v>
      </c>
      <c r="AG23" s="412">
        <f>$F$16</f>
        <v>0.35416666666666669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0.35416666666666669</v>
      </c>
      <c r="G24" s="405">
        <v>41558</v>
      </c>
      <c r="H24" s="408">
        <v>12</v>
      </c>
      <c r="I24" s="412">
        <f>$F$19</f>
        <v>0.35416666666666669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0.35416666666666669</v>
      </c>
      <c r="P24" s="413">
        <v>41650</v>
      </c>
      <c r="Q24" s="409">
        <v>12</v>
      </c>
      <c r="R24" s="412">
        <f>$F$20</f>
        <v>0.35416666666666669</v>
      </c>
      <c r="S24" s="406">
        <v>41681</v>
      </c>
      <c r="T24" s="407">
        <v>12</v>
      </c>
      <c r="U24" s="412">
        <f>$F$16</f>
        <v>0.35416666666666669</v>
      </c>
      <c r="V24" s="406">
        <v>41709</v>
      </c>
      <c r="W24" s="408">
        <v>12</v>
      </c>
      <c r="X24" s="412">
        <f>$F$16</f>
        <v>0.35416666666666669</v>
      </c>
      <c r="Y24" s="404">
        <v>41740</v>
      </c>
      <c r="Z24" s="408">
        <v>12</v>
      </c>
      <c r="AA24" s="412">
        <f>$F$19</f>
        <v>0.35416666666666669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0.35416666666666669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0.20833333333333334</v>
      </c>
      <c r="G25" s="405">
        <v>41559</v>
      </c>
      <c r="H25" s="408">
        <v>13</v>
      </c>
      <c r="I25" s="412">
        <f>$F$20</f>
        <v>0.35416666666666669</v>
      </c>
      <c r="J25" s="406">
        <v>41590</v>
      </c>
      <c r="K25" s="408">
        <v>13</v>
      </c>
      <c r="L25" s="412">
        <f>$F$16</f>
        <v>0.35416666666666669</v>
      </c>
      <c r="M25" s="406">
        <v>41620</v>
      </c>
      <c r="N25" s="408">
        <v>13</v>
      </c>
      <c r="O25" s="412">
        <f>$F$18</f>
        <v>0.20833333333333334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0.35416666666666669</v>
      </c>
      <c r="V25" s="406">
        <v>41710</v>
      </c>
      <c r="W25" s="408">
        <v>13</v>
      </c>
      <c r="X25" s="412">
        <f>$F$17</f>
        <v>0.35416666666666669</v>
      </c>
      <c r="Y25" s="404">
        <v>41741</v>
      </c>
      <c r="Z25" s="408">
        <v>13</v>
      </c>
      <c r="AA25" s="412">
        <f>$F$20</f>
        <v>0.35416666666666669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0.20833333333333334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0.35416666666666669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0.35416666666666669</v>
      </c>
      <c r="M26" s="406">
        <v>41621</v>
      </c>
      <c r="N26" s="408">
        <v>14</v>
      </c>
      <c r="O26" s="412">
        <f>$F$19</f>
        <v>0.35416666666666669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0.20833333333333334</v>
      </c>
      <c r="V26" s="406">
        <v>41711</v>
      </c>
      <c r="W26" s="409">
        <v>14</v>
      </c>
      <c r="X26" s="412">
        <f>$F$18</f>
        <v>0.20833333333333334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0.35416666666666669</v>
      </c>
      <c r="AE26" s="406">
        <v>41803</v>
      </c>
      <c r="AF26" s="409">
        <v>14</v>
      </c>
      <c r="AG26" s="412">
        <f>$F$19</f>
        <v>0.35416666666666669</v>
      </c>
      <c r="AH26" s="405">
        <v>41833</v>
      </c>
      <c r="AI26" s="427">
        <v>14</v>
      </c>
      <c r="AJ26" s="425" t="str">
        <f>$A$52</f>
        <v>FERIE</v>
      </c>
      <c r="AK26" s="406">
        <v>41864</v>
      </c>
      <c r="AL26" s="408">
        <v>14</v>
      </c>
      <c r="AM26" s="432" t="s">
        <v>223</v>
      </c>
    </row>
    <row r="27" spans="4:40">
      <c r="D27" s="406">
        <v>41531</v>
      </c>
      <c r="E27" s="408">
        <v>15</v>
      </c>
      <c r="F27" s="412">
        <f>$F$20</f>
        <v>0.35416666666666669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0.20833333333333334</v>
      </c>
      <c r="M27" s="406">
        <v>41622</v>
      </c>
      <c r="N27" s="408">
        <v>15</v>
      </c>
      <c r="O27" s="412">
        <f>$F$20</f>
        <v>0.35416666666666669</v>
      </c>
      <c r="P27" s="413">
        <v>41653</v>
      </c>
      <c r="Q27" s="408">
        <v>15</v>
      </c>
      <c r="R27" s="412">
        <f>$F$16</f>
        <v>0.35416666666666669</v>
      </c>
      <c r="S27" s="406">
        <v>41684</v>
      </c>
      <c r="T27" s="407">
        <v>15</v>
      </c>
      <c r="U27" s="412">
        <f>$F$19</f>
        <v>0.35416666666666669</v>
      </c>
      <c r="V27" s="406">
        <v>41712</v>
      </c>
      <c r="W27" s="409">
        <v>15</v>
      </c>
      <c r="X27" s="412">
        <f>$F$19</f>
        <v>0.35416666666666669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0.35416666666666669</v>
      </c>
      <c r="AE27" s="406">
        <v>41804</v>
      </c>
      <c r="AF27" s="409">
        <v>15</v>
      </c>
      <c r="AG27" s="412">
        <f>$F$20</f>
        <v>0.35416666666666669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$A$52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0.35416666666666669</v>
      </c>
      <c r="J28" s="406">
        <v>41593</v>
      </c>
      <c r="K28" s="408">
        <v>16</v>
      </c>
      <c r="L28" s="412">
        <f>$F$19</f>
        <v>0.35416666666666669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0.35416666666666669</v>
      </c>
      <c r="S28" s="406">
        <v>41685</v>
      </c>
      <c r="T28" s="408">
        <v>16</v>
      </c>
      <c r="U28" s="412">
        <f>$F$20</f>
        <v>0.35416666666666669</v>
      </c>
      <c r="V28" s="406">
        <v>41713</v>
      </c>
      <c r="W28" s="408">
        <v>16</v>
      </c>
      <c r="X28" s="412">
        <f>$F$20</f>
        <v>0.35416666666666669</v>
      </c>
      <c r="Y28" s="404">
        <v>41744</v>
      </c>
      <c r="Z28" s="408">
        <v>16</v>
      </c>
      <c r="AA28" s="412">
        <f>$F$16</f>
        <v>0.35416666666666669</v>
      </c>
      <c r="AB28" s="406">
        <v>41774</v>
      </c>
      <c r="AC28" s="408">
        <v>16</v>
      </c>
      <c r="AD28" s="412">
        <f>$F$18</f>
        <v>0.20833333333333334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0.35416666666666669</v>
      </c>
      <c r="J29" s="406">
        <v>41594</v>
      </c>
      <c r="K29" s="408">
        <v>17</v>
      </c>
      <c r="L29" s="412">
        <f>$F$20</f>
        <v>0.35416666666666669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0.20833333333333334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0.35416666666666669</v>
      </c>
      <c r="AB29" s="406">
        <v>41775</v>
      </c>
      <c r="AC29" s="408">
        <v>17</v>
      </c>
      <c r="AD29" s="412">
        <f>$F$19</f>
        <v>0.35416666666666669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0.35416666666666669</v>
      </c>
      <c r="G30" s="405">
        <v>41564</v>
      </c>
      <c r="H30" s="408">
        <v>18</v>
      </c>
      <c r="I30" s="412">
        <f>$F$18</f>
        <v>0.20833333333333334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0.35416666666666669</v>
      </c>
      <c r="P30" s="413">
        <v>41656</v>
      </c>
      <c r="Q30" s="408">
        <v>18</v>
      </c>
      <c r="R30" s="412">
        <f>$F$19</f>
        <v>0.35416666666666669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0.20833333333333334</v>
      </c>
      <c r="AB30" s="406">
        <v>41776</v>
      </c>
      <c r="AC30" s="408">
        <v>18</v>
      </c>
      <c r="AD30" s="412">
        <f>$F$20</f>
        <v>0.35416666666666669</v>
      </c>
      <c r="AE30" s="406">
        <v>41807</v>
      </c>
      <c r="AF30" s="408">
        <v>18</v>
      </c>
      <c r="AG30" s="412">
        <f>$F$16</f>
        <v>0.35416666666666669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0.35416666666666669</v>
      </c>
      <c r="G31" s="405">
        <v>41565</v>
      </c>
      <c r="H31" s="408">
        <v>19</v>
      </c>
      <c r="I31" s="412">
        <f>$F$19</f>
        <v>0.35416666666666669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0.35416666666666669</v>
      </c>
      <c r="P31" s="413">
        <v>41657</v>
      </c>
      <c r="Q31" s="409">
        <v>19</v>
      </c>
      <c r="R31" s="412">
        <f>$F$20</f>
        <v>0.35416666666666669</v>
      </c>
      <c r="S31" s="406">
        <v>41688</v>
      </c>
      <c r="T31" s="408">
        <v>19</v>
      </c>
      <c r="U31" s="412">
        <f>$F$16</f>
        <v>0.35416666666666669</v>
      </c>
      <c r="V31" s="406">
        <v>41716</v>
      </c>
      <c r="W31" s="408">
        <v>19</v>
      </c>
      <c r="X31" s="412">
        <f>$F$16</f>
        <v>0.35416666666666669</v>
      </c>
      <c r="Y31" s="404">
        <v>41747</v>
      </c>
      <c r="Z31" s="408">
        <v>19</v>
      </c>
      <c r="AA31" s="412">
        <f>$F$19</f>
        <v>0.35416666666666669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0.35416666666666669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0.20833333333333334</v>
      </c>
      <c r="G32" s="405">
        <v>41566</v>
      </c>
      <c r="H32" s="408">
        <v>20</v>
      </c>
      <c r="I32" s="412">
        <f>$F$20</f>
        <v>0.35416666666666669</v>
      </c>
      <c r="J32" s="406">
        <v>41597</v>
      </c>
      <c r="K32" s="408">
        <v>20</v>
      </c>
      <c r="L32" s="412">
        <f>$F$16</f>
        <v>0.35416666666666669</v>
      </c>
      <c r="M32" s="406">
        <v>41627</v>
      </c>
      <c r="N32" s="408">
        <v>20</v>
      </c>
      <c r="O32" s="412">
        <f>$F$18</f>
        <v>0.20833333333333334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0.35416666666666669</v>
      </c>
      <c r="V32" s="406">
        <v>41717</v>
      </c>
      <c r="W32" s="408">
        <v>20</v>
      </c>
      <c r="X32" s="412">
        <f>$F$17</f>
        <v>0.35416666666666669</v>
      </c>
      <c r="Y32" s="404">
        <v>41748</v>
      </c>
      <c r="Z32" s="408">
        <v>20</v>
      </c>
      <c r="AA32" s="412">
        <f>$F$20</f>
        <v>0.35416666666666669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0.20833333333333334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0.35416666666666669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0.35416666666666669</v>
      </c>
      <c r="M33" s="406">
        <v>41628</v>
      </c>
      <c r="N33" s="408">
        <v>21</v>
      </c>
      <c r="O33" s="412">
        <f>$F$19</f>
        <v>0.35416666666666669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0.20833333333333334</v>
      </c>
      <c r="V33" s="406">
        <v>41718</v>
      </c>
      <c r="W33" s="409">
        <v>21</v>
      </c>
      <c r="X33" s="412">
        <f>$F$18</f>
        <v>0.20833333333333334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$A$52</f>
        <v>FERIE</v>
      </c>
      <c r="AE33" s="406">
        <v>41810</v>
      </c>
      <c r="AF33" s="409">
        <v>21</v>
      </c>
      <c r="AG33" s="412">
        <f>$F$19</f>
        <v>0.35416666666666669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0.35416666666666669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0.20833333333333334</v>
      </c>
      <c r="M34" s="406">
        <v>41629</v>
      </c>
      <c r="N34" s="408">
        <v>22</v>
      </c>
      <c r="O34" s="412">
        <f>$F$20</f>
        <v>0.35416666666666669</v>
      </c>
      <c r="P34" s="413">
        <v>41660</v>
      </c>
      <c r="Q34" s="408">
        <v>22</v>
      </c>
      <c r="R34" s="412">
        <f>$F$16</f>
        <v>0.35416666666666669</v>
      </c>
      <c r="S34" s="406">
        <v>41691</v>
      </c>
      <c r="T34" s="408">
        <v>22</v>
      </c>
      <c r="U34" s="412">
        <f>$F$19</f>
        <v>0.35416666666666669</v>
      </c>
      <c r="V34" s="406">
        <v>41719</v>
      </c>
      <c r="W34" s="409">
        <v>22</v>
      </c>
      <c r="X34" s="412">
        <f>$F$19</f>
        <v>0.35416666666666669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0.35416666666666669</v>
      </c>
      <c r="AE34" s="406">
        <v>41811</v>
      </c>
      <c r="AF34" s="409">
        <v>22</v>
      </c>
      <c r="AG34" s="412">
        <f>$F$20</f>
        <v>0.35416666666666669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0.35416666666666669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0.35416666666666669</v>
      </c>
      <c r="S35" s="406">
        <v>41692</v>
      </c>
      <c r="T35" s="409">
        <v>23</v>
      </c>
      <c r="U35" s="412">
        <f>$F$20</f>
        <v>0.35416666666666669</v>
      </c>
      <c r="V35" s="406">
        <v>41720</v>
      </c>
      <c r="W35" s="408">
        <v>23</v>
      </c>
      <c r="X35" s="412">
        <f>$F$20</f>
        <v>0.35416666666666669</v>
      </c>
      <c r="Y35" s="404">
        <v>41751</v>
      </c>
      <c r="Z35" s="408">
        <v>23</v>
      </c>
      <c r="AA35" s="430">
        <v>0.29166666666666669</v>
      </c>
      <c r="AB35" s="406">
        <v>41781</v>
      </c>
      <c r="AC35" s="408">
        <v>23</v>
      </c>
      <c r="AD35" s="412">
        <f>$F$18</f>
        <v>0.20833333333333334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0.35416666666666669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0.20833333333333334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>
        <v>0.29166666666666669</v>
      </c>
      <c r="AB36" s="406">
        <v>41782</v>
      </c>
      <c r="AC36" s="408">
        <v>24</v>
      </c>
      <c r="AD36" s="412">
        <f>$F$19</f>
        <v>0.35416666666666669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0.35416666666666669</v>
      </c>
      <c r="G37" s="405">
        <v>41571</v>
      </c>
      <c r="H37" s="408">
        <v>25</v>
      </c>
      <c r="I37" s="430" t="s">
        <v>107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$A$52</f>
        <v>FERIE</v>
      </c>
      <c r="P37" s="413">
        <v>41663</v>
      </c>
      <c r="Q37" s="408">
        <v>25</v>
      </c>
      <c r="R37" s="412">
        <f>$F$19</f>
        <v>0.35416666666666669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>
        <v>0.29166666666666669</v>
      </c>
      <c r="AB37" s="406">
        <v>41783</v>
      </c>
      <c r="AC37" s="408">
        <v>25</v>
      </c>
      <c r="AD37" s="412">
        <f>$F$20</f>
        <v>0.35416666666666669</v>
      </c>
      <c r="AE37" s="406">
        <v>41814</v>
      </c>
      <c r="AF37" s="408">
        <v>25</v>
      </c>
      <c r="AG37" s="412">
        <f>$F$16</f>
        <v>0.35416666666666669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0.35416666666666669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0.35416666666666669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0.35416666666666669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0.35416666666666669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0.20833333333333334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0.35416666666666669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0.35416666666666669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0.20833333333333334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0.35416666666666669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0.35416666666666669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0.20833333333333334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0.35416666666666669</v>
      </c>
      <c r="AE40" s="406">
        <v>41817</v>
      </c>
      <c r="AF40" s="409">
        <v>28</v>
      </c>
      <c r="AG40" s="412">
        <f>$F$19</f>
        <v>0.35416666666666669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0.35416666666666669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0.20833333333333334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0.35416666666666669</v>
      </c>
      <c r="S41" s="438"/>
      <c r="T41" s="438"/>
      <c r="U41" s="442"/>
      <c r="V41" s="406">
        <v>41726</v>
      </c>
      <c r="W41" s="409">
        <v>29</v>
      </c>
      <c r="X41" s="412">
        <f>$F$19</f>
        <v>0.35416666666666669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0.35416666666666669</v>
      </c>
      <c r="AE41" s="406">
        <v>41818</v>
      </c>
      <c r="AF41" s="409">
        <v>29</v>
      </c>
      <c r="AG41" s="412">
        <f>$F$20</f>
        <v>0.35416666666666669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0.35416666666666669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0.35416666666666669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0.20833333333333334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0.20833333333333334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0.35416666666666669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158" customFormat="1">
      <c r="D44" s="159"/>
      <c r="E44" s="159"/>
      <c r="F44" s="160">
        <f>SUM(F13:F43)</f>
        <v>6.7500000000000009</v>
      </c>
      <c r="G44" s="160"/>
      <c r="H44" s="160"/>
      <c r="I44" s="160">
        <f>SUM(I13:I43)</f>
        <v>5.4583333333333339</v>
      </c>
      <c r="J44" s="160"/>
      <c r="K44" s="160"/>
      <c r="L44" s="160">
        <f>SUM(L13:L43)</f>
        <v>6.1458333333333339</v>
      </c>
      <c r="M44" s="160"/>
      <c r="N44" s="160"/>
      <c r="O44" s="160">
        <f>SUM(O13:O43)</f>
        <v>5.229166666666667</v>
      </c>
      <c r="P44" s="161"/>
      <c r="Q44" s="160"/>
      <c r="R44" s="160">
        <f>SUM(R13:R43)</f>
        <v>6.3750000000000009</v>
      </c>
      <c r="S44" s="160"/>
      <c r="T44" s="160"/>
      <c r="U44" s="160">
        <f>SUM(U13:U43)</f>
        <v>6.4583333333333348</v>
      </c>
      <c r="V44" s="160"/>
      <c r="W44" s="160"/>
      <c r="X44" s="160">
        <f>SUM(X13:X43)</f>
        <v>4.9375</v>
      </c>
      <c r="Y44" s="160"/>
      <c r="Z44" s="160"/>
      <c r="AA44" s="160">
        <f>SUM(AA13:AA43)</f>
        <v>5.3958333333333348</v>
      </c>
      <c r="AB44" s="160"/>
      <c r="AC44" s="160"/>
      <c r="AD44" s="160">
        <f>SUM(AD13:AD43)</f>
        <v>5.083333333333333</v>
      </c>
      <c r="AE44" s="160"/>
      <c r="AF44" s="160"/>
      <c r="AG44" s="160">
        <f>SUM(AG13:AG43)</f>
        <v>6.8541666666666679</v>
      </c>
      <c r="AH44" s="160"/>
      <c r="AI44" s="160"/>
      <c r="AJ44" s="160">
        <f>SUM(AJ13:AJ43)</f>
        <v>3.083333333333333</v>
      </c>
      <c r="AK44" s="160"/>
      <c r="AL44" s="160"/>
      <c r="AM44" s="160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63.27083333333335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SUM(AJ21:AJ25)+SUM(AM36:AM42)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personnels'!G30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1.0624999999999787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D48" s="91"/>
      <c r="E48" s="91"/>
      <c r="F48" s="91"/>
      <c r="G48" s="91"/>
      <c r="H48" s="91"/>
      <c r="I48" s="91"/>
      <c r="J48" s="91"/>
      <c r="AH48" s="640"/>
      <c r="AI48" s="640"/>
      <c r="AJ48" s="640"/>
      <c r="AK48" s="640"/>
      <c r="AL48" s="640"/>
      <c r="AM48" s="640"/>
    </row>
    <row r="49" spans="1:38">
      <c r="D49" s="91"/>
      <c r="E49" s="91"/>
      <c r="F49" s="91"/>
      <c r="G49" s="91"/>
      <c r="H49" s="91"/>
      <c r="I49" s="91"/>
      <c r="J49" s="91"/>
      <c r="AJ49" s="163"/>
      <c r="AK49" s="163"/>
      <c r="AL49" s="163"/>
    </row>
    <row r="50" spans="1:38">
      <c r="A50" s="450" t="s">
        <v>108</v>
      </c>
      <c r="B50" s="585" t="s">
        <v>226</v>
      </c>
      <c r="C50" s="586"/>
      <c r="D50" s="586"/>
      <c r="E50" s="586"/>
      <c r="F50" s="586"/>
      <c r="AJ50" s="163"/>
      <c r="AK50" s="163"/>
      <c r="AL50" s="163"/>
    </row>
    <row r="51" spans="1:38">
      <c r="A51" s="432" t="s">
        <v>223</v>
      </c>
      <c r="B51" s="583" t="s">
        <v>224</v>
      </c>
      <c r="C51" s="584"/>
      <c r="D51" s="584"/>
      <c r="E51" s="584"/>
      <c r="F51" s="584"/>
      <c r="R51" s="121" t="str">
        <f>'Liste des personnels'!$D$51</f>
        <v>Le Proviseur,</v>
      </c>
      <c r="AD51" s="121" t="s">
        <v>85</v>
      </c>
    </row>
    <row r="52" spans="1:38">
      <c r="A52" s="428" t="s">
        <v>215</v>
      </c>
      <c r="B52" s="583" t="s">
        <v>222</v>
      </c>
      <c r="C52" s="584"/>
      <c r="D52" s="584"/>
      <c r="E52" s="584"/>
      <c r="F52" s="584"/>
    </row>
    <row r="53" spans="1:38">
      <c r="A53" s="432" t="s">
        <v>107</v>
      </c>
      <c r="B53" s="587" t="s">
        <v>225</v>
      </c>
      <c r="C53" s="588"/>
      <c r="D53" s="588"/>
      <c r="E53" s="588"/>
      <c r="F53" s="588"/>
      <c r="T53" s="121" t="str">
        <f>'Liste des personnels'!$D$53</f>
        <v>J-M. SAILLY</v>
      </c>
      <c r="AF53" s="121" t="str">
        <f>J7</f>
        <v>Brigitte DRUART</v>
      </c>
    </row>
    <row r="54" spans="1:38">
      <c r="A54" s="449"/>
      <c r="B54" s="639" t="s">
        <v>227</v>
      </c>
      <c r="C54" s="630"/>
      <c r="D54" s="630"/>
      <c r="E54" s="630"/>
      <c r="F54" s="630"/>
      <c r="G54" s="630"/>
    </row>
  </sheetData>
  <sheetProtection selectLockedCells="1" selectUnlockedCells="1"/>
  <mergeCells count="34">
    <mergeCell ref="B54:G54"/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D46:F46"/>
    <mergeCell ref="G46:I46"/>
    <mergeCell ref="K46:Q46"/>
    <mergeCell ref="R46:T46"/>
    <mergeCell ref="W46:AA46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147" priority="12" stopIfTrue="1" operator="containsText" text="samedi">
      <formula>NOT(ISERROR(SEARCH("samedi",D13)))</formula>
    </cfRule>
    <cfRule type="containsText" dxfId="146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145" priority="6" stopIfTrue="1" operator="containsText" text="sam">
      <formula>NOT(ISERROR(SEARCH("sam",D13)))</formula>
    </cfRule>
    <cfRule type="containsText" dxfId="144" priority="7" stopIfTrue="1" operator="containsText" text="sam;dim">
      <formula>NOT(ISERROR(SEARCH("sam;dim",D13)))</formula>
    </cfRule>
    <cfRule type="containsText" dxfId="143" priority="8" stopIfTrue="1" operator="containsText" text="dim">
      <formula>NOT(ISERROR(SEARCH("dim",D13)))</formula>
    </cfRule>
    <cfRule type="containsText" dxfId="142" priority="9" stopIfTrue="1" operator="containsText" text="lun">
      <formula>NOT(ISERROR(SEARCH("lun",D13)))</formula>
    </cfRule>
    <cfRule type="containsText" dxfId="141" priority="10" stopIfTrue="1" operator="containsText" text="lun">
      <formula>NOT(ISERROR(SEARCH("lun",D13)))</formula>
    </cfRule>
    <cfRule type="containsText" dxfId="140" priority="11" stopIfTrue="1" operator="containsText" text="dim">
      <formula>NOT(ISERROR(SEARCH("dim",D13)))</formula>
    </cfRule>
  </conditionalFormatting>
  <conditionalFormatting sqref="D14">
    <cfRule type="containsText" dxfId="139" priority="5" stopIfTrue="1" operator="containsText" text="sam">
      <formula>NOT(ISERROR(SEARCH("sam",D14)))</formula>
    </cfRule>
  </conditionalFormatting>
  <conditionalFormatting sqref="A52">
    <cfRule type="containsText" dxfId="138" priority="4" operator="containsText" text="FERIE">
      <formula>NOT(ISERROR(SEARCH("FERIE",A52)))</formula>
    </cfRule>
  </conditionalFormatting>
  <conditionalFormatting sqref="A51">
    <cfRule type="cellIs" dxfId="137" priority="3" operator="equal">
      <formula>$A$52</formula>
    </cfRule>
  </conditionalFormatting>
  <conditionalFormatting sqref="A51">
    <cfRule type="cellIs" dxfId="136" priority="2" operator="equal">
      <formula>$A$52</formula>
    </cfRule>
  </conditionalFormatting>
  <conditionalFormatting sqref="A52">
    <cfRule type="cellIs" dxfId="135" priority="1" operator="equal">
      <formula>$A$52</formula>
    </cfRule>
  </conditionalFormatting>
  <printOptions horizontalCentered="1" verticalCentered="1"/>
  <pageMargins left="0" right="1.4173228346456694" top="0" bottom="0" header="0" footer="0"/>
  <pageSetup paperSize="9" scale="64" firstPageNumber="0" orientation="landscape" r:id="rId1"/>
  <headerFooter alignWithMargins="0"/>
  <drawing r:id="rId2"/>
</worksheet>
</file>

<file path=xl/worksheets/sheet49.xml><?xml version="1.0" encoding="utf-8"?>
<worksheet xmlns="http://schemas.openxmlformats.org/spreadsheetml/2006/main" xmlns:r="http://schemas.openxmlformats.org/officeDocument/2006/relationships">
  <sheetPr codeName="Feuil60"/>
  <dimension ref="A3:BS31"/>
  <sheetViews>
    <sheetView workbookViewId="0"/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88671875" style="34" customWidth="1"/>
    <col min="61" max="61" width="11" style="35" customWidth="1"/>
    <col min="62" max="65" width="10.6640625" style="34" customWidth="1"/>
    <col min="66" max="66" width="14.6640625" style="34" customWidth="1"/>
    <col min="67" max="68" width="10.6640625" style="34" customWidth="1"/>
    <col min="69" max="69" width="12.88671875" style="34" customWidth="1"/>
    <col min="70" max="239" width="10.6640625" style="34" customWidth="1"/>
    <col min="240" max="16384" width="1.6640625" style="34"/>
  </cols>
  <sheetData>
    <row r="3" spans="1:71">
      <c r="BL3" s="102"/>
      <c r="BM3" s="102"/>
      <c r="BN3" s="102"/>
      <c r="BO3" s="102"/>
      <c r="BP3" s="102"/>
      <c r="BQ3" s="102"/>
      <c r="BR3" s="102"/>
      <c r="BS3" s="102"/>
    </row>
    <row r="4" spans="1:71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  <c r="BL4" s="102"/>
      <c r="BM4" s="102"/>
      <c r="BN4" s="102"/>
      <c r="BO4" s="102"/>
      <c r="BP4" s="102"/>
      <c r="BQ4" s="102"/>
      <c r="BR4" s="102"/>
      <c r="BS4" s="102"/>
    </row>
    <row r="5" spans="1:71">
      <c r="A5" s="36" t="str">
        <f>'Liste des personnels'!D4</f>
        <v>Saint-Pol-sur-Mer</v>
      </c>
      <c r="AO5" s="34" t="str">
        <f>'Liste des personnels'!G4</f>
        <v>Emploi du temps à compter du 1 septembre 2017</v>
      </c>
      <c r="BC5" s="35"/>
      <c r="BI5" s="34"/>
      <c r="BL5" s="102"/>
      <c r="BM5" s="102"/>
      <c r="BN5" s="102"/>
      <c r="BO5" s="102"/>
      <c r="BP5" s="102"/>
      <c r="BQ5" s="102"/>
      <c r="BR5" s="102"/>
      <c r="BS5" s="102"/>
    </row>
    <row r="6" spans="1:71">
      <c r="BL6" s="102"/>
      <c r="BM6" s="102"/>
      <c r="BN6" s="102"/>
      <c r="BO6" s="102"/>
      <c r="BP6" s="102"/>
      <c r="BQ6" s="102"/>
      <c r="BR6" s="102"/>
      <c r="BS6" s="102"/>
    </row>
    <row r="7" spans="1:71">
      <c r="BL7" s="102"/>
      <c r="BM7" s="102"/>
      <c r="BN7" s="102"/>
      <c r="BO7" s="102"/>
      <c r="BP7" s="102"/>
      <c r="BQ7" s="102"/>
      <c r="BR7" s="102"/>
      <c r="BS7" s="102"/>
    </row>
    <row r="8" spans="1:71" s="38" customFormat="1" ht="18.75" customHeight="1">
      <c r="B8" s="39" t="s">
        <v>69</v>
      </c>
      <c r="N8" s="39" t="str">
        <f>'Liste des personnels'!C31</f>
        <v>Marc TOP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personnels'!D31</f>
        <v>Agent Technique Territorial Titulaire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  <c r="BL8" s="10"/>
      <c r="BM8" s="10"/>
      <c r="BN8" s="249"/>
      <c r="BO8" s="249"/>
      <c r="BP8" s="249"/>
      <c r="BQ8" s="249"/>
      <c r="BR8" s="10"/>
      <c r="BS8" s="10"/>
    </row>
    <row r="9" spans="1:71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personnels'!E31</f>
        <v>Entretien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  <c r="BL9" s="102"/>
      <c r="BM9" s="102"/>
      <c r="BN9" s="102"/>
      <c r="BO9" s="102"/>
      <c r="BP9" s="102"/>
      <c r="BQ9" s="102"/>
      <c r="BR9" s="102"/>
      <c r="BS9" s="102"/>
    </row>
    <row r="10" spans="1:71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personnels'!F31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  <c r="BL10" s="102"/>
      <c r="BM10" s="102"/>
      <c r="BN10" s="102"/>
      <c r="BO10" s="102"/>
      <c r="BP10" s="102"/>
      <c r="BQ10" s="102"/>
      <c r="BR10" s="102"/>
      <c r="BS10" s="102"/>
    </row>
    <row r="11" spans="1:71">
      <c r="BL11" s="102"/>
      <c r="BM11" s="102"/>
      <c r="BN11" s="102"/>
      <c r="BO11" s="102"/>
      <c r="BP11" s="102"/>
      <c r="BQ11" s="102"/>
      <c r="BR11" s="102"/>
      <c r="BS11" s="102"/>
    </row>
    <row r="12" spans="1:71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  <c r="BL12" s="102"/>
      <c r="BM12" s="102"/>
      <c r="BN12" s="102"/>
      <c r="BO12" s="102"/>
      <c r="BP12" s="102"/>
      <c r="BQ12" s="102"/>
      <c r="BR12" s="102"/>
      <c r="BS12" s="102"/>
    </row>
    <row r="13" spans="1:71" ht="15.9" customHeight="1" thickBo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  <c r="BL13" s="102"/>
      <c r="BM13" s="102"/>
      <c r="BN13" s="102"/>
      <c r="BO13" s="102"/>
      <c r="BP13" s="102"/>
      <c r="BQ13" s="102"/>
      <c r="BR13" s="102"/>
      <c r="BS13" s="102"/>
    </row>
    <row r="14" spans="1:71" ht="30" customHeight="1" thickTop="1">
      <c r="A14" s="50" t="s">
        <v>76</v>
      </c>
      <c r="B14" s="51"/>
      <c r="C14" s="52"/>
      <c r="D14" s="53"/>
      <c r="E14" s="54"/>
      <c r="F14" s="54"/>
      <c r="G14" s="54"/>
      <c r="H14" s="60"/>
      <c r="I14" s="57"/>
      <c r="J14" s="57"/>
      <c r="K14" s="57"/>
      <c r="L14" s="53"/>
      <c r="M14" s="54"/>
      <c r="N14" s="54"/>
      <c r="O14" s="54"/>
      <c r="P14" s="55"/>
      <c r="Q14" s="56"/>
      <c r="R14" s="56"/>
      <c r="S14" s="56"/>
      <c r="T14" s="326"/>
      <c r="U14" s="56"/>
      <c r="V14" s="56"/>
      <c r="W14" s="56"/>
      <c r="X14" s="55"/>
      <c r="Y14" s="54"/>
      <c r="Z14" s="54"/>
      <c r="AA14" s="54"/>
      <c r="AB14" s="55"/>
      <c r="AC14" s="56"/>
      <c r="AD14" s="56"/>
      <c r="AE14" s="56"/>
      <c r="AF14" s="55"/>
      <c r="AG14" s="56"/>
      <c r="AH14" s="56"/>
      <c r="AI14" s="56"/>
      <c r="AJ14" s="55"/>
      <c r="AK14" s="56"/>
      <c r="AL14" s="570"/>
      <c r="AM14" s="56"/>
      <c r="AN14" s="555"/>
      <c r="AO14" s="56"/>
      <c r="AP14" s="56"/>
      <c r="AQ14" s="58"/>
      <c r="AR14" s="55"/>
      <c r="AS14" s="56"/>
      <c r="AT14" s="56"/>
      <c r="AU14" s="56"/>
      <c r="AV14" s="55"/>
      <c r="AW14" s="56"/>
      <c r="AX14" s="56"/>
      <c r="AY14" s="56"/>
      <c r="AZ14" s="55"/>
      <c r="BA14" s="56"/>
      <c r="BB14" s="54"/>
      <c r="BC14" s="54"/>
      <c r="BD14" s="60"/>
      <c r="BE14" s="57"/>
      <c r="BF14" s="57"/>
      <c r="BG14" s="54"/>
      <c r="BH14" s="182"/>
      <c r="BI14" s="62">
        <v>0.36458333333333331</v>
      </c>
      <c r="BL14" s="102"/>
      <c r="BM14" s="102"/>
      <c r="BN14" s="102"/>
      <c r="BO14" s="102"/>
      <c r="BP14" s="102"/>
      <c r="BQ14" s="102"/>
      <c r="BR14" s="102"/>
      <c r="BS14" s="102"/>
    </row>
    <row r="15" spans="1:71" ht="30" customHeight="1">
      <c r="A15" s="63" t="s">
        <v>77</v>
      </c>
      <c r="B15" s="64"/>
      <c r="C15" s="65"/>
      <c r="D15" s="66"/>
      <c r="E15" s="67"/>
      <c r="F15" s="67"/>
      <c r="G15" s="67"/>
      <c r="H15" s="72"/>
      <c r="I15" s="71"/>
      <c r="J15" s="71"/>
      <c r="K15" s="71"/>
      <c r="L15" s="70"/>
      <c r="M15" s="67"/>
      <c r="N15" s="67"/>
      <c r="O15" s="67"/>
      <c r="P15" s="68"/>
      <c r="Q15" s="69"/>
      <c r="R15" s="69"/>
      <c r="S15" s="69"/>
      <c r="T15" s="381"/>
      <c r="U15" s="69"/>
      <c r="V15" s="69"/>
      <c r="W15" s="69"/>
      <c r="X15" s="68"/>
      <c r="Y15" s="67"/>
      <c r="Z15" s="67"/>
      <c r="AA15" s="67"/>
      <c r="AB15" s="68"/>
      <c r="AC15" s="69"/>
      <c r="AD15" s="69"/>
      <c r="AE15" s="69"/>
      <c r="AF15" s="68"/>
      <c r="AG15" s="69"/>
      <c r="AH15" s="69"/>
      <c r="AI15" s="69"/>
      <c r="AJ15" s="68"/>
      <c r="AK15" s="69"/>
      <c r="AL15" s="571"/>
      <c r="AM15" s="69"/>
      <c r="AN15" s="551"/>
      <c r="AO15" s="69"/>
      <c r="AP15" s="69"/>
      <c r="AQ15" s="84"/>
      <c r="AR15" s="68"/>
      <c r="AS15" s="69"/>
      <c r="AT15" s="76"/>
      <c r="AU15" s="76"/>
      <c r="AV15" s="75"/>
      <c r="AW15" s="76"/>
      <c r="AX15" s="76"/>
      <c r="AY15" s="76"/>
      <c r="AZ15" s="75"/>
      <c r="BA15" s="76"/>
      <c r="BB15" s="74"/>
      <c r="BC15" s="74"/>
      <c r="BD15" s="77"/>
      <c r="BE15" s="78"/>
      <c r="BF15" s="78"/>
      <c r="BG15" s="74"/>
      <c r="BH15" s="183"/>
      <c r="BI15" s="80">
        <f>BI14</f>
        <v>0.36458333333333331</v>
      </c>
      <c r="BL15" s="102"/>
      <c r="BM15" s="102"/>
      <c r="BN15" s="102"/>
      <c r="BO15" s="102"/>
      <c r="BP15" s="102"/>
      <c r="BQ15" s="102"/>
      <c r="BR15" s="102"/>
      <c r="BS15" s="102"/>
    </row>
    <row r="16" spans="1:71" ht="30" customHeight="1">
      <c r="A16" s="63" t="s">
        <v>78</v>
      </c>
      <c r="B16" s="64"/>
      <c r="C16" s="65"/>
      <c r="D16" s="66"/>
      <c r="E16" s="74"/>
      <c r="F16" s="74"/>
      <c r="G16" s="74"/>
      <c r="H16" s="77"/>
      <c r="I16" s="78"/>
      <c r="J16" s="78"/>
      <c r="K16" s="78"/>
      <c r="L16" s="66"/>
      <c r="M16" s="74"/>
      <c r="N16" s="74"/>
      <c r="O16" s="74"/>
      <c r="P16" s="75"/>
      <c r="Q16" s="76"/>
      <c r="R16" s="76"/>
      <c r="S16" s="76"/>
      <c r="T16" s="327"/>
      <c r="U16" s="76"/>
      <c r="V16" s="76"/>
      <c r="W16" s="76"/>
      <c r="X16" s="325"/>
      <c r="Y16" s="76"/>
      <c r="Z16" s="76"/>
      <c r="AA16" s="76"/>
      <c r="AB16" s="75"/>
      <c r="AC16" s="76"/>
      <c r="AD16" s="76"/>
      <c r="AE16" s="76"/>
      <c r="AF16" s="282"/>
      <c r="AG16" s="74"/>
      <c r="AH16" s="74"/>
      <c r="AI16" s="74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4"/>
      <c r="AV16" s="66"/>
      <c r="AW16" s="74"/>
      <c r="AX16" s="74"/>
      <c r="AY16" s="74"/>
      <c r="AZ16" s="66"/>
      <c r="BA16" s="74"/>
      <c r="BB16" s="74"/>
      <c r="BC16" s="74"/>
      <c r="BD16" s="77"/>
      <c r="BE16" s="78"/>
      <c r="BF16" s="78"/>
      <c r="BG16" s="74"/>
      <c r="BH16" s="183"/>
      <c r="BI16" s="80">
        <v>0.16666666666666666</v>
      </c>
      <c r="BL16" s="102"/>
      <c r="BM16" s="102"/>
      <c r="BN16" s="102"/>
      <c r="BO16" s="102"/>
      <c r="BP16" s="102"/>
      <c r="BQ16" s="102"/>
      <c r="BR16" s="102"/>
      <c r="BS16" s="102"/>
    </row>
    <row r="17" spans="1:71" ht="30" customHeight="1">
      <c r="A17" s="81" t="s">
        <v>79</v>
      </c>
      <c r="B17" s="82"/>
      <c r="C17" s="83"/>
      <c r="D17" s="70"/>
      <c r="E17" s="67"/>
      <c r="F17" s="67"/>
      <c r="G17" s="67"/>
      <c r="H17" s="72"/>
      <c r="I17" s="71"/>
      <c r="J17" s="71"/>
      <c r="K17" s="71"/>
      <c r="L17" s="70"/>
      <c r="M17" s="67"/>
      <c r="N17" s="67"/>
      <c r="O17" s="67"/>
      <c r="P17" s="68"/>
      <c r="Q17" s="69"/>
      <c r="R17" s="69"/>
      <c r="S17" s="69"/>
      <c r="T17" s="381"/>
      <c r="U17" s="69"/>
      <c r="V17" s="69"/>
      <c r="W17" s="69"/>
      <c r="X17" s="68"/>
      <c r="Y17" s="67"/>
      <c r="Z17" s="67"/>
      <c r="AA17" s="67"/>
      <c r="AB17" s="68"/>
      <c r="AC17" s="69"/>
      <c r="AD17" s="69"/>
      <c r="AE17" s="69"/>
      <c r="AF17" s="68"/>
      <c r="AG17" s="69"/>
      <c r="AH17" s="69"/>
      <c r="AI17" s="69"/>
      <c r="AJ17" s="68"/>
      <c r="AK17" s="69"/>
      <c r="AL17" s="571"/>
      <c r="AM17" s="69"/>
      <c r="AN17" s="551"/>
      <c r="AO17" s="69"/>
      <c r="AP17" s="69"/>
      <c r="AQ17" s="84"/>
      <c r="AR17" s="68"/>
      <c r="AS17" s="69"/>
      <c r="AT17" s="69"/>
      <c r="AU17" s="69"/>
      <c r="AV17" s="68"/>
      <c r="AW17" s="69"/>
      <c r="AX17" s="69"/>
      <c r="AY17" s="69"/>
      <c r="AZ17" s="68"/>
      <c r="BA17" s="69"/>
      <c r="BB17" s="67"/>
      <c r="BC17" s="67"/>
      <c r="BD17" s="72"/>
      <c r="BE17" s="71"/>
      <c r="BF17" s="71"/>
      <c r="BG17" s="67"/>
      <c r="BH17" s="184"/>
      <c r="BI17" s="87">
        <f>BI14</f>
        <v>0.36458333333333331</v>
      </c>
      <c r="BL17" s="102"/>
      <c r="BM17" s="102"/>
      <c r="BN17" s="102"/>
      <c r="BO17" s="102"/>
      <c r="BP17" s="102"/>
      <c r="BQ17" s="102"/>
      <c r="BR17" s="102"/>
      <c r="BS17" s="102"/>
    </row>
    <row r="18" spans="1:71" ht="30" customHeight="1">
      <c r="A18" s="63" t="s">
        <v>80</v>
      </c>
      <c r="B18" s="64"/>
      <c r="C18" s="65"/>
      <c r="D18" s="66"/>
      <c r="E18" s="67"/>
      <c r="F18" s="67"/>
      <c r="G18" s="67"/>
      <c r="H18" s="72"/>
      <c r="I18" s="71"/>
      <c r="J18" s="71"/>
      <c r="K18" s="71"/>
      <c r="L18" s="70"/>
      <c r="M18" s="67"/>
      <c r="N18" s="67"/>
      <c r="O18" s="67"/>
      <c r="P18" s="68"/>
      <c r="Q18" s="69"/>
      <c r="R18" s="69"/>
      <c r="S18" s="69"/>
      <c r="T18" s="381"/>
      <c r="U18" s="69"/>
      <c r="V18" s="69"/>
      <c r="W18" s="69"/>
      <c r="X18" s="68"/>
      <c r="Y18" s="67"/>
      <c r="Z18" s="67"/>
      <c r="AA18" s="67"/>
      <c r="AB18" s="68"/>
      <c r="AC18" s="69"/>
      <c r="AD18" s="69"/>
      <c r="AE18" s="69"/>
      <c r="AF18" s="68"/>
      <c r="AG18" s="69"/>
      <c r="AH18" s="69"/>
      <c r="AI18" s="69"/>
      <c r="AJ18" s="68"/>
      <c r="AK18" s="69"/>
      <c r="AL18" s="571"/>
      <c r="AM18" s="69"/>
      <c r="AN18" s="551"/>
      <c r="AO18" s="69"/>
      <c r="AP18" s="69"/>
      <c r="AQ18" s="84"/>
      <c r="AR18" s="68"/>
      <c r="AS18" s="69"/>
      <c r="AT18" s="76"/>
      <c r="AU18" s="76"/>
      <c r="AV18" s="75"/>
      <c r="AW18" s="76"/>
      <c r="AX18" s="76"/>
      <c r="AY18" s="76"/>
      <c r="AZ18" s="75"/>
      <c r="BA18" s="76"/>
      <c r="BB18" s="380"/>
      <c r="BC18" s="74"/>
      <c r="BD18" s="77"/>
      <c r="BE18" s="78"/>
      <c r="BF18" s="78"/>
      <c r="BG18" s="74"/>
      <c r="BH18" s="183"/>
      <c r="BI18" s="80">
        <f>BI14</f>
        <v>0.36458333333333331</v>
      </c>
    </row>
    <row r="19" spans="1:7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246"/>
      <c r="P19" s="247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246"/>
      <c r="AN19" s="247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185"/>
      <c r="BI19" s="250"/>
    </row>
    <row r="20" spans="1:7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181"/>
      <c r="AN20" s="248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186"/>
      <c r="BI20" s="100"/>
    </row>
    <row r="21" spans="1:7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87">
        <f>BI14+BI15+BI16+BI17+BI18</f>
        <v>1.6249999999999998</v>
      </c>
    </row>
    <row r="22" spans="1:71">
      <c r="E22" s="104"/>
      <c r="F22" s="105"/>
      <c r="G22" s="106"/>
      <c r="I22" s="602" t="s">
        <v>249</v>
      </c>
      <c r="BB22" s="102"/>
      <c r="BC22" s="102"/>
      <c r="BD22" s="102"/>
      <c r="BE22" s="102"/>
      <c r="BF22" s="102"/>
      <c r="BG22" s="102"/>
      <c r="BH22" s="102"/>
      <c r="BI22" s="107"/>
    </row>
    <row r="23" spans="1:71">
      <c r="BB23" s="102"/>
      <c r="BC23" s="102"/>
      <c r="BD23" s="102"/>
      <c r="BE23" s="102"/>
      <c r="BF23" s="102"/>
      <c r="BG23" s="102"/>
      <c r="BH23" s="102"/>
      <c r="BI23" s="107"/>
    </row>
    <row r="24" spans="1:71">
      <c r="BB24" s="102"/>
      <c r="BC24" s="102"/>
      <c r="BD24" s="102"/>
      <c r="BE24" s="102"/>
      <c r="BF24" s="102"/>
      <c r="BG24" s="102"/>
      <c r="BH24" s="102"/>
    </row>
    <row r="25" spans="1:71">
      <c r="BB25" s="102"/>
      <c r="BC25" s="102"/>
      <c r="BD25" s="102"/>
      <c r="BE25" s="102"/>
      <c r="BF25" s="102"/>
      <c r="BG25" s="102"/>
      <c r="BH25" s="102"/>
    </row>
    <row r="26" spans="1:71">
      <c r="M26" s="108" t="str">
        <f>'Liste des personnels'!C49</f>
        <v>Saint-Pol-sur-Mer, le 01/09/2017</v>
      </c>
      <c r="BB26" s="102"/>
      <c r="BC26" s="102"/>
      <c r="BD26" s="102"/>
      <c r="BE26" s="102"/>
      <c r="BF26" s="102"/>
      <c r="BG26" s="102"/>
      <c r="BH26" s="102"/>
    </row>
    <row r="27" spans="1:71">
      <c r="BB27" s="102"/>
      <c r="BC27" s="102"/>
      <c r="BD27" s="102"/>
      <c r="BE27" s="102"/>
      <c r="BF27" s="102"/>
      <c r="BG27" s="102"/>
    </row>
    <row r="28" spans="1:71">
      <c r="AF28" s="34" t="str">
        <f>'Liste des personnels'!$D$51</f>
        <v>Le Proviseur,</v>
      </c>
      <c r="AV28" s="34" t="s">
        <v>85</v>
      </c>
    </row>
    <row r="31" spans="1:71">
      <c r="AH31" s="34" t="str">
        <f>'Liste des personnels'!$D$53</f>
        <v>J-M. SAILLY</v>
      </c>
      <c r="AX31" s="34" t="str">
        <f>N8</f>
        <v>Marc TOP</v>
      </c>
    </row>
  </sheetData>
  <sheetProtection selectLockedCells="1" selectUnlockedCells="1"/>
  <mergeCells count="23">
    <mergeCell ref="BF21:BH21"/>
    <mergeCell ref="AM13:AN13"/>
    <mergeCell ref="AQ13:AR13"/>
    <mergeCell ref="AU13:AV13"/>
    <mergeCell ref="AY13:AZ13"/>
    <mergeCell ref="BC13:BD13"/>
    <mergeCell ref="BG13:BH13"/>
    <mergeCell ref="E12:BH12"/>
    <mergeCell ref="C13:D13"/>
    <mergeCell ref="G13:H13"/>
    <mergeCell ref="K13:L13"/>
    <mergeCell ref="O13:P13"/>
    <mergeCell ref="S13:T13"/>
    <mergeCell ref="W13:X13"/>
    <mergeCell ref="AA13:AB13"/>
    <mergeCell ref="AE13:AF13"/>
    <mergeCell ref="AI13:AJ13"/>
    <mergeCell ref="AK8:AR8"/>
    <mergeCell ref="AS8:BJ8"/>
    <mergeCell ref="AK9:AR9"/>
    <mergeCell ref="AS9:BI9"/>
    <mergeCell ref="AK10:AR10"/>
    <mergeCell ref="AS10:BI10"/>
  </mergeCells>
  <printOptions horizontalCentered="1" verticalCentered="1"/>
  <pageMargins left="1.1023622047244095" right="0" top="0" bottom="0" header="0" footer="0"/>
  <pageSetup paperSize="9" scale="90" firstPageNumber="0" orientation="landscape" r:id="rId1"/>
  <headerFooter alignWithMargins="0"/>
  <drawing r:id="rId2"/>
</worksheet>
</file>

<file path=xl/worksheets/sheet50.xml><?xml version="1.0" encoding="utf-8"?>
<worksheet xmlns="http://schemas.openxmlformats.org/spreadsheetml/2006/main" xmlns:r="http://schemas.openxmlformats.org/officeDocument/2006/relationships">
  <sheetPr codeName="Feuil53">
    <pageSetUpPr fitToPage="1"/>
  </sheetPr>
  <dimension ref="A4:BC54"/>
  <sheetViews>
    <sheetView topLeftCell="A21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4.44140625" style="121" customWidth="1"/>
    <col min="5" max="5" width="3" style="121" customWidth="1"/>
    <col min="6" max="6" width="7.21875" style="121" customWidth="1"/>
    <col min="7" max="7" width="4.33203125" style="121" customWidth="1"/>
    <col min="8" max="8" width="3" style="121" customWidth="1"/>
    <col min="9" max="9" width="7.21875" style="121" customWidth="1"/>
    <col min="10" max="10" width="4.44140625" style="121" customWidth="1"/>
    <col min="11" max="11" width="3" style="121" customWidth="1"/>
    <col min="12" max="12" width="7.21875" style="121" customWidth="1"/>
    <col min="13" max="13" width="4.44140625" style="121" customWidth="1"/>
    <col min="14" max="14" width="3" style="121" customWidth="1"/>
    <col min="15" max="15" width="7.21875" style="121" customWidth="1"/>
    <col min="16" max="16" width="4.33203125" style="121" customWidth="1"/>
    <col min="17" max="17" width="3" style="121" customWidth="1"/>
    <col min="18" max="18" width="7.21875" style="121" customWidth="1"/>
    <col min="19" max="19" width="4.44140625" style="121" customWidth="1"/>
    <col min="20" max="20" width="3" style="121" customWidth="1"/>
    <col min="21" max="21" width="7.21875" style="121" customWidth="1"/>
    <col min="22" max="22" width="4.44140625" style="121" customWidth="1"/>
    <col min="23" max="23" width="3" style="121" customWidth="1"/>
    <col min="24" max="24" width="7.21875" style="121" customWidth="1"/>
    <col min="25" max="25" width="4.44140625" style="121" customWidth="1"/>
    <col min="26" max="26" width="3" style="121" customWidth="1"/>
    <col min="27" max="27" width="7.21875" style="121" customWidth="1"/>
    <col min="28" max="28" width="4.44140625" style="121" customWidth="1"/>
    <col min="29" max="29" width="3" style="121" customWidth="1"/>
    <col min="30" max="30" width="7.21875" style="121" customWidth="1"/>
    <col min="31" max="31" width="4.44140625" style="121" customWidth="1"/>
    <col min="32" max="32" width="3" style="121" customWidth="1"/>
    <col min="33" max="33" width="7.21875" style="121" customWidth="1"/>
    <col min="34" max="34" width="4.33203125" style="121" customWidth="1"/>
    <col min="35" max="35" width="3" style="121" customWidth="1"/>
    <col min="36" max="36" width="7.21875" style="121" customWidth="1"/>
    <col min="37" max="37" width="4.44140625" style="121" customWidth="1"/>
    <col min="38" max="38" width="3" style="121" customWidth="1"/>
    <col min="39" max="39" width="7.2187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'Liste des personnels'!C31</f>
        <v>Marc TOP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personnels'!D30</f>
        <v>Agent Technique Territorial Titulaire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personnels'!E30</f>
        <v>Entretien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personnels'!F30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31.5" customHeight="1">
      <c r="U10" s="615" t="s">
        <v>88</v>
      </c>
      <c r="V10" s="615"/>
      <c r="W10" s="615"/>
      <c r="X10" s="615"/>
      <c r="Y10" s="615"/>
      <c r="Z10" s="615"/>
      <c r="AA10" s="624" t="s">
        <v>221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5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0.25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$A$52</f>
        <v>FERIE</v>
      </c>
      <c r="M13" s="406">
        <v>41608</v>
      </c>
      <c r="N13" s="407">
        <v>1</v>
      </c>
      <c r="O13" s="412">
        <f>$F$20</f>
        <v>0.36458333333333331</v>
      </c>
      <c r="P13" s="413">
        <v>41639</v>
      </c>
      <c r="Q13" s="423">
        <v>1</v>
      </c>
      <c r="R13" s="422" t="str">
        <f>$A$52</f>
        <v>FERIE</v>
      </c>
      <c r="S13" s="406">
        <v>41670</v>
      </c>
      <c r="T13" s="408">
        <v>1</v>
      </c>
      <c r="U13" s="412">
        <f>$F$19</f>
        <v>0.36458333333333331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$A$52</f>
        <v>FERIE</v>
      </c>
      <c r="AE13" s="406">
        <v>41790</v>
      </c>
      <c r="AF13" s="414">
        <v>1</v>
      </c>
      <c r="AG13" s="412">
        <f>$F$20</f>
        <v>0.36458333333333331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0.36458333333333331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0.36458333333333331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$A$52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0.36458333333333331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0.36458333333333331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0.36458333333333331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0.36458333333333331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'11 semainier'!$BI$14</f>
        <v>0.36458333333333331</v>
      </c>
      <c r="G16" s="405">
        <v>41550</v>
      </c>
      <c r="H16" s="407">
        <v>4</v>
      </c>
      <c r="I16" s="412">
        <f>$F$18</f>
        <v>0.16666666666666666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0.36458333333333331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0.16666666666666666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0.36458333333333331</v>
      </c>
      <c r="AH16" s="405">
        <v>41823</v>
      </c>
      <c r="AI16" s="407">
        <v>4</v>
      </c>
      <c r="AJ16" s="412">
        <f>$F$18</f>
        <v>0.16666666666666666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'11 semainier'!$BI$15</f>
        <v>0.36458333333333331</v>
      </c>
      <c r="G17" s="405">
        <v>41551</v>
      </c>
      <c r="H17" s="407">
        <v>5</v>
      </c>
      <c r="I17" s="412">
        <f>$F$19</f>
        <v>0.36458333333333331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0.36458333333333331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0.36458333333333331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0.36458333333333331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0.36458333333333331</v>
      </c>
      <c r="AH17" s="405">
        <v>41824</v>
      </c>
      <c r="AI17" s="407">
        <v>5</v>
      </c>
      <c r="AJ17" s="412">
        <f>$F$19</f>
        <v>0.36458333333333331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'11 semainier'!$BI$16</f>
        <v>0.16666666666666666</v>
      </c>
      <c r="G18" s="405">
        <v>41552</v>
      </c>
      <c r="H18" s="408">
        <v>6</v>
      </c>
      <c r="I18" s="412">
        <f>$F$20</f>
        <v>0.36458333333333331</v>
      </c>
      <c r="J18" s="406">
        <v>41583</v>
      </c>
      <c r="K18" s="408">
        <v>6</v>
      </c>
      <c r="L18" s="412">
        <f>$F$16</f>
        <v>0.36458333333333331</v>
      </c>
      <c r="M18" s="406">
        <v>41613</v>
      </c>
      <c r="N18" s="408">
        <v>6</v>
      </c>
      <c r="O18" s="412">
        <f>$F$18</f>
        <v>0.16666666666666666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0.36458333333333331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0.36458333333333331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0.16666666666666666</v>
      </c>
      <c r="AH18" s="405">
        <v>41825</v>
      </c>
      <c r="AI18" s="408">
        <v>6</v>
      </c>
      <c r="AJ18" s="412">
        <f>$F$20</f>
        <v>0.36458333333333331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'11 semainier'!$BI$17</f>
        <v>0.36458333333333331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0.36458333333333331</v>
      </c>
      <c r="M19" s="406">
        <v>41614</v>
      </c>
      <c r="N19" s="408">
        <v>7</v>
      </c>
      <c r="O19" s="412">
        <f>$F$19</f>
        <v>0.36458333333333331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0.16666666666666666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0.36458333333333331</v>
      </c>
      <c r="AE19" s="406">
        <v>41796</v>
      </c>
      <c r="AF19" s="409">
        <v>7</v>
      </c>
      <c r="AG19" s="412">
        <f>$F$19</f>
        <v>0.36458333333333331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'11 semainier'!$BI$18</f>
        <v>0.36458333333333331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0.16666666666666666</v>
      </c>
      <c r="M20" s="406">
        <v>41615</v>
      </c>
      <c r="N20" s="408">
        <v>8</v>
      </c>
      <c r="O20" s="412">
        <f>$F$20</f>
        <v>0.36458333333333331</v>
      </c>
      <c r="P20" s="413">
        <v>41646</v>
      </c>
      <c r="Q20" s="408">
        <v>8</v>
      </c>
      <c r="R20" s="412">
        <f>$F$16</f>
        <v>0.36458333333333331</v>
      </c>
      <c r="S20" s="406">
        <v>41677</v>
      </c>
      <c r="T20" s="409">
        <v>8</v>
      </c>
      <c r="U20" s="412">
        <f>$F$19</f>
        <v>0.36458333333333331</v>
      </c>
      <c r="V20" s="406">
        <v>41705</v>
      </c>
      <c r="W20" s="409">
        <v>8</v>
      </c>
      <c r="X20" s="430" t="s">
        <v>107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$A$52</f>
        <v>FERIE</v>
      </c>
      <c r="AE20" s="406">
        <v>41797</v>
      </c>
      <c r="AF20" s="409">
        <v>8</v>
      </c>
      <c r="AG20" s="412">
        <f>$F$20</f>
        <v>0.36458333333333331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0.36458333333333331</v>
      </c>
      <c r="J21" s="406">
        <v>41586</v>
      </c>
      <c r="K21" s="408">
        <v>9</v>
      </c>
      <c r="L21" s="412">
        <f>$F$19</f>
        <v>0.36458333333333331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0.36458333333333331</v>
      </c>
      <c r="S21" s="406">
        <v>41678</v>
      </c>
      <c r="T21" s="407">
        <v>9</v>
      </c>
      <c r="U21" s="412">
        <f>$F$20</f>
        <v>0.36458333333333331</v>
      </c>
      <c r="V21" s="406">
        <v>41706</v>
      </c>
      <c r="W21" s="408">
        <v>9</v>
      </c>
      <c r="X21" s="430" t="s">
        <v>107</v>
      </c>
      <c r="Y21" s="404">
        <v>41737</v>
      </c>
      <c r="Z21" s="408">
        <v>9</v>
      </c>
      <c r="AA21" s="412">
        <f>$F$16</f>
        <v>0.36458333333333331</v>
      </c>
      <c r="AB21" s="406">
        <v>41767</v>
      </c>
      <c r="AC21" s="408">
        <v>9</v>
      </c>
      <c r="AD21" s="412">
        <f>$F$18</f>
        <v>0.16666666666666666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0.36458333333333331</v>
      </c>
      <c r="J22" s="406">
        <v>41587</v>
      </c>
      <c r="K22" s="408">
        <v>10</v>
      </c>
      <c r="L22" s="412">
        <f>$F$20</f>
        <v>0.36458333333333331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0.16666666666666666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0.36458333333333331</v>
      </c>
      <c r="AB22" s="406">
        <v>41768</v>
      </c>
      <c r="AC22" s="426">
        <v>10</v>
      </c>
      <c r="AD22" s="425" t="str">
        <f>$A$52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0.36458333333333331</v>
      </c>
      <c r="G23" s="405">
        <v>41557</v>
      </c>
      <c r="H23" s="408">
        <v>11</v>
      </c>
      <c r="I23" s="412">
        <f>$F$18</f>
        <v>0.16666666666666666</v>
      </c>
      <c r="J23" s="406">
        <v>41588</v>
      </c>
      <c r="K23" s="424">
        <v>11</v>
      </c>
      <c r="L23" s="425" t="str">
        <f>$A$52</f>
        <v>FERIE</v>
      </c>
      <c r="M23" s="406">
        <v>41618</v>
      </c>
      <c r="N23" s="408">
        <v>11</v>
      </c>
      <c r="O23" s="412">
        <f>$F$16</f>
        <v>0.36458333333333331</v>
      </c>
      <c r="P23" s="413">
        <v>41649</v>
      </c>
      <c r="Q23" s="408">
        <v>11</v>
      </c>
      <c r="R23" s="412">
        <f>$F$19</f>
        <v>0.36458333333333331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0.16666666666666666</v>
      </c>
      <c r="AB23" s="406">
        <v>41769</v>
      </c>
      <c r="AC23" s="409">
        <v>11</v>
      </c>
      <c r="AD23" s="412">
        <f>$F$20</f>
        <v>0.36458333333333331</v>
      </c>
      <c r="AE23" s="406">
        <v>41800</v>
      </c>
      <c r="AF23" s="408">
        <v>11</v>
      </c>
      <c r="AG23" s="412">
        <f>$F$16</f>
        <v>0.36458333333333331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0.36458333333333331</v>
      </c>
      <c r="G24" s="405">
        <v>41558</v>
      </c>
      <c r="H24" s="408">
        <v>12</v>
      </c>
      <c r="I24" s="412">
        <f>$F$19</f>
        <v>0.36458333333333331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0.36458333333333331</v>
      </c>
      <c r="P24" s="413">
        <v>41650</v>
      </c>
      <c r="Q24" s="409">
        <v>12</v>
      </c>
      <c r="R24" s="412">
        <f>$F$20</f>
        <v>0.36458333333333331</v>
      </c>
      <c r="S24" s="406">
        <v>41681</v>
      </c>
      <c r="T24" s="407">
        <v>12</v>
      </c>
      <c r="U24" s="412">
        <f>$F$16</f>
        <v>0.36458333333333331</v>
      </c>
      <c r="V24" s="406">
        <v>41709</v>
      </c>
      <c r="W24" s="408">
        <v>12</v>
      </c>
      <c r="X24" s="412">
        <f>$F$16</f>
        <v>0.36458333333333331</v>
      </c>
      <c r="Y24" s="404">
        <v>41740</v>
      </c>
      <c r="Z24" s="408">
        <v>12</v>
      </c>
      <c r="AA24" s="412">
        <f>$F$19</f>
        <v>0.36458333333333331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0.36458333333333331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0.16666666666666666</v>
      </c>
      <c r="G25" s="405">
        <v>41559</v>
      </c>
      <c r="H25" s="408">
        <v>13</v>
      </c>
      <c r="I25" s="412">
        <f>$F$20</f>
        <v>0.36458333333333331</v>
      </c>
      <c r="J25" s="406">
        <v>41590</v>
      </c>
      <c r="K25" s="408">
        <v>13</v>
      </c>
      <c r="L25" s="412">
        <f>$F$16</f>
        <v>0.36458333333333331</v>
      </c>
      <c r="M25" s="406">
        <v>41620</v>
      </c>
      <c r="N25" s="408">
        <v>13</v>
      </c>
      <c r="O25" s="412">
        <f>$F$18</f>
        <v>0.16666666666666666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0.36458333333333331</v>
      </c>
      <c r="V25" s="406">
        <v>41710</v>
      </c>
      <c r="W25" s="408">
        <v>13</v>
      </c>
      <c r="X25" s="412">
        <f>$F$17</f>
        <v>0.36458333333333331</v>
      </c>
      <c r="Y25" s="404">
        <v>41741</v>
      </c>
      <c r="Z25" s="408">
        <v>13</v>
      </c>
      <c r="AA25" s="412">
        <f>$F$20</f>
        <v>0.36458333333333331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0.16666666666666666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0.36458333333333331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0.36458333333333331</v>
      </c>
      <c r="M26" s="406">
        <v>41621</v>
      </c>
      <c r="N26" s="408">
        <v>14</v>
      </c>
      <c r="O26" s="412">
        <f>$F$19</f>
        <v>0.36458333333333331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0.16666666666666666</v>
      </c>
      <c r="V26" s="406">
        <v>41711</v>
      </c>
      <c r="W26" s="409">
        <v>14</v>
      </c>
      <c r="X26" s="412">
        <f>$F$18</f>
        <v>0.16666666666666666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0.36458333333333331</v>
      </c>
      <c r="AE26" s="406">
        <v>41803</v>
      </c>
      <c r="AF26" s="409">
        <v>14</v>
      </c>
      <c r="AG26" s="412">
        <f>$F$19</f>
        <v>0.36458333333333331</v>
      </c>
      <c r="AH26" s="405">
        <v>41833</v>
      </c>
      <c r="AI26" s="427">
        <v>14</v>
      </c>
      <c r="AJ26" s="425" t="str">
        <f>$A$52</f>
        <v>FERIE</v>
      </c>
      <c r="AK26" s="406">
        <v>41864</v>
      </c>
      <c r="AL26" s="408">
        <v>14</v>
      </c>
      <c r="AM26" s="432" t="s">
        <v>223</v>
      </c>
    </row>
    <row r="27" spans="4:40">
      <c r="D27" s="406">
        <v>41531</v>
      </c>
      <c r="E27" s="408">
        <v>15</v>
      </c>
      <c r="F27" s="412">
        <f>$F$20</f>
        <v>0.36458333333333331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0.16666666666666666</v>
      </c>
      <c r="M27" s="406">
        <v>41622</v>
      </c>
      <c r="N27" s="408">
        <v>15</v>
      </c>
      <c r="O27" s="412">
        <f>$F$20</f>
        <v>0.36458333333333331</v>
      </c>
      <c r="P27" s="413">
        <v>41653</v>
      </c>
      <c r="Q27" s="408">
        <v>15</v>
      </c>
      <c r="R27" s="412">
        <f>$F$16</f>
        <v>0.36458333333333331</v>
      </c>
      <c r="S27" s="406">
        <v>41684</v>
      </c>
      <c r="T27" s="407">
        <v>15</v>
      </c>
      <c r="U27" s="412">
        <f>$F$19</f>
        <v>0.36458333333333331</v>
      </c>
      <c r="V27" s="406">
        <v>41712</v>
      </c>
      <c r="W27" s="409">
        <v>15</v>
      </c>
      <c r="X27" s="412">
        <f>$F$19</f>
        <v>0.36458333333333331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0.36458333333333331</v>
      </c>
      <c r="AE27" s="406">
        <v>41804</v>
      </c>
      <c r="AF27" s="409">
        <v>15</v>
      </c>
      <c r="AG27" s="412">
        <f>$F$20</f>
        <v>0.36458333333333331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$A$52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0.36458333333333331</v>
      </c>
      <c r="J28" s="406">
        <v>41593</v>
      </c>
      <c r="K28" s="408">
        <v>16</v>
      </c>
      <c r="L28" s="412">
        <f>$F$19</f>
        <v>0.36458333333333331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0.36458333333333331</v>
      </c>
      <c r="S28" s="406">
        <v>41685</v>
      </c>
      <c r="T28" s="408">
        <v>16</v>
      </c>
      <c r="U28" s="412">
        <f>$F$20</f>
        <v>0.36458333333333331</v>
      </c>
      <c r="V28" s="406">
        <v>41713</v>
      </c>
      <c r="W28" s="408">
        <v>16</v>
      </c>
      <c r="X28" s="412">
        <f>$F$20</f>
        <v>0.36458333333333331</v>
      </c>
      <c r="Y28" s="404">
        <v>41744</v>
      </c>
      <c r="Z28" s="408">
        <v>16</v>
      </c>
      <c r="AA28" s="412">
        <f>$F$16</f>
        <v>0.36458333333333331</v>
      </c>
      <c r="AB28" s="406">
        <v>41774</v>
      </c>
      <c r="AC28" s="408">
        <v>16</v>
      </c>
      <c r="AD28" s="412">
        <f>$F$18</f>
        <v>0.16666666666666666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0.36458333333333331</v>
      </c>
      <c r="J29" s="406">
        <v>41594</v>
      </c>
      <c r="K29" s="408">
        <v>17</v>
      </c>
      <c r="L29" s="412">
        <f>$F$20</f>
        <v>0.36458333333333331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0.16666666666666666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0.36458333333333331</v>
      </c>
      <c r="AB29" s="406">
        <v>41775</v>
      </c>
      <c r="AC29" s="408">
        <v>17</v>
      </c>
      <c r="AD29" s="412">
        <f>$F$19</f>
        <v>0.36458333333333331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0.36458333333333331</v>
      </c>
      <c r="G30" s="405">
        <v>41564</v>
      </c>
      <c r="H30" s="408">
        <v>18</v>
      </c>
      <c r="I30" s="412">
        <f>$F$18</f>
        <v>0.16666666666666666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0.36458333333333331</v>
      </c>
      <c r="P30" s="413">
        <v>41656</v>
      </c>
      <c r="Q30" s="408">
        <v>18</v>
      </c>
      <c r="R30" s="412">
        <f>$F$19</f>
        <v>0.36458333333333331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0.16666666666666666</v>
      </c>
      <c r="AB30" s="406">
        <v>41776</v>
      </c>
      <c r="AC30" s="408">
        <v>18</v>
      </c>
      <c r="AD30" s="412">
        <f>$F$20</f>
        <v>0.36458333333333331</v>
      </c>
      <c r="AE30" s="406">
        <v>41807</v>
      </c>
      <c r="AF30" s="408">
        <v>18</v>
      </c>
      <c r="AG30" s="412">
        <f>$F$16</f>
        <v>0.36458333333333331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0.36458333333333331</v>
      </c>
      <c r="G31" s="405">
        <v>41565</v>
      </c>
      <c r="H31" s="408">
        <v>19</v>
      </c>
      <c r="I31" s="412">
        <f>$F$19</f>
        <v>0.36458333333333331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0.36458333333333331</v>
      </c>
      <c r="P31" s="413">
        <v>41657</v>
      </c>
      <c r="Q31" s="409">
        <v>19</v>
      </c>
      <c r="R31" s="412">
        <f>$F$20</f>
        <v>0.36458333333333331</v>
      </c>
      <c r="S31" s="406">
        <v>41688</v>
      </c>
      <c r="T31" s="408">
        <v>19</v>
      </c>
      <c r="U31" s="412">
        <f>$F$16</f>
        <v>0.36458333333333331</v>
      </c>
      <c r="V31" s="406">
        <v>41716</v>
      </c>
      <c r="W31" s="408">
        <v>19</v>
      </c>
      <c r="X31" s="412">
        <f>$F$16</f>
        <v>0.36458333333333331</v>
      </c>
      <c r="Y31" s="404">
        <v>41747</v>
      </c>
      <c r="Z31" s="408">
        <v>19</v>
      </c>
      <c r="AA31" s="412">
        <f>$F$19</f>
        <v>0.36458333333333331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0.36458333333333331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0.16666666666666666</v>
      </c>
      <c r="G32" s="405">
        <v>41566</v>
      </c>
      <c r="H32" s="408">
        <v>20</v>
      </c>
      <c r="I32" s="412">
        <f>$F$20</f>
        <v>0.36458333333333331</v>
      </c>
      <c r="J32" s="406">
        <v>41597</v>
      </c>
      <c r="K32" s="408">
        <v>20</v>
      </c>
      <c r="L32" s="412">
        <f>$F$16</f>
        <v>0.36458333333333331</v>
      </c>
      <c r="M32" s="406">
        <v>41627</v>
      </c>
      <c r="N32" s="408">
        <v>20</v>
      </c>
      <c r="O32" s="412">
        <f>$F$18</f>
        <v>0.16666666666666666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0.36458333333333331</v>
      </c>
      <c r="V32" s="406">
        <v>41717</v>
      </c>
      <c r="W32" s="408">
        <v>20</v>
      </c>
      <c r="X32" s="412">
        <f>$F$17</f>
        <v>0.36458333333333331</v>
      </c>
      <c r="Y32" s="404">
        <v>41748</v>
      </c>
      <c r="Z32" s="408">
        <v>20</v>
      </c>
      <c r="AA32" s="412">
        <f>$F$20</f>
        <v>0.36458333333333331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0.16666666666666666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0.36458333333333331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0.36458333333333331</v>
      </c>
      <c r="M33" s="406">
        <v>41628</v>
      </c>
      <c r="N33" s="408">
        <v>21</v>
      </c>
      <c r="O33" s="412">
        <f>$F$19</f>
        <v>0.36458333333333331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0.16666666666666666</v>
      </c>
      <c r="V33" s="406">
        <v>41718</v>
      </c>
      <c r="W33" s="409">
        <v>21</v>
      </c>
      <c r="X33" s="412">
        <f>$F$18</f>
        <v>0.16666666666666666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$A$52</f>
        <v>FERIE</v>
      </c>
      <c r="AE33" s="406">
        <v>41810</v>
      </c>
      <c r="AF33" s="409">
        <v>21</v>
      </c>
      <c r="AG33" s="412">
        <f>$F$19</f>
        <v>0.36458333333333331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0.36458333333333331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0.16666666666666666</v>
      </c>
      <c r="M34" s="406">
        <v>41629</v>
      </c>
      <c r="N34" s="408">
        <v>22</v>
      </c>
      <c r="O34" s="412">
        <f>$F$20</f>
        <v>0.36458333333333331</v>
      </c>
      <c r="P34" s="413">
        <v>41660</v>
      </c>
      <c r="Q34" s="408">
        <v>22</v>
      </c>
      <c r="R34" s="412">
        <f>$F$16</f>
        <v>0.36458333333333331</v>
      </c>
      <c r="S34" s="406">
        <v>41691</v>
      </c>
      <c r="T34" s="408">
        <v>22</v>
      </c>
      <c r="U34" s="412">
        <f>$F$19</f>
        <v>0.36458333333333331</v>
      </c>
      <c r="V34" s="406">
        <v>41719</v>
      </c>
      <c r="W34" s="409">
        <v>22</v>
      </c>
      <c r="X34" s="412">
        <f>$F$19</f>
        <v>0.36458333333333331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0.36458333333333331</v>
      </c>
      <c r="AE34" s="406">
        <v>41811</v>
      </c>
      <c r="AF34" s="409">
        <v>22</v>
      </c>
      <c r="AG34" s="412">
        <f>$F$20</f>
        <v>0.36458333333333331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0.36458333333333331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0.36458333333333331</v>
      </c>
      <c r="S35" s="406">
        <v>41692</v>
      </c>
      <c r="T35" s="409">
        <v>23</v>
      </c>
      <c r="U35" s="412">
        <f>$F$20</f>
        <v>0.36458333333333331</v>
      </c>
      <c r="V35" s="406">
        <v>41720</v>
      </c>
      <c r="W35" s="408">
        <v>23</v>
      </c>
      <c r="X35" s="412">
        <f>$F$20</f>
        <v>0.36458333333333331</v>
      </c>
      <c r="Y35" s="404">
        <v>41751</v>
      </c>
      <c r="Z35" s="408">
        <v>23</v>
      </c>
      <c r="AA35" s="430">
        <v>0.29166666666666669</v>
      </c>
      <c r="AB35" s="406">
        <v>41781</v>
      </c>
      <c r="AC35" s="408">
        <v>23</v>
      </c>
      <c r="AD35" s="412">
        <f>$F$18</f>
        <v>0.16666666666666666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0.36458333333333331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0.16666666666666666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>
        <v>0.29166666666666669</v>
      </c>
      <c r="AB36" s="406">
        <v>41782</v>
      </c>
      <c r="AC36" s="408">
        <v>24</v>
      </c>
      <c r="AD36" s="412">
        <f>$F$19</f>
        <v>0.36458333333333331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0.36458333333333331</v>
      </c>
      <c r="G37" s="405">
        <v>41571</v>
      </c>
      <c r="H37" s="408">
        <v>25</v>
      </c>
      <c r="I37" s="430" t="s">
        <v>107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$A$52</f>
        <v>FERIE</v>
      </c>
      <c r="P37" s="413">
        <v>41663</v>
      </c>
      <c r="Q37" s="408">
        <v>25</v>
      </c>
      <c r="R37" s="412">
        <f>$F$19</f>
        <v>0.36458333333333331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>
        <v>0.29166666666666669</v>
      </c>
      <c r="AB37" s="406">
        <v>41783</v>
      </c>
      <c r="AC37" s="408">
        <v>25</v>
      </c>
      <c r="AD37" s="412">
        <f>$F$20</f>
        <v>0.36458333333333331</v>
      </c>
      <c r="AE37" s="406">
        <v>41814</v>
      </c>
      <c r="AF37" s="408">
        <v>25</v>
      </c>
      <c r="AG37" s="412">
        <f>$F$16</f>
        <v>0.36458333333333331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0.36458333333333331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0.36458333333333331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0.36458333333333331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0.36458333333333331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0.16666666666666666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0.36458333333333331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0.36458333333333331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0.16666666666666666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0.36458333333333331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0.36458333333333331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0.16666666666666666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0.36458333333333331</v>
      </c>
      <c r="AE40" s="406">
        <v>41817</v>
      </c>
      <c r="AF40" s="409">
        <v>28</v>
      </c>
      <c r="AG40" s="412">
        <f>$F$19</f>
        <v>0.36458333333333331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0.36458333333333331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0.16666666666666666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0.36458333333333331</v>
      </c>
      <c r="S41" s="438"/>
      <c r="T41" s="438"/>
      <c r="U41" s="442"/>
      <c r="V41" s="406">
        <v>41726</v>
      </c>
      <c r="W41" s="409">
        <v>29</v>
      </c>
      <c r="X41" s="412">
        <f>$F$19</f>
        <v>0.36458333333333331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0.36458333333333331</v>
      </c>
      <c r="AE41" s="406">
        <v>41818</v>
      </c>
      <c r="AF41" s="409">
        <v>29</v>
      </c>
      <c r="AG41" s="412">
        <f>$F$20</f>
        <v>0.36458333333333331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0.36458333333333331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0.36458333333333331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0.16666666666666666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0.16666666666666666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0.36458333333333331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158" customFormat="1">
      <c r="D44" s="159"/>
      <c r="E44" s="159"/>
      <c r="F44" s="160">
        <f>SUM(F13:F43)</f>
        <v>6.7499999999999991</v>
      </c>
      <c r="G44" s="160"/>
      <c r="H44" s="160"/>
      <c r="I44" s="160">
        <f>SUM(I13:I43)</f>
        <v>5.4583333333333339</v>
      </c>
      <c r="J44" s="160"/>
      <c r="K44" s="160"/>
      <c r="L44" s="160">
        <f>SUM(L13:L43)</f>
        <v>6.1354166666666661</v>
      </c>
      <c r="M44" s="160"/>
      <c r="N44" s="160"/>
      <c r="O44" s="160">
        <f>SUM(O13:O43)</f>
        <v>5.239583333333333</v>
      </c>
      <c r="P44" s="161"/>
      <c r="Q44" s="160"/>
      <c r="R44" s="160">
        <f>SUM(R13:R43)</f>
        <v>6.3541666666666661</v>
      </c>
      <c r="S44" s="160"/>
      <c r="T44" s="160"/>
      <c r="U44" s="160">
        <f>SUM(U13:U43)</f>
        <v>6.479166666666667</v>
      </c>
      <c r="V44" s="160"/>
      <c r="W44" s="160"/>
      <c r="X44" s="160">
        <f>SUM(X13:X43)</f>
        <v>4.9270833333333339</v>
      </c>
      <c r="Y44" s="160"/>
      <c r="Z44" s="160"/>
      <c r="AA44" s="160">
        <f>SUM(AA13:AA43)</f>
        <v>5.385416666666667</v>
      </c>
      <c r="AB44" s="160"/>
      <c r="AC44" s="160"/>
      <c r="AD44" s="160">
        <f>SUM(AD13:AD43)</f>
        <v>5.041666666666667</v>
      </c>
      <c r="AE44" s="160"/>
      <c r="AF44" s="160"/>
      <c r="AG44" s="160">
        <f>SUM(AG13:AG43)</f>
        <v>6.8645833333333321</v>
      </c>
      <c r="AH44" s="160"/>
      <c r="AI44" s="160"/>
      <c r="AJ44" s="160">
        <f>SUM(AJ13:AJ43)</f>
        <v>3.0833333333333326</v>
      </c>
      <c r="AK44" s="160"/>
      <c r="AL44" s="160"/>
      <c r="AM44" s="160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SUM(D44:AM44)-F22</f>
        <v>63.218749999999993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SUM(AJ21:AJ25)+SUM(AM36:AM42)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personnels'!G31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1.1145833333333357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D48" s="91"/>
      <c r="E48" s="91"/>
      <c r="F48" s="91"/>
      <c r="G48" s="91"/>
      <c r="H48" s="91"/>
      <c r="I48" s="91"/>
      <c r="J48" s="91"/>
      <c r="AH48" s="640"/>
      <c r="AI48" s="640"/>
      <c r="AJ48" s="640"/>
      <c r="AK48" s="640"/>
      <c r="AL48" s="640"/>
      <c r="AM48" s="640"/>
    </row>
    <row r="49" spans="1:38">
      <c r="D49" s="91"/>
      <c r="E49" s="91"/>
      <c r="F49" s="91"/>
      <c r="G49" s="91"/>
      <c r="H49" s="91"/>
      <c r="I49" s="91"/>
      <c r="J49" s="91"/>
      <c r="AJ49" s="163"/>
      <c r="AK49" s="163"/>
      <c r="AL49" s="163"/>
    </row>
    <row r="50" spans="1:38">
      <c r="A50" s="450" t="s">
        <v>108</v>
      </c>
      <c r="B50" s="600" t="s">
        <v>226</v>
      </c>
      <c r="C50" s="601"/>
      <c r="D50" s="601"/>
      <c r="E50" s="601"/>
      <c r="F50" s="601"/>
      <c r="AJ50" s="163"/>
      <c r="AK50" s="163"/>
      <c r="AL50" s="163"/>
    </row>
    <row r="51" spans="1:38">
      <c r="A51" s="432" t="s">
        <v>223</v>
      </c>
      <c r="B51" s="596" t="s">
        <v>224</v>
      </c>
      <c r="C51" s="599"/>
      <c r="D51" s="599"/>
      <c r="E51" s="599"/>
      <c r="F51" s="599"/>
      <c r="R51" s="121" t="str">
        <f>'Liste des personnels'!$D$51</f>
        <v>Le Proviseur,</v>
      </c>
      <c r="AD51" s="121" t="s">
        <v>85</v>
      </c>
    </row>
    <row r="52" spans="1:38">
      <c r="A52" s="428" t="s">
        <v>215</v>
      </c>
      <c r="B52" s="596" t="s">
        <v>222</v>
      </c>
      <c r="C52" s="599"/>
      <c r="D52" s="599"/>
      <c r="E52" s="599"/>
      <c r="F52" s="599"/>
    </row>
    <row r="53" spans="1:38">
      <c r="A53" s="432" t="s">
        <v>107</v>
      </c>
      <c r="B53" s="597" t="s">
        <v>225</v>
      </c>
      <c r="C53" s="598"/>
      <c r="D53" s="598"/>
      <c r="E53" s="598"/>
      <c r="F53" s="598"/>
      <c r="T53" s="121" t="str">
        <f>'Liste des personnels'!$D$53</f>
        <v>J-M. SAILLY</v>
      </c>
      <c r="AF53" s="121" t="str">
        <f>J7</f>
        <v>Marc TOP</v>
      </c>
    </row>
    <row r="54" spans="1:38">
      <c r="A54" s="449"/>
      <c r="B54" s="639" t="s">
        <v>227</v>
      </c>
      <c r="C54" s="630"/>
      <c r="D54" s="630"/>
      <c r="E54" s="630"/>
      <c r="F54" s="630"/>
      <c r="G54" s="630"/>
    </row>
  </sheetData>
  <sheetProtection selectLockedCells="1" selectUnlockedCells="1"/>
  <mergeCells count="34">
    <mergeCell ref="B54:G54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D46:F46"/>
    <mergeCell ref="G46:I46"/>
    <mergeCell ref="K46:Q46"/>
    <mergeCell ref="R46:T46"/>
    <mergeCell ref="W46:AA46"/>
    <mergeCell ref="AB46:AF46"/>
    <mergeCell ref="AH46:AJ46"/>
    <mergeCell ref="AK46:AM46"/>
    <mergeCell ref="AH47:AM48"/>
    <mergeCell ref="AB12:AD12"/>
    <mergeCell ref="AE12:AG12"/>
    <mergeCell ref="AH12:AJ12"/>
    <mergeCell ref="AK12:AM12"/>
  </mergeCells>
  <conditionalFormatting sqref="D13:D42">
    <cfRule type="containsText" dxfId="134" priority="12" stopIfTrue="1" operator="containsText" text="samedi">
      <formula>NOT(ISERROR(SEARCH("samedi",D13)))</formula>
    </cfRule>
    <cfRule type="containsText" dxfId="133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132" priority="6" stopIfTrue="1" operator="containsText" text="sam">
      <formula>NOT(ISERROR(SEARCH("sam",D13)))</formula>
    </cfRule>
    <cfRule type="containsText" dxfId="131" priority="7" stopIfTrue="1" operator="containsText" text="sam;dim">
      <formula>NOT(ISERROR(SEARCH("sam;dim",D13)))</formula>
    </cfRule>
    <cfRule type="containsText" dxfId="130" priority="8" stopIfTrue="1" operator="containsText" text="dim">
      <formula>NOT(ISERROR(SEARCH("dim",D13)))</formula>
    </cfRule>
    <cfRule type="containsText" dxfId="129" priority="9" stopIfTrue="1" operator="containsText" text="lun">
      <formula>NOT(ISERROR(SEARCH("lun",D13)))</formula>
    </cfRule>
    <cfRule type="containsText" dxfId="128" priority="10" stopIfTrue="1" operator="containsText" text="lun">
      <formula>NOT(ISERROR(SEARCH("lun",D13)))</formula>
    </cfRule>
    <cfRule type="containsText" dxfId="127" priority="11" stopIfTrue="1" operator="containsText" text="dim">
      <formula>NOT(ISERROR(SEARCH("dim",D13)))</formula>
    </cfRule>
  </conditionalFormatting>
  <conditionalFormatting sqref="D14">
    <cfRule type="containsText" dxfId="126" priority="5" stopIfTrue="1" operator="containsText" text="sam">
      <formula>NOT(ISERROR(SEARCH("sam",D14)))</formula>
    </cfRule>
  </conditionalFormatting>
  <conditionalFormatting sqref="A52">
    <cfRule type="containsText" dxfId="125" priority="4" operator="containsText" text="FERIE">
      <formula>NOT(ISERROR(SEARCH("FERIE",A52)))</formula>
    </cfRule>
  </conditionalFormatting>
  <conditionalFormatting sqref="A51">
    <cfRule type="cellIs" dxfId="124" priority="3" operator="equal">
      <formula>$A$52</formula>
    </cfRule>
  </conditionalFormatting>
  <conditionalFormatting sqref="A51">
    <cfRule type="cellIs" dxfId="123" priority="2" operator="equal">
      <formula>$A$52</formula>
    </cfRule>
  </conditionalFormatting>
  <conditionalFormatting sqref="A52">
    <cfRule type="cellIs" dxfId="122" priority="1" operator="equal">
      <formula>$A$52</formula>
    </cfRule>
  </conditionalFormatting>
  <printOptions horizontalCentered="1" verticalCentered="1"/>
  <pageMargins left="0" right="1.4173228346456694" top="0" bottom="0" header="0" footer="0"/>
  <pageSetup paperSize="9" scale="64" firstPageNumber="0" orientation="landscape" r:id="rId1"/>
  <headerFooter alignWithMargins="0"/>
  <drawing r:id="rId2"/>
</worksheet>
</file>

<file path=xl/worksheets/sheet51.xml><?xml version="1.0" encoding="utf-8"?>
<worksheet xmlns="http://schemas.openxmlformats.org/spreadsheetml/2006/main" xmlns:r="http://schemas.openxmlformats.org/officeDocument/2006/relationships">
  <sheetPr codeName="Feuil61"/>
  <dimension ref="A3:BS31"/>
  <sheetViews>
    <sheetView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88671875" style="34" customWidth="1"/>
    <col min="61" max="61" width="11" style="35" customWidth="1"/>
    <col min="62" max="65" width="10.6640625" style="34" customWidth="1"/>
    <col min="66" max="66" width="14.6640625" style="34" customWidth="1"/>
    <col min="67" max="68" width="10.6640625" style="34" customWidth="1"/>
    <col min="69" max="69" width="12.88671875" style="34" customWidth="1"/>
    <col min="70" max="239" width="10.6640625" style="34" customWidth="1"/>
    <col min="240" max="16384" width="1.6640625" style="34"/>
  </cols>
  <sheetData>
    <row r="3" spans="1:71">
      <c r="BL3" s="102"/>
      <c r="BM3" s="102"/>
      <c r="BN3" s="102"/>
      <c r="BO3" s="102"/>
      <c r="BP3" s="102"/>
      <c r="BQ3" s="102"/>
      <c r="BR3" s="102"/>
      <c r="BS3" s="102"/>
    </row>
    <row r="4" spans="1:71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  <c r="BL4" s="102"/>
      <c r="BM4" s="102"/>
      <c r="BN4" s="102"/>
      <c r="BO4" s="102"/>
      <c r="BP4" s="102"/>
      <c r="BQ4" s="102"/>
      <c r="BR4" s="102"/>
      <c r="BS4" s="102"/>
    </row>
    <row r="5" spans="1:71">
      <c r="A5" s="36" t="str">
        <f>'Liste des personnels'!D4</f>
        <v>Saint-Pol-sur-Mer</v>
      </c>
      <c r="AO5" s="34" t="str">
        <f>'Liste des personnels'!G4</f>
        <v>Emploi du temps à compter du 1 septembre 2017</v>
      </c>
      <c r="BC5" s="35"/>
      <c r="BI5" s="34"/>
      <c r="BL5" s="102"/>
      <c r="BM5" s="102"/>
      <c r="BN5" s="102"/>
      <c r="BO5" s="102"/>
      <c r="BP5" s="102"/>
      <c r="BQ5" s="102"/>
      <c r="BR5" s="102"/>
      <c r="BS5" s="102"/>
    </row>
    <row r="6" spans="1:71">
      <c r="BL6" s="102"/>
      <c r="BM6" s="102"/>
      <c r="BN6" s="102"/>
      <c r="BO6" s="102"/>
      <c r="BP6" s="102"/>
      <c r="BQ6" s="102"/>
      <c r="BR6" s="102"/>
      <c r="BS6" s="102"/>
    </row>
    <row r="7" spans="1:71">
      <c r="BL7" s="102"/>
      <c r="BM7" s="102"/>
      <c r="BN7" s="102"/>
      <c r="BO7" s="102"/>
      <c r="BP7" s="102"/>
      <c r="BQ7" s="102"/>
      <c r="BR7" s="102"/>
      <c r="BS7" s="102"/>
    </row>
    <row r="8" spans="1:71" s="38" customFormat="1" ht="18.75" customHeight="1">
      <c r="B8" s="39" t="s">
        <v>69</v>
      </c>
      <c r="N8" s="39">
        <f>'Liste des personnels'!C32</f>
        <v>0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>
        <f>'Liste des personnels'!D32</f>
        <v>0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  <c r="BL8" s="10"/>
      <c r="BM8" s="10"/>
      <c r="BN8" s="249"/>
      <c r="BO8" s="249"/>
      <c r="BP8" s="249"/>
      <c r="BQ8" s="249"/>
      <c r="BR8" s="10"/>
      <c r="BS8" s="10"/>
    </row>
    <row r="9" spans="1:71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>
        <f>'Liste des personnels'!E32</f>
        <v>0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  <c r="BL9" s="102"/>
      <c r="BM9" s="102"/>
      <c r="BN9" s="102"/>
      <c r="BO9" s="102"/>
      <c r="BP9" s="102"/>
      <c r="BQ9" s="102"/>
      <c r="BR9" s="102"/>
      <c r="BS9" s="102"/>
    </row>
    <row r="10" spans="1:71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personnels'!F32</f>
        <v>0.5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  <c r="BL10" s="102"/>
      <c r="BM10" s="102"/>
      <c r="BN10" s="102"/>
      <c r="BO10" s="102"/>
      <c r="BP10" s="102"/>
      <c r="BQ10" s="102"/>
      <c r="BR10" s="102"/>
      <c r="BS10" s="102"/>
    </row>
    <row r="11" spans="1:71">
      <c r="BL11" s="102"/>
      <c r="BM11" s="102"/>
      <c r="BN11" s="102"/>
      <c r="BO11" s="102"/>
      <c r="BP11" s="102"/>
      <c r="BQ11" s="102"/>
      <c r="BR11" s="102"/>
      <c r="BS11" s="102"/>
    </row>
    <row r="12" spans="1:71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  <c r="BL12" s="102"/>
      <c r="BM12" s="102"/>
      <c r="BN12" s="102"/>
      <c r="BO12" s="102"/>
      <c r="BP12" s="102"/>
      <c r="BQ12" s="102"/>
      <c r="BR12" s="102"/>
      <c r="BS12" s="102"/>
    </row>
    <row r="13" spans="1:71" ht="15.9" customHeigh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  <c r="BL13" s="102"/>
      <c r="BM13" s="102"/>
      <c r="BN13" s="102"/>
      <c r="BO13" s="102"/>
      <c r="BP13" s="102"/>
      <c r="BQ13" s="102"/>
      <c r="BR13" s="102"/>
      <c r="BS13" s="102"/>
    </row>
    <row r="14" spans="1:71" ht="30" customHeight="1">
      <c r="A14" s="50" t="s">
        <v>76</v>
      </c>
      <c r="B14" s="51"/>
      <c r="C14" s="52"/>
      <c r="D14" s="53"/>
      <c r="E14" s="54"/>
      <c r="F14" s="57"/>
      <c r="G14" s="57"/>
      <c r="H14" s="53"/>
      <c r="I14" s="54"/>
      <c r="J14" s="54"/>
      <c r="K14" s="56"/>
      <c r="L14" s="55"/>
      <c r="M14" s="56"/>
      <c r="N14" s="56"/>
      <c r="O14" s="58"/>
      <c r="P14" s="173"/>
      <c r="Q14" s="56"/>
      <c r="R14" s="56"/>
      <c r="S14" s="173"/>
      <c r="T14" s="326"/>
      <c r="U14" s="56"/>
      <c r="V14" s="56"/>
      <c r="W14" s="56"/>
      <c r="X14" s="55"/>
      <c r="Y14" s="56"/>
      <c r="Z14" s="56"/>
      <c r="AA14" s="56"/>
      <c r="AB14" s="55"/>
      <c r="AC14" s="56"/>
      <c r="AD14" s="54"/>
      <c r="AE14" s="54"/>
      <c r="AF14" s="53"/>
      <c r="AG14" s="56"/>
      <c r="AH14" s="56"/>
      <c r="AI14" s="56"/>
      <c r="AJ14" s="55"/>
      <c r="AK14" s="56"/>
      <c r="AL14" s="56"/>
      <c r="AM14" s="58"/>
      <c r="AN14" s="55"/>
      <c r="AO14" s="56"/>
      <c r="AP14" s="56"/>
      <c r="AQ14" s="58"/>
      <c r="AR14" s="55"/>
      <c r="AS14" s="56"/>
      <c r="AT14" s="56"/>
      <c r="AU14" s="56"/>
      <c r="AV14" s="55"/>
      <c r="AW14" s="279"/>
      <c r="AX14" s="54"/>
      <c r="AY14" s="54"/>
      <c r="AZ14" s="53"/>
      <c r="BA14" s="54"/>
      <c r="BB14" s="54"/>
      <c r="BC14" s="54"/>
      <c r="BD14" s="53"/>
      <c r="BE14" s="54"/>
      <c r="BF14" s="54"/>
      <c r="BG14" s="54"/>
      <c r="BH14" s="61"/>
      <c r="BI14" s="62">
        <v>0</v>
      </c>
      <c r="BL14" s="102"/>
      <c r="BM14" s="102"/>
      <c r="BN14" s="102"/>
      <c r="BO14" s="102"/>
      <c r="BP14" s="102"/>
      <c r="BQ14" s="102"/>
      <c r="BR14" s="102"/>
      <c r="BS14" s="102"/>
    </row>
    <row r="15" spans="1:71" ht="30" customHeight="1">
      <c r="A15" s="63" t="s">
        <v>77</v>
      </c>
      <c r="B15" s="64"/>
      <c r="C15" s="65"/>
      <c r="D15" s="66"/>
      <c r="E15" s="67"/>
      <c r="F15" s="71"/>
      <c r="G15" s="71"/>
      <c r="H15" s="66"/>
      <c r="I15" s="67"/>
      <c r="J15" s="67"/>
      <c r="K15" s="67"/>
      <c r="L15" s="70"/>
      <c r="M15" s="67"/>
      <c r="N15" s="67"/>
      <c r="O15" s="73"/>
      <c r="P15" s="177"/>
      <c r="Q15" s="67"/>
      <c r="R15" s="67"/>
      <c r="S15" s="177"/>
      <c r="T15" s="70"/>
      <c r="U15" s="67"/>
      <c r="V15" s="67"/>
      <c r="W15" s="67"/>
      <c r="X15" s="70"/>
      <c r="Y15" s="67"/>
      <c r="Z15" s="67"/>
      <c r="AA15" s="67"/>
      <c r="AB15" s="70"/>
      <c r="AC15" s="67"/>
      <c r="AD15" s="67"/>
      <c r="AE15" s="67"/>
      <c r="AF15" s="70"/>
      <c r="AG15" s="67"/>
      <c r="AH15" s="67"/>
      <c r="AI15" s="67"/>
      <c r="AJ15" s="70"/>
      <c r="AK15" s="67"/>
      <c r="AL15" s="67"/>
      <c r="AM15" s="73"/>
      <c r="AN15" s="70"/>
      <c r="AO15" s="67"/>
      <c r="AP15" s="67"/>
      <c r="AQ15" s="73"/>
      <c r="AR15" s="70"/>
      <c r="AS15" s="67"/>
      <c r="AT15" s="67"/>
      <c r="AU15" s="67"/>
      <c r="AV15" s="66"/>
      <c r="AW15" s="74"/>
      <c r="AX15" s="74"/>
      <c r="AY15" s="74"/>
      <c r="AZ15" s="66"/>
      <c r="BA15" s="74"/>
      <c r="BB15" s="74"/>
      <c r="BC15" s="74"/>
      <c r="BD15" s="66"/>
      <c r="BE15" s="74"/>
      <c r="BF15" s="74"/>
      <c r="BG15" s="74"/>
      <c r="BH15" s="79"/>
      <c r="BI15" s="80">
        <v>0</v>
      </c>
      <c r="BL15" s="102"/>
      <c r="BM15" s="102"/>
      <c r="BN15" s="102"/>
      <c r="BO15" s="102"/>
      <c r="BP15" s="102"/>
      <c r="BQ15" s="102"/>
      <c r="BR15" s="102"/>
      <c r="BS15" s="102"/>
    </row>
    <row r="16" spans="1:71" ht="30" customHeight="1">
      <c r="A16" s="63" t="s">
        <v>78</v>
      </c>
      <c r="B16" s="64"/>
      <c r="C16" s="65"/>
      <c r="D16" s="66"/>
      <c r="E16" s="74"/>
      <c r="F16" s="78"/>
      <c r="G16" s="78"/>
      <c r="H16" s="66"/>
      <c r="I16" s="74"/>
      <c r="J16" s="78"/>
      <c r="K16" s="69"/>
      <c r="L16" s="68"/>
      <c r="M16" s="69"/>
      <c r="N16" s="69"/>
      <c r="O16" s="84"/>
      <c r="P16" s="173"/>
      <c r="Q16" s="76"/>
      <c r="R16" s="76"/>
      <c r="S16" s="76"/>
      <c r="T16" s="327"/>
      <c r="U16" s="76"/>
      <c r="V16" s="76"/>
      <c r="W16" s="76"/>
      <c r="X16" s="68"/>
      <c r="Y16" s="69"/>
      <c r="Z16" s="76"/>
      <c r="AA16" s="76"/>
      <c r="AB16" s="282"/>
      <c r="AC16" s="74"/>
      <c r="AD16" s="74"/>
      <c r="AE16" s="175"/>
      <c r="AF16" s="66"/>
      <c r="AG16" s="74"/>
      <c r="AH16" s="74"/>
      <c r="AI16" s="245"/>
      <c r="AJ16" s="77"/>
      <c r="AK16" s="78"/>
      <c r="AL16" s="78"/>
      <c r="AM16" s="245"/>
      <c r="AN16" s="77"/>
      <c r="AO16" s="78"/>
      <c r="AP16" s="78"/>
      <c r="AQ16" s="245"/>
      <c r="AR16" s="77"/>
      <c r="AS16" s="78"/>
      <c r="AT16" s="78"/>
      <c r="AU16" s="78"/>
      <c r="AV16" s="66"/>
      <c r="AW16" s="74"/>
      <c r="AX16" s="74"/>
      <c r="AY16" s="74"/>
      <c r="AZ16" s="66"/>
      <c r="BA16" s="74"/>
      <c r="BB16" s="74"/>
      <c r="BC16" s="74"/>
      <c r="BD16" s="66"/>
      <c r="BE16" s="74"/>
      <c r="BF16" s="74"/>
      <c r="BG16" s="74"/>
      <c r="BH16" s="79"/>
      <c r="BI16" s="80">
        <v>0</v>
      </c>
      <c r="BJ16" s="34" t="s">
        <v>200</v>
      </c>
      <c r="BL16" s="102"/>
      <c r="BM16" s="102"/>
      <c r="BN16" s="102"/>
      <c r="BO16" s="102"/>
      <c r="BP16" s="102"/>
      <c r="BQ16" s="102"/>
      <c r="BR16" s="102"/>
      <c r="BS16" s="102"/>
    </row>
    <row r="17" spans="1:71" ht="30" customHeight="1">
      <c r="A17" s="81" t="s">
        <v>79</v>
      </c>
      <c r="B17" s="82"/>
      <c r="C17" s="65"/>
      <c r="D17" s="66"/>
      <c r="E17" s="74"/>
      <c r="F17" s="78"/>
      <c r="G17" s="78"/>
      <c r="H17" s="66"/>
      <c r="I17" s="74"/>
      <c r="J17" s="74"/>
      <c r="K17" s="76"/>
      <c r="L17" s="75"/>
      <c r="M17" s="76"/>
      <c r="N17" s="76"/>
      <c r="O17" s="174"/>
      <c r="P17" s="173"/>
      <c r="Q17" s="76"/>
      <c r="R17" s="76"/>
      <c r="S17" s="173"/>
      <c r="T17" s="327"/>
      <c r="U17" s="76"/>
      <c r="V17" s="76"/>
      <c r="W17" s="76"/>
      <c r="X17" s="75"/>
      <c r="Y17" s="76"/>
      <c r="Z17" s="76"/>
      <c r="AA17" s="76"/>
      <c r="AB17" s="75"/>
      <c r="AC17" s="76"/>
      <c r="AD17" s="74"/>
      <c r="AE17" s="74"/>
      <c r="AF17" s="66"/>
      <c r="AG17" s="76"/>
      <c r="AH17" s="76"/>
      <c r="AI17" s="76"/>
      <c r="AJ17" s="75"/>
      <c r="AK17" s="76"/>
      <c r="AL17" s="76"/>
      <c r="AM17" s="174"/>
      <c r="AN17" s="75"/>
      <c r="AO17" s="76"/>
      <c r="AP17" s="76"/>
      <c r="AQ17" s="174"/>
      <c r="AR17" s="75"/>
      <c r="AS17" s="76"/>
      <c r="AT17" s="76"/>
      <c r="AU17" s="76"/>
      <c r="AV17" s="75"/>
      <c r="AW17" s="283"/>
      <c r="AX17" s="74"/>
      <c r="AY17" s="74"/>
      <c r="AZ17" s="66"/>
      <c r="BA17" s="74"/>
      <c r="BB17" s="74"/>
      <c r="BC17" s="74"/>
      <c r="BD17" s="66"/>
      <c r="BE17" s="74"/>
      <c r="BF17" s="74"/>
      <c r="BG17" s="74"/>
      <c r="BH17" s="79"/>
      <c r="BI17" s="87">
        <f>BI14</f>
        <v>0</v>
      </c>
      <c r="BL17" s="102"/>
      <c r="BM17" s="102"/>
      <c r="BN17" s="102"/>
      <c r="BO17" s="102"/>
      <c r="BP17" s="102"/>
      <c r="BQ17" s="102"/>
      <c r="BR17" s="102"/>
      <c r="BS17" s="102"/>
    </row>
    <row r="18" spans="1:71" ht="30" customHeight="1">
      <c r="A18" s="63" t="s">
        <v>80</v>
      </c>
      <c r="B18" s="64"/>
      <c r="C18" s="65"/>
      <c r="D18" s="66"/>
      <c r="E18" s="67"/>
      <c r="F18" s="71"/>
      <c r="G18" s="71"/>
      <c r="H18" s="66"/>
      <c r="I18" s="67"/>
      <c r="J18" s="67"/>
      <c r="K18" s="67"/>
      <c r="L18" s="70"/>
      <c r="M18" s="67"/>
      <c r="N18" s="67"/>
      <c r="O18" s="73"/>
      <c r="P18" s="177"/>
      <c r="Q18" s="67"/>
      <c r="R18" s="67"/>
      <c r="S18" s="177"/>
      <c r="T18" s="70"/>
      <c r="U18" s="67"/>
      <c r="V18" s="67"/>
      <c r="W18" s="67"/>
      <c r="X18" s="70"/>
      <c r="Y18" s="67"/>
      <c r="Z18" s="67"/>
      <c r="AA18" s="67"/>
      <c r="AB18" s="70"/>
      <c r="AC18" s="67"/>
      <c r="AD18" s="67"/>
      <c r="AE18" s="67"/>
      <c r="AF18" s="70"/>
      <c r="AG18" s="67"/>
      <c r="AH18" s="67"/>
      <c r="AI18" s="67"/>
      <c r="AJ18" s="70"/>
      <c r="AK18" s="67"/>
      <c r="AL18" s="67"/>
      <c r="AM18" s="73"/>
      <c r="AN18" s="70"/>
      <c r="AO18" s="67"/>
      <c r="AP18" s="67"/>
      <c r="AQ18" s="73"/>
      <c r="AR18" s="70"/>
      <c r="AS18" s="67"/>
      <c r="AT18" s="67"/>
      <c r="AU18" s="67"/>
      <c r="AV18" s="66"/>
      <c r="AW18" s="74"/>
      <c r="AX18" s="74"/>
      <c r="AY18" s="74"/>
      <c r="AZ18" s="66"/>
      <c r="BA18" s="74"/>
      <c r="BB18" s="74"/>
      <c r="BC18" s="74"/>
      <c r="BD18" s="66"/>
      <c r="BE18" s="74"/>
      <c r="BF18" s="74"/>
      <c r="BG18" s="74"/>
      <c r="BH18" s="79"/>
      <c r="BI18" s="80"/>
    </row>
    <row r="19" spans="1:7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246"/>
      <c r="P19" s="247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246"/>
      <c r="AN19" s="247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185"/>
      <c r="BI19" s="250"/>
    </row>
    <row r="20" spans="1:7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181"/>
      <c r="AN20" s="248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186"/>
      <c r="BI20" s="100"/>
    </row>
    <row r="21" spans="1:7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87">
        <f>BI14+BI15+BI16+BI17+BI18</f>
        <v>0</v>
      </c>
      <c r="BJ21" s="34" t="s">
        <v>125</v>
      </c>
    </row>
    <row r="22" spans="1:71">
      <c r="E22" s="104"/>
      <c r="F22" s="105"/>
      <c r="G22" s="106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71">
      <c r="BB23" s="102"/>
      <c r="BC23" s="102"/>
      <c r="BD23" s="102"/>
      <c r="BE23" s="102"/>
      <c r="BF23" s="102"/>
      <c r="BG23" s="102"/>
      <c r="BH23" s="102"/>
      <c r="BI23" s="107"/>
    </row>
    <row r="24" spans="1:71">
      <c r="BB24" s="102"/>
      <c r="BC24" s="102"/>
      <c r="BD24" s="102"/>
      <c r="BE24" s="102"/>
      <c r="BF24" s="102"/>
      <c r="BG24" s="102"/>
      <c r="BH24" s="102"/>
    </row>
    <row r="25" spans="1:71">
      <c r="BB25" s="102"/>
      <c r="BC25" s="102"/>
      <c r="BD25" s="102"/>
      <c r="BE25" s="102"/>
      <c r="BF25" s="102"/>
      <c r="BG25" s="102"/>
      <c r="BH25" s="102"/>
    </row>
    <row r="26" spans="1:71">
      <c r="M26" s="108" t="str">
        <f>'Liste des personnels'!C49</f>
        <v>Saint-Pol-sur-Mer, le 01/09/2017</v>
      </c>
      <c r="BB26" s="102"/>
      <c r="BC26" s="102"/>
      <c r="BD26" s="102"/>
      <c r="BE26" s="102"/>
      <c r="BF26" s="102"/>
      <c r="BG26" s="102"/>
      <c r="BH26" s="102"/>
    </row>
    <row r="27" spans="1:71">
      <c r="BB27" s="102"/>
      <c r="BC27" s="102"/>
      <c r="BD27" s="102"/>
      <c r="BE27" s="102"/>
      <c r="BF27" s="102"/>
      <c r="BG27" s="102"/>
    </row>
    <row r="28" spans="1:71">
      <c r="AF28" s="34" t="str">
        <f>'Liste des personnels'!$D$51</f>
        <v>Le Proviseur,</v>
      </c>
      <c r="AV28" s="34" t="s">
        <v>85</v>
      </c>
    </row>
    <row r="31" spans="1:71">
      <c r="AH31" s="34" t="str">
        <f>'Liste des personnels'!$D$53</f>
        <v>J-M. SAILLY</v>
      </c>
      <c r="AX31" s="34">
        <f>N8</f>
        <v>0</v>
      </c>
    </row>
  </sheetData>
  <sheetProtection selectLockedCells="1" selectUnlockedCells="1"/>
  <mergeCells count="23">
    <mergeCell ref="BF21:BH21"/>
    <mergeCell ref="AM13:AN13"/>
    <mergeCell ref="AQ13:AR13"/>
    <mergeCell ref="AU13:AV13"/>
    <mergeCell ref="AY13:AZ13"/>
    <mergeCell ref="BC13:BD13"/>
    <mergeCell ref="BG13:BH13"/>
    <mergeCell ref="E12:BH12"/>
    <mergeCell ref="C13:D13"/>
    <mergeCell ref="G13:H13"/>
    <mergeCell ref="K13:L13"/>
    <mergeCell ref="O13:P13"/>
    <mergeCell ref="S13:T13"/>
    <mergeCell ref="W13:X13"/>
    <mergeCell ref="AA13:AB13"/>
    <mergeCell ref="AE13:AF13"/>
    <mergeCell ref="AI13:AJ13"/>
    <mergeCell ref="AK8:AR8"/>
    <mergeCell ref="AS8:BJ8"/>
    <mergeCell ref="AK9:AR9"/>
    <mergeCell ref="AS9:BI9"/>
    <mergeCell ref="AK10:AR10"/>
    <mergeCell ref="AS10:BI10"/>
  </mergeCells>
  <pageMargins left="0.31527777777777777" right="0.2361111111111111" top="0.31527777777777777" bottom="0.31527777777777777" header="0.51180555555555551" footer="0.51180555555555551"/>
  <pageSetup paperSize="9" scale="90" firstPageNumber="0" orientation="landscape" r:id="rId1"/>
  <headerFooter alignWithMargins="0"/>
  <drawing r:id="rId2"/>
</worksheet>
</file>

<file path=xl/worksheets/sheet52.xml><?xml version="1.0" encoding="utf-8"?>
<worksheet xmlns="http://schemas.openxmlformats.org/spreadsheetml/2006/main" xmlns:r="http://schemas.openxmlformats.org/officeDocument/2006/relationships">
  <sheetPr codeName="Feuil42"/>
  <dimension ref="A4:BC56"/>
  <sheetViews>
    <sheetView topLeftCell="A18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2.44140625" style="121" customWidth="1"/>
    <col min="5" max="5" width="3.6640625" style="121" customWidth="1"/>
    <col min="6" max="6" width="7.88671875" style="121" customWidth="1"/>
    <col min="7" max="7" width="2.109375" style="121" customWidth="1"/>
    <col min="8" max="8" width="3.6640625" style="121" customWidth="1"/>
    <col min="9" max="9" width="7.88671875" style="121" customWidth="1"/>
    <col min="10" max="10" width="2.109375" style="121" customWidth="1"/>
    <col min="11" max="11" width="3.6640625" style="121" customWidth="1"/>
    <col min="12" max="12" width="7.88671875" style="121" customWidth="1"/>
    <col min="13" max="13" width="2.109375" style="121" customWidth="1"/>
    <col min="14" max="14" width="3.6640625" style="121" customWidth="1"/>
    <col min="15" max="15" width="7.88671875" style="121" customWidth="1"/>
    <col min="16" max="16" width="2.109375" style="121" customWidth="1"/>
    <col min="17" max="17" width="3.6640625" style="121" customWidth="1"/>
    <col min="18" max="18" width="7.88671875" style="121" customWidth="1"/>
    <col min="19" max="19" width="2.109375" style="121" customWidth="1"/>
    <col min="20" max="20" width="3.6640625" style="121" customWidth="1"/>
    <col min="21" max="21" width="7.88671875" style="121" customWidth="1"/>
    <col min="22" max="22" width="2.109375" style="121" customWidth="1"/>
    <col min="23" max="23" width="3.6640625" style="121" customWidth="1"/>
    <col min="24" max="24" width="7.88671875" style="121" customWidth="1"/>
    <col min="25" max="25" width="2.109375" style="121" customWidth="1"/>
    <col min="26" max="26" width="3.6640625" style="121" customWidth="1"/>
    <col min="27" max="27" width="7.88671875" style="121" customWidth="1"/>
    <col min="28" max="28" width="2.109375" style="121" customWidth="1"/>
    <col min="29" max="29" width="3.6640625" style="121" customWidth="1"/>
    <col min="30" max="30" width="7.88671875" style="121" customWidth="1"/>
    <col min="31" max="31" width="2.109375" style="121" customWidth="1"/>
    <col min="32" max="32" width="3.6640625" style="121" customWidth="1"/>
    <col min="33" max="33" width="7.88671875" style="121" customWidth="1"/>
    <col min="34" max="34" width="2.109375" style="121" customWidth="1"/>
    <col min="35" max="35" width="3.6640625" style="121" customWidth="1"/>
    <col min="36" max="36" width="7.88671875" style="121" customWidth="1"/>
    <col min="37" max="37" width="2.44140625" style="121" customWidth="1"/>
    <col min="38" max="38" width="3.6640625" style="121" customWidth="1"/>
    <col min="39" max="39" width="7.8867187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>
        <f>'Liste des personnels'!C32</f>
        <v>0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>
        <f>'Liste des personnels'!D32</f>
        <v>0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>
        <f>'Liste des personnels'!E32</f>
        <v>0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personnels'!F32</f>
        <v>0.5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33.75" customHeight="1">
      <c r="U10" s="615" t="s">
        <v>88</v>
      </c>
      <c r="V10" s="615"/>
      <c r="W10" s="615"/>
      <c r="X10" s="615"/>
      <c r="Y10" s="615"/>
      <c r="Z10" s="615"/>
      <c r="AA10" s="624" t="s">
        <v>126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5" ht="15.75" customHeight="1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  <c r="AP12" s="121">
        <f>1607-14</f>
        <v>1593</v>
      </c>
    </row>
    <row r="13" spans="1:55" s="141" customFormat="1">
      <c r="D13" s="406">
        <v>41517</v>
      </c>
      <c r="E13" s="411">
        <v>1</v>
      </c>
      <c r="F13" s="433">
        <v>0.29166666666666669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0.36458333333333331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0.36458333333333331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0.36458333333333331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  <c r="AP13" s="141">
        <f>1503</f>
        <v>1503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0.36458333333333331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0.36458333333333331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0.36458333333333331</v>
      </c>
      <c r="AK14" s="406">
        <v>41852</v>
      </c>
      <c r="AL14" s="409">
        <v>2</v>
      </c>
      <c r="AM14" s="432" t="s">
        <v>223</v>
      </c>
      <c r="AP14" s="121">
        <f>AP13/2</f>
        <v>751.5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0.36458333333333331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0.36458333333333331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0.36458333333333331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'11 semainier'!$BI$14</f>
        <v>0.36458333333333331</v>
      </c>
      <c r="G16" s="405">
        <v>41550</v>
      </c>
      <c r="H16" s="407">
        <v>4</v>
      </c>
      <c r="I16" s="412">
        <f>$F$18</f>
        <v>0.16666666666666666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0.36458333333333331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0.16666666666666666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0.36458333333333331</v>
      </c>
      <c r="AH16" s="405">
        <v>41823</v>
      </c>
      <c r="AI16" s="407">
        <v>4</v>
      </c>
      <c r="AJ16" s="412">
        <f>$F$18</f>
        <v>0.16666666666666666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'11 semainier'!$BI$15</f>
        <v>0.36458333333333331</v>
      </c>
      <c r="G17" s="405">
        <v>41551</v>
      </c>
      <c r="H17" s="407">
        <v>5</v>
      </c>
      <c r="I17" s="412">
        <f>$F$19</f>
        <v>0.36458333333333331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0.36458333333333331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0.36458333333333331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0.36458333333333331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0.36458333333333331</v>
      </c>
      <c r="AH17" s="405">
        <v>41824</v>
      </c>
      <c r="AI17" s="407">
        <v>5</v>
      </c>
      <c r="AJ17" s="412">
        <f>$F$19</f>
        <v>0.36458333333333331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'11 semainier'!$BI$16</f>
        <v>0.16666666666666666</v>
      </c>
      <c r="G18" s="405">
        <v>41552</v>
      </c>
      <c r="H18" s="408">
        <v>6</v>
      </c>
      <c r="I18" s="412">
        <f>$F$20</f>
        <v>0.36458333333333331</v>
      </c>
      <c r="J18" s="406">
        <v>41583</v>
      </c>
      <c r="K18" s="408">
        <v>6</v>
      </c>
      <c r="L18" s="412">
        <f>$F$16</f>
        <v>0.36458333333333331</v>
      </c>
      <c r="M18" s="406">
        <v>41613</v>
      </c>
      <c r="N18" s="408">
        <v>6</v>
      </c>
      <c r="O18" s="412">
        <f>$F$18</f>
        <v>0.16666666666666666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0.36458333333333331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0.36458333333333331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0.16666666666666666</v>
      </c>
      <c r="AH18" s="405">
        <v>41825</v>
      </c>
      <c r="AI18" s="408">
        <v>6</v>
      </c>
      <c r="AJ18" s="412">
        <f>$F$20</f>
        <v>0.36458333333333331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'11 semainier'!$BI$17</f>
        <v>0.36458333333333331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0.36458333333333331</v>
      </c>
      <c r="M19" s="406">
        <v>41614</v>
      </c>
      <c r="N19" s="408">
        <v>7</v>
      </c>
      <c r="O19" s="412">
        <f>$F$19</f>
        <v>0.36458333333333331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0.16666666666666666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0.36458333333333331</v>
      </c>
      <c r="AE19" s="406">
        <v>41796</v>
      </c>
      <c r="AF19" s="409">
        <v>7</v>
      </c>
      <c r="AG19" s="412">
        <f>$F$19</f>
        <v>0.36458333333333331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'11 semainier'!$BI$18</f>
        <v>0.36458333333333331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0.16666666666666666</v>
      </c>
      <c r="M20" s="406">
        <v>41615</v>
      </c>
      <c r="N20" s="408">
        <v>8</v>
      </c>
      <c r="O20" s="412">
        <f>$F$20</f>
        <v>0.36458333333333331</v>
      </c>
      <c r="P20" s="413">
        <v>41646</v>
      </c>
      <c r="Q20" s="408">
        <v>8</v>
      </c>
      <c r="R20" s="412">
        <f>$F$16</f>
        <v>0.36458333333333331</v>
      </c>
      <c r="S20" s="406">
        <v>41677</v>
      </c>
      <c r="T20" s="409">
        <v>8</v>
      </c>
      <c r="U20" s="412">
        <f>$F$19</f>
        <v>0.36458333333333331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0.36458333333333331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0.36458333333333331</v>
      </c>
      <c r="J21" s="406">
        <v>41586</v>
      </c>
      <c r="K21" s="408">
        <v>9</v>
      </c>
      <c r="L21" s="412">
        <f>$F$19</f>
        <v>0.36458333333333331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0.36458333333333331</v>
      </c>
      <c r="S21" s="406">
        <v>41678</v>
      </c>
      <c r="T21" s="407">
        <v>9</v>
      </c>
      <c r="U21" s="412">
        <f>$F$20</f>
        <v>0.36458333333333331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0.36458333333333331</v>
      </c>
      <c r="AB21" s="406">
        <v>41767</v>
      </c>
      <c r="AC21" s="408">
        <v>9</v>
      </c>
      <c r="AD21" s="412">
        <f>$F$18</f>
        <v>0.16666666666666666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0.36458333333333331</v>
      </c>
      <c r="J22" s="406">
        <v>41587</v>
      </c>
      <c r="K22" s="408">
        <v>10</v>
      </c>
      <c r="L22" s="412">
        <f>$F$20</f>
        <v>0.36458333333333331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0.16666666666666666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0.36458333333333331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0.36458333333333331</v>
      </c>
      <c r="G23" s="405">
        <v>41557</v>
      </c>
      <c r="H23" s="408">
        <v>11</v>
      </c>
      <c r="I23" s="412">
        <f>$F$18</f>
        <v>0.16666666666666666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0.36458333333333331</v>
      </c>
      <c r="P23" s="413">
        <v>41649</v>
      </c>
      <c r="Q23" s="408">
        <v>11</v>
      </c>
      <c r="R23" s="412">
        <f>$F$19</f>
        <v>0.36458333333333331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0.16666666666666666</v>
      </c>
      <c r="AB23" s="406">
        <v>41769</v>
      </c>
      <c r="AC23" s="409">
        <v>11</v>
      </c>
      <c r="AD23" s="412">
        <f>$F$20</f>
        <v>0.36458333333333331</v>
      </c>
      <c r="AE23" s="406">
        <v>41800</v>
      </c>
      <c r="AF23" s="408">
        <v>11</v>
      </c>
      <c r="AG23" s="412">
        <f>$F$16</f>
        <v>0.36458333333333331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0.36458333333333331</v>
      </c>
      <c r="G24" s="405">
        <v>41558</v>
      </c>
      <c r="H24" s="408">
        <v>12</v>
      </c>
      <c r="I24" s="412">
        <f>$F$19</f>
        <v>0.36458333333333331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0.36458333333333331</v>
      </c>
      <c r="P24" s="413">
        <v>41650</v>
      </c>
      <c r="Q24" s="409">
        <v>12</v>
      </c>
      <c r="R24" s="412">
        <f>$F$20</f>
        <v>0.36458333333333331</v>
      </c>
      <c r="S24" s="406">
        <v>41681</v>
      </c>
      <c r="T24" s="407">
        <v>12</v>
      </c>
      <c r="U24" s="412">
        <f>$F$16</f>
        <v>0.36458333333333331</v>
      </c>
      <c r="V24" s="406">
        <v>41709</v>
      </c>
      <c r="W24" s="408">
        <v>12</v>
      </c>
      <c r="X24" s="412">
        <f>$F$16</f>
        <v>0.36458333333333331</v>
      </c>
      <c r="Y24" s="404">
        <v>41740</v>
      </c>
      <c r="Z24" s="408">
        <v>12</v>
      </c>
      <c r="AA24" s="412">
        <f>$F$19</f>
        <v>0.36458333333333331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0.36458333333333331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0.16666666666666666</v>
      </c>
      <c r="G25" s="405">
        <v>41559</v>
      </c>
      <c r="H25" s="408">
        <v>13</v>
      </c>
      <c r="I25" s="412">
        <f>$F$20</f>
        <v>0.36458333333333331</v>
      </c>
      <c r="J25" s="406">
        <v>41590</v>
      </c>
      <c r="K25" s="408">
        <v>13</v>
      </c>
      <c r="L25" s="412">
        <f>$F$16</f>
        <v>0.36458333333333331</v>
      </c>
      <c r="M25" s="406">
        <v>41620</v>
      </c>
      <c r="N25" s="408">
        <v>13</v>
      </c>
      <c r="O25" s="412">
        <f>$F$18</f>
        <v>0.16666666666666666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0.36458333333333331</v>
      </c>
      <c r="V25" s="406">
        <v>41710</v>
      </c>
      <c r="W25" s="408">
        <v>13</v>
      </c>
      <c r="X25" s="412">
        <f>$F$17</f>
        <v>0.36458333333333331</v>
      </c>
      <c r="Y25" s="404">
        <v>41741</v>
      </c>
      <c r="Z25" s="408">
        <v>13</v>
      </c>
      <c r="AA25" s="412">
        <f>$F$20</f>
        <v>0.36458333333333331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0.16666666666666666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0.36458333333333331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0.36458333333333331</v>
      </c>
      <c r="M26" s="406">
        <v>41621</v>
      </c>
      <c r="N26" s="408">
        <v>14</v>
      </c>
      <c r="O26" s="412">
        <f>$F$19</f>
        <v>0.36458333333333331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0.16666666666666666</v>
      </c>
      <c r="V26" s="406">
        <v>41711</v>
      </c>
      <c r="W26" s="409">
        <v>14</v>
      </c>
      <c r="X26" s="412">
        <f>$F$18</f>
        <v>0.16666666666666666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0.36458333333333331</v>
      </c>
      <c r="AE26" s="406">
        <v>41803</v>
      </c>
      <c r="AF26" s="409">
        <v>14</v>
      </c>
      <c r="AG26" s="412">
        <f>$F$19</f>
        <v>0.36458333333333331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4:40" ht="13.5" customHeight="1">
      <c r="D27" s="406">
        <v>41531</v>
      </c>
      <c r="E27" s="408">
        <v>15</v>
      </c>
      <c r="F27" s="412">
        <f>$F$20</f>
        <v>0.36458333333333331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0.16666666666666666</v>
      </c>
      <c r="M27" s="406">
        <v>41622</v>
      </c>
      <c r="N27" s="408">
        <v>15</v>
      </c>
      <c r="O27" s="412">
        <f>$F$20</f>
        <v>0.36458333333333331</v>
      </c>
      <c r="P27" s="413">
        <v>41653</v>
      </c>
      <c r="Q27" s="408">
        <v>15</v>
      </c>
      <c r="R27" s="412">
        <f>$F$16</f>
        <v>0.36458333333333331</v>
      </c>
      <c r="S27" s="406">
        <v>41684</v>
      </c>
      <c r="T27" s="407">
        <v>15</v>
      </c>
      <c r="U27" s="412">
        <f>$F$19</f>
        <v>0.36458333333333331</v>
      </c>
      <c r="V27" s="406">
        <v>41712</v>
      </c>
      <c r="W27" s="409">
        <v>15</v>
      </c>
      <c r="X27" s="412">
        <f>$F$19</f>
        <v>0.36458333333333331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0.36458333333333331</v>
      </c>
      <c r="AE27" s="406">
        <v>41804</v>
      </c>
      <c r="AF27" s="409">
        <v>15</v>
      </c>
      <c r="AG27" s="412">
        <f>$F$20</f>
        <v>0.36458333333333331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0.36458333333333331</v>
      </c>
      <c r="J28" s="406">
        <v>41593</v>
      </c>
      <c r="K28" s="408">
        <v>16</v>
      </c>
      <c r="L28" s="412">
        <f>$F$19</f>
        <v>0.36458333333333331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0.36458333333333331</v>
      </c>
      <c r="S28" s="406">
        <v>41685</v>
      </c>
      <c r="T28" s="408">
        <v>16</v>
      </c>
      <c r="U28" s="412">
        <f>$F$20</f>
        <v>0.36458333333333331</v>
      </c>
      <c r="V28" s="406">
        <v>41713</v>
      </c>
      <c r="W28" s="408">
        <v>16</v>
      </c>
      <c r="X28" s="412">
        <f>$F$20</f>
        <v>0.36458333333333331</v>
      </c>
      <c r="Y28" s="404">
        <v>41744</v>
      </c>
      <c r="Z28" s="408">
        <v>16</v>
      </c>
      <c r="AA28" s="412">
        <f>$F$16</f>
        <v>0.36458333333333331</v>
      </c>
      <c r="AB28" s="406">
        <v>41774</v>
      </c>
      <c r="AC28" s="408">
        <v>16</v>
      </c>
      <c r="AD28" s="412">
        <f>$F$18</f>
        <v>0.16666666666666666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0.36458333333333331</v>
      </c>
      <c r="J29" s="406">
        <v>41594</v>
      </c>
      <c r="K29" s="408">
        <v>17</v>
      </c>
      <c r="L29" s="412">
        <f>$F$20</f>
        <v>0.36458333333333331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0.16666666666666666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0.36458333333333331</v>
      </c>
      <c r="AB29" s="406">
        <v>41775</v>
      </c>
      <c r="AC29" s="408">
        <v>17</v>
      </c>
      <c r="AD29" s="412">
        <f>$F$19</f>
        <v>0.36458333333333331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0.36458333333333331</v>
      </c>
      <c r="G30" s="405">
        <v>41564</v>
      </c>
      <c r="H30" s="408">
        <v>18</v>
      </c>
      <c r="I30" s="412">
        <f>$F$18</f>
        <v>0.16666666666666666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0.36458333333333331</v>
      </c>
      <c r="P30" s="413">
        <v>41656</v>
      </c>
      <c r="Q30" s="408">
        <v>18</v>
      </c>
      <c r="R30" s="412">
        <f>$F$19</f>
        <v>0.36458333333333331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0.16666666666666666</v>
      </c>
      <c r="AB30" s="406">
        <v>41776</v>
      </c>
      <c r="AC30" s="408">
        <v>18</v>
      </c>
      <c r="AD30" s="412">
        <f>$F$20</f>
        <v>0.36458333333333331</v>
      </c>
      <c r="AE30" s="406">
        <v>41807</v>
      </c>
      <c r="AF30" s="408">
        <v>18</v>
      </c>
      <c r="AG30" s="412">
        <f>$F$16</f>
        <v>0.36458333333333331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0.36458333333333331</v>
      </c>
      <c r="G31" s="405">
        <v>41565</v>
      </c>
      <c r="H31" s="408">
        <v>19</v>
      </c>
      <c r="I31" s="412">
        <f>$F$19</f>
        <v>0.36458333333333331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0.36458333333333331</v>
      </c>
      <c r="P31" s="413">
        <v>41657</v>
      </c>
      <c r="Q31" s="409">
        <v>19</v>
      </c>
      <c r="R31" s="412">
        <f>$F$20</f>
        <v>0.36458333333333331</v>
      </c>
      <c r="S31" s="406">
        <v>41688</v>
      </c>
      <c r="T31" s="408">
        <v>19</v>
      </c>
      <c r="U31" s="412">
        <f>$F$16</f>
        <v>0.36458333333333331</v>
      </c>
      <c r="V31" s="406">
        <v>41716</v>
      </c>
      <c r="W31" s="408">
        <v>19</v>
      </c>
      <c r="X31" s="412">
        <f>$F$16</f>
        <v>0.36458333333333331</v>
      </c>
      <c r="Y31" s="404">
        <v>41747</v>
      </c>
      <c r="Z31" s="408">
        <v>19</v>
      </c>
      <c r="AA31" s="412">
        <f>$F$19</f>
        <v>0.36458333333333331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0.36458333333333331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0.16666666666666666</v>
      </c>
      <c r="G32" s="405">
        <v>41566</v>
      </c>
      <c r="H32" s="408">
        <v>20</v>
      </c>
      <c r="I32" s="412">
        <f>$F$20</f>
        <v>0.36458333333333331</v>
      </c>
      <c r="J32" s="406">
        <v>41597</v>
      </c>
      <c r="K32" s="408">
        <v>20</v>
      </c>
      <c r="L32" s="412">
        <f>$F$16</f>
        <v>0.36458333333333331</v>
      </c>
      <c r="M32" s="406">
        <v>41627</v>
      </c>
      <c r="N32" s="408">
        <v>20</v>
      </c>
      <c r="O32" s="412">
        <f>$F$18</f>
        <v>0.16666666666666666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0.36458333333333331</v>
      </c>
      <c r="V32" s="406">
        <v>41717</v>
      </c>
      <c r="W32" s="408">
        <v>20</v>
      </c>
      <c r="X32" s="412">
        <f>$F$17</f>
        <v>0.36458333333333331</v>
      </c>
      <c r="Y32" s="404">
        <v>41748</v>
      </c>
      <c r="Z32" s="408">
        <v>20</v>
      </c>
      <c r="AA32" s="412">
        <f>$F$20</f>
        <v>0.36458333333333331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0.16666666666666666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0.36458333333333331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0.36458333333333331</v>
      </c>
      <c r="M33" s="406">
        <v>41628</v>
      </c>
      <c r="N33" s="408">
        <v>21</v>
      </c>
      <c r="O33" s="412">
        <f>$F$19</f>
        <v>0.36458333333333331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0.16666666666666666</v>
      </c>
      <c r="V33" s="406">
        <v>41718</v>
      </c>
      <c r="W33" s="409">
        <v>21</v>
      </c>
      <c r="X33" s="412">
        <f>$F$18</f>
        <v>0.16666666666666666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0.36458333333333331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0.36458333333333331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0.16666666666666666</v>
      </c>
      <c r="M34" s="406">
        <v>41629</v>
      </c>
      <c r="N34" s="408">
        <v>22</v>
      </c>
      <c r="O34" s="412">
        <f>$F$20</f>
        <v>0.36458333333333331</v>
      </c>
      <c r="P34" s="413">
        <v>41660</v>
      </c>
      <c r="Q34" s="408">
        <v>22</v>
      </c>
      <c r="R34" s="412">
        <f>$F$16</f>
        <v>0.36458333333333331</v>
      </c>
      <c r="S34" s="406">
        <v>41691</v>
      </c>
      <c r="T34" s="408">
        <v>22</v>
      </c>
      <c r="U34" s="412">
        <f>$F$19</f>
        <v>0.36458333333333331</v>
      </c>
      <c r="V34" s="406">
        <v>41719</v>
      </c>
      <c r="W34" s="409">
        <v>22</v>
      </c>
      <c r="X34" s="412">
        <f>$F$19</f>
        <v>0.36458333333333331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0.36458333333333331</v>
      </c>
      <c r="AE34" s="406">
        <v>41811</v>
      </c>
      <c r="AF34" s="409">
        <v>22</v>
      </c>
      <c r="AG34" s="412">
        <f>$F$20</f>
        <v>0.36458333333333331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0.36458333333333331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0.36458333333333331</v>
      </c>
      <c r="S35" s="406">
        <v>41692</v>
      </c>
      <c r="T35" s="409">
        <v>23</v>
      </c>
      <c r="U35" s="412">
        <f>$F$20</f>
        <v>0.36458333333333331</v>
      </c>
      <c r="V35" s="406">
        <v>41720</v>
      </c>
      <c r="W35" s="408">
        <v>23</v>
      </c>
      <c r="X35" s="412">
        <f>$F$20</f>
        <v>0.36458333333333331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0.16666666666666666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0.36458333333333331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0.16666666666666666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0.36458333333333331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0.36458333333333331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0.36458333333333331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0.36458333333333331</v>
      </c>
      <c r="AE37" s="406">
        <v>41814</v>
      </c>
      <c r="AF37" s="408">
        <v>25</v>
      </c>
      <c r="AG37" s="412">
        <f>$F$16</f>
        <v>0.36458333333333331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0.36458333333333331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0.36458333333333331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0.36458333333333331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0.36458333333333331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0.16666666666666666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0.36458333333333331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0.36458333333333331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0.16666666666666666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0.36458333333333331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0.36458333333333331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0.16666666666666666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0.36458333333333331</v>
      </c>
      <c r="AE40" s="406">
        <v>41817</v>
      </c>
      <c r="AF40" s="409">
        <v>28</v>
      </c>
      <c r="AG40" s="412">
        <f>$F$19</f>
        <v>0.36458333333333331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0.36458333333333331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0.16666666666666666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0.36458333333333331</v>
      </c>
      <c r="S41" s="438"/>
      <c r="T41" s="438"/>
      <c r="U41" s="442"/>
      <c r="V41" s="406">
        <v>41726</v>
      </c>
      <c r="W41" s="409">
        <v>29</v>
      </c>
      <c r="X41" s="412">
        <f>$F$19</f>
        <v>0.36458333333333331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0.36458333333333331</v>
      </c>
      <c r="AE41" s="406">
        <v>41818</v>
      </c>
      <c r="AF41" s="409">
        <v>29</v>
      </c>
      <c r="AG41" s="412">
        <f>$F$20</f>
        <v>0.36458333333333331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0.36458333333333331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0.36458333333333331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0.16666666666666666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0.16666666666666666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0.36458333333333331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158" customFormat="1">
      <c r="D44" s="159"/>
      <c r="E44" s="159"/>
      <c r="F44" s="160">
        <f>SUM(F13:F43)</f>
        <v>6.7916666666666661</v>
      </c>
      <c r="G44" s="160"/>
      <c r="H44" s="160"/>
      <c r="I44" s="160">
        <f>SUM(I13:I43)</f>
        <v>5.7500000000000009</v>
      </c>
      <c r="J44" s="160"/>
      <c r="K44" s="160"/>
      <c r="L44" s="160">
        <f>SUM(L13:L43)</f>
        <v>6.1354166666666661</v>
      </c>
      <c r="M44" s="160"/>
      <c r="N44" s="160"/>
      <c r="O44" s="160">
        <f>SUM(O13:O43)</f>
        <v>5.239583333333333</v>
      </c>
      <c r="P44" s="161"/>
      <c r="Q44" s="160"/>
      <c r="R44" s="160">
        <f>SUM(R13:R43)</f>
        <v>6.3541666666666661</v>
      </c>
      <c r="S44" s="160"/>
      <c r="T44" s="160"/>
      <c r="U44" s="160">
        <f>SUM(U13:U43)</f>
        <v>6.479166666666667</v>
      </c>
      <c r="V44" s="160"/>
      <c r="W44" s="160"/>
      <c r="X44" s="160">
        <f>SUM(X13:X43)</f>
        <v>5.510416666666667</v>
      </c>
      <c r="Y44" s="160"/>
      <c r="Z44" s="160"/>
      <c r="AA44" s="160">
        <f>SUM(AA13:AA43)</f>
        <v>4.5104166666666661</v>
      </c>
      <c r="AB44" s="160"/>
      <c r="AC44" s="160"/>
      <c r="AD44" s="160">
        <f>SUM(AD13:AD43)</f>
        <v>5.041666666666667</v>
      </c>
      <c r="AE44" s="160"/>
      <c r="AF44" s="160"/>
      <c r="AG44" s="160">
        <f>SUM(AG13:AG43)</f>
        <v>6.8645833333333321</v>
      </c>
      <c r="AH44" s="160"/>
      <c r="AI44" s="160"/>
      <c r="AJ44" s="160">
        <f>SUM(AJ13:AJ43)</f>
        <v>3.0833333333333326</v>
      </c>
      <c r="AK44" s="160"/>
      <c r="AL44" s="160"/>
      <c r="AM44" s="160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63.260416666666664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SUM(AJ18:AJ25)+SUM(AM37:AM43)</f>
        <v>3.322916666666667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personnels'!G32</f>
        <v>32.166666666666664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-31.09375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D48" s="91"/>
      <c r="E48" s="91"/>
      <c r="F48" s="91"/>
      <c r="G48" s="91"/>
      <c r="H48" s="91"/>
      <c r="I48" s="91"/>
      <c r="J48" s="91"/>
      <c r="AH48" s="640"/>
      <c r="AI48" s="640"/>
      <c r="AJ48" s="640"/>
      <c r="AK48" s="640"/>
      <c r="AL48" s="640"/>
      <c r="AM48" s="640"/>
    </row>
    <row r="49" spans="1:38">
      <c r="D49" s="91"/>
      <c r="E49" s="91"/>
      <c r="F49" s="91"/>
      <c r="G49" s="91"/>
      <c r="H49" s="91"/>
      <c r="I49" s="91"/>
      <c r="J49" s="91"/>
      <c r="AJ49" s="163" t="s">
        <v>209</v>
      </c>
      <c r="AK49" s="163"/>
      <c r="AL49" s="163"/>
    </row>
    <row r="50" spans="1:38">
      <c r="D50" s="91"/>
      <c r="E50" s="91"/>
      <c r="F50" s="91"/>
      <c r="G50" s="91"/>
      <c r="H50" s="91"/>
      <c r="I50" s="91"/>
      <c r="J50" s="91"/>
      <c r="AJ50" s="163">
        <f>4</f>
        <v>4</v>
      </c>
      <c r="AK50" s="163" t="s">
        <v>114</v>
      </c>
      <c r="AL50" s="163"/>
    </row>
    <row r="51" spans="1:38">
      <c r="A51" s="450" t="s">
        <v>108</v>
      </c>
      <c r="B51" s="637" t="s">
        <v>226</v>
      </c>
      <c r="C51" s="638"/>
      <c r="D51" s="638"/>
      <c r="E51" s="638"/>
      <c r="F51" s="638"/>
    </row>
    <row r="52" spans="1:38">
      <c r="A52" s="432" t="s">
        <v>223</v>
      </c>
      <c r="B52" s="630" t="s">
        <v>224</v>
      </c>
      <c r="C52" s="631"/>
      <c r="D52" s="631"/>
      <c r="E52" s="631"/>
      <c r="F52" s="631"/>
      <c r="R52" s="121" t="str">
        <f>'Liste des personnels'!$D$51</f>
        <v>Le Proviseur,</v>
      </c>
      <c r="AD52" s="121" t="s">
        <v>85</v>
      </c>
    </row>
    <row r="53" spans="1:38">
      <c r="A53" s="428" t="s">
        <v>215</v>
      </c>
      <c r="B53" s="630" t="s">
        <v>222</v>
      </c>
      <c r="C53" s="631"/>
      <c r="D53" s="631"/>
      <c r="E53" s="631"/>
      <c r="F53" s="631"/>
    </row>
    <row r="54" spans="1:38">
      <c r="A54" s="432" t="s">
        <v>107</v>
      </c>
      <c r="B54" s="641" t="s">
        <v>225</v>
      </c>
      <c r="C54" s="642"/>
      <c r="D54" s="642"/>
      <c r="E54" s="642"/>
      <c r="F54" s="642"/>
    </row>
    <row r="55" spans="1:38">
      <c r="A55" s="449"/>
      <c r="B55" s="639" t="s">
        <v>227</v>
      </c>
      <c r="C55" s="630"/>
      <c r="D55" s="630"/>
      <c r="E55" s="630"/>
      <c r="F55" s="630"/>
      <c r="G55" s="630"/>
      <c r="T55" s="121" t="str">
        <f>'Liste des personnels'!$D$53</f>
        <v>J-M. SAILLY</v>
      </c>
      <c r="AF55" s="121">
        <f>J7</f>
        <v>0</v>
      </c>
    </row>
    <row r="56" spans="1:38">
      <c r="A56" s="167"/>
      <c r="B56" s="165" t="s">
        <v>115</v>
      </c>
      <c r="C56" s="165"/>
    </row>
  </sheetData>
  <sheetProtection selectLockedCells="1" selectUnlockedCells="1"/>
  <mergeCells count="38">
    <mergeCell ref="B51:F51"/>
    <mergeCell ref="B52:F52"/>
    <mergeCell ref="B53:F53"/>
    <mergeCell ref="B54:F54"/>
    <mergeCell ref="B55:G55"/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D46:F46"/>
    <mergeCell ref="G46:I46"/>
    <mergeCell ref="K46:Q46"/>
    <mergeCell ref="R46:T46"/>
    <mergeCell ref="W46:AA46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121" priority="12" stopIfTrue="1" operator="containsText" text="samedi">
      <formula>NOT(ISERROR(SEARCH("samedi",D13)))</formula>
    </cfRule>
    <cfRule type="containsText" dxfId="120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119" priority="6" stopIfTrue="1" operator="containsText" text="sam">
      <formula>NOT(ISERROR(SEARCH("sam",D13)))</formula>
    </cfRule>
    <cfRule type="containsText" dxfId="118" priority="7" stopIfTrue="1" operator="containsText" text="sam;dim">
      <formula>NOT(ISERROR(SEARCH("sam;dim",D13)))</formula>
    </cfRule>
    <cfRule type="containsText" dxfId="117" priority="8" stopIfTrue="1" operator="containsText" text="dim">
      <formula>NOT(ISERROR(SEARCH("dim",D13)))</formula>
    </cfRule>
    <cfRule type="containsText" dxfId="116" priority="9" stopIfTrue="1" operator="containsText" text="lun">
      <formula>NOT(ISERROR(SEARCH("lun",D13)))</formula>
    </cfRule>
    <cfRule type="containsText" dxfId="115" priority="10" stopIfTrue="1" operator="containsText" text="lun">
      <formula>NOT(ISERROR(SEARCH("lun",D13)))</formula>
    </cfRule>
    <cfRule type="containsText" dxfId="114" priority="11" stopIfTrue="1" operator="containsText" text="dim">
      <formula>NOT(ISERROR(SEARCH("dim",D13)))</formula>
    </cfRule>
  </conditionalFormatting>
  <conditionalFormatting sqref="D14">
    <cfRule type="containsText" dxfId="113" priority="5" stopIfTrue="1" operator="containsText" text="sam">
      <formula>NOT(ISERROR(SEARCH("sam",D14)))</formula>
    </cfRule>
  </conditionalFormatting>
  <conditionalFormatting sqref="A53">
    <cfRule type="containsText" dxfId="112" priority="4" operator="containsText" text="FERIE">
      <formula>NOT(ISERROR(SEARCH("FERIE",A53)))</formula>
    </cfRule>
  </conditionalFormatting>
  <conditionalFormatting sqref="A52">
    <cfRule type="cellIs" dxfId="111" priority="3" operator="equal">
      <formula>$A$53</formula>
    </cfRule>
  </conditionalFormatting>
  <conditionalFormatting sqref="A52">
    <cfRule type="cellIs" dxfId="110" priority="2" operator="equal">
      <formula>$A$53</formula>
    </cfRule>
  </conditionalFormatting>
  <conditionalFormatting sqref="A53">
    <cfRule type="cellIs" dxfId="109" priority="1" operator="equal">
      <formula>$A$53</formula>
    </cfRule>
  </conditionalFormatting>
  <pageMargins left="0.15763888888888888" right="0.2361111111111111" top="0.19652777777777777" bottom="0.11805555555555555" header="0.51180555555555551" footer="0.51180555555555551"/>
  <pageSetup paperSize="9" scale="62" firstPageNumber="0" orientation="landscape" horizontalDpi="300" verticalDpi="300" r:id="rId1"/>
  <headerFooter alignWithMargins="0"/>
  <drawing r:id="rId2"/>
</worksheet>
</file>

<file path=xl/worksheets/sheet53.xml><?xml version="1.0" encoding="utf-8"?>
<worksheet xmlns="http://schemas.openxmlformats.org/spreadsheetml/2006/main" xmlns:r="http://schemas.openxmlformats.org/officeDocument/2006/relationships">
  <sheetPr codeName="Feuil62"/>
  <dimension ref="A4:BJ31"/>
  <sheetViews>
    <sheetView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tr">
        <f>'Liste des personnels'!G4</f>
        <v>Emploi du temps à compter du 1 septembre 2017</v>
      </c>
      <c r="BC5" s="35"/>
      <c r="BI5" s="34"/>
    </row>
    <row r="8" spans="1:62" s="38" customFormat="1" ht="18.75" customHeight="1">
      <c r="B8" s="39" t="s">
        <v>69</v>
      </c>
      <c r="N8" s="39">
        <f>'Liste des personnels'!C33</f>
        <v>0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>
        <f>'Liste des personnels'!D33</f>
        <v>0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>
        <f>'Liste des personnels'!E33</f>
        <v>0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personnels'!F33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2" ht="30" customHeight="1">
      <c r="A14" s="50" t="s">
        <v>76</v>
      </c>
      <c r="B14" s="51"/>
      <c r="C14" s="52"/>
      <c r="D14" s="53"/>
      <c r="E14" s="54"/>
      <c r="F14" s="57"/>
      <c r="G14" s="57"/>
      <c r="H14" s="53"/>
      <c r="I14" s="54"/>
      <c r="J14" s="54"/>
      <c r="K14" s="56"/>
      <c r="L14" s="55"/>
      <c r="M14" s="56"/>
      <c r="N14" s="56"/>
      <c r="O14" s="58"/>
      <c r="P14" s="106"/>
      <c r="Q14" s="56"/>
      <c r="R14" s="56"/>
      <c r="S14" s="173"/>
      <c r="T14" s="55"/>
      <c r="U14" s="56"/>
      <c r="V14" s="56"/>
      <c r="W14" s="56"/>
      <c r="X14" s="55"/>
      <c r="Y14" s="56"/>
      <c r="Z14" s="56"/>
      <c r="AA14" s="56"/>
      <c r="AB14" s="55"/>
      <c r="AC14" s="56"/>
      <c r="AD14" s="54"/>
      <c r="AE14" s="54"/>
      <c r="AF14" s="53"/>
      <c r="AG14" s="56"/>
      <c r="AH14" s="56"/>
      <c r="AI14" s="56"/>
      <c r="AJ14" s="55"/>
      <c r="AK14" s="56"/>
      <c r="AL14" s="56"/>
      <c r="AM14" s="58"/>
      <c r="AN14" s="55"/>
      <c r="AO14" s="56"/>
      <c r="AP14" s="56"/>
      <c r="AQ14" s="58"/>
      <c r="AR14" s="55"/>
      <c r="AS14" s="56"/>
      <c r="AT14" s="56"/>
      <c r="AU14" s="56"/>
      <c r="AV14" s="55"/>
      <c r="AW14" s="279"/>
      <c r="AX14" s="54"/>
      <c r="AY14" s="54"/>
      <c r="AZ14" s="53"/>
      <c r="BA14" s="54"/>
      <c r="BB14" s="54"/>
      <c r="BC14" s="54"/>
      <c r="BD14" s="53"/>
      <c r="BE14" s="54"/>
      <c r="BF14" s="54"/>
      <c r="BG14" s="54"/>
      <c r="BH14" s="61"/>
      <c r="BI14" s="62">
        <v>0.25</v>
      </c>
    </row>
    <row r="15" spans="1:62" ht="30" customHeight="1">
      <c r="A15" s="63" t="s">
        <v>77</v>
      </c>
      <c r="B15" s="64"/>
      <c r="C15" s="65"/>
      <c r="D15" s="66"/>
      <c r="E15" s="67"/>
      <c r="F15" s="71"/>
      <c r="G15" s="71"/>
      <c r="H15" s="66"/>
      <c r="I15" s="67"/>
      <c r="J15" s="67"/>
      <c r="K15" s="69"/>
      <c r="L15" s="68"/>
      <c r="M15" s="69"/>
      <c r="N15" s="69"/>
      <c r="O15" s="84"/>
      <c r="P15" s="106"/>
      <c r="Q15" s="69"/>
      <c r="R15" s="69"/>
      <c r="S15" s="173"/>
      <c r="T15" s="68"/>
      <c r="U15" s="69"/>
      <c r="V15" s="69"/>
      <c r="W15" s="69"/>
      <c r="X15" s="68"/>
      <c r="Y15" s="69"/>
      <c r="Z15" s="69"/>
      <c r="AA15" s="69"/>
      <c r="AB15" s="68"/>
      <c r="AC15" s="69"/>
      <c r="AD15" s="67"/>
      <c r="AE15" s="67"/>
      <c r="AF15" s="70"/>
      <c r="AG15" s="69"/>
      <c r="AH15" s="69"/>
      <c r="AI15" s="69"/>
      <c r="AJ15" s="68"/>
      <c r="AK15" s="69"/>
      <c r="AL15" s="69"/>
      <c r="AM15" s="84"/>
      <c r="AN15" s="68"/>
      <c r="AO15" s="69"/>
      <c r="AP15" s="69"/>
      <c r="AQ15" s="84"/>
      <c r="AR15" s="68"/>
      <c r="AS15" s="69"/>
      <c r="AT15" s="69"/>
      <c r="AU15" s="69"/>
      <c r="AV15" s="282"/>
      <c r="AW15" s="283"/>
      <c r="AX15" s="74"/>
      <c r="AY15" s="74"/>
      <c r="AZ15" s="66"/>
      <c r="BA15" s="74"/>
      <c r="BB15" s="74"/>
      <c r="BC15" s="74"/>
      <c r="BD15" s="66"/>
      <c r="BE15" s="74"/>
      <c r="BF15" s="74"/>
      <c r="BG15" s="74"/>
      <c r="BH15" s="79"/>
      <c r="BI15" s="80">
        <v>0.25</v>
      </c>
    </row>
    <row r="16" spans="1:62" ht="30" customHeight="1">
      <c r="A16" s="63" t="s">
        <v>78</v>
      </c>
      <c r="B16" s="64"/>
      <c r="C16" s="65"/>
      <c r="D16" s="66"/>
      <c r="E16" s="74"/>
      <c r="F16" s="78"/>
      <c r="G16" s="78"/>
      <c r="H16" s="66"/>
      <c r="I16" s="74"/>
      <c r="J16" s="74"/>
      <c r="K16" s="69"/>
      <c r="L16" s="68"/>
      <c r="M16" s="69"/>
      <c r="N16" s="69"/>
      <c r="O16" s="84"/>
      <c r="P16" s="363"/>
      <c r="Q16" s="76"/>
      <c r="R16" s="76"/>
      <c r="S16" s="76"/>
      <c r="T16" s="75"/>
      <c r="U16" s="76"/>
      <c r="V16" s="76"/>
      <c r="W16" s="76"/>
      <c r="X16" s="68"/>
      <c r="Y16" s="69"/>
      <c r="Z16" s="76"/>
      <c r="AA16" s="76"/>
      <c r="AB16" s="66"/>
      <c r="AC16" s="74"/>
      <c r="AD16" s="74"/>
      <c r="AE16" s="175"/>
      <c r="AF16" s="66"/>
      <c r="AG16" s="74"/>
      <c r="AH16" s="74"/>
      <c r="AI16" s="245"/>
      <c r="AJ16" s="77"/>
      <c r="AK16" s="78"/>
      <c r="AL16" s="78"/>
      <c r="AM16" s="245"/>
      <c r="AN16" s="77"/>
      <c r="AO16" s="78"/>
      <c r="AP16" s="78"/>
      <c r="AQ16" s="245"/>
      <c r="AR16" s="77"/>
      <c r="AS16" s="78"/>
      <c r="AT16" s="78"/>
      <c r="AU16" s="78"/>
      <c r="AV16" s="66"/>
      <c r="AW16" s="74"/>
      <c r="AX16" s="74"/>
      <c r="AY16" s="74"/>
      <c r="AZ16" s="66"/>
      <c r="BA16" s="74"/>
      <c r="BB16" s="74"/>
      <c r="BC16" s="74"/>
      <c r="BD16" s="66"/>
      <c r="BE16" s="74"/>
      <c r="BF16" s="74"/>
      <c r="BG16" s="74"/>
      <c r="BH16" s="79"/>
      <c r="BI16" s="80">
        <v>0.17708333333333334</v>
      </c>
    </row>
    <row r="17" spans="1:61" ht="30" customHeight="1">
      <c r="A17" s="81" t="s">
        <v>79</v>
      </c>
      <c r="B17" s="82"/>
      <c r="C17" s="65"/>
      <c r="D17" s="66"/>
      <c r="E17" s="74"/>
      <c r="F17" s="78"/>
      <c r="G17" s="78"/>
      <c r="H17" s="66"/>
      <c r="I17" s="74"/>
      <c r="J17" s="74"/>
      <c r="K17" s="76"/>
      <c r="L17" s="75"/>
      <c r="M17" s="76"/>
      <c r="N17" s="76"/>
      <c r="O17" s="174"/>
      <c r="P17" s="106"/>
      <c r="Q17" s="76"/>
      <c r="R17" s="76"/>
      <c r="S17" s="173"/>
      <c r="T17" s="75"/>
      <c r="U17" s="76"/>
      <c r="V17" s="76"/>
      <c r="W17" s="76"/>
      <c r="X17" s="75"/>
      <c r="Y17" s="76"/>
      <c r="Z17" s="76"/>
      <c r="AA17" s="76"/>
      <c r="AB17" s="75"/>
      <c r="AC17" s="76"/>
      <c r="AD17" s="74"/>
      <c r="AE17" s="74"/>
      <c r="AF17" s="66"/>
      <c r="AG17" s="76"/>
      <c r="AH17" s="76"/>
      <c r="AI17" s="76"/>
      <c r="AJ17" s="75"/>
      <c r="AK17" s="76"/>
      <c r="AL17" s="76"/>
      <c r="AM17" s="174"/>
      <c r="AN17" s="75"/>
      <c r="AO17" s="76"/>
      <c r="AP17" s="76"/>
      <c r="AQ17" s="174"/>
      <c r="AR17" s="75"/>
      <c r="AS17" s="76"/>
      <c r="AT17" s="76"/>
      <c r="AU17" s="76"/>
      <c r="AV17" s="75"/>
      <c r="AW17" s="283"/>
      <c r="AX17" s="74"/>
      <c r="AY17" s="74"/>
      <c r="AZ17" s="66"/>
      <c r="BA17" s="74"/>
      <c r="BB17" s="74"/>
      <c r="BC17" s="74"/>
      <c r="BD17" s="66"/>
      <c r="BE17" s="74"/>
      <c r="BF17" s="74"/>
      <c r="BG17" s="74"/>
      <c r="BH17" s="79"/>
      <c r="BI17" s="87">
        <v>0.375</v>
      </c>
    </row>
    <row r="18" spans="1:61" ht="30" customHeight="1">
      <c r="A18" s="63" t="s">
        <v>80</v>
      </c>
      <c r="B18" s="64"/>
      <c r="C18" s="65"/>
      <c r="D18" s="66"/>
      <c r="E18" s="67"/>
      <c r="F18" s="71"/>
      <c r="G18" s="71"/>
      <c r="H18" s="66"/>
      <c r="I18" s="67"/>
      <c r="J18" s="67"/>
      <c r="K18" s="69"/>
      <c r="L18" s="68"/>
      <c r="M18" s="69"/>
      <c r="N18" s="69"/>
      <c r="O18" s="84"/>
      <c r="P18" s="106"/>
      <c r="Q18" s="69"/>
      <c r="R18" s="69"/>
      <c r="S18" s="173"/>
      <c r="T18" s="68"/>
      <c r="U18" s="69"/>
      <c r="V18" s="69"/>
      <c r="W18" s="69"/>
      <c r="X18" s="68"/>
      <c r="Y18" s="69"/>
      <c r="Z18" s="69"/>
      <c r="AA18" s="69"/>
      <c r="AB18" s="68"/>
      <c r="AC18" s="69"/>
      <c r="AD18" s="67"/>
      <c r="AE18" s="67"/>
      <c r="AF18" s="70"/>
      <c r="AG18" s="69"/>
      <c r="AH18" s="69"/>
      <c r="AI18" s="69"/>
      <c r="AJ18" s="68"/>
      <c r="AK18" s="69"/>
      <c r="AL18" s="69"/>
      <c r="AM18" s="84"/>
      <c r="AN18" s="68"/>
      <c r="AO18" s="69"/>
      <c r="AP18" s="69"/>
      <c r="AQ18" s="84"/>
      <c r="AR18" s="68"/>
      <c r="AS18" s="69"/>
      <c r="AT18" s="69"/>
      <c r="AU18" s="69"/>
      <c r="AV18" s="282"/>
      <c r="AW18" s="283"/>
      <c r="AX18" s="74"/>
      <c r="AY18" s="74"/>
      <c r="AZ18" s="66"/>
      <c r="BA18" s="74"/>
      <c r="BB18" s="74"/>
      <c r="BC18" s="74"/>
      <c r="BD18" s="66"/>
      <c r="BE18" s="74"/>
      <c r="BF18" s="74"/>
      <c r="BG18" s="74"/>
      <c r="BH18" s="79"/>
      <c r="BI18" s="80">
        <v>0.375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94"/>
      <c r="BI19" s="95"/>
    </row>
    <row r="20" spans="1:6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99"/>
      <c r="BI20" s="100"/>
    </row>
    <row r="21" spans="1:6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03">
        <f>BI14+BI15+BI16+BI17+BI18</f>
        <v>1.4270833333333335</v>
      </c>
    </row>
    <row r="22" spans="1:61">
      <c r="E22" s="104"/>
      <c r="F22" s="105"/>
      <c r="G22" s="106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BB23" s="102"/>
      <c r="BC23" s="102"/>
      <c r="BD23" s="102"/>
      <c r="BE23" s="102"/>
      <c r="BF23" s="102"/>
      <c r="BG23" s="102"/>
      <c r="BH23" s="102"/>
      <c r="BI23" s="107"/>
    </row>
    <row r="24" spans="1:61">
      <c r="BB24" s="102"/>
      <c r="BC24" s="102"/>
      <c r="BD24" s="102"/>
      <c r="BE24" s="102"/>
      <c r="BF24" s="102"/>
      <c r="BG24" s="102"/>
      <c r="BH24" s="102"/>
    </row>
    <row r="25" spans="1:61">
      <c r="BB25" s="102"/>
      <c r="BC25" s="102"/>
      <c r="BD25" s="102"/>
      <c r="BE25" s="102"/>
      <c r="BF25" s="102"/>
      <c r="BG25" s="102"/>
      <c r="BH25" s="102"/>
    </row>
    <row r="26" spans="1:61">
      <c r="M26" s="108" t="str">
        <f>'Liste des personnels'!C49</f>
        <v>Saint-Pol-sur-Mer, le 01/09/2017</v>
      </c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</row>
    <row r="28" spans="1:61">
      <c r="AF28" s="34" t="str">
        <f>'Liste des personnels'!$D$51</f>
        <v>Le Proviseur,</v>
      </c>
      <c r="AV28" s="34" t="s">
        <v>85</v>
      </c>
    </row>
    <row r="31" spans="1:61">
      <c r="AH31" s="34" t="str">
        <f>'Liste des personnels'!$D$53</f>
        <v>J-M. SAILLY</v>
      </c>
      <c r="AX31" s="34">
        <f>N8</f>
        <v>0</v>
      </c>
    </row>
  </sheetData>
  <sheetProtection selectLockedCells="1" selectUnlockedCells="1"/>
  <mergeCells count="23">
    <mergeCell ref="BF21:BH21"/>
    <mergeCell ref="AM13:AN13"/>
    <mergeCell ref="AQ13:AR13"/>
    <mergeCell ref="AU13:AV13"/>
    <mergeCell ref="AY13:AZ13"/>
    <mergeCell ref="BC13:BD13"/>
    <mergeCell ref="BG13:BH13"/>
    <mergeCell ref="E12:BH12"/>
    <mergeCell ref="C13:D13"/>
    <mergeCell ref="G13:H13"/>
    <mergeCell ref="K13:L13"/>
    <mergeCell ref="O13:P13"/>
    <mergeCell ref="S13:T13"/>
    <mergeCell ref="W13:X13"/>
    <mergeCell ref="AA13:AB13"/>
    <mergeCell ref="AE13:AF13"/>
    <mergeCell ref="AI13:AJ13"/>
    <mergeCell ref="AK8:AR8"/>
    <mergeCell ref="AS8:BJ8"/>
    <mergeCell ref="AK9:AR9"/>
    <mergeCell ref="AS9:BI9"/>
    <mergeCell ref="AK10:AR10"/>
    <mergeCell ref="AS10:BI10"/>
  </mergeCells>
  <pageMargins left="0.57013888888888886" right="0.25" top="0.3298611111111111" bottom="0.32013888888888886" header="0.51180555555555551" footer="0.51180555555555551"/>
  <pageSetup paperSize="9" firstPageNumber="0" orientation="landscape" r:id="rId1"/>
  <headerFooter alignWithMargins="0"/>
  <drawing r:id="rId2"/>
</worksheet>
</file>

<file path=xl/worksheets/sheet54.xml><?xml version="1.0" encoding="utf-8"?>
<worksheet xmlns="http://schemas.openxmlformats.org/spreadsheetml/2006/main" xmlns:r="http://schemas.openxmlformats.org/officeDocument/2006/relationships">
  <sheetPr codeName="Feuil43"/>
  <dimension ref="A4:BC55"/>
  <sheetViews>
    <sheetView topLeftCell="A19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2.44140625" style="121" customWidth="1"/>
    <col min="5" max="5" width="3.6640625" style="121" customWidth="1"/>
    <col min="6" max="6" width="7.88671875" style="121" customWidth="1"/>
    <col min="7" max="7" width="2.109375" style="121" customWidth="1"/>
    <col min="8" max="8" width="3.6640625" style="121" customWidth="1"/>
    <col min="9" max="9" width="7.88671875" style="121" customWidth="1"/>
    <col min="10" max="10" width="2.109375" style="121" customWidth="1"/>
    <col min="11" max="11" width="3.6640625" style="121" customWidth="1"/>
    <col min="12" max="12" width="7.88671875" style="121" customWidth="1"/>
    <col min="13" max="13" width="2.109375" style="121" customWidth="1"/>
    <col min="14" max="14" width="3.6640625" style="121" customWidth="1"/>
    <col min="15" max="15" width="7.88671875" style="121" customWidth="1"/>
    <col min="16" max="16" width="2.109375" style="121" customWidth="1"/>
    <col min="17" max="17" width="3.6640625" style="121" customWidth="1"/>
    <col min="18" max="18" width="7.88671875" style="121" customWidth="1"/>
    <col min="19" max="19" width="2.109375" style="121" customWidth="1"/>
    <col min="20" max="20" width="3.6640625" style="121" customWidth="1"/>
    <col min="21" max="21" width="7.88671875" style="121" customWidth="1"/>
    <col min="22" max="22" width="2.109375" style="121" customWidth="1"/>
    <col min="23" max="23" width="3.6640625" style="121" customWidth="1"/>
    <col min="24" max="24" width="7.88671875" style="121" customWidth="1"/>
    <col min="25" max="25" width="2.109375" style="121" customWidth="1"/>
    <col min="26" max="26" width="3.6640625" style="121" customWidth="1"/>
    <col min="27" max="27" width="7.88671875" style="121" customWidth="1"/>
    <col min="28" max="28" width="2.109375" style="121" customWidth="1"/>
    <col min="29" max="29" width="3.6640625" style="121" customWidth="1"/>
    <col min="30" max="30" width="7.88671875" style="121" customWidth="1"/>
    <col min="31" max="31" width="2.109375" style="121" customWidth="1"/>
    <col min="32" max="32" width="3.6640625" style="121" customWidth="1"/>
    <col min="33" max="33" width="7.88671875" style="121" customWidth="1"/>
    <col min="34" max="34" width="2.109375" style="121" customWidth="1"/>
    <col min="35" max="35" width="3.6640625" style="121" customWidth="1"/>
    <col min="36" max="36" width="7.88671875" style="121" customWidth="1"/>
    <col min="37" max="37" width="2.44140625" style="121" customWidth="1"/>
    <col min="38" max="38" width="3.6640625" style="121" customWidth="1"/>
    <col min="39" max="39" width="7.8867187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>
        <f>'Liste des personnels'!C33</f>
        <v>0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>
        <f>'Liste des personnels'!D33</f>
        <v>0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>
        <f>'Liste des personnels'!E33</f>
        <v>0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personnels'!F33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32.25" customHeight="1">
      <c r="U10" s="615" t="s">
        <v>88</v>
      </c>
      <c r="V10" s="615"/>
      <c r="W10" s="615"/>
      <c r="X10" s="615"/>
      <c r="Y10" s="615"/>
      <c r="Z10" s="615"/>
      <c r="AA10" s="624" t="s">
        <v>199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5" ht="15.75" customHeight="1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0.29166666666666669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0.36458333333333331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0.36458333333333331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0.36458333333333331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0.36458333333333331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0.36458333333333331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0.36458333333333331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0.36458333333333331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0.36458333333333331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0.36458333333333331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'11 semainier'!$BI$14</f>
        <v>0.36458333333333331</v>
      </c>
      <c r="G16" s="405">
        <v>41550</v>
      </c>
      <c r="H16" s="407">
        <v>4</v>
      </c>
      <c r="I16" s="412">
        <f>$F$18</f>
        <v>0.16666666666666666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0.36458333333333331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0.16666666666666666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0.36458333333333331</v>
      </c>
      <c r="AH16" s="405">
        <v>41823</v>
      </c>
      <c r="AI16" s="407">
        <v>4</v>
      </c>
      <c r="AJ16" s="412">
        <f>$F$18</f>
        <v>0.16666666666666666</v>
      </c>
      <c r="AK16" s="406">
        <v>41854</v>
      </c>
      <c r="AL16" s="407">
        <v>4</v>
      </c>
      <c r="AM16" s="432"/>
    </row>
    <row r="17" spans="4:40">
      <c r="D17" s="406">
        <v>41521</v>
      </c>
      <c r="E17" s="407">
        <v>5</v>
      </c>
      <c r="F17" s="412">
        <f>'11 semainier'!$BI$15</f>
        <v>0.36458333333333331</v>
      </c>
      <c r="G17" s="405">
        <v>41551</v>
      </c>
      <c r="H17" s="407">
        <v>5</v>
      </c>
      <c r="I17" s="412">
        <f>$F$19</f>
        <v>0.36458333333333331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0.36458333333333331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0.36458333333333331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0.36458333333333331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0.36458333333333331</v>
      </c>
      <c r="AH17" s="405">
        <v>41824</v>
      </c>
      <c r="AI17" s="407">
        <v>5</v>
      </c>
      <c r="AJ17" s="412">
        <f>$F$19</f>
        <v>0.36458333333333331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'11 semainier'!$BI$16</f>
        <v>0.16666666666666666</v>
      </c>
      <c r="G18" s="405">
        <v>41552</v>
      </c>
      <c r="H18" s="408">
        <v>6</v>
      </c>
      <c r="I18" s="412">
        <f>$F$20</f>
        <v>0.36458333333333331</v>
      </c>
      <c r="J18" s="406">
        <v>41583</v>
      </c>
      <c r="K18" s="408">
        <v>6</v>
      </c>
      <c r="L18" s="412">
        <f>$F$16</f>
        <v>0.36458333333333331</v>
      </c>
      <c r="M18" s="406">
        <v>41613</v>
      </c>
      <c r="N18" s="408">
        <v>6</v>
      </c>
      <c r="O18" s="412">
        <f>$F$18</f>
        <v>0.16666666666666666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0.36458333333333331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0.36458333333333331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0.16666666666666666</v>
      </c>
      <c r="AH18" s="405">
        <v>41825</v>
      </c>
      <c r="AI18" s="408">
        <v>6</v>
      </c>
      <c r="AJ18" s="412">
        <f>$F$20</f>
        <v>0.36458333333333331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'11 semainier'!$BI$17</f>
        <v>0.36458333333333331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0.36458333333333331</v>
      </c>
      <c r="M19" s="406">
        <v>41614</v>
      </c>
      <c r="N19" s="408">
        <v>7</v>
      </c>
      <c r="O19" s="412">
        <f>$F$19</f>
        <v>0.36458333333333331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0.16666666666666666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0.36458333333333331</v>
      </c>
      <c r="AE19" s="406">
        <v>41796</v>
      </c>
      <c r="AF19" s="409">
        <v>7</v>
      </c>
      <c r="AG19" s="412">
        <f>$F$19</f>
        <v>0.36458333333333331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'11 semainier'!$BI$18</f>
        <v>0.36458333333333331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0.16666666666666666</v>
      </c>
      <c r="M20" s="406">
        <v>41615</v>
      </c>
      <c r="N20" s="408">
        <v>8</v>
      </c>
      <c r="O20" s="412">
        <f>$F$20</f>
        <v>0.36458333333333331</v>
      </c>
      <c r="P20" s="413">
        <v>41646</v>
      </c>
      <c r="Q20" s="408">
        <v>8</v>
      </c>
      <c r="R20" s="412">
        <f>$F$16</f>
        <v>0.36458333333333331</v>
      </c>
      <c r="S20" s="406">
        <v>41677</v>
      </c>
      <c r="T20" s="409">
        <v>8</v>
      </c>
      <c r="U20" s="412">
        <f>$F$19</f>
        <v>0.36458333333333331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0.36458333333333331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0.36458333333333331</v>
      </c>
      <c r="J21" s="406">
        <v>41586</v>
      </c>
      <c r="K21" s="408">
        <v>9</v>
      </c>
      <c r="L21" s="412">
        <f>$F$19</f>
        <v>0.36458333333333331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0.36458333333333331</v>
      </c>
      <c r="S21" s="406">
        <v>41678</v>
      </c>
      <c r="T21" s="407">
        <v>9</v>
      </c>
      <c r="U21" s="412">
        <f>$F$20</f>
        <v>0.36458333333333331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0.36458333333333331</v>
      </c>
      <c r="AB21" s="406">
        <v>41767</v>
      </c>
      <c r="AC21" s="408">
        <v>9</v>
      </c>
      <c r="AD21" s="412">
        <f>$F$18</f>
        <v>0.16666666666666666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0.36458333333333331</v>
      </c>
      <c r="J22" s="406">
        <v>41587</v>
      </c>
      <c r="K22" s="408">
        <v>10</v>
      </c>
      <c r="L22" s="412">
        <f>$F$20</f>
        <v>0.36458333333333331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0.16666666666666666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0.36458333333333331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0.36458333333333331</v>
      </c>
      <c r="G23" s="405">
        <v>41557</v>
      </c>
      <c r="H23" s="408">
        <v>11</v>
      </c>
      <c r="I23" s="412">
        <f>$F$18</f>
        <v>0.16666666666666666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0.36458333333333331</v>
      </c>
      <c r="P23" s="413">
        <v>41649</v>
      </c>
      <c r="Q23" s="408">
        <v>11</v>
      </c>
      <c r="R23" s="412">
        <f>$F$19</f>
        <v>0.36458333333333331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0.16666666666666666</v>
      </c>
      <c r="AB23" s="406">
        <v>41769</v>
      </c>
      <c r="AC23" s="409">
        <v>11</v>
      </c>
      <c r="AD23" s="412">
        <f>$F$20</f>
        <v>0.36458333333333331</v>
      </c>
      <c r="AE23" s="406">
        <v>41800</v>
      </c>
      <c r="AF23" s="408">
        <v>11</v>
      </c>
      <c r="AG23" s="412">
        <f>$F$16</f>
        <v>0.36458333333333331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0.36458333333333331</v>
      </c>
      <c r="G24" s="405">
        <v>41558</v>
      </c>
      <c r="H24" s="408">
        <v>12</v>
      </c>
      <c r="I24" s="412">
        <f>$F$19</f>
        <v>0.36458333333333331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0.36458333333333331</v>
      </c>
      <c r="P24" s="413">
        <v>41650</v>
      </c>
      <c r="Q24" s="409">
        <v>12</v>
      </c>
      <c r="R24" s="412">
        <f>$F$20</f>
        <v>0.36458333333333331</v>
      </c>
      <c r="S24" s="406">
        <v>41681</v>
      </c>
      <c r="T24" s="407">
        <v>12</v>
      </c>
      <c r="U24" s="412">
        <f>$F$16</f>
        <v>0.36458333333333331</v>
      </c>
      <c r="V24" s="406">
        <v>41709</v>
      </c>
      <c r="W24" s="408">
        <v>12</v>
      </c>
      <c r="X24" s="412">
        <f>$F$16</f>
        <v>0.36458333333333331</v>
      </c>
      <c r="Y24" s="404">
        <v>41740</v>
      </c>
      <c r="Z24" s="408">
        <v>12</v>
      </c>
      <c r="AA24" s="412">
        <f>$F$19</f>
        <v>0.36458333333333331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0.36458333333333331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0.16666666666666666</v>
      </c>
      <c r="G25" s="405">
        <v>41559</v>
      </c>
      <c r="H25" s="408">
        <v>13</v>
      </c>
      <c r="I25" s="412">
        <f>$F$20</f>
        <v>0.36458333333333331</v>
      </c>
      <c r="J25" s="406">
        <v>41590</v>
      </c>
      <c r="K25" s="408">
        <v>13</v>
      </c>
      <c r="L25" s="412">
        <f>$F$16</f>
        <v>0.36458333333333331</v>
      </c>
      <c r="M25" s="406">
        <v>41620</v>
      </c>
      <c r="N25" s="408">
        <v>13</v>
      </c>
      <c r="O25" s="412">
        <f>$F$18</f>
        <v>0.16666666666666666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0.36458333333333331</v>
      </c>
      <c r="V25" s="406">
        <v>41710</v>
      </c>
      <c r="W25" s="408">
        <v>13</v>
      </c>
      <c r="X25" s="412">
        <f>$F$17</f>
        <v>0.36458333333333331</v>
      </c>
      <c r="Y25" s="404">
        <v>41741</v>
      </c>
      <c r="Z25" s="408">
        <v>13</v>
      </c>
      <c r="AA25" s="412">
        <f>$F$20</f>
        <v>0.36458333333333331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0.16666666666666666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0.36458333333333331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0.36458333333333331</v>
      </c>
      <c r="M26" s="406">
        <v>41621</v>
      </c>
      <c r="N26" s="408">
        <v>14</v>
      </c>
      <c r="O26" s="412">
        <f>$F$19</f>
        <v>0.36458333333333331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0.16666666666666666</v>
      </c>
      <c r="V26" s="406">
        <v>41711</v>
      </c>
      <c r="W26" s="409">
        <v>14</v>
      </c>
      <c r="X26" s="412">
        <f>$F$18</f>
        <v>0.16666666666666666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0.36458333333333331</v>
      </c>
      <c r="AE26" s="406">
        <v>41803</v>
      </c>
      <c r="AF26" s="409">
        <v>14</v>
      </c>
      <c r="AG26" s="412">
        <f>$F$19</f>
        <v>0.36458333333333331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4:40" ht="13.5" customHeight="1">
      <c r="D27" s="406">
        <v>41531</v>
      </c>
      <c r="E27" s="408">
        <v>15</v>
      </c>
      <c r="F27" s="412">
        <f>$F$20</f>
        <v>0.36458333333333331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0.16666666666666666</v>
      </c>
      <c r="M27" s="406">
        <v>41622</v>
      </c>
      <c r="N27" s="408">
        <v>15</v>
      </c>
      <c r="O27" s="412">
        <f>$F$20</f>
        <v>0.36458333333333331</v>
      </c>
      <c r="P27" s="413">
        <v>41653</v>
      </c>
      <c r="Q27" s="408">
        <v>15</v>
      </c>
      <c r="R27" s="412">
        <f>$F$16</f>
        <v>0.36458333333333331</v>
      </c>
      <c r="S27" s="406">
        <v>41684</v>
      </c>
      <c r="T27" s="407">
        <v>15</v>
      </c>
      <c r="U27" s="412">
        <f>$F$19</f>
        <v>0.36458333333333331</v>
      </c>
      <c r="V27" s="406">
        <v>41712</v>
      </c>
      <c r="W27" s="409">
        <v>15</v>
      </c>
      <c r="X27" s="412">
        <f>$F$19</f>
        <v>0.36458333333333331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0.36458333333333331</v>
      </c>
      <c r="AE27" s="406">
        <v>41804</v>
      </c>
      <c r="AF27" s="409">
        <v>15</v>
      </c>
      <c r="AG27" s="412">
        <f>$F$20</f>
        <v>0.36458333333333331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0.36458333333333331</v>
      </c>
      <c r="J28" s="406">
        <v>41593</v>
      </c>
      <c r="K28" s="408">
        <v>16</v>
      </c>
      <c r="L28" s="412">
        <f>$F$19</f>
        <v>0.36458333333333331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0.36458333333333331</v>
      </c>
      <c r="S28" s="406">
        <v>41685</v>
      </c>
      <c r="T28" s="408">
        <v>16</v>
      </c>
      <c r="U28" s="412">
        <f>$F$20</f>
        <v>0.36458333333333331</v>
      </c>
      <c r="V28" s="406">
        <v>41713</v>
      </c>
      <c r="W28" s="408">
        <v>16</v>
      </c>
      <c r="X28" s="412">
        <f>$F$20</f>
        <v>0.36458333333333331</v>
      </c>
      <c r="Y28" s="404">
        <v>41744</v>
      </c>
      <c r="Z28" s="408">
        <v>16</v>
      </c>
      <c r="AA28" s="412">
        <f>$F$16</f>
        <v>0.36458333333333331</v>
      </c>
      <c r="AB28" s="406">
        <v>41774</v>
      </c>
      <c r="AC28" s="408">
        <v>16</v>
      </c>
      <c r="AD28" s="412">
        <f>$F$18</f>
        <v>0.16666666666666666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0.36458333333333331</v>
      </c>
      <c r="J29" s="406">
        <v>41594</v>
      </c>
      <c r="K29" s="408">
        <v>17</v>
      </c>
      <c r="L29" s="412">
        <f>$F$20</f>
        <v>0.36458333333333331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0.16666666666666666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0.36458333333333331</v>
      </c>
      <c r="AB29" s="406">
        <v>41775</v>
      </c>
      <c r="AC29" s="408">
        <v>17</v>
      </c>
      <c r="AD29" s="412">
        <f>$F$19</f>
        <v>0.36458333333333331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0.36458333333333331</v>
      </c>
      <c r="G30" s="405">
        <v>41564</v>
      </c>
      <c r="H30" s="408">
        <v>18</v>
      </c>
      <c r="I30" s="412">
        <f>$F$18</f>
        <v>0.16666666666666666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0.36458333333333331</v>
      </c>
      <c r="P30" s="413">
        <v>41656</v>
      </c>
      <c r="Q30" s="408">
        <v>18</v>
      </c>
      <c r="R30" s="412">
        <f>$F$19</f>
        <v>0.36458333333333331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0.16666666666666666</v>
      </c>
      <c r="AB30" s="406">
        <v>41776</v>
      </c>
      <c r="AC30" s="408">
        <v>18</v>
      </c>
      <c r="AD30" s="412">
        <f>$F$20</f>
        <v>0.36458333333333331</v>
      </c>
      <c r="AE30" s="406">
        <v>41807</v>
      </c>
      <c r="AF30" s="408">
        <v>18</v>
      </c>
      <c r="AG30" s="412">
        <f>$F$16</f>
        <v>0.36458333333333331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0.36458333333333331</v>
      </c>
      <c r="G31" s="405">
        <v>41565</v>
      </c>
      <c r="H31" s="408">
        <v>19</v>
      </c>
      <c r="I31" s="412">
        <f>$F$19</f>
        <v>0.36458333333333331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0.36458333333333331</v>
      </c>
      <c r="P31" s="413">
        <v>41657</v>
      </c>
      <c r="Q31" s="409">
        <v>19</v>
      </c>
      <c r="R31" s="412">
        <f>$F$20</f>
        <v>0.36458333333333331</v>
      </c>
      <c r="S31" s="406">
        <v>41688</v>
      </c>
      <c r="T31" s="408">
        <v>19</v>
      </c>
      <c r="U31" s="412">
        <f>$F$16</f>
        <v>0.36458333333333331</v>
      </c>
      <c r="V31" s="406">
        <v>41716</v>
      </c>
      <c r="W31" s="408">
        <v>19</v>
      </c>
      <c r="X31" s="412">
        <f>$F$16</f>
        <v>0.36458333333333331</v>
      </c>
      <c r="Y31" s="404">
        <v>41747</v>
      </c>
      <c r="Z31" s="408">
        <v>19</v>
      </c>
      <c r="AA31" s="412">
        <f>$F$19</f>
        <v>0.36458333333333331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0.36458333333333331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0.16666666666666666</v>
      </c>
      <c r="G32" s="405">
        <v>41566</v>
      </c>
      <c r="H32" s="408">
        <v>20</v>
      </c>
      <c r="I32" s="412">
        <f>$F$20</f>
        <v>0.36458333333333331</v>
      </c>
      <c r="J32" s="406">
        <v>41597</v>
      </c>
      <c r="K32" s="408">
        <v>20</v>
      </c>
      <c r="L32" s="412">
        <f>$F$16</f>
        <v>0.36458333333333331</v>
      </c>
      <c r="M32" s="406">
        <v>41627</v>
      </c>
      <c r="N32" s="408">
        <v>20</v>
      </c>
      <c r="O32" s="412">
        <f>$F$18</f>
        <v>0.16666666666666666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0.36458333333333331</v>
      </c>
      <c r="V32" s="406">
        <v>41717</v>
      </c>
      <c r="W32" s="408">
        <v>20</v>
      </c>
      <c r="X32" s="412">
        <f>$F$17</f>
        <v>0.36458333333333331</v>
      </c>
      <c r="Y32" s="404">
        <v>41748</v>
      </c>
      <c r="Z32" s="408">
        <v>20</v>
      </c>
      <c r="AA32" s="412">
        <f>$F$20</f>
        <v>0.36458333333333331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0.16666666666666666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1">
      <c r="D33" s="406">
        <v>41537</v>
      </c>
      <c r="E33" s="408">
        <v>21</v>
      </c>
      <c r="F33" s="412">
        <f>$F$19</f>
        <v>0.36458333333333331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0.36458333333333331</v>
      </c>
      <c r="M33" s="406">
        <v>41628</v>
      </c>
      <c r="N33" s="408">
        <v>21</v>
      </c>
      <c r="O33" s="412">
        <f>$F$19</f>
        <v>0.36458333333333331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0.16666666666666666</v>
      </c>
      <c r="V33" s="406">
        <v>41718</v>
      </c>
      <c r="W33" s="409">
        <v>21</v>
      </c>
      <c r="X33" s="412">
        <f>$F$18</f>
        <v>0.16666666666666666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0.36458333333333331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1">
      <c r="D34" s="406">
        <v>41538</v>
      </c>
      <c r="E34" s="408">
        <v>22</v>
      </c>
      <c r="F34" s="412">
        <f>$F$20</f>
        <v>0.36458333333333331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0.16666666666666666</v>
      </c>
      <c r="M34" s="406">
        <v>41629</v>
      </c>
      <c r="N34" s="408">
        <v>22</v>
      </c>
      <c r="O34" s="412">
        <f>$F$20</f>
        <v>0.36458333333333331</v>
      </c>
      <c r="P34" s="413">
        <v>41660</v>
      </c>
      <c r="Q34" s="408">
        <v>22</v>
      </c>
      <c r="R34" s="412">
        <f>$F$16</f>
        <v>0.36458333333333331</v>
      </c>
      <c r="S34" s="406">
        <v>41691</v>
      </c>
      <c r="T34" s="408">
        <v>22</v>
      </c>
      <c r="U34" s="412">
        <f>$F$19</f>
        <v>0.36458333333333331</v>
      </c>
      <c r="V34" s="406">
        <v>41719</v>
      </c>
      <c r="W34" s="409">
        <v>22</v>
      </c>
      <c r="X34" s="412">
        <f>$F$19</f>
        <v>0.36458333333333331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0.36458333333333331</v>
      </c>
      <c r="AE34" s="406">
        <v>41811</v>
      </c>
      <c r="AF34" s="409">
        <v>22</v>
      </c>
      <c r="AG34" s="412">
        <f>$F$20</f>
        <v>0.36458333333333331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1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0.36458333333333331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0.36458333333333331</v>
      </c>
      <c r="S35" s="406">
        <v>41692</v>
      </c>
      <c r="T35" s="409">
        <v>23</v>
      </c>
      <c r="U35" s="412">
        <f>$F$20</f>
        <v>0.36458333333333331</v>
      </c>
      <c r="V35" s="406">
        <v>41720</v>
      </c>
      <c r="W35" s="408">
        <v>23</v>
      </c>
      <c r="X35" s="412">
        <f>$F$20</f>
        <v>0.36458333333333331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0.16666666666666666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1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0.36458333333333331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0.16666666666666666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0.36458333333333331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1">
      <c r="D37" s="406">
        <v>41541</v>
      </c>
      <c r="E37" s="408">
        <v>25</v>
      </c>
      <c r="F37" s="412">
        <f>$F$16</f>
        <v>0.36458333333333331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0.36458333333333331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0.36458333333333331</v>
      </c>
      <c r="AE37" s="406">
        <v>41814</v>
      </c>
      <c r="AF37" s="408">
        <v>25</v>
      </c>
      <c r="AG37" s="412">
        <f>$F$16</f>
        <v>0.36458333333333331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1">
      <c r="D38" s="406">
        <v>41542</v>
      </c>
      <c r="E38" s="408">
        <v>26</v>
      </c>
      <c r="F38" s="412">
        <f>$F$17</f>
        <v>0.36458333333333331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0.36458333333333331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0.36458333333333331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0.36458333333333331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1">
      <c r="D39" s="406">
        <v>41543</v>
      </c>
      <c r="E39" s="408">
        <v>27</v>
      </c>
      <c r="F39" s="412">
        <f>$F$18</f>
        <v>0.16666666666666666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0.36458333333333331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0.36458333333333331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0.16666666666666666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1">
      <c r="D40" s="406">
        <v>41544</v>
      </c>
      <c r="E40" s="408">
        <v>28</v>
      </c>
      <c r="F40" s="412">
        <f>$F$19</f>
        <v>0.36458333333333331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0.36458333333333331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0.16666666666666666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0.36458333333333331</v>
      </c>
      <c r="AE40" s="406">
        <v>41817</v>
      </c>
      <c r="AF40" s="409">
        <v>28</v>
      </c>
      <c r="AG40" s="412">
        <f>$F$19</f>
        <v>0.36458333333333331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1">
      <c r="D41" s="406">
        <v>41545</v>
      </c>
      <c r="E41" s="408">
        <v>29</v>
      </c>
      <c r="F41" s="412">
        <f>$F$20</f>
        <v>0.36458333333333331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0.16666666666666666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0.36458333333333331</v>
      </c>
      <c r="S41" s="438"/>
      <c r="T41" s="438"/>
      <c r="U41" s="442"/>
      <c r="V41" s="406">
        <v>41726</v>
      </c>
      <c r="W41" s="409">
        <v>29</v>
      </c>
      <c r="X41" s="412">
        <f>$F$19</f>
        <v>0.36458333333333331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0.36458333333333331</v>
      </c>
      <c r="AE41" s="406">
        <v>41818</v>
      </c>
      <c r="AF41" s="409">
        <v>29</v>
      </c>
      <c r="AG41" s="412">
        <f>$F$20</f>
        <v>0.36458333333333331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1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0.36458333333333331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0.36458333333333331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0.16666666666666666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  <c r="AO42" s="121" t="s">
        <v>210</v>
      </c>
    </row>
    <row r="43" spans="4:41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0.16666666666666666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0.36458333333333331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1" s="158" customFormat="1">
      <c r="D44" s="159"/>
      <c r="E44" s="159"/>
      <c r="F44" s="160">
        <f>SUM(F13:F43)</f>
        <v>6.7916666666666661</v>
      </c>
      <c r="G44" s="160"/>
      <c r="H44" s="160"/>
      <c r="I44" s="160">
        <f>SUM(I13:I43)</f>
        <v>5.7500000000000009</v>
      </c>
      <c r="J44" s="160"/>
      <c r="K44" s="160"/>
      <c r="L44" s="160">
        <f>SUM(L13:L43)</f>
        <v>6.1354166666666661</v>
      </c>
      <c r="M44" s="160"/>
      <c r="N44" s="160"/>
      <c r="O44" s="160">
        <f>SUM(O13:O43)</f>
        <v>5.239583333333333</v>
      </c>
      <c r="P44" s="161"/>
      <c r="Q44" s="160"/>
      <c r="R44" s="160">
        <f>SUM(R13:R43)</f>
        <v>6.3541666666666661</v>
      </c>
      <c r="S44" s="160"/>
      <c r="T44" s="160"/>
      <c r="U44" s="160">
        <f>SUM(U13:U43)</f>
        <v>6.479166666666667</v>
      </c>
      <c r="V44" s="160"/>
      <c r="W44" s="160"/>
      <c r="X44" s="160">
        <f>SUM(X13:X43)</f>
        <v>5.510416666666667</v>
      </c>
      <c r="Y44" s="160"/>
      <c r="Z44" s="160"/>
      <c r="AA44" s="160">
        <f>SUM(AA13:AA43)</f>
        <v>4.5104166666666661</v>
      </c>
      <c r="AB44" s="160"/>
      <c r="AC44" s="160"/>
      <c r="AD44" s="160">
        <f>SUM(AD13:AD43)</f>
        <v>5.041666666666667</v>
      </c>
      <c r="AE44" s="160"/>
      <c r="AF44" s="160"/>
      <c r="AG44" s="160">
        <f>SUM(AG13:AG43)</f>
        <v>6.8645833333333321</v>
      </c>
      <c r="AH44" s="160"/>
      <c r="AI44" s="160"/>
      <c r="AJ44" s="160">
        <f>SUM(AJ13:AJ43)</f>
        <v>3.0833333333333326</v>
      </c>
      <c r="AK44" s="160"/>
      <c r="AL44" s="160"/>
      <c r="AM44" s="160">
        <f>SUM(AM13:AM43)</f>
        <v>1.5</v>
      </c>
    </row>
    <row r="46" spans="4:41" ht="15.75" customHeight="1">
      <c r="D46" s="633" t="s">
        <v>109</v>
      </c>
      <c r="E46" s="633"/>
      <c r="F46" s="633"/>
      <c r="G46" s="634">
        <f>SUM(D44:AM44)</f>
        <v>63.260416666666664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SUM(AJ18:AJ22)+SUM(AM37:AM43)</f>
        <v>2.447916666666667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personnels'!G33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1.0729166666666643</v>
      </c>
      <c r="AL46" s="634"/>
      <c r="AM46" s="634"/>
    </row>
    <row r="47" spans="4:41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1">
      <c r="AH48" s="640"/>
      <c r="AI48" s="640"/>
      <c r="AJ48" s="640"/>
      <c r="AK48" s="640"/>
      <c r="AL48" s="640"/>
      <c r="AM48" s="640"/>
    </row>
    <row r="49" spans="1:38">
      <c r="F49" s="108" t="str">
        <f>'Liste des personnels'!C49</f>
        <v>Saint-Pol-sur-Mer, le 01/09/2017</v>
      </c>
      <c r="R49" s="121" t="str">
        <f>'Liste des personnels'!$D$51</f>
        <v>Le Proviseur,</v>
      </c>
      <c r="AD49" s="121" t="s">
        <v>85</v>
      </c>
      <c r="AJ49" s="163" t="s">
        <v>127</v>
      </c>
      <c r="AK49" s="163"/>
      <c r="AL49" s="163"/>
    </row>
    <row r="50" spans="1:38">
      <c r="AJ50" s="163">
        <f>26.5-15</f>
        <v>11.5</v>
      </c>
      <c r="AK50" s="163" t="s">
        <v>114</v>
      </c>
      <c r="AL50" s="163"/>
    </row>
    <row r="51" spans="1:38">
      <c r="A51" s="450" t="s">
        <v>108</v>
      </c>
      <c r="B51" s="637" t="s">
        <v>226</v>
      </c>
      <c r="C51" s="638"/>
      <c r="D51" s="638"/>
      <c r="E51" s="638"/>
      <c r="F51" s="638"/>
    </row>
    <row r="52" spans="1:38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>
        <f>J7</f>
        <v>0</v>
      </c>
    </row>
    <row r="53" spans="1:38">
      <c r="A53" s="428" t="s">
        <v>215</v>
      </c>
      <c r="B53" s="630" t="s">
        <v>222</v>
      </c>
      <c r="C53" s="631"/>
      <c r="D53" s="631"/>
      <c r="E53" s="631"/>
      <c r="F53" s="631"/>
    </row>
    <row r="54" spans="1:38">
      <c r="A54" s="432" t="s">
        <v>107</v>
      </c>
      <c r="B54" s="641" t="s">
        <v>225</v>
      </c>
      <c r="C54" s="642"/>
      <c r="D54" s="642"/>
      <c r="E54" s="642"/>
      <c r="F54" s="642"/>
    </row>
    <row r="55" spans="1:38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8">
    <mergeCell ref="B51:F51"/>
    <mergeCell ref="B52:F52"/>
    <mergeCell ref="B53:F53"/>
    <mergeCell ref="B54:F54"/>
    <mergeCell ref="B55:G55"/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D46:F46"/>
    <mergeCell ref="G46:I46"/>
    <mergeCell ref="K46:Q46"/>
    <mergeCell ref="R46:T46"/>
    <mergeCell ref="W46:AA46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108" priority="12" stopIfTrue="1" operator="containsText" text="samedi">
      <formula>NOT(ISERROR(SEARCH("samedi",D13)))</formula>
    </cfRule>
    <cfRule type="containsText" dxfId="107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106" priority="6" stopIfTrue="1" operator="containsText" text="sam">
      <formula>NOT(ISERROR(SEARCH("sam",D13)))</formula>
    </cfRule>
    <cfRule type="containsText" dxfId="105" priority="7" stopIfTrue="1" operator="containsText" text="sam;dim">
      <formula>NOT(ISERROR(SEARCH("sam;dim",D13)))</formula>
    </cfRule>
    <cfRule type="containsText" dxfId="104" priority="8" stopIfTrue="1" operator="containsText" text="dim">
      <formula>NOT(ISERROR(SEARCH("dim",D13)))</formula>
    </cfRule>
    <cfRule type="containsText" dxfId="103" priority="9" stopIfTrue="1" operator="containsText" text="lun">
      <formula>NOT(ISERROR(SEARCH("lun",D13)))</formula>
    </cfRule>
    <cfRule type="containsText" dxfId="102" priority="10" stopIfTrue="1" operator="containsText" text="lun">
      <formula>NOT(ISERROR(SEARCH("lun",D13)))</formula>
    </cfRule>
    <cfRule type="containsText" dxfId="101" priority="11" stopIfTrue="1" operator="containsText" text="dim">
      <formula>NOT(ISERROR(SEARCH("dim",D13)))</formula>
    </cfRule>
  </conditionalFormatting>
  <conditionalFormatting sqref="D14">
    <cfRule type="containsText" dxfId="100" priority="5" stopIfTrue="1" operator="containsText" text="sam">
      <formula>NOT(ISERROR(SEARCH("sam",D14)))</formula>
    </cfRule>
  </conditionalFormatting>
  <conditionalFormatting sqref="A53">
    <cfRule type="containsText" dxfId="99" priority="4" operator="containsText" text="FERIE">
      <formula>NOT(ISERROR(SEARCH("FERIE",A53)))</formula>
    </cfRule>
  </conditionalFormatting>
  <conditionalFormatting sqref="A52">
    <cfRule type="cellIs" dxfId="98" priority="3" operator="equal">
      <formula>$A$53</formula>
    </cfRule>
  </conditionalFormatting>
  <conditionalFormatting sqref="A52">
    <cfRule type="cellIs" dxfId="97" priority="2" operator="equal">
      <formula>$A$53</formula>
    </cfRule>
  </conditionalFormatting>
  <conditionalFormatting sqref="A53">
    <cfRule type="cellIs" dxfId="96" priority="1" operator="equal">
      <formula>$A$53</formula>
    </cfRule>
  </conditionalFormatting>
  <pageMargins left="0.15763888888888888" right="0.2361111111111111" top="0.19652777777777777" bottom="0.11805555555555555" header="0.51180555555555551" footer="0.51180555555555551"/>
  <pageSetup paperSize="9" scale="65" firstPageNumber="0" orientation="landscape" r:id="rId1"/>
  <headerFooter alignWithMargins="0"/>
  <drawing r:id="rId2"/>
</worksheet>
</file>

<file path=xl/worksheets/sheet55.xml><?xml version="1.0" encoding="utf-8"?>
<worksheet xmlns="http://schemas.openxmlformats.org/spreadsheetml/2006/main" xmlns:r="http://schemas.openxmlformats.org/officeDocument/2006/relationships">
  <sheetPr codeName="Feuil64"/>
  <dimension ref="A4:BJ31"/>
  <sheetViews>
    <sheetView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">
        <v>116</v>
      </c>
      <c r="BC5" s="35"/>
      <c r="BF5" s="673">
        <v>42516</v>
      </c>
      <c r="BG5" s="673"/>
      <c r="BH5" s="673"/>
      <c r="BI5" s="673"/>
    </row>
    <row r="6" spans="1:62">
      <c r="AO6" s="674" t="s">
        <v>117</v>
      </c>
      <c r="AP6" s="674"/>
      <c r="AQ6" s="674"/>
      <c r="AR6" s="674"/>
      <c r="AS6" s="674"/>
      <c r="AT6" s="674"/>
      <c r="AU6" s="674"/>
      <c r="AV6" s="674"/>
      <c r="AW6" s="674"/>
      <c r="AX6" s="674"/>
      <c r="AY6" s="674"/>
      <c r="AZ6" s="674"/>
      <c r="BA6" s="674"/>
      <c r="BB6" s="674"/>
      <c r="BC6" s="674"/>
      <c r="BD6" s="674"/>
      <c r="BF6" s="673">
        <v>42564</v>
      </c>
      <c r="BG6" s="673"/>
      <c r="BH6" s="673"/>
      <c r="BI6" s="673"/>
      <c r="BJ6" s="34" t="s">
        <v>118</v>
      </c>
    </row>
    <row r="8" spans="1:62" s="38" customFormat="1" ht="18.75" customHeight="1">
      <c r="B8" s="39" t="s">
        <v>69</v>
      </c>
      <c r="N8" s="39">
        <f>'Liste des personnels'!C34</f>
        <v>0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>
        <f>'Liste des personnels'!D34</f>
        <v>0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>
        <f>'Liste des personnels'!E34</f>
        <v>0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personnels'!F34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207" t="s">
        <v>75</v>
      </c>
    </row>
    <row r="14" spans="1:62" ht="30" customHeight="1">
      <c r="A14" s="50" t="s">
        <v>76</v>
      </c>
      <c r="B14" s="51"/>
      <c r="C14" s="52"/>
      <c r="D14" s="53"/>
      <c r="E14" s="54"/>
      <c r="F14" s="57"/>
      <c r="G14" s="57"/>
      <c r="H14" s="53"/>
      <c r="I14" s="54"/>
      <c r="J14" s="54"/>
      <c r="K14" s="54"/>
      <c r="L14" s="55"/>
      <c r="M14" s="56"/>
      <c r="N14" s="56"/>
      <c r="O14" s="56"/>
      <c r="P14" s="55"/>
      <c r="Q14" s="56"/>
      <c r="R14" s="56"/>
      <c r="S14" s="106"/>
      <c r="T14" s="55"/>
      <c r="U14" s="56"/>
      <c r="V14" s="56"/>
      <c r="W14" s="56"/>
      <c r="X14" s="55"/>
      <c r="Y14" s="56"/>
      <c r="Z14" s="56"/>
      <c r="AA14" s="56"/>
      <c r="AB14" s="55"/>
      <c r="AC14" s="56"/>
      <c r="AD14" s="54"/>
      <c r="AE14" s="54"/>
      <c r="AF14" s="53"/>
      <c r="AG14" s="56"/>
      <c r="AH14" s="56"/>
      <c r="AI14" s="56"/>
      <c r="AJ14" s="55"/>
      <c r="AK14" s="56"/>
      <c r="AL14" s="56"/>
      <c r="AM14" s="58"/>
      <c r="AN14" s="173"/>
      <c r="AO14" s="56"/>
      <c r="AP14" s="56"/>
      <c r="AQ14" s="307"/>
      <c r="AR14" s="278"/>
      <c r="AS14" s="54"/>
      <c r="AT14" s="54"/>
      <c r="AU14" s="54"/>
      <c r="AV14" s="53"/>
      <c r="AW14" s="54"/>
      <c r="AX14" s="54"/>
      <c r="AY14" s="54"/>
      <c r="AZ14" s="53"/>
      <c r="BA14" s="54"/>
      <c r="BB14" s="54"/>
      <c r="BC14" s="54"/>
      <c r="BD14" s="53"/>
      <c r="BE14" s="54"/>
      <c r="BF14" s="54"/>
      <c r="BG14" s="54"/>
      <c r="BH14" s="182"/>
      <c r="BI14" s="62">
        <v>0.3125</v>
      </c>
    </row>
    <row r="15" spans="1:62" ht="30" customHeight="1">
      <c r="A15" s="63" t="s">
        <v>77</v>
      </c>
      <c r="B15" s="64"/>
      <c r="C15" s="65"/>
      <c r="D15" s="66"/>
      <c r="E15" s="67"/>
      <c r="F15" s="71"/>
      <c r="G15" s="71"/>
      <c r="H15" s="66"/>
      <c r="I15" s="67"/>
      <c r="J15" s="67"/>
      <c r="K15" s="67"/>
      <c r="L15" s="68"/>
      <c r="M15" s="69"/>
      <c r="N15" s="69"/>
      <c r="O15" s="69"/>
      <c r="P15" s="68"/>
      <c r="Q15" s="69"/>
      <c r="R15" s="69"/>
      <c r="S15" s="106"/>
      <c r="T15" s="68"/>
      <c r="U15" s="69"/>
      <c r="V15" s="69"/>
      <c r="W15" s="69"/>
      <c r="X15" s="68"/>
      <c r="Y15" s="69"/>
      <c r="Z15" s="69"/>
      <c r="AA15" s="69"/>
      <c r="AB15" s="68"/>
      <c r="AC15" s="69"/>
      <c r="AD15" s="67"/>
      <c r="AE15" s="67"/>
      <c r="AF15" s="70"/>
      <c r="AG15" s="69"/>
      <c r="AH15" s="69"/>
      <c r="AI15" s="69"/>
      <c r="AJ15" s="68"/>
      <c r="AK15" s="69"/>
      <c r="AL15" s="69"/>
      <c r="AM15" s="84"/>
      <c r="AN15" s="173"/>
      <c r="AO15" s="69"/>
      <c r="AP15" s="69"/>
      <c r="AQ15" s="306"/>
      <c r="AR15" s="280"/>
      <c r="AS15" s="67"/>
      <c r="AT15" s="67"/>
      <c r="AU15" s="67"/>
      <c r="AV15" s="66"/>
      <c r="AW15" s="74"/>
      <c r="AX15" s="74"/>
      <c r="AY15" s="74"/>
      <c r="AZ15" s="66"/>
      <c r="BA15" s="74"/>
      <c r="BB15" s="74"/>
      <c r="BC15" s="74"/>
      <c r="BD15" s="66"/>
      <c r="BE15" s="74"/>
      <c r="BF15" s="74"/>
      <c r="BG15" s="74"/>
      <c r="BH15" s="183"/>
      <c r="BI15" s="80">
        <f>BI14</f>
        <v>0.3125</v>
      </c>
    </row>
    <row r="16" spans="1:62" ht="30" customHeight="1">
      <c r="A16" s="63" t="s">
        <v>78</v>
      </c>
      <c r="B16" s="64"/>
      <c r="C16" s="65"/>
      <c r="D16" s="66"/>
      <c r="E16" s="74"/>
      <c r="F16" s="78"/>
      <c r="G16" s="78"/>
      <c r="H16" s="66"/>
      <c r="I16" s="74"/>
      <c r="J16" s="283"/>
      <c r="K16" s="281"/>
      <c r="L16" s="68"/>
      <c r="M16" s="69"/>
      <c r="N16" s="69"/>
      <c r="O16" s="69"/>
      <c r="P16" s="75"/>
      <c r="Q16" s="76"/>
      <c r="R16" s="76"/>
      <c r="S16" s="88"/>
      <c r="T16" s="75"/>
      <c r="U16" s="76"/>
      <c r="V16" s="76"/>
      <c r="W16" s="76"/>
      <c r="X16" s="68"/>
      <c r="Y16" s="69"/>
      <c r="Z16" s="76"/>
      <c r="AA16" s="76"/>
      <c r="AB16" s="66"/>
      <c r="AC16" s="74"/>
      <c r="AD16" s="74"/>
      <c r="AE16" s="175"/>
      <c r="AF16" s="66"/>
      <c r="AG16" s="74"/>
      <c r="AH16" s="74"/>
      <c r="AI16" s="175"/>
      <c r="AJ16" s="66"/>
      <c r="AK16" s="74"/>
      <c r="AL16" s="74"/>
      <c r="AM16" s="175"/>
      <c r="AN16" s="177"/>
      <c r="AO16" s="74"/>
      <c r="AP16" s="74"/>
      <c r="AQ16" s="175"/>
      <c r="AR16" s="66"/>
      <c r="AS16" s="74"/>
      <c r="AT16" s="74"/>
      <c r="AU16" s="74"/>
      <c r="AV16" s="66"/>
      <c r="AW16" s="74"/>
      <c r="AX16" s="74"/>
      <c r="AY16" s="74"/>
      <c r="AZ16" s="66"/>
      <c r="BA16" s="74"/>
      <c r="BB16" s="74"/>
      <c r="BC16" s="74"/>
      <c r="BD16" s="66"/>
      <c r="BE16" s="74"/>
      <c r="BF16" s="74"/>
      <c r="BG16" s="74"/>
      <c r="BH16" s="183"/>
      <c r="BI16" s="80">
        <v>0.1875</v>
      </c>
    </row>
    <row r="17" spans="1:61" ht="30" customHeight="1">
      <c r="A17" s="81" t="s">
        <v>79</v>
      </c>
      <c r="B17" s="82"/>
      <c r="C17" s="65"/>
      <c r="D17" s="66"/>
      <c r="E17" s="74"/>
      <c r="F17" s="78"/>
      <c r="G17" s="78"/>
      <c r="H17" s="66"/>
      <c r="I17" s="74"/>
      <c r="J17" s="74"/>
      <c r="K17" s="74"/>
      <c r="L17" s="75"/>
      <c r="M17" s="76"/>
      <c r="N17" s="76"/>
      <c r="O17" s="76"/>
      <c r="P17" s="75"/>
      <c r="Q17" s="76"/>
      <c r="R17" s="76"/>
      <c r="S17" s="106"/>
      <c r="T17" s="75"/>
      <c r="U17" s="76"/>
      <c r="V17" s="76"/>
      <c r="W17" s="76"/>
      <c r="X17" s="75"/>
      <c r="Y17" s="76"/>
      <c r="Z17" s="76"/>
      <c r="AA17" s="76"/>
      <c r="AB17" s="75"/>
      <c r="AC17" s="76"/>
      <c r="AD17" s="74"/>
      <c r="AE17" s="74"/>
      <c r="AF17" s="66"/>
      <c r="AG17" s="76"/>
      <c r="AH17" s="76"/>
      <c r="AI17" s="76"/>
      <c r="AJ17" s="75"/>
      <c r="AK17" s="76"/>
      <c r="AL17" s="76"/>
      <c r="AM17" s="174"/>
      <c r="AN17" s="173"/>
      <c r="AO17" s="76"/>
      <c r="AP17" s="76"/>
      <c r="AQ17" s="318"/>
      <c r="AR17" s="282"/>
      <c r="AS17" s="74"/>
      <c r="AT17" s="74"/>
      <c r="AU17" s="74"/>
      <c r="AV17" s="66"/>
      <c r="AW17" s="74"/>
      <c r="AX17" s="74"/>
      <c r="AY17" s="74"/>
      <c r="AZ17" s="66"/>
      <c r="BA17" s="74"/>
      <c r="BB17" s="74"/>
      <c r="BC17" s="74"/>
      <c r="BD17" s="66"/>
      <c r="BE17" s="74"/>
      <c r="BF17" s="74"/>
      <c r="BG17" s="74"/>
      <c r="BH17" s="183"/>
      <c r="BI17" s="87">
        <f>BI15</f>
        <v>0.3125</v>
      </c>
    </row>
    <row r="18" spans="1:61" ht="30" customHeight="1">
      <c r="A18" s="63" t="s">
        <v>80</v>
      </c>
      <c r="B18" s="64"/>
      <c r="C18" s="65"/>
      <c r="D18" s="66"/>
      <c r="E18" s="67"/>
      <c r="F18" s="71"/>
      <c r="G18" s="71"/>
      <c r="H18" s="66"/>
      <c r="I18" s="67"/>
      <c r="J18" s="67"/>
      <c r="K18" s="67"/>
      <c r="L18" s="68"/>
      <c r="M18" s="69"/>
      <c r="N18" s="69"/>
      <c r="O18" s="69"/>
      <c r="P18" s="68"/>
      <c r="Q18" s="69"/>
      <c r="R18" s="69"/>
      <c r="S18" s="106"/>
      <c r="T18" s="68"/>
      <c r="U18" s="69"/>
      <c r="V18" s="69"/>
      <c r="W18" s="69"/>
      <c r="X18" s="68"/>
      <c r="Y18" s="69"/>
      <c r="Z18" s="69"/>
      <c r="AA18" s="69"/>
      <c r="AB18" s="68"/>
      <c r="AC18" s="69"/>
      <c r="AD18" s="67"/>
      <c r="AE18" s="67"/>
      <c r="AF18" s="70"/>
      <c r="AG18" s="69"/>
      <c r="AH18" s="69"/>
      <c r="AI18" s="69"/>
      <c r="AJ18" s="68"/>
      <c r="AK18" s="69"/>
      <c r="AL18" s="69"/>
      <c r="AM18" s="84"/>
      <c r="AN18" s="173"/>
      <c r="AO18" s="69"/>
      <c r="AP18" s="69"/>
      <c r="AQ18" s="306"/>
      <c r="AR18" s="280"/>
      <c r="AS18" s="67"/>
      <c r="AT18" s="67"/>
      <c r="AU18" s="67"/>
      <c r="AV18" s="66"/>
      <c r="AW18" s="74"/>
      <c r="AX18" s="74"/>
      <c r="AY18" s="74"/>
      <c r="AZ18" s="66"/>
      <c r="BA18" s="74"/>
      <c r="BB18" s="74"/>
      <c r="BC18" s="74"/>
      <c r="BD18" s="66"/>
      <c r="BE18" s="74"/>
      <c r="BF18" s="74"/>
      <c r="BG18" s="74"/>
      <c r="BH18" s="183"/>
      <c r="BI18" s="80">
        <f>BI15</f>
        <v>0.3125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185"/>
      <c r="BI19" s="95"/>
    </row>
    <row r="20" spans="1:6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186"/>
      <c r="BI20" s="100"/>
    </row>
    <row r="21" spans="1:6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241">
        <f>BI14+BI15+BI16+BI17+BI18</f>
        <v>1.4375</v>
      </c>
    </row>
    <row r="22" spans="1:61">
      <c r="E22" s="104"/>
      <c r="F22" s="105"/>
      <c r="G22" s="106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BB23" s="102"/>
      <c r="BC23" s="102"/>
      <c r="BD23" s="102"/>
      <c r="BE23" s="102"/>
      <c r="BF23" s="102"/>
      <c r="BG23" s="102"/>
      <c r="BH23" s="102"/>
      <c r="BI23" s="107"/>
    </row>
    <row r="24" spans="1:61">
      <c r="B24" s="109" t="s">
        <v>179</v>
      </c>
      <c r="BB24" s="102"/>
      <c r="BC24" s="102"/>
      <c r="BD24" s="102"/>
      <c r="BE24" s="102"/>
      <c r="BF24" s="102"/>
      <c r="BG24" s="102"/>
      <c r="BH24" s="102"/>
    </row>
    <row r="25" spans="1:61">
      <c r="BB25" s="102"/>
      <c r="BC25" s="102"/>
      <c r="BD25" s="102"/>
      <c r="BE25" s="102"/>
      <c r="BF25" s="102"/>
      <c r="BG25" s="102"/>
      <c r="BH25" s="102"/>
    </row>
    <row r="26" spans="1:61">
      <c r="M26" s="108" t="str">
        <f>'27 planning'!F49</f>
        <v>Saint-Pol-sur-Mer, le 30 juin 2016</v>
      </c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</row>
    <row r="28" spans="1:61">
      <c r="AF28" s="34" t="str">
        <f>'Liste des personnels'!$D$51</f>
        <v>Le Proviseur,</v>
      </c>
      <c r="AV28" s="34" t="s">
        <v>85</v>
      </c>
    </row>
    <row r="31" spans="1:61">
      <c r="AH31" s="34" t="str">
        <f>'Liste des personnels'!$D$53</f>
        <v>J-M. SAILLY</v>
      </c>
      <c r="AX31" s="34">
        <f>N8</f>
        <v>0</v>
      </c>
    </row>
  </sheetData>
  <sheetProtection selectLockedCells="1" selectUnlockedCells="1"/>
  <mergeCells count="26">
    <mergeCell ref="BF21:BH21"/>
    <mergeCell ref="AE13:AF13"/>
    <mergeCell ref="AI13:AJ13"/>
    <mergeCell ref="AM13:AN13"/>
    <mergeCell ref="AQ13:AR13"/>
    <mergeCell ref="AU13:AV13"/>
    <mergeCell ref="AY13:AZ13"/>
    <mergeCell ref="AK10:AR10"/>
    <mergeCell ref="AS10:BI10"/>
    <mergeCell ref="E12:BH12"/>
    <mergeCell ref="C13:D13"/>
    <mergeCell ref="G13:H13"/>
    <mergeCell ref="K13:L13"/>
    <mergeCell ref="O13:P13"/>
    <mergeCell ref="S13:T13"/>
    <mergeCell ref="W13:X13"/>
    <mergeCell ref="AA13:AB13"/>
    <mergeCell ref="BC13:BD13"/>
    <mergeCell ref="BG13:BH13"/>
    <mergeCell ref="AK9:AR9"/>
    <mergeCell ref="AS9:BI9"/>
    <mergeCell ref="BF5:BI5"/>
    <mergeCell ref="AO6:BD6"/>
    <mergeCell ref="BF6:BI6"/>
    <mergeCell ref="AK8:AR8"/>
    <mergeCell ref="AS8:BJ8"/>
  </mergeCells>
  <pageMargins left="0.57013888888888886" right="0.25" top="0.3298611111111111" bottom="0.32013888888888886" header="0.51180555555555551" footer="0.51180555555555551"/>
  <pageSetup paperSize="9" firstPageNumber="0" orientation="landscape" r:id="rId1"/>
  <headerFooter alignWithMargins="0"/>
  <drawing r:id="rId2"/>
</worksheet>
</file>

<file path=xl/worksheets/sheet56.xml><?xml version="1.0" encoding="utf-8"?>
<worksheet xmlns="http://schemas.openxmlformats.org/spreadsheetml/2006/main" xmlns:r="http://schemas.openxmlformats.org/officeDocument/2006/relationships">
  <sheetPr codeName="Feuil44"/>
  <dimension ref="A2:BC55"/>
  <sheetViews>
    <sheetView topLeftCell="A19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2.44140625" style="121" customWidth="1"/>
    <col min="5" max="5" width="3.6640625" style="121" customWidth="1"/>
    <col min="6" max="6" width="7.88671875" style="121" customWidth="1"/>
    <col min="7" max="7" width="2.109375" style="121" customWidth="1"/>
    <col min="8" max="8" width="3.6640625" style="121" customWidth="1"/>
    <col min="9" max="9" width="7.88671875" style="121" customWidth="1"/>
    <col min="10" max="10" width="2.109375" style="121" customWidth="1"/>
    <col min="11" max="11" width="3.6640625" style="121" customWidth="1"/>
    <col min="12" max="12" width="7.88671875" style="121" customWidth="1"/>
    <col min="13" max="13" width="2.109375" style="121" customWidth="1"/>
    <col min="14" max="14" width="3.6640625" style="121" customWidth="1"/>
    <col min="15" max="15" width="7.88671875" style="121" customWidth="1"/>
    <col min="16" max="16" width="2.109375" style="121" customWidth="1"/>
    <col min="17" max="17" width="3.6640625" style="121" customWidth="1"/>
    <col min="18" max="18" width="7.88671875" style="121" customWidth="1"/>
    <col min="19" max="19" width="2.109375" style="121" customWidth="1"/>
    <col min="20" max="20" width="3.6640625" style="121" customWidth="1"/>
    <col min="21" max="21" width="7.88671875" style="121" customWidth="1"/>
    <col min="22" max="22" width="2.109375" style="121" customWidth="1"/>
    <col min="23" max="23" width="3.6640625" style="121" customWidth="1"/>
    <col min="24" max="24" width="7.88671875" style="121" customWidth="1"/>
    <col min="25" max="25" width="2.109375" style="121" customWidth="1"/>
    <col min="26" max="26" width="3.6640625" style="121" customWidth="1"/>
    <col min="27" max="27" width="7.88671875" style="121" customWidth="1"/>
    <col min="28" max="28" width="2.109375" style="121" customWidth="1"/>
    <col min="29" max="29" width="3.6640625" style="121" customWidth="1"/>
    <col min="30" max="30" width="7.88671875" style="121" customWidth="1"/>
    <col min="31" max="31" width="2.109375" style="121" customWidth="1"/>
    <col min="32" max="32" width="3.6640625" style="121" customWidth="1"/>
    <col min="33" max="33" width="7.88671875" style="121" customWidth="1"/>
    <col min="34" max="34" width="2.109375" style="121" customWidth="1"/>
    <col min="35" max="35" width="3.6640625" style="121" customWidth="1"/>
    <col min="36" max="36" width="7.88671875" style="121" customWidth="1"/>
    <col min="37" max="37" width="2.44140625" style="121" customWidth="1"/>
    <col min="38" max="38" width="3.6640625" style="121" customWidth="1"/>
    <col min="39" max="39" width="7.88671875" style="121" customWidth="1"/>
    <col min="40" max="16384" width="11.44140625" style="121"/>
  </cols>
  <sheetData>
    <row r="2" spans="1:55">
      <c r="AO2" s="121" t="s">
        <v>167</v>
      </c>
    </row>
    <row r="3" spans="1:55">
      <c r="AO3" s="121">
        <f>AP3+AQ3</f>
        <v>338.75</v>
      </c>
      <c r="AP3" s="121">
        <v>73.5</v>
      </c>
      <c r="AQ3" s="121">
        <v>265.25</v>
      </c>
    </row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  <c r="AP5" s="121">
        <f>35*7+30</f>
        <v>275</v>
      </c>
      <c r="AQ5" s="121" t="s">
        <v>121</v>
      </c>
    </row>
    <row r="6" spans="1:55" ht="32.25" customHeight="1">
      <c r="AP6" s="121">
        <f>(4.33/7.8)*(7*2.5)</f>
        <v>9.7147435897435894</v>
      </c>
      <c r="AQ6" s="121" t="s">
        <v>60</v>
      </c>
    </row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>
        <f>'Liste des personnels'!C34</f>
        <v>0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>
        <f>'Liste des personnels'!D34</f>
        <v>0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>
        <f>AP5-AP6</f>
        <v>265.28525641025641</v>
      </c>
      <c r="AQ7" s="132" t="s">
        <v>122</v>
      </c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>
        <f>'Liste des personnels'!E34</f>
        <v>0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personnels'!J38</f>
        <v>0</v>
      </c>
      <c r="I9" s="629"/>
      <c r="J9" s="629"/>
      <c r="K9" s="102"/>
      <c r="L9" s="107" t="s">
        <v>5</v>
      </c>
      <c r="M9" s="107"/>
      <c r="N9" s="629">
        <v>42564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personnels'!F34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>
        <f>9*7</f>
        <v>63</v>
      </c>
      <c r="AQ9" s="102" t="s">
        <v>177</v>
      </c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18.75" customHeight="1">
      <c r="U10" s="615" t="s">
        <v>88</v>
      </c>
      <c r="V10" s="615"/>
      <c r="W10" s="615"/>
      <c r="X10" s="615"/>
      <c r="Y10" s="615"/>
      <c r="Z10" s="615"/>
      <c r="AA10" s="692" t="s">
        <v>169</v>
      </c>
      <c r="AB10" s="692"/>
      <c r="AC10" s="692"/>
      <c r="AD10" s="692"/>
      <c r="AE10" s="692"/>
      <c r="AF10" s="692"/>
      <c r="AG10" s="692"/>
      <c r="AH10" s="692"/>
      <c r="AI10" s="692"/>
      <c r="AJ10" s="692"/>
      <c r="AK10" s="692"/>
      <c r="AL10" s="138"/>
      <c r="AM10" s="138"/>
      <c r="AN10" s="139"/>
      <c r="AO10" s="10"/>
      <c r="AP10" s="102">
        <f>7*(2/4.33)*2.5</f>
        <v>8.0831408775981508</v>
      </c>
      <c r="AQ10" s="102" t="s">
        <v>60</v>
      </c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  <c r="AP11" s="121">
        <f>AP9-AP10</f>
        <v>54.916859122401846</v>
      </c>
      <c r="AQ11" s="121" t="s">
        <v>178</v>
      </c>
    </row>
    <row r="12" spans="1:55" ht="15.75" customHeight="1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5" s="141" customFormat="1">
      <c r="D13" s="406">
        <v>41517</v>
      </c>
      <c r="E13" s="411">
        <v>1</v>
      </c>
      <c r="F13" s="433">
        <v>0.29166666666666669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0.36458333333333331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0.36458333333333331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0.36458333333333331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0.36458333333333331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0.36458333333333331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0.36458333333333331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0.36458333333333331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0.36458333333333331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0.36458333333333331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'11 semainier'!$BI$14</f>
        <v>0.36458333333333331</v>
      </c>
      <c r="G16" s="405">
        <v>41550</v>
      </c>
      <c r="H16" s="407">
        <v>4</v>
      </c>
      <c r="I16" s="412">
        <f>$F$18</f>
        <v>0.16666666666666666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0.36458333333333331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0.16666666666666666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0.36458333333333331</v>
      </c>
      <c r="AH16" s="405">
        <v>41823</v>
      </c>
      <c r="AI16" s="407">
        <v>4</v>
      </c>
      <c r="AJ16" s="412">
        <f>$F$18</f>
        <v>0.16666666666666666</v>
      </c>
      <c r="AK16" s="406">
        <v>41854</v>
      </c>
      <c r="AL16" s="407">
        <v>4</v>
      </c>
      <c r="AM16" s="432"/>
    </row>
    <row r="17" spans="4:43">
      <c r="D17" s="406">
        <v>41521</v>
      </c>
      <c r="E17" s="407">
        <v>5</v>
      </c>
      <c r="F17" s="412">
        <f>'11 semainier'!$BI$15</f>
        <v>0.36458333333333331</v>
      </c>
      <c r="G17" s="405">
        <v>41551</v>
      </c>
      <c r="H17" s="407">
        <v>5</v>
      </c>
      <c r="I17" s="412">
        <f>$F$19</f>
        <v>0.36458333333333331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0.36458333333333331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0.36458333333333331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0.36458333333333331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0.36458333333333331</v>
      </c>
      <c r="AH17" s="405">
        <v>41824</v>
      </c>
      <c r="AI17" s="407">
        <v>5</v>
      </c>
      <c r="AJ17" s="412">
        <f>$F$19</f>
        <v>0.36458333333333331</v>
      </c>
      <c r="AK17" s="406">
        <v>41855</v>
      </c>
      <c r="AL17" s="407">
        <v>5</v>
      </c>
      <c r="AM17" s="432"/>
    </row>
    <row r="18" spans="4:43">
      <c r="D18" s="406">
        <v>41522</v>
      </c>
      <c r="E18" s="408">
        <v>6</v>
      </c>
      <c r="F18" s="412">
        <f>'11 semainier'!$BI$16</f>
        <v>0.16666666666666666</v>
      </c>
      <c r="G18" s="405">
        <v>41552</v>
      </c>
      <c r="H18" s="408">
        <v>6</v>
      </c>
      <c r="I18" s="412">
        <f>$F$20</f>
        <v>0.36458333333333331</v>
      </c>
      <c r="J18" s="406">
        <v>41583</v>
      </c>
      <c r="K18" s="408">
        <v>6</v>
      </c>
      <c r="L18" s="412">
        <f>$F$16</f>
        <v>0.36458333333333331</v>
      </c>
      <c r="M18" s="406">
        <v>41613</v>
      </c>
      <c r="N18" s="408">
        <v>6</v>
      </c>
      <c r="O18" s="412">
        <f>$F$18</f>
        <v>0.16666666666666666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0.36458333333333331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0.36458333333333331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0.16666666666666666</v>
      </c>
      <c r="AH18" s="405">
        <v>41825</v>
      </c>
      <c r="AI18" s="408">
        <v>6</v>
      </c>
      <c r="AJ18" s="412">
        <f>$F$20</f>
        <v>0.36458333333333331</v>
      </c>
      <c r="AK18" s="406">
        <v>41856</v>
      </c>
      <c r="AL18" s="408">
        <v>6</v>
      </c>
      <c r="AM18" s="432" t="s">
        <v>223</v>
      </c>
    </row>
    <row r="19" spans="4:43">
      <c r="D19" s="406">
        <v>41523</v>
      </c>
      <c r="E19" s="408">
        <v>7</v>
      </c>
      <c r="F19" s="412">
        <f>'11 semainier'!$BI$17</f>
        <v>0.36458333333333331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0.36458333333333331</v>
      </c>
      <c r="M19" s="406">
        <v>41614</v>
      </c>
      <c r="N19" s="408">
        <v>7</v>
      </c>
      <c r="O19" s="412">
        <f>$F$19</f>
        <v>0.36458333333333331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0.16666666666666666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0.36458333333333331</v>
      </c>
      <c r="AE19" s="406">
        <v>41796</v>
      </c>
      <c r="AF19" s="409">
        <v>7</v>
      </c>
      <c r="AG19" s="412">
        <f>$F$19</f>
        <v>0.36458333333333331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3">
      <c r="D20" s="406">
        <v>41524</v>
      </c>
      <c r="E20" s="408">
        <v>8</v>
      </c>
      <c r="F20" s="412">
        <f>'11 semainier'!$BI$18</f>
        <v>0.36458333333333331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0.16666666666666666</v>
      </c>
      <c r="M20" s="406">
        <v>41615</v>
      </c>
      <c r="N20" s="408">
        <v>8</v>
      </c>
      <c r="O20" s="412">
        <f>$F$20</f>
        <v>0.36458333333333331</v>
      </c>
      <c r="P20" s="413">
        <v>41646</v>
      </c>
      <c r="Q20" s="408">
        <v>8</v>
      </c>
      <c r="R20" s="412">
        <f>$F$16</f>
        <v>0.36458333333333331</v>
      </c>
      <c r="S20" s="406">
        <v>41677</v>
      </c>
      <c r="T20" s="409">
        <v>8</v>
      </c>
      <c r="U20" s="412">
        <f>$F$19</f>
        <v>0.36458333333333331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0.36458333333333331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3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0.36458333333333331</v>
      </c>
      <c r="J21" s="406">
        <v>41586</v>
      </c>
      <c r="K21" s="408">
        <v>9</v>
      </c>
      <c r="L21" s="412">
        <f>$F$19</f>
        <v>0.36458333333333331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0.36458333333333331</v>
      </c>
      <c r="S21" s="406">
        <v>41678</v>
      </c>
      <c r="T21" s="407">
        <v>9</v>
      </c>
      <c r="U21" s="412">
        <f>$F$20</f>
        <v>0.36458333333333331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0.36458333333333331</v>
      </c>
      <c r="AB21" s="406">
        <v>41767</v>
      </c>
      <c r="AC21" s="408">
        <v>9</v>
      </c>
      <c r="AD21" s="412">
        <f>$F$18</f>
        <v>0.16666666666666666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3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0.36458333333333331</v>
      </c>
      <c r="J22" s="406">
        <v>41587</v>
      </c>
      <c r="K22" s="408">
        <v>10</v>
      </c>
      <c r="L22" s="412">
        <f>$F$20</f>
        <v>0.36458333333333331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0.16666666666666666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0.36458333333333331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3">
      <c r="D23" s="406">
        <v>41527</v>
      </c>
      <c r="E23" s="408">
        <v>11</v>
      </c>
      <c r="F23" s="412">
        <f>$F$16</f>
        <v>0.36458333333333331</v>
      </c>
      <c r="G23" s="405">
        <v>41557</v>
      </c>
      <c r="H23" s="408">
        <v>11</v>
      </c>
      <c r="I23" s="412">
        <f>$F$18</f>
        <v>0.16666666666666666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0.36458333333333331</v>
      </c>
      <c r="P23" s="413">
        <v>41649</v>
      </c>
      <c r="Q23" s="408">
        <v>11</v>
      </c>
      <c r="R23" s="412">
        <f>$F$19</f>
        <v>0.36458333333333331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0.16666666666666666</v>
      </c>
      <c r="AB23" s="406">
        <v>41769</v>
      </c>
      <c r="AC23" s="409">
        <v>11</v>
      </c>
      <c r="AD23" s="412">
        <f>$F$20</f>
        <v>0.36458333333333331</v>
      </c>
      <c r="AE23" s="406">
        <v>41800</v>
      </c>
      <c r="AF23" s="408">
        <v>11</v>
      </c>
      <c r="AG23" s="412">
        <f>$F$16</f>
        <v>0.36458333333333331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3">
      <c r="D24" s="406">
        <v>41528</v>
      </c>
      <c r="E24" s="408">
        <v>12</v>
      </c>
      <c r="F24" s="412">
        <f>$F$17</f>
        <v>0.36458333333333331</v>
      </c>
      <c r="G24" s="405">
        <v>41558</v>
      </c>
      <c r="H24" s="408">
        <v>12</v>
      </c>
      <c r="I24" s="412">
        <f>$F$19</f>
        <v>0.36458333333333331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0.36458333333333331</v>
      </c>
      <c r="P24" s="413">
        <v>41650</v>
      </c>
      <c r="Q24" s="409">
        <v>12</v>
      </c>
      <c r="R24" s="412">
        <f>$F$20</f>
        <v>0.36458333333333331</v>
      </c>
      <c r="S24" s="406">
        <v>41681</v>
      </c>
      <c r="T24" s="407">
        <v>12</v>
      </c>
      <c r="U24" s="412">
        <f>$F$16</f>
        <v>0.36458333333333331</v>
      </c>
      <c r="V24" s="406">
        <v>41709</v>
      </c>
      <c r="W24" s="408">
        <v>12</v>
      </c>
      <c r="X24" s="412">
        <f>$F$16</f>
        <v>0.36458333333333331</v>
      </c>
      <c r="Y24" s="404">
        <v>41740</v>
      </c>
      <c r="Z24" s="408">
        <v>12</v>
      </c>
      <c r="AA24" s="412">
        <f>$F$19</f>
        <v>0.36458333333333331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0.36458333333333331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3">
      <c r="D25" s="406">
        <v>41529</v>
      </c>
      <c r="E25" s="408">
        <v>13</v>
      </c>
      <c r="F25" s="412">
        <f>$F$18</f>
        <v>0.16666666666666666</v>
      </c>
      <c r="G25" s="405">
        <v>41559</v>
      </c>
      <c r="H25" s="408">
        <v>13</v>
      </c>
      <c r="I25" s="412">
        <f>$F$20</f>
        <v>0.36458333333333331</v>
      </c>
      <c r="J25" s="406">
        <v>41590</v>
      </c>
      <c r="K25" s="408">
        <v>13</v>
      </c>
      <c r="L25" s="412">
        <f>$F$16</f>
        <v>0.36458333333333331</v>
      </c>
      <c r="M25" s="406">
        <v>41620</v>
      </c>
      <c r="N25" s="408">
        <v>13</v>
      </c>
      <c r="O25" s="412">
        <f>$F$18</f>
        <v>0.16666666666666666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0.36458333333333331</v>
      </c>
      <c r="V25" s="406">
        <v>41710</v>
      </c>
      <c r="W25" s="408">
        <v>13</v>
      </c>
      <c r="X25" s="412">
        <f>$F$17</f>
        <v>0.36458333333333331</v>
      </c>
      <c r="Y25" s="404">
        <v>41741</v>
      </c>
      <c r="Z25" s="408">
        <v>13</v>
      </c>
      <c r="AA25" s="412">
        <f>$F$20</f>
        <v>0.36458333333333331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0.16666666666666666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3">
      <c r="D26" s="406">
        <v>41530</v>
      </c>
      <c r="E26" s="408">
        <v>14</v>
      </c>
      <c r="F26" s="412">
        <f>$F$19</f>
        <v>0.36458333333333331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0.36458333333333331</v>
      </c>
      <c r="M26" s="406">
        <v>41621</v>
      </c>
      <c r="N26" s="408">
        <v>14</v>
      </c>
      <c r="O26" s="412">
        <f>$F$19</f>
        <v>0.36458333333333331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0.16666666666666666</v>
      </c>
      <c r="V26" s="406">
        <v>41711</v>
      </c>
      <c r="W26" s="409">
        <v>14</v>
      </c>
      <c r="X26" s="412">
        <f>$F$18</f>
        <v>0.16666666666666666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0.36458333333333331</v>
      </c>
      <c r="AE26" s="406">
        <v>41803</v>
      </c>
      <c r="AF26" s="409">
        <v>14</v>
      </c>
      <c r="AG26" s="412">
        <f>$F$19</f>
        <v>0.36458333333333331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4:43" ht="13.5" customHeight="1">
      <c r="D27" s="406">
        <v>41531</v>
      </c>
      <c r="E27" s="408">
        <v>15</v>
      </c>
      <c r="F27" s="412">
        <f>$F$20</f>
        <v>0.36458333333333331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0.16666666666666666</v>
      </c>
      <c r="M27" s="406">
        <v>41622</v>
      </c>
      <c r="N27" s="408">
        <v>15</v>
      </c>
      <c r="O27" s="412">
        <f>$F$20</f>
        <v>0.36458333333333331</v>
      </c>
      <c r="P27" s="413">
        <v>41653</v>
      </c>
      <c r="Q27" s="408">
        <v>15</v>
      </c>
      <c r="R27" s="412">
        <f>$F$16</f>
        <v>0.36458333333333331</v>
      </c>
      <c r="S27" s="406">
        <v>41684</v>
      </c>
      <c r="T27" s="407">
        <v>15</v>
      </c>
      <c r="U27" s="412">
        <f>$F$19</f>
        <v>0.36458333333333331</v>
      </c>
      <c r="V27" s="406">
        <v>41712</v>
      </c>
      <c r="W27" s="409">
        <v>15</v>
      </c>
      <c r="X27" s="412">
        <f>$F$19</f>
        <v>0.36458333333333331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0.36458333333333331</v>
      </c>
      <c r="AE27" s="406">
        <v>41804</v>
      </c>
      <c r="AF27" s="409">
        <v>15</v>
      </c>
      <c r="AG27" s="412">
        <f>$F$20</f>
        <v>0.36458333333333331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3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0.36458333333333331</v>
      </c>
      <c r="J28" s="406">
        <v>41593</v>
      </c>
      <c r="K28" s="408">
        <v>16</v>
      </c>
      <c r="L28" s="412">
        <f>$F$19</f>
        <v>0.36458333333333331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0.36458333333333331</v>
      </c>
      <c r="S28" s="406">
        <v>41685</v>
      </c>
      <c r="T28" s="408">
        <v>16</v>
      </c>
      <c r="U28" s="412">
        <f>$F$20</f>
        <v>0.36458333333333331</v>
      </c>
      <c r="V28" s="406">
        <v>41713</v>
      </c>
      <c r="W28" s="408">
        <v>16</v>
      </c>
      <c r="X28" s="412">
        <f>$F$20</f>
        <v>0.36458333333333331</v>
      </c>
      <c r="Y28" s="404">
        <v>41744</v>
      </c>
      <c r="Z28" s="408">
        <v>16</v>
      </c>
      <c r="AA28" s="412">
        <f>$F$16</f>
        <v>0.36458333333333331</v>
      </c>
      <c r="AB28" s="406">
        <v>41774</v>
      </c>
      <c r="AC28" s="408">
        <v>16</v>
      </c>
      <c r="AD28" s="412">
        <f>$F$18</f>
        <v>0.16666666666666666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3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0.36458333333333331</v>
      </c>
      <c r="J29" s="406">
        <v>41594</v>
      </c>
      <c r="K29" s="408">
        <v>17</v>
      </c>
      <c r="L29" s="412">
        <f>$F$20</f>
        <v>0.36458333333333331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0.16666666666666666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0.36458333333333331</v>
      </c>
      <c r="AB29" s="406">
        <v>41775</v>
      </c>
      <c r="AC29" s="408">
        <v>17</v>
      </c>
      <c r="AD29" s="412">
        <f>$F$19</f>
        <v>0.36458333333333331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3">
      <c r="D30" s="406">
        <v>41534</v>
      </c>
      <c r="E30" s="408">
        <v>18</v>
      </c>
      <c r="F30" s="412">
        <f>$F$16</f>
        <v>0.36458333333333331</v>
      </c>
      <c r="G30" s="405">
        <v>41564</v>
      </c>
      <c r="H30" s="408">
        <v>18</v>
      </c>
      <c r="I30" s="412">
        <f>$F$18</f>
        <v>0.16666666666666666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0.36458333333333331</v>
      </c>
      <c r="P30" s="413">
        <v>41656</v>
      </c>
      <c r="Q30" s="408">
        <v>18</v>
      </c>
      <c r="R30" s="412">
        <f>$F$19</f>
        <v>0.36458333333333331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0.16666666666666666</v>
      </c>
      <c r="AB30" s="406">
        <v>41776</v>
      </c>
      <c r="AC30" s="408">
        <v>18</v>
      </c>
      <c r="AD30" s="412">
        <f>$F$20</f>
        <v>0.36458333333333331</v>
      </c>
      <c r="AE30" s="406">
        <v>41807</v>
      </c>
      <c r="AF30" s="408">
        <v>18</v>
      </c>
      <c r="AG30" s="412">
        <f>$F$16</f>
        <v>0.36458333333333331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  <c r="AQ30" s="121">
        <f>338.75+55.75</f>
        <v>394.5</v>
      </c>
    </row>
    <row r="31" spans="4:43">
      <c r="D31" s="406">
        <v>41535</v>
      </c>
      <c r="E31" s="408">
        <v>19</v>
      </c>
      <c r="F31" s="412">
        <f>$F$17</f>
        <v>0.36458333333333331</v>
      </c>
      <c r="G31" s="405">
        <v>41565</v>
      </c>
      <c r="H31" s="408">
        <v>19</v>
      </c>
      <c r="I31" s="412">
        <f>$F$19</f>
        <v>0.36458333333333331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0.36458333333333331</v>
      </c>
      <c r="P31" s="413">
        <v>41657</v>
      </c>
      <c r="Q31" s="409">
        <v>19</v>
      </c>
      <c r="R31" s="412">
        <f>$F$20</f>
        <v>0.36458333333333331</v>
      </c>
      <c r="S31" s="406">
        <v>41688</v>
      </c>
      <c r="T31" s="408">
        <v>19</v>
      </c>
      <c r="U31" s="412">
        <f>$F$16</f>
        <v>0.36458333333333331</v>
      </c>
      <c r="V31" s="406">
        <v>41716</v>
      </c>
      <c r="W31" s="408">
        <v>19</v>
      </c>
      <c r="X31" s="412">
        <f>$F$16</f>
        <v>0.36458333333333331</v>
      </c>
      <c r="Y31" s="404">
        <v>41747</v>
      </c>
      <c r="Z31" s="408">
        <v>19</v>
      </c>
      <c r="AA31" s="412">
        <f>$F$19</f>
        <v>0.36458333333333331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0.36458333333333331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3">
      <c r="D32" s="406">
        <v>41536</v>
      </c>
      <c r="E32" s="408">
        <v>20</v>
      </c>
      <c r="F32" s="412">
        <f>$F$18</f>
        <v>0.16666666666666666</v>
      </c>
      <c r="G32" s="405">
        <v>41566</v>
      </c>
      <c r="H32" s="408">
        <v>20</v>
      </c>
      <c r="I32" s="412">
        <f>$F$20</f>
        <v>0.36458333333333331</v>
      </c>
      <c r="J32" s="406">
        <v>41597</v>
      </c>
      <c r="K32" s="408">
        <v>20</v>
      </c>
      <c r="L32" s="412">
        <f>$F$16</f>
        <v>0.36458333333333331</v>
      </c>
      <c r="M32" s="406">
        <v>41627</v>
      </c>
      <c r="N32" s="408">
        <v>20</v>
      </c>
      <c r="O32" s="412">
        <f>$F$18</f>
        <v>0.16666666666666666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0.36458333333333331</v>
      </c>
      <c r="V32" s="406">
        <v>41717</v>
      </c>
      <c r="W32" s="408">
        <v>20</v>
      </c>
      <c r="X32" s="412">
        <f>$F$17</f>
        <v>0.36458333333333331</v>
      </c>
      <c r="Y32" s="404">
        <v>41748</v>
      </c>
      <c r="Z32" s="408">
        <v>20</v>
      </c>
      <c r="AA32" s="412">
        <f>$F$20</f>
        <v>0.36458333333333331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0.16666666666666666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0">
      <c r="D33" s="406">
        <v>41537</v>
      </c>
      <c r="E33" s="408">
        <v>21</v>
      </c>
      <c r="F33" s="412">
        <f>$F$19</f>
        <v>0.36458333333333331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0.36458333333333331</v>
      </c>
      <c r="M33" s="406">
        <v>41628</v>
      </c>
      <c r="N33" s="408">
        <v>21</v>
      </c>
      <c r="O33" s="412">
        <f>$F$19</f>
        <v>0.36458333333333331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0.16666666666666666</v>
      </c>
      <c r="V33" s="406">
        <v>41718</v>
      </c>
      <c r="W33" s="409">
        <v>21</v>
      </c>
      <c r="X33" s="412">
        <f>$F$18</f>
        <v>0.16666666666666666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0.36458333333333331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0">
      <c r="D34" s="406">
        <v>41538</v>
      </c>
      <c r="E34" s="408">
        <v>22</v>
      </c>
      <c r="F34" s="412">
        <f>$F$20</f>
        <v>0.36458333333333331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0.16666666666666666</v>
      </c>
      <c r="M34" s="406">
        <v>41629</v>
      </c>
      <c r="N34" s="408">
        <v>22</v>
      </c>
      <c r="O34" s="412">
        <f>$F$20</f>
        <v>0.36458333333333331</v>
      </c>
      <c r="P34" s="413">
        <v>41660</v>
      </c>
      <c r="Q34" s="408">
        <v>22</v>
      </c>
      <c r="R34" s="412">
        <f>$F$16</f>
        <v>0.36458333333333331</v>
      </c>
      <c r="S34" s="406">
        <v>41691</v>
      </c>
      <c r="T34" s="408">
        <v>22</v>
      </c>
      <c r="U34" s="412">
        <f>$F$19</f>
        <v>0.36458333333333331</v>
      </c>
      <c r="V34" s="406">
        <v>41719</v>
      </c>
      <c r="W34" s="409">
        <v>22</v>
      </c>
      <c r="X34" s="412">
        <f>$F$19</f>
        <v>0.36458333333333331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0.36458333333333331</v>
      </c>
      <c r="AE34" s="406">
        <v>41811</v>
      </c>
      <c r="AF34" s="409">
        <v>22</v>
      </c>
      <c r="AG34" s="412">
        <f>$F$20</f>
        <v>0.36458333333333331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0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0.36458333333333331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0.36458333333333331</v>
      </c>
      <c r="S35" s="406">
        <v>41692</v>
      </c>
      <c r="T35" s="409">
        <v>23</v>
      </c>
      <c r="U35" s="412">
        <f>$F$20</f>
        <v>0.36458333333333331</v>
      </c>
      <c r="V35" s="406">
        <v>41720</v>
      </c>
      <c r="W35" s="408">
        <v>23</v>
      </c>
      <c r="X35" s="412">
        <f>$F$20</f>
        <v>0.36458333333333331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0.16666666666666666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0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0.36458333333333331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0.16666666666666666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0.36458333333333331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0">
      <c r="D37" s="406">
        <v>41541</v>
      </c>
      <c r="E37" s="408">
        <v>25</v>
      </c>
      <c r="F37" s="412">
        <f>$F$16</f>
        <v>0.36458333333333331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0.36458333333333331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0.36458333333333331</v>
      </c>
      <c r="AE37" s="406">
        <v>41814</v>
      </c>
      <c r="AF37" s="408">
        <v>25</v>
      </c>
      <c r="AG37" s="412">
        <f>$F$16</f>
        <v>0.36458333333333331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0">
      <c r="D38" s="406">
        <v>41542</v>
      </c>
      <c r="E38" s="408">
        <v>26</v>
      </c>
      <c r="F38" s="412">
        <f>$F$17</f>
        <v>0.36458333333333331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0.36458333333333331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0.36458333333333331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0.36458333333333331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0">
      <c r="D39" s="406">
        <v>41543</v>
      </c>
      <c r="E39" s="408">
        <v>27</v>
      </c>
      <c r="F39" s="412">
        <f>$F$18</f>
        <v>0.16666666666666666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0.36458333333333331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0.36458333333333331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0.16666666666666666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4:40">
      <c r="D40" s="406">
        <v>41544</v>
      </c>
      <c r="E40" s="408">
        <v>28</v>
      </c>
      <c r="F40" s="412">
        <f>$F$19</f>
        <v>0.36458333333333331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0.36458333333333331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0.16666666666666666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0.36458333333333331</v>
      </c>
      <c r="AE40" s="406">
        <v>41817</v>
      </c>
      <c r="AF40" s="409">
        <v>28</v>
      </c>
      <c r="AG40" s="412">
        <f>$F$19</f>
        <v>0.36458333333333331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0">
      <c r="D41" s="406">
        <v>41545</v>
      </c>
      <c r="E41" s="408">
        <v>29</v>
      </c>
      <c r="F41" s="412">
        <f>$F$20</f>
        <v>0.36458333333333331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0.16666666666666666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0.36458333333333331</v>
      </c>
      <c r="S41" s="438"/>
      <c r="T41" s="438"/>
      <c r="U41" s="442"/>
      <c r="V41" s="406">
        <v>41726</v>
      </c>
      <c r="W41" s="409">
        <v>29</v>
      </c>
      <c r="X41" s="412">
        <f>$F$19</f>
        <v>0.36458333333333331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0.36458333333333331</v>
      </c>
      <c r="AE41" s="406">
        <v>41818</v>
      </c>
      <c r="AF41" s="409">
        <v>29</v>
      </c>
      <c r="AG41" s="412">
        <f>$F$20</f>
        <v>0.36458333333333331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0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0.36458333333333331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0.36458333333333331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0.16666666666666666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0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0.16666666666666666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0.36458333333333331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0" s="314" customFormat="1">
      <c r="D44" s="312"/>
      <c r="E44" s="312"/>
      <c r="F44" s="313">
        <f>SUM(F13:F43)</f>
        <v>6.7916666666666661</v>
      </c>
      <c r="G44" s="313"/>
      <c r="H44" s="313"/>
      <c r="I44" s="313">
        <f>SUM(I13:I43)</f>
        <v>5.7500000000000009</v>
      </c>
      <c r="J44" s="313"/>
      <c r="K44" s="313"/>
      <c r="L44" s="313">
        <f>SUM(L13:L43)</f>
        <v>6.1354166666666661</v>
      </c>
      <c r="M44" s="313"/>
      <c r="N44" s="313"/>
      <c r="O44" s="313">
        <f>SUM(O13:O43)</f>
        <v>5.239583333333333</v>
      </c>
      <c r="P44" s="361"/>
      <c r="Q44" s="313"/>
      <c r="R44" s="313">
        <f>SUM(R13:R43)</f>
        <v>6.3541666666666661</v>
      </c>
      <c r="S44" s="313"/>
      <c r="T44" s="313"/>
      <c r="U44" s="313">
        <f>SUM(U13:U43)</f>
        <v>6.479166666666667</v>
      </c>
      <c r="V44" s="313"/>
      <c r="W44" s="313"/>
      <c r="X44" s="313">
        <f>SUM(X13:X43)</f>
        <v>5.510416666666667</v>
      </c>
      <c r="Y44" s="313"/>
      <c r="Z44" s="313"/>
      <c r="AA44" s="313">
        <f>SUM(AA13:AA43)</f>
        <v>4.5104166666666661</v>
      </c>
      <c r="AB44" s="313"/>
      <c r="AC44" s="313"/>
      <c r="AD44" s="313">
        <f>SUM(AD13:AD43)</f>
        <v>5.041666666666667</v>
      </c>
      <c r="AE44" s="313"/>
      <c r="AF44" s="313"/>
      <c r="AG44" s="313">
        <f>SUM(AG13:AG43)</f>
        <v>6.8645833333333321</v>
      </c>
      <c r="AH44" s="313"/>
      <c r="AI44" s="313"/>
      <c r="AJ44" s="313">
        <f>SUM(AJ13:AJ43)</f>
        <v>3.0833333333333326</v>
      </c>
      <c r="AK44" s="313"/>
      <c r="AL44" s="313"/>
      <c r="AM44" s="313">
        <f>SUM(AM13:AM43)</f>
        <v>1.5</v>
      </c>
    </row>
    <row r="46" spans="4:40" ht="15.75" customHeight="1">
      <c r="D46" s="633" t="s">
        <v>109</v>
      </c>
      <c r="E46" s="633"/>
      <c r="F46" s="633"/>
      <c r="G46" s="634">
        <f>SUM(D44:AM44)</f>
        <v>63.260416666666664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SUM(AJ18:AJ22)+SUM(AM37:AM43)</f>
        <v>2.447916666666667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personnels'!G34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1.0729166666666643</v>
      </c>
      <c r="AL46" s="634"/>
      <c r="AM46" s="634"/>
    </row>
    <row r="47" spans="4:40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0">
      <c r="AH48" s="640"/>
      <c r="AI48" s="640"/>
      <c r="AJ48" s="640"/>
      <c r="AK48" s="640"/>
      <c r="AL48" s="640"/>
      <c r="AM48" s="640"/>
    </row>
    <row r="49" spans="1:32">
      <c r="F49" s="108" t="s">
        <v>180</v>
      </c>
      <c r="R49" s="121" t="str">
        <f>'Liste des personnels'!$D$51</f>
        <v>Le Proviseur,</v>
      </c>
      <c r="AD49" s="121" t="s">
        <v>85</v>
      </c>
    </row>
    <row r="51" spans="1:32">
      <c r="A51" s="450" t="s">
        <v>108</v>
      </c>
      <c r="B51" s="637" t="s">
        <v>226</v>
      </c>
      <c r="C51" s="638"/>
      <c r="D51" s="638"/>
      <c r="E51" s="638"/>
      <c r="F51" s="638"/>
    </row>
    <row r="52" spans="1:32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>
        <f>J7</f>
        <v>0</v>
      </c>
    </row>
    <row r="53" spans="1:32">
      <c r="A53" s="428" t="s">
        <v>215</v>
      </c>
      <c r="B53" s="630" t="s">
        <v>222</v>
      </c>
      <c r="C53" s="631"/>
      <c r="D53" s="631"/>
      <c r="E53" s="631"/>
      <c r="F53" s="631"/>
    </row>
    <row r="54" spans="1:32">
      <c r="A54" s="432" t="s">
        <v>107</v>
      </c>
      <c r="B54" s="641" t="s">
        <v>225</v>
      </c>
      <c r="C54" s="642"/>
      <c r="D54" s="642"/>
      <c r="E54" s="642"/>
      <c r="F54" s="642"/>
    </row>
    <row r="55" spans="1:32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8">
    <mergeCell ref="B51:F51"/>
    <mergeCell ref="B52:F52"/>
    <mergeCell ref="B53:F53"/>
    <mergeCell ref="B54:F54"/>
    <mergeCell ref="B55:G55"/>
    <mergeCell ref="AH46:AJ46"/>
    <mergeCell ref="AK46:AM46"/>
    <mergeCell ref="AH47:AM48"/>
    <mergeCell ref="AB12:AD12"/>
    <mergeCell ref="AE12:AG12"/>
    <mergeCell ref="AH12:AJ12"/>
    <mergeCell ref="AK12:AM12"/>
    <mergeCell ref="AB46:AF46"/>
    <mergeCell ref="D46:F46"/>
    <mergeCell ref="G46:I46"/>
    <mergeCell ref="K46:Q46"/>
    <mergeCell ref="R46:T46"/>
    <mergeCell ref="W46:AA46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95" priority="12" stopIfTrue="1" operator="containsText" text="samedi">
      <formula>NOT(ISERROR(SEARCH("samedi",D13)))</formula>
    </cfRule>
    <cfRule type="containsText" dxfId="94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93" priority="6" stopIfTrue="1" operator="containsText" text="sam">
      <formula>NOT(ISERROR(SEARCH("sam",D13)))</formula>
    </cfRule>
    <cfRule type="containsText" dxfId="92" priority="7" stopIfTrue="1" operator="containsText" text="sam;dim">
      <formula>NOT(ISERROR(SEARCH("sam;dim",D13)))</formula>
    </cfRule>
    <cfRule type="containsText" dxfId="91" priority="8" stopIfTrue="1" operator="containsText" text="dim">
      <formula>NOT(ISERROR(SEARCH("dim",D13)))</formula>
    </cfRule>
    <cfRule type="containsText" dxfId="90" priority="9" stopIfTrue="1" operator="containsText" text="lun">
      <formula>NOT(ISERROR(SEARCH("lun",D13)))</formula>
    </cfRule>
    <cfRule type="containsText" dxfId="89" priority="10" stopIfTrue="1" operator="containsText" text="lun">
      <formula>NOT(ISERROR(SEARCH("lun",D13)))</formula>
    </cfRule>
    <cfRule type="containsText" dxfId="88" priority="11" stopIfTrue="1" operator="containsText" text="dim">
      <formula>NOT(ISERROR(SEARCH("dim",D13)))</formula>
    </cfRule>
  </conditionalFormatting>
  <conditionalFormatting sqref="D14">
    <cfRule type="containsText" dxfId="87" priority="5" stopIfTrue="1" operator="containsText" text="sam">
      <formula>NOT(ISERROR(SEARCH("sam",D14)))</formula>
    </cfRule>
  </conditionalFormatting>
  <conditionalFormatting sqref="A53">
    <cfRule type="containsText" dxfId="86" priority="4" operator="containsText" text="FERIE">
      <formula>NOT(ISERROR(SEARCH("FERIE",A53)))</formula>
    </cfRule>
  </conditionalFormatting>
  <conditionalFormatting sqref="A52">
    <cfRule type="cellIs" dxfId="85" priority="3" operator="equal">
      <formula>$A$53</formula>
    </cfRule>
  </conditionalFormatting>
  <conditionalFormatting sqref="A52">
    <cfRule type="cellIs" dxfId="84" priority="2" operator="equal">
      <formula>$A$53</formula>
    </cfRule>
  </conditionalFormatting>
  <conditionalFormatting sqref="A53">
    <cfRule type="cellIs" dxfId="83" priority="1" operator="equal">
      <formula>$A$53</formula>
    </cfRule>
  </conditionalFormatting>
  <pageMargins left="0.15763888888888888" right="0.2361111111111111" top="0.19652777777777777" bottom="0.11805555555555555" header="0.51180555555555551" footer="0.51180555555555551"/>
  <pageSetup paperSize="9" scale="65" firstPageNumber="0" orientation="landscape" r:id="rId1"/>
  <headerFooter alignWithMargins="0"/>
  <drawing r:id="rId2"/>
</worksheet>
</file>

<file path=xl/worksheets/sheet57.xml><?xml version="1.0" encoding="utf-8"?>
<worksheet xmlns="http://schemas.openxmlformats.org/spreadsheetml/2006/main" xmlns:r="http://schemas.openxmlformats.org/officeDocument/2006/relationships">
  <sheetPr codeName="Feuil66"/>
  <dimension ref="A4:BJ31"/>
  <sheetViews>
    <sheetView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3.109375" style="34" customWidth="1"/>
    <col min="61" max="61" width="11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tr">
        <f>'Liste des personnels'!G4</f>
        <v>Emploi du temps à compter du 1 septembre 2017</v>
      </c>
      <c r="BC5" s="35"/>
      <c r="BI5" s="34"/>
    </row>
    <row r="8" spans="1:62" s="38" customFormat="1" ht="18.75" customHeight="1">
      <c r="B8" s="39" t="s">
        <v>69</v>
      </c>
      <c r="N8" s="39">
        <f>'Liste des personnels'!C35</f>
        <v>0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>
        <f>'Liste des personnels'!D35</f>
        <v>0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>
        <f>'Liste des personnels'!E35</f>
        <v>0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personnels'!F35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96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96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2" ht="30" customHeight="1">
      <c r="A14" s="50" t="s">
        <v>76</v>
      </c>
      <c r="B14" s="51"/>
      <c r="C14" s="52"/>
      <c r="D14" s="53"/>
      <c r="E14" s="54"/>
      <c r="F14" s="57"/>
      <c r="G14" s="57"/>
      <c r="H14" s="53"/>
      <c r="I14" s="54"/>
      <c r="J14" s="56"/>
      <c r="K14" s="56"/>
      <c r="L14" s="213"/>
      <c r="M14" s="214"/>
      <c r="N14" s="214"/>
      <c r="O14" s="214"/>
      <c r="P14" s="213"/>
      <c r="Q14" s="214"/>
      <c r="R14" s="251"/>
      <c r="S14" s="251"/>
      <c r="T14" s="213"/>
      <c r="U14" s="214"/>
      <c r="V14" s="214"/>
      <c r="W14" s="214"/>
      <c r="X14" s="213"/>
      <c r="Y14" s="214"/>
      <c r="Z14" s="214"/>
      <c r="AA14" s="214"/>
      <c r="AB14" s="209"/>
      <c r="AC14" s="210"/>
      <c r="AD14" s="210"/>
      <c r="AE14" s="252"/>
      <c r="AF14" s="209"/>
      <c r="AG14" s="214"/>
      <c r="AH14" s="214"/>
      <c r="AI14" s="214"/>
      <c r="AJ14" s="213"/>
      <c r="AK14" s="214"/>
      <c r="AL14" s="214"/>
      <c r="AM14" s="253"/>
      <c r="AN14" s="254"/>
      <c r="AO14" s="214"/>
      <c r="AP14" s="214"/>
      <c r="AQ14" s="253"/>
      <c r="AR14" s="213"/>
      <c r="AS14" s="214"/>
      <c r="AT14" s="214"/>
      <c r="AU14" s="214"/>
      <c r="AV14" s="213"/>
      <c r="AW14" s="214"/>
      <c r="AX14" s="210"/>
      <c r="AY14" s="210"/>
      <c r="AZ14" s="209"/>
      <c r="BA14" s="210"/>
      <c r="BB14" s="210"/>
      <c r="BC14" s="210"/>
      <c r="BD14" s="209"/>
      <c r="BE14" s="210"/>
      <c r="BF14" s="210"/>
      <c r="BG14" s="210"/>
      <c r="BH14" s="255"/>
      <c r="BI14" s="256">
        <v>0.36458333333333331</v>
      </c>
    </row>
    <row r="15" spans="1:62" ht="30" customHeight="1">
      <c r="A15" s="63" t="s">
        <v>77</v>
      </c>
      <c r="B15" s="64"/>
      <c r="C15" s="65"/>
      <c r="D15" s="66"/>
      <c r="E15" s="67"/>
      <c r="F15" s="71"/>
      <c r="G15" s="71"/>
      <c r="H15" s="66"/>
      <c r="I15" s="67"/>
      <c r="J15" s="69"/>
      <c r="K15" s="69"/>
      <c r="L15" s="221"/>
      <c r="M15" s="222"/>
      <c r="N15" s="222"/>
      <c r="O15" s="222"/>
      <c r="P15" s="221"/>
      <c r="Q15" s="222"/>
      <c r="R15" s="251"/>
      <c r="S15" s="251"/>
      <c r="T15" s="221"/>
      <c r="U15" s="222"/>
      <c r="V15" s="222"/>
      <c r="W15" s="222"/>
      <c r="X15" s="221"/>
      <c r="Y15" s="222"/>
      <c r="Z15" s="222"/>
      <c r="AA15" s="222"/>
      <c r="AB15" s="225"/>
      <c r="AC15" s="219"/>
      <c r="AD15" s="219"/>
      <c r="AE15" s="257"/>
      <c r="AF15" s="218"/>
      <c r="AG15" s="224"/>
      <c r="AH15" s="224"/>
      <c r="AI15" s="222"/>
      <c r="AJ15" s="221"/>
      <c r="AK15" s="222"/>
      <c r="AL15" s="222"/>
      <c r="AM15" s="258"/>
      <c r="AN15" s="259"/>
      <c r="AO15" s="222"/>
      <c r="AP15" s="222"/>
      <c r="AQ15" s="258"/>
      <c r="AR15" s="221"/>
      <c r="AS15" s="222"/>
      <c r="AT15" s="222"/>
      <c r="AU15" s="222"/>
      <c r="AV15" s="223"/>
      <c r="AW15" s="224"/>
      <c r="AX15" s="226"/>
      <c r="AY15" s="226"/>
      <c r="AZ15" s="218"/>
      <c r="BA15" s="226"/>
      <c r="BB15" s="226"/>
      <c r="BC15" s="226"/>
      <c r="BD15" s="218"/>
      <c r="BE15" s="226"/>
      <c r="BF15" s="226"/>
      <c r="BG15" s="226"/>
      <c r="BH15" s="260"/>
      <c r="BI15" s="261">
        <f>BI14</f>
        <v>0.36458333333333331</v>
      </c>
    </row>
    <row r="16" spans="1:62" ht="30" customHeight="1">
      <c r="A16" s="63" t="s">
        <v>78</v>
      </c>
      <c r="B16" s="64"/>
      <c r="C16" s="65"/>
      <c r="D16" s="66"/>
      <c r="E16" s="74"/>
      <c r="F16" s="78"/>
      <c r="G16" s="78"/>
      <c r="H16" s="66"/>
      <c r="I16" s="74"/>
      <c r="J16" s="74"/>
      <c r="K16" s="67"/>
      <c r="L16" s="221"/>
      <c r="M16" s="222"/>
      <c r="N16" s="222"/>
      <c r="O16" s="222"/>
      <c r="P16" s="223"/>
      <c r="Q16" s="224"/>
      <c r="R16" s="251"/>
      <c r="S16" s="224"/>
      <c r="T16" s="223"/>
      <c r="U16" s="224"/>
      <c r="V16" s="224"/>
      <c r="W16" s="224"/>
      <c r="X16" s="221"/>
      <c r="Y16" s="222"/>
      <c r="Z16" s="224"/>
      <c r="AA16" s="224"/>
      <c r="AB16" s="218"/>
      <c r="AC16" s="227"/>
      <c r="AD16" s="227"/>
      <c r="AE16" s="262"/>
      <c r="AF16" s="218"/>
      <c r="AG16" s="226"/>
      <c r="AH16" s="226"/>
      <c r="AI16" s="262"/>
      <c r="AJ16" s="228"/>
      <c r="AK16" s="227"/>
      <c r="AL16" s="227"/>
      <c r="AM16" s="262"/>
      <c r="AN16" s="228"/>
      <c r="AO16" s="227"/>
      <c r="AP16" s="227"/>
      <c r="AQ16" s="262"/>
      <c r="AR16" s="228"/>
      <c r="AS16" s="226"/>
      <c r="AT16" s="226"/>
      <c r="AU16" s="226"/>
      <c r="AV16" s="218"/>
      <c r="AW16" s="226"/>
      <c r="AX16" s="226"/>
      <c r="AY16" s="226"/>
      <c r="AZ16" s="218"/>
      <c r="BA16" s="226"/>
      <c r="BB16" s="226"/>
      <c r="BC16" s="226"/>
      <c r="BD16" s="218"/>
      <c r="BE16" s="226"/>
      <c r="BF16" s="226"/>
      <c r="BG16" s="226"/>
      <c r="BH16" s="260"/>
      <c r="BI16" s="261">
        <v>0.16666666666666666</v>
      </c>
    </row>
    <row r="17" spans="1:61" ht="30" customHeight="1">
      <c r="A17" s="81" t="s">
        <v>79</v>
      </c>
      <c r="B17" s="82"/>
      <c r="C17" s="65"/>
      <c r="D17" s="66"/>
      <c r="E17" s="74"/>
      <c r="F17" s="78"/>
      <c r="G17" s="78"/>
      <c r="H17" s="66"/>
      <c r="I17" s="74"/>
      <c r="J17" s="76"/>
      <c r="K17" s="76"/>
      <c r="L17" s="223"/>
      <c r="M17" s="224"/>
      <c r="N17" s="224"/>
      <c r="O17" s="224"/>
      <c r="P17" s="223"/>
      <c r="Q17" s="224"/>
      <c r="R17" s="251"/>
      <c r="S17" s="251"/>
      <c r="T17" s="223"/>
      <c r="U17" s="224"/>
      <c r="V17" s="224"/>
      <c r="W17" s="224"/>
      <c r="X17" s="223"/>
      <c r="Y17" s="224"/>
      <c r="Z17" s="224"/>
      <c r="AA17" s="224"/>
      <c r="AB17" s="218"/>
      <c r="AC17" s="226"/>
      <c r="AD17" s="226"/>
      <c r="AE17" s="263"/>
      <c r="AF17" s="218"/>
      <c r="AG17" s="224"/>
      <c r="AH17" s="224"/>
      <c r="AI17" s="224"/>
      <c r="AJ17" s="223"/>
      <c r="AK17" s="224"/>
      <c r="AL17" s="224"/>
      <c r="AM17" s="264"/>
      <c r="AN17" s="265"/>
      <c r="AO17" s="224"/>
      <c r="AP17" s="224"/>
      <c r="AQ17" s="264"/>
      <c r="AR17" s="223"/>
      <c r="AS17" s="224"/>
      <c r="AT17" s="224"/>
      <c r="AU17" s="224"/>
      <c r="AV17" s="223"/>
      <c r="AW17" s="224"/>
      <c r="AX17" s="226"/>
      <c r="AY17" s="226"/>
      <c r="AZ17" s="218"/>
      <c r="BA17" s="226"/>
      <c r="BB17" s="226"/>
      <c r="BC17" s="226"/>
      <c r="BD17" s="218"/>
      <c r="BE17" s="226"/>
      <c r="BF17" s="226"/>
      <c r="BG17" s="226"/>
      <c r="BH17" s="260"/>
      <c r="BI17" s="266">
        <f>BI14</f>
        <v>0.36458333333333331</v>
      </c>
    </row>
    <row r="18" spans="1:61" ht="30" customHeight="1">
      <c r="A18" s="63" t="s">
        <v>80</v>
      </c>
      <c r="B18" s="64"/>
      <c r="C18" s="65"/>
      <c r="D18" s="66"/>
      <c r="E18" s="67"/>
      <c r="F18" s="71"/>
      <c r="G18" s="71"/>
      <c r="H18" s="66"/>
      <c r="I18" s="67"/>
      <c r="J18" s="69"/>
      <c r="K18" s="69"/>
      <c r="L18" s="221"/>
      <c r="M18" s="222"/>
      <c r="N18" s="222"/>
      <c r="O18" s="222"/>
      <c r="P18" s="221"/>
      <c r="Q18" s="222"/>
      <c r="R18" s="251"/>
      <c r="S18" s="251"/>
      <c r="T18" s="221"/>
      <c r="U18" s="222"/>
      <c r="V18" s="222"/>
      <c r="W18" s="222"/>
      <c r="X18" s="221"/>
      <c r="Y18" s="222"/>
      <c r="Z18" s="222"/>
      <c r="AA18" s="222"/>
      <c r="AB18" s="225"/>
      <c r="AC18" s="219"/>
      <c r="AD18" s="219"/>
      <c r="AE18" s="257"/>
      <c r="AF18" s="218"/>
      <c r="AG18" s="224"/>
      <c r="AH18" s="224"/>
      <c r="AI18" s="222"/>
      <c r="AJ18" s="221"/>
      <c r="AK18" s="222"/>
      <c r="AL18" s="222"/>
      <c r="AM18" s="258"/>
      <c r="AN18" s="259"/>
      <c r="AO18" s="222"/>
      <c r="AP18" s="222"/>
      <c r="AQ18" s="258"/>
      <c r="AR18" s="221"/>
      <c r="AS18" s="222"/>
      <c r="AT18" s="222"/>
      <c r="AU18" s="222"/>
      <c r="AV18" s="223"/>
      <c r="AW18" s="224"/>
      <c r="AX18" s="226"/>
      <c r="AY18" s="226"/>
      <c r="AZ18" s="218"/>
      <c r="BA18" s="226"/>
      <c r="BB18" s="226"/>
      <c r="BC18" s="226"/>
      <c r="BD18" s="218"/>
      <c r="BE18" s="226"/>
      <c r="BF18" s="226"/>
      <c r="BG18" s="226"/>
      <c r="BH18" s="260"/>
      <c r="BI18" s="261">
        <f>BI14</f>
        <v>0.36458333333333331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185"/>
      <c r="BI19" s="95"/>
    </row>
    <row r="20" spans="1:6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186"/>
      <c r="BI20" s="100"/>
    </row>
    <row r="21" spans="1:6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87">
        <f>BI14+BI15+BI16+BI17+BI18</f>
        <v>1.6249999999999998</v>
      </c>
    </row>
    <row r="22" spans="1:61">
      <c r="E22" s="104"/>
      <c r="F22" s="105"/>
      <c r="G22" s="106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 s="91" customFormat="1">
      <c r="BI23" s="154"/>
    </row>
    <row r="24" spans="1:61">
      <c r="BB24" s="102"/>
      <c r="BC24" s="102"/>
      <c r="BD24" s="102"/>
      <c r="BE24" s="102"/>
      <c r="BF24" s="102"/>
      <c r="BG24" s="102"/>
      <c r="BH24" s="102"/>
    </row>
    <row r="25" spans="1:61">
      <c r="BB25" s="102"/>
      <c r="BC25" s="102"/>
      <c r="BD25" s="102"/>
      <c r="BE25" s="102"/>
      <c r="BF25" s="102"/>
      <c r="BG25" s="102"/>
      <c r="BH25" s="102"/>
    </row>
    <row r="26" spans="1:61">
      <c r="M26" s="108" t="s">
        <v>128</v>
      </c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</row>
    <row r="28" spans="1:61">
      <c r="AF28" s="34" t="str">
        <f>'Liste des personnels'!$D$51</f>
        <v>Le Proviseur,</v>
      </c>
      <c r="AV28" s="34" t="s">
        <v>85</v>
      </c>
    </row>
    <row r="31" spans="1:61">
      <c r="AH31" s="34" t="str">
        <f>'Liste des personnels'!$D$53</f>
        <v>J-M. SAILLY</v>
      </c>
      <c r="AX31" s="34">
        <f>N8</f>
        <v>0</v>
      </c>
    </row>
  </sheetData>
  <sheetProtection selectLockedCells="1" selectUnlockedCells="1"/>
  <mergeCells count="23">
    <mergeCell ref="BF21:BH21"/>
    <mergeCell ref="AM13:AN13"/>
    <mergeCell ref="AQ13:AR13"/>
    <mergeCell ref="AU13:AV13"/>
    <mergeCell ref="AY13:AZ13"/>
    <mergeCell ref="BC13:BD13"/>
    <mergeCell ref="BG13:BH13"/>
    <mergeCell ref="E12:BH12"/>
    <mergeCell ref="C13:D13"/>
    <mergeCell ref="G13:H13"/>
    <mergeCell ref="K13:L13"/>
    <mergeCell ref="O13:P13"/>
    <mergeCell ref="S13:T13"/>
    <mergeCell ref="W13:X13"/>
    <mergeCell ref="AA13:AB13"/>
    <mergeCell ref="AE13:AF13"/>
    <mergeCell ref="AI13:AJ13"/>
    <mergeCell ref="AK8:AR8"/>
    <mergeCell ref="AS8:BJ8"/>
    <mergeCell ref="AK9:AR9"/>
    <mergeCell ref="AS9:BI9"/>
    <mergeCell ref="AK10:AR10"/>
    <mergeCell ref="AS10:BI10"/>
  </mergeCells>
  <pageMargins left="0.57013888888888886" right="0.25" top="0.3298611111111111" bottom="0.32013888888888886" header="0.51180555555555551" footer="0.51180555555555551"/>
  <pageSetup paperSize="9" firstPageNumber="0" orientation="landscape" horizontalDpi="300" verticalDpi="300" r:id="rId1"/>
  <headerFooter alignWithMargins="0"/>
  <drawing r:id="rId2"/>
</worksheet>
</file>

<file path=xl/worksheets/sheet58.xml><?xml version="1.0" encoding="utf-8"?>
<worksheet xmlns="http://schemas.openxmlformats.org/spreadsheetml/2006/main" xmlns:r="http://schemas.openxmlformats.org/officeDocument/2006/relationships">
  <sheetPr codeName="Feuil45"/>
  <dimension ref="A4:BC55"/>
  <sheetViews>
    <sheetView topLeftCell="A19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2.44140625" style="121" customWidth="1"/>
    <col min="5" max="5" width="3.6640625" style="121" customWidth="1"/>
    <col min="6" max="6" width="7.88671875" style="121" customWidth="1"/>
    <col min="7" max="7" width="2.109375" style="121" customWidth="1"/>
    <col min="8" max="8" width="3.6640625" style="121" customWidth="1"/>
    <col min="9" max="9" width="7.88671875" style="121" customWidth="1"/>
    <col min="10" max="10" width="2.109375" style="121" customWidth="1"/>
    <col min="11" max="11" width="3.6640625" style="121" customWidth="1"/>
    <col min="12" max="12" width="7.88671875" style="121" customWidth="1"/>
    <col min="13" max="13" width="2.109375" style="121" customWidth="1"/>
    <col min="14" max="14" width="3.6640625" style="121" customWidth="1"/>
    <col min="15" max="15" width="7.88671875" style="121" customWidth="1"/>
    <col min="16" max="16" width="2.109375" style="121" customWidth="1"/>
    <col min="17" max="17" width="3.6640625" style="121" customWidth="1"/>
    <col min="18" max="18" width="7.88671875" style="121" customWidth="1"/>
    <col min="19" max="19" width="2.109375" style="121" customWidth="1"/>
    <col min="20" max="20" width="3.6640625" style="121" customWidth="1"/>
    <col min="21" max="21" width="7.88671875" style="121" customWidth="1"/>
    <col min="22" max="22" width="2.109375" style="121" customWidth="1"/>
    <col min="23" max="23" width="3.6640625" style="121" customWidth="1"/>
    <col min="24" max="24" width="7.88671875" style="121" customWidth="1"/>
    <col min="25" max="25" width="2.109375" style="121" customWidth="1"/>
    <col min="26" max="26" width="3.6640625" style="121" customWidth="1"/>
    <col min="27" max="27" width="7.88671875" style="121" customWidth="1"/>
    <col min="28" max="28" width="2.109375" style="121" customWidth="1"/>
    <col min="29" max="29" width="3.6640625" style="121" customWidth="1"/>
    <col min="30" max="30" width="7.88671875" style="121" customWidth="1"/>
    <col min="31" max="31" width="2.109375" style="121" customWidth="1"/>
    <col min="32" max="32" width="3.6640625" style="121" customWidth="1"/>
    <col min="33" max="33" width="7.88671875" style="121" customWidth="1"/>
    <col min="34" max="34" width="2.109375" style="121" customWidth="1"/>
    <col min="35" max="35" width="3.6640625" style="121" customWidth="1"/>
    <col min="36" max="36" width="7.88671875" style="121" customWidth="1"/>
    <col min="37" max="37" width="2.44140625" style="121" customWidth="1"/>
    <col min="38" max="38" width="3.6640625" style="121" customWidth="1"/>
    <col min="39" max="39" width="7.88671875" style="121" customWidth="1"/>
    <col min="40" max="40" width="2.88671875" style="121" customWidth="1"/>
    <col min="41" max="41" width="3.109375" style="121" customWidth="1"/>
    <col min="42" max="42" width="7.44140625" style="121" customWidth="1"/>
    <col min="43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/>
      <c r="AI4" s="91"/>
      <c r="AJ4" s="91"/>
      <c r="AK4" s="91" t="str">
        <f>'Liste des personnels'!G3</f>
        <v>Année scolaire 2017-2018</v>
      </c>
      <c r="AL4" s="91"/>
      <c r="AM4" s="122"/>
      <c r="AN4" s="91"/>
      <c r="AO4" s="126"/>
      <c r="AP4" s="126"/>
      <c r="AQ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>
        <f>'Liste des personnels'!C35</f>
        <v>0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>
        <f>'Liste des personnels'!D35</f>
        <v>0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>
        <f>'Liste des personnels'!E35</f>
        <v>0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personnels'!J39</f>
        <v>41520</v>
      </c>
      <c r="I9" s="629"/>
      <c r="J9" s="629"/>
      <c r="K9" s="102"/>
      <c r="L9" s="107" t="s">
        <v>5</v>
      </c>
      <c r="M9" s="107"/>
      <c r="N9" s="629">
        <f>'Liste des personnels'!L39</f>
        <v>41669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personnels'!F35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18.75" customHeight="1">
      <c r="U10" s="615" t="s">
        <v>88</v>
      </c>
      <c r="V10" s="615"/>
      <c r="W10" s="615"/>
      <c r="X10" s="615"/>
      <c r="Y10" s="615"/>
      <c r="Z10" s="615"/>
      <c r="AA10" s="693" t="s">
        <v>129</v>
      </c>
      <c r="AB10" s="693"/>
      <c r="AC10" s="693"/>
      <c r="AD10" s="693"/>
      <c r="AE10" s="693"/>
      <c r="AF10" s="693"/>
      <c r="AG10" s="693"/>
      <c r="AH10" s="693"/>
      <c r="AI10" s="693"/>
      <c r="AJ10" s="693"/>
      <c r="AK10" s="693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5" ht="15.75" customHeight="1" thickBot="1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  <c r="AN12" s="694" t="s">
        <v>92</v>
      </c>
      <c r="AO12" s="694"/>
      <c r="AP12" s="694"/>
    </row>
    <row r="13" spans="1:55" s="141" customFormat="1">
      <c r="D13" s="406">
        <v>41517</v>
      </c>
      <c r="E13" s="411">
        <v>1</v>
      </c>
      <c r="F13" s="433">
        <v>0.29166666666666669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0.36458333333333331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0.36458333333333331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0.36458333333333331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  <c r="AN13" s="142" t="s">
        <v>101</v>
      </c>
      <c r="AO13" s="144">
        <v>1</v>
      </c>
      <c r="AP13" s="149">
        <f>I25</f>
        <v>0.36458333333333331</v>
      </c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0.36458333333333331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0.36458333333333331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0.36458333333333331</v>
      </c>
      <c r="AK14" s="406">
        <v>41852</v>
      </c>
      <c r="AL14" s="409">
        <v>2</v>
      </c>
      <c r="AM14" s="432" t="s">
        <v>223</v>
      </c>
      <c r="AN14" s="143" t="s">
        <v>101</v>
      </c>
      <c r="AO14" s="199">
        <v>2</v>
      </c>
      <c r="AP14" s="146">
        <f>I26</f>
        <v>0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0.36458333333333331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0.36458333333333331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0.36458333333333331</v>
      </c>
      <c r="AK15" s="406">
        <v>41853</v>
      </c>
      <c r="AL15" s="409">
        <v>3</v>
      </c>
      <c r="AM15" s="432" t="s">
        <v>223</v>
      </c>
      <c r="AN15" s="143" t="s">
        <v>102</v>
      </c>
      <c r="AO15" s="199">
        <v>3</v>
      </c>
      <c r="AP15" s="146">
        <f>I27</f>
        <v>0</v>
      </c>
    </row>
    <row r="16" spans="1:55">
      <c r="D16" s="406">
        <v>41520</v>
      </c>
      <c r="E16" s="407">
        <v>4</v>
      </c>
      <c r="F16" s="412">
        <f>'11 semainier'!$BI$14</f>
        <v>0.36458333333333331</v>
      </c>
      <c r="G16" s="405">
        <v>41550</v>
      </c>
      <c r="H16" s="407">
        <v>4</v>
      </c>
      <c r="I16" s="412">
        <f>$F$18</f>
        <v>0.16666666666666666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0.36458333333333331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0.16666666666666666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0.36458333333333331</v>
      </c>
      <c r="AH16" s="405">
        <v>41823</v>
      </c>
      <c r="AI16" s="407">
        <v>4</v>
      </c>
      <c r="AJ16" s="412">
        <f>$F$18</f>
        <v>0.16666666666666666</v>
      </c>
      <c r="AK16" s="406">
        <v>41854</v>
      </c>
      <c r="AL16" s="407">
        <v>4</v>
      </c>
      <c r="AM16" s="432"/>
      <c r="AN16" s="143" t="s">
        <v>104</v>
      </c>
      <c r="AO16" s="144">
        <v>4</v>
      </c>
      <c r="AP16" s="146">
        <f>I28</f>
        <v>0.36458333333333331</v>
      </c>
    </row>
    <row r="17" spans="4:42">
      <c r="D17" s="406">
        <v>41521</v>
      </c>
      <c r="E17" s="407">
        <v>5</v>
      </c>
      <c r="F17" s="412">
        <f>'11 semainier'!$BI$15</f>
        <v>0.36458333333333331</v>
      </c>
      <c r="G17" s="405">
        <v>41551</v>
      </c>
      <c r="H17" s="407">
        <v>5</v>
      </c>
      <c r="I17" s="412">
        <f>$F$19</f>
        <v>0.36458333333333331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0.36458333333333331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0.36458333333333331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0.36458333333333331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0.36458333333333331</v>
      </c>
      <c r="AH17" s="405">
        <v>41824</v>
      </c>
      <c r="AI17" s="407">
        <v>5</v>
      </c>
      <c r="AJ17" s="412">
        <f>$F$19</f>
        <v>0.36458333333333331</v>
      </c>
      <c r="AK17" s="406">
        <v>41855</v>
      </c>
      <c r="AL17" s="407">
        <v>5</v>
      </c>
      <c r="AM17" s="432"/>
      <c r="AN17" s="151" t="s">
        <v>106</v>
      </c>
      <c r="AO17" s="205">
        <v>5</v>
      </c>
      <c r="AP17" s="150"/>
    </row>
    <row r="18" spans="4:42">
      <c r="D18" s="406">
        <v>41522</v>
      </c>
      <c r="E18" s="408">
        <v>6</v>
      </c>
      <c r="F18" s="412">
        <f>'11 semainier'!$BI$16</f>
        <v>0.16666666666666666</v>
      </c>
      <c r="G18" s="405">
        <v>41552</v>
      </c>
      <c r="H18" s="408">
        <v>6</v>
      </c>
      <c r="I18" s="412">
        <f>$F$20</f>
        <v>0.36458333333333331</v>
      </c>
      <c r="J18" s="406">
        <v>41583</v>
      </c>
      <c r="K18" s="408">
        <v>6</v>
      </c>
      <c r="L18" s="412">
        <f>$F$16</f>
        <v>0.36458333333333331</v>
      </c>
      <c r="M18" s="406">
        <v>41613</v>
      </c>
      <c r="N18" s="408">
        <v>6</v>
      </c>
      <c r="O18" s="412">
        <f>$F$18</f>
        <v>0.16666666666666666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0.36458333333333331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0.36458333333333331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0.16666666666666666</v>
      </c>
      <c r="AH18" s="405">
        <v>41825</v>
      </c>
      <c r="AI18" s="408">
        <v>6</v>
      </c>
      <c r="AJ18" s="412">
        <f>$F$20</f>
        <v>0.36458333333333331</v>
      </c>
      <c r="AK18" s="406">
        <v>41856</v>
      </c>
      <c r="AL18" s="408">
        <v>6</v>
      </c>
      <c r="AM18" s="432" t="s">
        <v>223</v>
      </c>
      <c r="AN18" s="151" t="s">
        <v>103</v>
      </c>
      <c r="AO18" s="147">
        <v>6</v>
      </c>
      <c r="AP18" s="150"/>
    </row>
    <row r="19" spans="4:42">
      <c r="D19" s="406">
        <v>41523</v>
      </c>
      <c r="E19" s="408">
        <v>7</v>
      </c>
      <c r="F19" s="412">
        <f>'11 semainier'!$BI$17</f>
        <v>0.36458333333333331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0.36458333333333331</v>
      </c>
      <c r="M19" s="406">
        <v>41614</v>
      </c>
      <c r="N19" s="408">
        <v>7</v>
      </c>
      <c r="O19" s="412">
        <f>$F$19</f>
        <v>0.36458333333333331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0.16666666666666666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0.36458333333333331</v>
      </c>
      <c r="AE19" s="406">
        <v>41796</v>
      </c>
      <c r="AF19" s="409">
        <v>7</v>
      </c>
      <c r="AG19" s="412">
        <f>$F$19</f>
        <v>0.36458333333333331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  <c r="AN19" s="143" t="s">
        <v>105</v>
      </c>
      <c r="AO19" s="200">
        <v>7</v>
      </c>
      <c r="AP19" s="146">
        <f>I24</f>
        <v>0.36458333333333331</v>
      </c>
    </row>
    <row r="20" spans="4:42">
      <c r="D20" s="406">
        <v>41524</v>
      </c>
      <c r="E20" s="408">
        <v>8</v>
      </c>
      <c r="F20" s="412">
        <f>'11 semainier'!$BI$18</f>
        <v>0.36458333333333331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0.16666666666666666</v>
      </c>
      <c r="M20" s="406">
        <v>41615</v>
      </c>
      <c r="N20" s="408">
        <v>8</v>
      </c>
      <c r="O20" s="412">
        <f>$F$20</f>
        <v>0.36458333333333331</v>
      </c>
      <c r="P20" s="413">
        <v>41646</v>
      </c>
      <c r="Q20" s="408">
        <v>8</v>
      </c>
      <c r="R20" s="412">
        <f>$F$16</f>
        <v>0.36458333333333331</v>
      </c>
      <c r="S20" s="406">
        <v>41677</v>
      </c>
      <c r="T20" s="409">
        <v>8</v>
      </c>
      <c r="U20" s="412">
        <f>$F$19</f>
        <v>0.36458333333333331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0.36458333333333331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  <c r="AN20" s="143" t="s">
        <v>101</v>
      </c>
      <c r="AO20" s="145">
        <v>8</v>
      </c>
      <c r="AP20" s="146">
        <f>I25</f>
        <v>0.36458333333333331</v>
      </c>
    </row>
    <row r="21" spans="4:42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0.36458333333333331</v>
      </c>
      <c r="J21" s="406">
        <v>41586</v>
      </c>
      <c r="K21" s="408">
        <v>9</v>
      </c>
      <c r="L21" s="412">
        <f>$F$19</f>
        <v>0.36458333333333331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0.36458333333333331</v>
      </c>
      <c r="S21" s="406">
        <v>41678</v>
      </c>
      <c r="T21" s="407">
        <v>9</v>
      </c>
      <c r="U21" s="412">
        <f>$F$20</f>
        <v>0.36458333333333331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0.36458333333333331</v>
      </c>
      <c r="AB21" s="406">
        <v>41767</v>
      </c>
      <c r="AC21" s="408">
        <v>9</v>
      </c>
      <c r="AD21" s="412">
        <f>$F$18</f>
        <v>0.16666666666666666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  <c r="AN21" s="143" t="s">
        <v>101</v>
      </c>
      <c r="AO21" s="199">
        <v>9</v>
      </c>
      <c r="AP21" s="146">
        <f>I26</f>
        <v>0</v>
      </c>
    </row>
    <row r="22" spans="4:42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0.36458333333333331</v>
      </c>
      <c r="J22" s="406">
        <v>41587</v>
      </c>
      <c r="K22" s="408">
        <v>10</v>
      </c>
      <c r="L22" s="412">
        <f>$F$20</f>
        <v>0.36458333333333331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0.16666666666666666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0.36458333333333331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  <c r="AN22" s="143" t="s">
        <v>102</v>
      </c>
      <c r="AO22" s="199">
        <v>10</v>
      </c>
      <c r="AP22" s="146">
        <f>I27</f>
        <v>0</v>
      </c>
    </row>
    <row r="23" spans="4:42">
      <c r="D23" s="406">
        <v>41527</v>
      </c>
      <c r="E23" s="408">
        <v>11</v>
      </c>
      <c r="F23" s="412">
        <f>$F$16</f>
        <v>0.36458333333333331</v>
      </c>
      <c r="G23" s="405">
        <v>41557</v>
      </c>
      <c r="H23" s="408">
        <v>11</v>
      </c>
      <c r="I23" s="412">
        <f>$F$18</f>
        <v>0.16666666666666666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0.36458333333333331</v>
      </c>
      <c r="P23" s="413">
        <v>41649</v>
      </c>
      <c r="Q23" s="408">
        <v>11</v>
      </c>
      <c r="R23" s="412">
        <f>$F$19</f>
        <v>0.36458333333333331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0.16666666666666666</v>
      </c>
      <c r="AB23" s="406">
        <v>41769</v>
      </c>
      <c r="AC23" s="409">
        <v>11</v>
      </c>
      <c r="AD23" s="412">
        <f>$F$20</f>
        <v>0.36458333333333331</v>
      </c>
      <c r="AE23" s="406">
        <v>41800</v>
      </c>
      <c r="AF23" s="408">
        <v>11</v>
      </c>
      <c r="AG23" s="412">
        <f>$F$16</f>
        <v>0.36458333333333331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  <c r="AN23" s="143" t="s">
        <v>104</v>
      </c>
      <c r="AO23" s="199">
        <v>11</v>
      </c>
      <c r="AP23" s="146">
        <f>I28</f>
        <v>0.36458333333333331</v>
      </c>
    </row>
    <row r="24" spans="4:42">
      <c r="D24" s="406">
        <v>41528</v>
      </c>
      <c r="E24" s="408">
        <v>12</v>
      </c>
      <c r="F24" s="412">
        <f>$F$17</f>
        <v>0.36458333333333331</v>
      </c>
      <c r="G24" s="405">
        <v>41558</v>
      </c>
      <c r="H24" s="408">
        <v>12</v>
      </c>
      <c r="I24" s="412">
        <f>$F$19</f>
        <v>0.36458333333333331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0.36458333333333331</v>
      </c>
      <c r="P24" s="413">
        <v>41650</v>
      </c>
      <c r="Q24" s="409">
        <v>12</v>
      </c>
      <c r="R24" s="412">
        <f>$F$20</f>
        <v>0.36458333333333331</v>
      </c>
      <c r="S24" s="406">
        <v>41681</v>
      </c>
      <c r="T24" s="407">
        <v>12</v>
      </c>
      <c r="U24" s="412">
        <f>$F$16</f>
        <v>0.36458333333333331</v>
      </c>
      <c r="V24" s="406">
        <v>41709</v>
      </c>
      <c r="W24" s="408">
        <v>12</v>
      </c>
      <c r="X24" s="412">
        <f>$F$16</f>
        <v>0.36458333333333331</v>
      </c>
      <c r="Y24" s="404">
        <v>41740</v>
      </c>
      <c r="Z24" s="408">
        <v>12</v>
      </c>
      <c r="AA24" s="412">
        <f>$F$19</f>
        <v>0.36458333333333331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0.36458333333333331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  <c r="AN24" s="151" t="s">
        <v>106</v>
      </c>
      <c r="AO24" s="204">
        <v>12</v>
      </c>
      <c r="AP24" s="150"/>
    </row>
    <row r="25" spans="4:42">
      <c r="D25" s="406">
        <v>41529</v>
      </c>
      <c r="E25" s="408">
        <v>13</v>
      </c>
      <c r="F25" s="412">
        <f>$F$18</f>
        <v>0.16666666666666666</v>
      </c>
      <c r="G25" s="405">
        <v>41559</v>
      </c>
      <c r="H25" s="408">
        <v>13</v>
      </c>
      <c r="I25" s="412">
        <f>$F$20</f>
        <v>0.36458333333333331</v>
      </c>
      <c r="J25" s="406">
        <v>41590</v>
      </c>
      <c r="K25" s="408">
        <v>13</v>
      </c>
      <c r="L25" s="412">
        <f>$F$16</f>
        <v>0.36458333333333331</v>
      </c>
      <c r="M25" s="406">
        <v>41620</v>
      </c>
      <c r="N25" s="408">
        <v>13</v>
      </c>
      <c r="O25" s="412">
        <f>$F$18</f>
        <v>0.16666666666666666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0.36458333333333331</v>
      </c>
      <c r="V25" s="406">
        <v>41710</v>
      </c>
      <c r="W25" s="408">
        <v>13</v>
      </c>
      <c r="X25" s="412">
        <f>$F$17</f>
        <v>0.36458333333333331</v>
      </c>
      <c r="Y25" s="404">
        <v>41741</v>
      </c>
      <c r="Z25" s="408">
        <v>13</v>
      </c>
      <c r="AA25" s="412">
        <f>$F$20</f>
        <v>0.36458333333333331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0.16666666666666666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  <c r="AN25" s="151" t="s">
        <v>103</v>
      </c>
      <c r="AO25" s="147">
        <v>13</v>
      </c>
      <c r="AP25" s="150"/>
    </row>
    <row r="26" spans="4:42">
      <c r="D26" s="406">
        <v>41530</v>
      </c>
      <c r="E26" s="408">
        <v>14</v>
      </c>
      <c r="F26" s="412">
        <f>$F$19</f>
        <v>0.36458333333333331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0.36458333333333331</v>
      </c>
      <c r="M26" s="406">
        <v>41621</v>
      </c>
      <c r="N26" s="408">
        <v>14</v>
      </c>
      <c r="O26" s="412">
        <f>$F$19</f>
        <v>0.36458333333333331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0.16666666666666666</v>
      </c>
      <c r="V26" s="406">
        <v>41711</v>
      </c>
      <c r="W26" s="409">
        <v>14</v>
      </c>
      <c r="X26" s="412">
        <f>$F$18</f>
        <v>0.16666666666666666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0.36458333333333331</v>
      </c>
      <c r="AE26" s="406">
        <v>41803</v>
      </c>
      <c r="AF26" s="409">
        <v>14</v>
      </c>
      <c r="AG26" s="412">
        <f>$F$19</f>
        <v>0.36458333333333331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  <c r="AN26" s="143" t="s">
        <v>105</v>
      </c>
      <c r="AO26" s="200">
        <v>14</v>
      </c>
      <c r="AP26" s="146">
        <f>I24</f>
        <v>0.36458333333333331</v>
      </c>
    </row>
    <row r="27" spans="4:42" ht="13.5" customHeight="1">
      <c r="D27" s="406">
        <v>41531</v>
      </c>
      <c r="E27" s="408">
        <v>15</v>
      </c>
      <c r="F27" s="412">
        <f>$F$20</f>
        <v>0.36458333333333331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0.16666666666666666</v>
      </c>
      <c r="M27" s="406">
        <v>41622</v>
      </c>
      <c r="N27" s="408">
        <v>15</v>
      </c>
      <c r="O27" s="412">
        <f>$F$20</f>
        <v>0.36458333333333331</v>
      </c>
      <c r="P27" s="413">
        <v>41653</v>
      </c>
      <c r="Q27" s="408">
        <v>15</v>
      </c>
      <c r="R27" s="412">
        <f>$F$16</f>
        <v>0.36458333333333331</v>
      </c>
      <c r="S27" s="406">
        <v>41684</v>
      </c>
      <c r="T27" s="407">
        <v>15</v>
      </c>
      <c r="U27" s="412">
        <f>$F$19</f>
        <v>0.36458333333333331</v>
      </c>
      <c r="V27" s="406">
        <v>41712</v>
      </c>
      <c r="W27" s="409">
        <v>15</v>
      </c>
      <c r="X27" s="412">
        <f>$F$19</f>
        <v>0.36458333333333331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0.36458333333333331</v>
      </c>
      <c r="AE27" s="406">
        <v>41804</v>
      </c>
      <c r="AF27" s="409">
        <v>15</v>
      </c>
      <c r="AG27" s="412">
        <f>$F$20</f>
        <v>0.36458333333333331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  <c r="AN27" s="143" t="s">
        <v>101</v>
      </c>
      <c r="AO27" s="145">
        <v>15</v>
      </c>
      <c r="AP27" s="146">
        <f>I25</f>
        <v>0.36458333333333331</v>
      </c>
    </row>
    <row r="28" spans="4:42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0.36458333333333331</v>
      </c>
      <c r="J28" s="406">
        <v>41593</v>
      </c>
      <c r="K28" s="408">
        <v>16</v>
      </c>
      <c r="L28" s="412">
        <f>$F$19</f>
        <v>0.36458333333333331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0.36458333333333331</v>
      </c>
      <c r="S28" s="406">
        <v>41685</v>
      </c>
      <c r="T28" s="408">
        <v>16</v>
      </c>
      <c r="U28" s="412">
        <f>$F$20</f>
        <v>0.36458333333333331</v>
      </c>
      <c r="V28" s="406">
        <v>41713</v>
      </c>
      <c r="W28" s="408">
        <v>16</v>
      </c>
      <c r="X28" s="412">
        <f>$F$20</f>
        <v>0.36458333333333331</v>
      </c>
      <c r="Y28" s="404">
        <v>41744</v>
      </c>
      <c r="Z28" s="408">
        <v>16</v>
      </c>
      <c r="AA28" s="412">
        <f>$F$16</f>
        <v>0.36458333333333331</v>
      </c>
      <c r="AB28" s="406">
        <v>41774</v>
      </c>
      <c r="AC28" s="408">
        <v>16</v>
      </c>
      <c r="AD28" s="412">
        <f>$F$18</f>
        <v>0.16666666666666666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143" t="s">
        <v>101</v>
      </c>
      <c r="AO28" s="199">
        <v>16</v>
      </c>
      <c r="AP28" s="146">
        <f>I26</f>
        <v>0</v>
      </c>
    </row>
    <row r="29" spans="4:42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0.36458333333333331</v>
      </c>
      <c r="J29" s="406">
        <v>41594</v>
      </c>
      <c r="K29" s="408">
        <v>17</v>
      </c>
      <c r="L29" s="412">
        <f>$F$20</f>
        <v>0.36458333333333331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0.16666666666666666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0.36458333333333331</v>
      </c>
      <c r="AB29" s="406">
        <v>41775</v>
      </c>
      <c r="AC29" s="408">
        <v>17</v>
      </c>
      <c r="AD29" s="412">
        <f>$F$19</f>
        <v>0.36458333333333331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  <c r="AN29" s="143" t="s">
        <v>102</v>
      </c>
      <c r="AO29" s="199">
        <v>17</v>
      </c>
      <c r="AP29" s="146"/>
    </row>
    <row r="30" spans="4:42">
      <c r="D30" s="406">
        <v>41534</v>
      </c>
      <c r="E30" s="408">
        <v>18</v>
      </c>
      <c r="F30" s="412">
        <f>$F$16</f>
        <v>0.36458333333333331</v>
      </c>
      <c r="G30" s="405">
        <v>41564</v>
      </c>
      <c r="H30" s="408">
        <v>18</v>
      </c>
      <c r="I30" s="412">
        <f>$F$18</f>
        <v>0.16666666666666666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0.36458333333333331</v>
      </c>
      <c r="P30" s="413">
        <v>41656</v>
      </c>
      <c r="Q30" s="408">
        <v>18</v>
      </c>
      <c r="R30" s="412">
        <f>$F$19</f>
        <v>0.36458333333333331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0.16666666666666666</v>
      </c>
      <c r="AB30" s="406">
        <v>41776</v>
      </c>
      <c r="AC30" s="408">
        <v>18</v>
      </c>
      <c r="AD30" s="412">
        <f>$F$20</f>
        <v>0.36458333333333331</v>
      </c>
      <c r="AE30" s="406">
        <v>41807</v>
      </c>
      <c r="AF30" s="408">
        <v>18</v>
      </c>
      <c r="AG30" s="412">
        <f>$F$16</f>
        <v>0.36458333333333331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  <c r="AN30" s="143" t="s">
        <v>104</v>
      </c>
      <c r="AO30" s="199">
        <v>18</v>
      </c>
      <c r="AP30" s="146"/>
    </row>
    <row r="31" spans="4:42">
      <c r="D31" s="406">
        <v>41535</v>
      </c>
      <c r="E31" s="408">
        <v>19</v>
      </c>
      <c r="F31" s="412">
        <f>$F$17</f>
        <v>0.36458333333333331</v>
      </c>
      <c r="G31" s="405">
        <v>41565</v>
      </c>
      <c r="H31" s="408">
        <v>19</v>
      </c>
      <c r="I31" s="412">
        <f>$F$19</f>
        <v>0.36458333333333331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0.36458333333333331</v>
      </c>
      <c r="P31" s="413">
        <v>41657</v>
      </c>
      <c r="Q31" s="409">
        <v>19</v>
      </c>
      <c r="R31" s="412">
        <f>$F$20</f>
        <v>0.36458333333333331</v>
      </c>
      <c r="S31" s="406">
        <v>41688</v>
      </c>
      <c r="T31" s="408">
        <v>19</v>
      </c>
      <c r="U31" s="412">
        <f>$F$16</f>
        <v>0.36458333333333331</v>
      </c>
      <c r="V31" s="406">
        <v>41716</v>
      </c>
      <c r="W31" s="408">
        <v>19</v>
      </c>
      <c r="X31" s="412">
        <f>$F$16</f>
        <v>0.36458333333333331</v>
      </c>
      <c r="Y31" s="404">
        <v>41747</v>
      </c>
      <c r="Z31" s="408">
        <v>19</v>
      </c>
      <c r="AA31" s="412">
        <f>$F$19</f>
        <v>0.36458333333333331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0.36458333333333331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  <c r="AN31" s="151" t="s">
        <v>106</v>
      </c>
      <c r="AO31" s="204">
        <v>19</v>
      </c>
      <c r="AP31" s="150"/>
    </row>
    <row r="32" spans="4:42">
      <c r="D32" s="406">
        <v>41536</v>
      </c>
      <c r="E32" s="408">
        <v>20</v>
      </c>
      <c r="F32" s="412">
        <f>$F$18</f>
        <v>0.16666666666666666</v>
      </c>
      <c r="G32" s="405">
        <v>41566</v>
      </c>
      <c r="H32" s="408">
        <v>20</v>
      </c>
      <c r="I32" s="412">
        <f>$F$20</f>
        <v>0.36458333333333331</v>
      </c>
      <c r="J32" s="406">
        <v>41597</v>
      </c>
      <c r="K32" s="408">
        <v>20</v>
      </c>
      <c r="L32" s="412">
        <f>$F$16</f>
        <v>0.36458333333333331</v>
      </c>
      <c r="M32" s="406">
        <v>41627</v>
      </c>
      <c r="N32" s="408">
        <v>20</v>
      </c>
      <c r="O32" s="412">
        <f>$F$18</f>
        <v>0.16666666666666666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0.36458333333333331</v>
      </c>
      <c r="V32" s="406">
        <v>41717</v>
      </c>
      <c r="W32" s="408">
        <v>20</v>
      </c>
      <c r="X32" s="412">
        <f>$F$17</f>
        <v>0.36458333333333331</v>
      </c>
      <c r="Y32" s="404">
        <v>41748</v>
      </c>
      <c r="Z32" s="408">
        <v>20</v>
      </c>
      <c r="AA32" s="412">
        <f>$F$20</f>
        <v>0.36458333333333331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0.16666666666666666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  <c r="AN32" s="151" t="s">
        <v>103</v>
      </c>
      <c r="AO32" s="147">
        <v>20</v>
      </c>
      <c r="AP32" s="150"/>
    </row>
    <row r="33" spans="4:42">
      <c r="D33" s="406">
        <v>41537</v>
      </c>
      <c r="E33" s="408">
        <v>21</v>
      </c>
      <c r="F33" s="412">
        <f>$F$19</f>
        <v>0.36458333333333331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0.36458333333333331</v>
      </c>
      <c r="M33" s="406">
        <v>41628</v>
      </c>
      <c r="N33" s="408">
        <v>21</v>
      </c>
      <c r="O33" s="412">
        <f>$F$19</f>
        <v>0.36458333333333331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0.16666666666666666</v>
      </c>
      <c r="V33" s="406">
        <v>41718</v>
      </c>
      <c r="W33" s="409">
        <v>21</v>
      </c>
      <c r="X33" s="412">
        <f>$F$18</f>
        <v>0.16666666666666666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0.36458333333333331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  <c r="AN33" s="143" t="s">
        <v>105</v>
      </c>
      <c r="AO33" s="200">
        <v>21</v>
      </c>
      <c r="AP33" s="152"/>
    </row>
    <row r="34" spans="4:42">
      <c r="D34" s="406">
        <v>41538</v>
      </c>
      <c r="E34" s="408">
        <v>22</v>
      </c>
      <c r="F34" s="412">
        <f>$F$20</f>
        <v>0.36458333333333331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0.16666666666666666</v>
      </c>
      <c r="M34" s="406">
        <v>41629</v>
      </c>
      <c r="N34" s="408">
        <v>22</v>
      </c>
      <c r="O34" s="412">
        <f>$F$20</f>
        <v>0.36458333333333331</v>
      </c>
      <c r="P34" s="413">
        <v>41660</v>
      </c>
      <c r="Q34" s="408">
        <v>22</v>
      </c>
      <c r="R34" s="412">
        <f>$F$16</f>
        <v>0.36458333333333331</v>
      </c>
      <c r="S34" s="406">
        <v>41691</v>
      </c>
      <c r="T34" s="408">
        <v>22</v>
      </c>
      <c r="U34" s="412">
        <f>$F$19</f>
        <v>0.36458333333333331</v>
      </c>
      <c r="V34" s="406">
        <v>41719</v>
      </c>
      <c r="W34" s="409">
        <v>22</v>
      </c>
      <c r="X34" s="412">
        <f>$F$19</f>
        <v>0.36458333333333331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0.36458333333333331</v>
      </c>
      <c r="AE34" s="406">
        <v>41811</v>
      </c>
      <c r="AF34" s="409">
        <v>22</v>
      </c>
      <c r="AG34" s="412">
        <f>$F$20</f>
        <v>0.36458333333333331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43" t="s">
        <v>101</v>
      </c>
      <c r="AO34" s="145">
        <v>22</v>
      </c>
      <c r="AP34" s="152"/>
    </row>
    <row r="35" spans="4:42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0.36458333333333331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0.36458333333333331</v>
      </c>
      <c r="S35" s="406">
        <v>41692</v>
      </c>
      <c r="T35" s="409">
        <v>23</v>
      </c>
      <c r="U35" s="412">
        <f>$F$20</f>
        <v>0.36458333333333331</v>
      </c>
      <c r="V35" s="406">
        <v>41720</v>
      </c>
      <c r="W35" s="408">
        <v>23</v>
      </c>
      <c r="X35" s="412">
        <f>$F$20</f>
        <v>0.36458333333333331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0.16666666666666666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  <c r="AN35" s="143" t="s">
        <v>101</v>
      </c>
      <c r="AO35" s="199">
        <v>23</v>
      </c>
      <c r="AP35" s="152"/>
    </row>
    <row r="36" spans="4:42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0.36458333333333331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0.16666666666666666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0.36458333333333331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  <c r="AN36" s="143" t="s">
        <v>102</v>
      </c>
      <c r="AO36" s="199">
        <v>24</v>
      </c>
      <c r="AP36" s="152"/>
    </row>
    <row r="37" spans="4:42">
      <c r="D37" s="406">
        <v>41541</v>
      </c>
      <c r="E37" s="408">
        <v>25</v>
      </c>
      <c r="F37" s="412">
        <f>$F$16</f>
        <v>0.36458333333333331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0.36458333333333331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0.36458333333333331</v>
      </c>
      <c r="AE37" s="406">
        <v>41814</v>
      </c>
      <c r="AF37" s="408">
        <v>25</v>
      </c>
      <c r="AG37" s="412">
        <f>$F$16</f>
        <v>0.36458333333333331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  <c r="AN37" s="142" t="s">
        <v>104</v>
      </c>
      <c r="AO37" s="201">
        <v>25</v>
      </c>
      <c r="AP37" s="152"/>
    </row>
    <row r="38" spans="4:42">
      <c r="D38" s="406">
        <v>41542</v>
      </c>
      <c r="E38" s="408">
        <v>26</v>
      </c>
      <c r="F38" s="412">
        <f>$F$17</f>
        <v>0.36458333333333331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0.36458333333333331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0.36458333333333331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0.36458333333333331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  <c r="AN38" s="151" t="s">
        <v>106</v>
      </c>
      <c r="AO38" s="204">
        <v>26</v>
      </c>
      <c r="AP38" s="148"/>
    </row>
    <row r="39" spans="4:42">
      <c r="D39" s="406">
        <v>41543</v>
      </c>
      <c r="E39" s="408">
        <v>27</v>
      </c>
      <c r="F39" s="412">
        <f>$F$18</f>
        <v>0.16666666666666666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0.36458333333333331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0.36458333333333331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0.16666666666666666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  <c r="AN39" s="151" t="s">
        <v>103</v>
      </c>
      <c r="AO39" s="147">
        <v>27</v>
      </c>
      <c r="AP39" s="148"/>
    </row>
    <row r="40" spans="4:42">
      <c r="D40" s="406">
        <v>41544</v>
      </c>
      <c r="E40" s="408">
        <v>28</v>
      </c>
      <c r="F40" s="412">
        <f>$F$19</f>
        <v>0.36458333333333331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0.36458333333333331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0.16666666666666666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0.36458333333333331</v>
      </c>
      <c r="AE40" s="406">
        <v>41817</v>
      </c>
      <c r="AF40" s="409">
        <v>28</v>
      </c>
      <c r="AG40" s="412">
        <f>$F$19</f>
        <v>0.36458333333333331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  <c r="AN40" s="143" t="s">
        <v>105</v>
      </c>
      <c r="AO40" s="200">
        <v>28</v>
      </c>
      <c r="AP40" s="152"/>
    </row>
    <row r="41" spans="4:42">
      <c r="D41" s="406">
        <v>41545</v>
      </c>
      <c r="E41" s="408">
        <v>29</v>
      </c>
      <c r="F41" s="412">
        <f>$F$20</f>
        <v>0.36458333333333331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0.16666666666666666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0.36458333333333331</v>
      </c>
      <c r="S41" s="438"/>
      <c r="T41" s="438"/>
      <c r="U41" s="442"/>
      <c r="V41" s="406">
        <v>41726</v>
      </c>
      <c r="W41" s="409">
        <v>29</v>
      </c>
      <c r="X41" s="412">
        <f>$F$19</f>
        <v>0.36458333333333331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0.36458333333333331</v>
      </c>
      <c r="AE41" s="406">
        <v>41818</v>
      </c>
      <c r="AF41" s="409">
        <v>29</v>
      </c>
      <c r="AG41" s="412">
        <f>$F$20</f>
        <v>0.36458333333333331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  <c r="AN41" s="143" t="s">
        <v>101</v>
      </c>
      <c r="AO41" s="145">
        <v>29</v>
      </c>
      <c r="AP41" s="152"/>
    </row>
    <row r="42" spans="4:42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0.36458333333333331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0.36458333333333331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0.16666666666666666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  <c r="AN42" s="143" t="s">
        <v>101</v>
      </c>
      <c r="AO42" s="199">
        <v>30</v>
      </c>
      <c r="AP42" s="152"/>
    </row>
    <row r="43" spans="4:42" ht="15" thickBot="1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0.16666666666666666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0.36458333333333331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  <c r="AN43" s="155" t="s">
        <v>102</v>
      </c>
      <c r="AO43" s="156">
        <v>31</v>
      </c>
      <c r="AP43" s="157"/>
    </row>
    <row r="44" spans="4:42" s="158" customFormat="1">
      <c r="D44" s="159"/>
      <c r="E44" s="159"/>
      <c r="F44" s="160">
        <f>SUM(F13:F43)</f>
        <v>6.7916666666666661</v>
      </c>
      <c r="G44" s="160"/>
      <c r="H44" s="160"/>
      <c r="I44" s="160">
        <f>SUM(I13:I43)</f>
        <v>5.7500000000000009</v>
      </c>
      <c r="J44" s="160"/>
      <c r="K44" s="160"/>
      <c r="L44" s="160">
        <f>SUM(L13:L40)</f>
        <v>5.6041666666666661</v>
      </c>
      <c r="M44" s="160"/>
      <c r="N44" s="160"/>
      <c r="O44" s="160">
        <f>SUM(O13:O43)</f>
        <v>5.239583333333333</v>
      </c>
      <c r="P44" s="161"/>
      <c r="Q44" s="160"/>
      <c r="R44" s="160">
        <f>SUM(R13:R43)</f>
        <v>6.3541666666666661</v>
      </c>
      <c r="S44" s="160"/>
      <c r="T44" s="160"/>
      <c r="U44" s="160">
        <f>SUM(U13:U43)</f>
        <v>6.479166666666667</v>
      </c>
      <c r="V44" s="160"/>
      <c r="W44" s="160"/>
      <c r="X44" s="160">
        <f>SUM(X13:X43)</f>
        <v>5.510416666666667</v>
      </c>
      <c r="Y44" s="160"/>
      <c r="Z44" s="160"/>
      <c r="AA44" s="160">
        <f>SUM(AA13:AA43)</f>
        <v>4.5104166666666661</v>
      </c>
      <c r="AB44" s="160"/>
      <c r="AC44" s="160"/>
      <c r="AD44" s="160">
        <f>SUM(AD13:AD43)</f>
        <v>5.041666666666667</v>
      </c>
      <c r="AE44" s="160"/>
      <c r="AF44" s="160"/>
      <c r="AG44" s="160">
        <f>SUM(AG13:AG43)</f>
        <v>6.8645833333333321</v>
      </c>
      <c r="AH44" s="160"/>
      <c r="AI44" s="160"/>
      <c r="AJ44" s="160">
        <f>SUM(AJ13:AJ43)</f>
        <v>3.0833333333333326</v>
      </c>
      <c r="AK44" s="160"/>
      <c r="AL44" s="160"/>
      <c r="AM44" s="160">
        <f>SUM(AM13:AM43)</f>
        <v>1.5</v>
      </c>
      <c r="AP44" s="267">
        <f>SUM(AP13:AP43)</f>
        <v>2.5520833333333335</v>
      </c>
    </row>
    <row r="46" spans="4:42" ht="15.75" customHeight="1">
      <c r="D46" s="633" t="s">
        <v>109</v>
      </c>
      <c r="E46" s="633"/>
      <c r="F46" s="633"/>
      <c r="G46" s="634">
        <f>SUM(D44:AP44)</f>
        <v>65.28125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SUM(AA18:AA25)+SUM(AD36:AD40)</f>
        <v>3.083333333333333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personnels'!G35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-0.9479166666666714</v>
      </c>
      <c r="AL46" s="634"/>
      <c r="AM46" s="634"/>
    </row>
    <row r="47" spans="4:42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4:42">
      <c r="AH48" s="640"/>
      <c r="AI48" s="640"/>
      <c r="AJ48" s="640"/>
      <c r="AK48" s="640"/>
      <c r="AL48" s="640"/>
      <c r="AM48" s="640"/>
    </row>
    <row r="49" spans="1:32">
      <c r="F49" s="108" t="str">
        <f>'28 semainier'!M26</f>
        <v>Saint-Pol-sur-Mer, le 12/12/2014</v>
      </c>
      <c r="R49" s="121" t="str">
        <f>'Liste des personnels'!$D$51</f>
        <v>Le Proviseur,</v>
      </c>
      <c r="AD49" s="121" t="s">
        <v>85</v>
      </c>
    </row>
    <row r="51" spans="1:32">
      <c r="A51" s="450" t="s">
        <v>108</v>
      </c>
      <c r="B51" s="637" t="s">
        <v>226</v>
      </c>
      <c r="C51" s="638"/>
      <c r="D51" s="638"/>
      <c r="E51" s="638"/>
      <c r="F51" s="638"/>
    </row>
    <row r="52" spans="1:32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>
        <f>J7</f>
        <v>0</v>
      </c>
    </row>
    <row r="53" spans="1:32">
      <c r="A53" s="428" t="s">
        <v>215</v>
      </c>
      <c r="B53" s="630" t="s">
        <v>222</v>
      </c>
      <c r="C53" s="631"/>
      <c r="D53" s="631"/>
      <c r="E53" s="631"/>
      <c r="F53" s="631"/>
    </row>
    <row r="54" spans="1:32">
      <c r="A54" s="432" t="s">
        <v>107</v>
      </c>
      <c r="B54" s="641" t="s">
        <v>225</v>
      </c>
      <c r="C54" s="642"/>
      <c r="D54" s="642"/>
      <c r="E54" s="642"/>
      <c r="F54" s="642"/>
    </row>
    <row r="55" spans="1:32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9">
    <mergeCell ref="B51:F51"/>
    <mergeCell ref="B52:F52"/>
    <mergeCell ref="B53:F53"/>
    <mergeCell ref="B54:F54"/>
    <mergeCell ref="B55:G55"/>
    <mergeCell ref="AH47:AM48"/>
    <mergeCell ref="AB12:AD12"/>
    <mergeCell ref="AE12:AG12"/>
    <mergeCell ref="AH12:AJ12"/>
    <mergeCell ref="AK12:AM12"/>
    <mergeCell ref="AN12:AP12"/>
    <mergeCell ref="AH46:AJ46"/>
    <mergeCell ref="AK46:AM46"/>
    <mergeCell ref="D46:F46"/>
    <mergeCell ref="G46:I46"/>
    <mergeCell ref="K46:Q46"/>
    <mergeCell ref="R46:T46"/>
    <mergeCell ref="W46:AA46"/>
    <mergeCell ref="AB46:AF46"/>
    <mergeCell ref="U10:Z10"/>
    <mergeCell ref="AA10:AK10"/>
    <mergeCell ref="D12:F12"/>
    <mergeCell ref="G12:I12"/>
    <mergeCell ref="J12:L12"/>
    <mergeCell ref="M12:O12"/>
    <mergeCell ref="P12:R12"/>
    <mergeCell ref="S12:U12"/>
    <mergeCell ref="V12:X12"/>
    <mergeCell ref="Y12:AA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82" priority="12" stopIfTrue="1" operator="containsText" text="samedi">
      <formula>NOT(ISERROR(SEARCH("samedi",D13)))</formula>
    </cfRule>
    <cfRule type="containsText" dxfId="81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80" priority="6" stopIfTrue="1" operator="containsText" text="sam">
      <formula>NOT(ISERROR(SEARCH("sam",D13)))</formula>
    </cfRule>
    <cfRule type="containsText" dxfId="79" priority="7" stopIfTrue="1" operator="containsText" text="sam;dim">
      <formula>NOT(ISERROR(SEARCH("sam;dim",D13)))</formula>
    </cfRule>
    <cfRule type="containsText" dxfId="78" priority="8" stopIfTrue="1" operator="containsText" text="dim">
      <formula>NOT(ISERROR(SEARCH("dim",D13)))</formula>
    </cfRule>
    <cfRule type="containsText" dxfId="77" priority="9" stopIfTrue="1" operator="containsText" text="lun">
      <formula>NOT(ISERROR(SEARCH("lun",D13)))</formula>
    </cfRule>
    <cfRule type="containsText" dxfId="76" priority="10" stopIfTrue="1" operator="containsText" text="lun">
      <formula>NOT(ISERROR(SEARCH("lun",D13)))</formula>
    </cfRule>
    <cfRule type="containsText" dxfId="75" priority="11" stopIfTrue="1" operator="containsText" text="dim">
      <formula>NOT(ISERROR(SEARCH("dim",D13)))</formula>
    </cfRule>
  </conditionalFormatting>
  <conditionalFormatting sqref="D14">
    <cfRule type="containsText" dxfId="74" priority="5" stopIfTrue="1" operator="containsText" text="sam">
      <formula>NOT(ISERROR(SEARCH("sam",D14)))</formula>
    </cfRule>
  </conditionalFormatting>
  <conditionalFormatting sqref="A53">
    <cfRule type="containsText" dxfId="73" priority="4" operator="containsText" text="FERIE">
      <formula>NOT(ISERROR(SEARCH("FERIE",A53)))</formula>
    </cfRule>
  </conditionalFormatting>
  <conditionalFormatting sqref="A52">
    <cfRule type="cellIs" dxfId="72" priority="3" operator="equal">
      <formula>$A$53</formula>
    </cfRule>
  </conditionalFormatting>
  <conditionalFormatting sqref="A52">
    <cfRule type="cellIs" dxfId="71" priority="2" operator="equal">
      <formula>$A$53</formula>
    </cfRule>
  </conditionalFormatting>
  <conditionalFormatting sqref="A53">
    <cfRule type="cellIs" dxfId="70" priority="1" operator="equal">
      <formula>$A$53</formula>
    </cfRule>
  </conditionalFormatting>
  <pageMargins left="0.15763888888888888" right="0.2361111111111111" top="0.19652777777777777" bottom="0.11805555555555555" header="0.51180555555555551" footer="0.51180555555555551"/>
  <pageSetup paperSize="9" scale="65" firstPageNumber="0" orientation="landscape" horizontalDpi="300" verticalDpi="300" r:id="rId1"/>
  <headerFooter alignWithMargins="0"/>
  <drawing r:id="rId2"/>
</worksheet>
</file>

<file path=xl/worksheets/sheet59.xml><?xml version="1.0" encoding="utf-8"?>
<worksheet xmlns="http://schemas.openxmlformats.org/spreadsheetml/2006/main" xmlns:r="http://schemas.openxmlformats.org/officeDocument/2006/relationships">
  <sheetPr codeName="Feuil71"/>
  <dimension ref="A4:BJ33"/>
  <sheetViews>
    <sheetView workbookViewId="0">
      <selection activeCell="AS8" sqref="AS8:BJ8"/>
    </sheetView>
  </sheetViews>
  <sheetFormatPr baseColWidth="10" defaultColWidth="1.6640625" defaultRowHeight="14.4"/>
  <cols>
    <col min="1" max="1" width="10.6640625" style="34" customWidth="1"/>
    <col min="2" max="22" width="1.6640625" style="34"/>
    <col min="23" max="23" width="2.33203125" style="34" customWidth="1"/>
    <col min="24" max="59" width="1.6640625" style="34"/>
    <col min="60" max="60" width="3" style="34" customWidth="1"/>
    <col min="61" max="61" width="11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">
        <v>116</v>
      </c>
      <c r="BC5" s="35"/>
      <c r="BF5" s="673">
        <v>42546</v>
      </c>
      <c r="BG5" s="673"/>
      <c r="BH5" s="673"/>
      <c r="BI5" s="673"/>
    </row>
    <row r="6" spans="1:62">
      <c r="AO6" s="674" t="s">
        <v>117</v>
      </c>
      <c r="AP6" s="674"/>
      <c r="AQ6" s="674"/>
      <c r="AR6" s="674"/>
      <c r="AS6" s="674"/>
      <c r="AT6" s="674"/>
      <c r="AU6" s="674"/>
      <c r="AV6" s="674"/>
      <c r="AW6" s="674"/>
      <c r="AX6" s="674"/>
      <c r="AY6" s="674"/>
      <c r="AZ6" s="674"/>
      <c r="BA6" s="674"/>
      <c r="BB6" s="674"/>
      <c r="BC6" s="674"/>
      <c r="BD6" s="674"/>
      <c r="BF6" s="673">
        <v>42720</v>
      </c>
      <c r="BG6" s="673"/>
      <c r="BH6" s="673"/>
      <c r="BI6" s="673"/>
      <c r="BJ6" s="34" t="s">
        <v>118</v>
      </c>
    </row>
    <row r="8" spans="1:62" s="38" customFormat="1" ht="18.75" customHeight="1">
      <c r="B8" s="39" t="s">
        <v>69</v>
      </c>
      <c r="N8" s="39">
        <f>'Liste des personnels'!C36</f>
        <v>0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>
        <f>'Liste des personnels'!D36</f>
        <v>0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>
        <f>'Liste des personnels'!E36</f>
        <v>0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personnels'!F36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 thickBo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207" t="s">
        <v>75</v>
      </c>
    </row>
    <row r="14" spans="1:62" ht="30" customHeight="1" thickTop="1">
      <c r="A14" s="50" t="s">
        <v>76</v>
      </c>
      <c r="B14" s="51"/>
      <c r="C14" s="52"/>
      <c r="D14" s="53"/>
      <c r="E14" s="54"/>
      <c r="F14" s="57"/>
      <c r="G14" s="57"/>
      <c r="H14" s="53"/>
      <c r="I14" s="54"/>
      <c r="J14" s="56"/>
      <c r="K14" s="56"/>
      <c r="L14" s="213"/>
      <c r="M14" s="214"/>
      <c r="N14" s="214"/>
      <c r="O14" s="214"/>
      <c r="P14" s="213"/>
      <c r="Q14" s="214"/>
      <c r="R14" s="251"/>
      <c r="S14" s="251"/>
      <c r="T14" s="213"/>
      <c r="U14" s="214"/>
      <c r="V14" s="214"/>
      <c r="W14" s="214"/>
      <c r="X14" s="213"/>
      <c r="Y14" s="214"/>
      <c r="Z14" s="214"/>
      <c r="AA14" s="214"/>
      <c r="AB14" s="209"/>
      <c r="AC14" s="210"/>
      <c r="AD14" s="210"/>
      <c r="AE14" s="252"/>
      <c r="AF14" s="209"/>
      <c r="AG14" s="214"/>
      <c r="AH14" s="214"/>
      <c r="AI14" s="214"/>
      <c r="AJ14" s="213"/>
      <c r="AK14" s="214"/>
      <c r="AL14" s="214"/>
      <c r="AM14" s="253"/>
      <c r="AN14" s="254"/>
      <c r="AO14" s="214"/>
      <c r="AP14" s="214"/>
      <c r="AQ14" s="253"/>
      <c r="AR14" s="213"/>
      <c r="AS14" s="214"/>
      <c r="AT14" s="214"/>
      <c r="AU14" s="214"/>
      <c r="AV14" s="213"/>
      <c r="AW14" s="214"/>
      <c r="AX14" s="210"/>
      <c r="AY14" s="210"/>
      <c r="AZ14" s="209"/>
      <c r="BA14" s="210"/>
      <c r="BB14" s="210"/>
      <c r="BC14" s="210"/>
      <c r="BD14" s="209"/>
      <c r="BE14" s="210"/>
      <c r="BF14" s="210"/>
      <c r="BG14" s="210"/>
      <c r="BH14" s="255"/>
      <c r="BI14" s="256">
        <v>0.36458333333333331</v>
      </c>
    </row>
    <row r="15" spans="1:62" ht="30" customHeight="1">
      <c r="A15" s="63" t="s">
        <v>77</v>
      </c>
      <c r="B15" s="64"/>
      <c r="C15" s="65"/>
      <c r="D15" s="66"/>
      <c r="E15" s="67"/>
      <c r="F15" s="71"/>
      <c r="G15" s="71"/>
      <c r="H15" s="66"/>
      <c r="I15" s="67"/>
      <c r="J15" s="69"/>
      <c r="K15" s="69"/>
      <c r="L15" s="221"/>
      <c r="M15" s="222"/>
      <c r="N15" s="222"/>
      <c r="O15" s="222"/>
      <c r="P15" s="221"/>
      <c r="Q15" s="222"/>
      <c r="R15" s="251"/>
      <c r="S15" s="251"/>
      <c r="T15" s="221"/>
      <c r="U15" s="222"/>
      <c r="V15" s="222"/>
      <c r="W15" s="222"/>
      <c r="X15" s="221"/>
      <c r="Y15" s="222"/>
      <c r="Z15" s="222"/>
      <c r="AA15" s="222"/>
      <c r="AB15" s="225"/>
      <c r="AC15" s="219"/>
      <c r="AD15" s="219"/>
      <c r="AE15" s="257"/>
      <c r="AF15" s="218"/>
      <c r="AG15" s="224"/>
      <c r="AH15" s="224"/>
      <c r="AI15" s="222"/>
      <c r="AJ15" s="221"/>
      <c r="AK15" s="222"/>
      <c r="AL15" s="222"/>
      <c r="AM15" s="258"/>
      <c r="AN15" s="259"/>
      <c r="AO15" s="222"/>
      <c r="AP15" s="222"/>
      <c r="AQ15" s="258"/>
      <c r="AR15" s="221"/>
      <c r="AS15" s="222"/>
      <c r="AT15" s="222"/>
      <c r="AU15" s="222"/>
      <c r="AV15" s="223"/>
      <c r="AW15" s="224"/>
      <c r="AX15" s="226"/>
      <c r="AY15" s="226"/>
      <c r="AZ15" s="218"/>
      <c r="BA15" s="226"/>
      <c r="BB15" s="226"/>
      <c r="BC15" s="226"/>
      <c r="BD15" s="218"/>
      <c r="BE15" s="226"/>
      <c r="BF15" s="226"/>
      <c r="BG15" s="226"/>
      <c r="BH15" s="260"/>
      <c r="BI15" s="261">
        <f>BI14</f>
        <v>0.36458333333333331</v>
      </c>
    </row>
    <row r="16" spans="1:62" ht="30" customHeight="1">
      <c r="A16" s="63" t="s">
        <v>78</v>
      </c>
      <c r="B16" s="64"/>
      <c r="C16" s="65"/>
      <c r="D16" s="66"/>
      <c r="E16" s="74"/>
      <c r="F16" s="78"/>
      <c r="G16" s="78"/>
      <c r="H16" s="66"/>
      <c r="I16" s="74"/>
      <c r="J16" s="74"/>
      <c r="K16" s="67"/>
      <c r="L16" s="221"/>
      <c r="M16" s="222"/>
      <c r="N16" s="222"/>
      <c r="O16" s="222"/>
      <c r="P16" s="223"/>
      <c r="Q16" s="224"/>
      <c r="R16" s="251"/>
      <c r="S16" s="224"/>
      <c r="T16" s="223"/>
      <c r="U16" s="224"/>
      <c r="V16" s="224"/>
      <c r="W16" s="224"/>
      <c r="X16" s="221"/>
      <c r="Y16" s="222"/>
      <c r="Z16" s="224"/>
      <c r="AA16" s="224"/>
      <c r="AB16" s="218"/>
      <c r="AC16" s="227"/>
      <c r="AD16" s="227"/>
      <c r="AE16" s="262"/>
      <c r="AF16" s="218"/>
      <c r="AG16" s="226"/>
      <c r="AH16" s="226"/>
      <c r="AI16" s="262"/>
      <c r="AJ16" s="228"/>
      <c r="AK16" s="227"/>
      <c r="AL16" s="227"/>
      <c r="AM16" s="262"/>
      <c r="AN16" s="228"/>
      <c r="AO16" s="227"/>
      <c r="AP16" s="227"/>
      <c r="AQ16" s="262"/>
      <c r="AR16" s="228"/>
      <c r="AS16" s="226"/>
      <c r="AT16" s="226"/>
      <c r="AU16" s="226"/>
      <c r="AV16" s="218"/>
      <c r="AW16" s="226"/>
      <c r="AX16" s="226"/>
      <c r="AY16" s="226"/>
      <c r="AZ16" s="218"/>
      <c r="BA16" s="226"/>
      <c r="BB16" s="226"/>
      <c r="BC16" s="226"/>
      <c r="BD16" s="218"/>
      <c r="BE16" s="226"/>
      <c r="BF16" s="226"/>
      <c r="BG16" s="226"/>
      <c r="BH16" s="260"/>
      <c r="BI16" s="261">
        <v>0.16666666666666666</v>
      </c>
    </row>
    <row r="17" spans="1:61" ht="30" customHeight="1">
      <c r="A17" s="81" t="s">
        <v>79</v>
      </c>
      <c r="B17" s="82"/>
      <c r="C17" s="65"/>
      <c r="D17" s="66"/>
      <c r="E17" s="74"/>
      <c r="F17" s="78"/>
      <c r="G17" s="78"/>
      <c r="H17" s="66"/>
      <c r="I17" s="74"/>
      <c r="J17" s="76"/>
      <c r="K17" s="76"/>
      <c r="L17" s="223"/>
      <c r="M17" s="224"/>
      <c r="N17" s="224"/>
      <c r="O17" s="224"/>
      <c r="P17" s="223"/>
      <c r="Q17" s="224"/>
      <c r="R17" s="251"/>
      <c r="S17" s="251"/>
      <c r="T17" s="223"/>
      <c r="U17" s="224"/>
      <c r="V17" s="224"/>
      <c r="W17" s="224"/>
      <c r="X17" s="223"/>
      <c r="Y17" s="224"/>
      <c r="Z17" s="224"/>
      <c r="AA17" s="224"/>
      <c r="AB17" s="218"/>
      <c r="AC17" s="226"/>
      <c r="AD17" s="226"/>
      <c r="AE17" s="263"/>
      <c r="AF17" s="218"/>
      <c r="AG17" s="224"/>
      <c r="AH17" s="224"/>
      <c r="AI17" s="224"/>
      <c r="AJ17" s="223"/>
      <c r="AK17" s="224"/>
      <c r="AL17" s="224"/>
      <c r="AM17" s="264"/>
      <c r="AN17" s="265"/>
      <c r="AO17" s="224"/>
      <c r="AP17" s="224"/>
      <c r="AQ17" s="264"/>
      <c r="AR17" s="223"/>
      <c r="AS17" s="224"/>
      <c r="AT17" s="224"/>
      <c r="AU17" s="224"/>
      <c r="AV17" s="223"/>
      <c r="AW17" s="224"/>
      <c r="AX17" s="226"/>
      <c r="AY17" s="226"/>
      <c r="AZ17" s="218"/>
      <c r="BA17" s="226"/>
      <c r="BB17" s="226"/>
      <c r="BC17" s="226"/>
      <c r="BD17" s="218"/>
      <c r="BE17" s="226"/>
      <c r="BF17" s="226"/>
      <c r="BG17" s="226"/>
      <c r="BH17" s="260"/>
      <c r="BI17" s="266">
        <f>BI14</f>
        <v>0.36458333333333331</v>
      </c>
    </row>
    <row r="18" spans="1:61" ht="30" customHeight="1">
      <c r="A18" s="63" t="s">
        <v>80</v>
      </c>
      <c r="B18" s="64"/>
      <c r="C18" s="65"/>
      <c r="D18" s="66"/>
      <c r="E18" s="67"/>
      <c r="F18" s="71"/>
      <c r="G18" s="71"/>
      <c r="H18" s="66"/>
      <c r="I18" s="67"/>
      <c r="J18" s="69"/>
      <c r="K18" s="69"/>
      <c r="L18" s="221"/>
      <c r="M18" s="222"/>
      <c r="N18" s="222"/>
      <c r="O18" s="222"/>
      <c r="P18" s="221"/>
      <c r="Q18" s="222"/>
      <c r="R18" s="251"/>
      <c r="S18" s="251"/>
      <c r="T18" s="221"/>
      <c r="U18" s="222"/>
      <c r="V18" s="222"/>
      <c r="W18" s="222"/>
      <c r="X18" s="221"/>
      <c r="Y18" s="222"/>
      <c r="Z18" s="222"/>
      <c r="AA18" s="222"/>
      <c r="AB18" s="225"/>
      <c r="AC18" s="219"/>
      <c r="AD18" s="219"/>
      <c r="AE18" s="257"/>
      <c r="AF18" s="218"/>
      <c r="AG18" s="224"/>
      <c r="AH18" s="224"/>
      <c r="AI18" s="222"/>
      <c r="AJ18" s="221"/>
      <c r="AK18" s="222"/>
      <c r="AL18" s="222"/>
      <c r="AM18" s="258"/>
      <c r="AN18" s="259"/>
      <c r="AO18" s="222"/>
      <c r="AP18" s="222"/>
      <c r="AQ18" s="258"/>
      <c r="AR18" s="221"/>
      <c r="AS18" s="222"/>
      <c r="AT18" s="222"/>
      <c r="AU18" s="222"/>
      <c r="AV18" s="223"/>
      <c r="AW18" s="224"/>
      <c r="AX18" s="226"/>
      <c r="AY18" s="226"/>
      <c r="AZ18" s="218"/>
      <c r="BA18" s="226"/>
      <c r="BB18" s="226"/>
      <c r="BC18" s="226"/>
      <c r="BD18" s="218"/>
      <c r="BE18" s="226"/>
      <c r="BF18" s="226"/>
      <c r="BG18" s="226"/>
      <c r="BH18" s="260"/>
      <c r="BI18" s="261">
        <f>BI14</f>
        <v>0.36458333333333331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185"/>
      <c r="BI19" s="95"/>
    </row>
    <row r="20" spans="1:61" ht="15" customHeight="1" thickBo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186"/>
      <c r="BI20" s="100"/>
    </row>
    <row r="21" spans="1:61" ht="15.6" thickTop="1" thickBot="1">
      <c r="B21" s="34" t="s">
        <v>82</v>
      </c>
      <c r="BB21" s="101"/>
      <c r="BC21" s="102"/>
      <c r="BD21" s="102"/>
      <c r="BE21" s="102"/>
      <c r="BF21" s="691" t="s">
        <v>83</v>
      </c>
      <c r="BG21" s="691"/>
      <c r="BH21" s="691"/>
      <c r="BI21" s="100">
        <f>BI14+BI15+BI16+BI17+BI18</f>
        <v>1.6249999999999998</v>
      </c>
    </row>
    <row r="22" spans="1:61">
      <c r="BB22" s="102"/>
      <c r="BC22" s="102"/>
      <c r="BD22" s="102"/>
      <c r="BE22" s="102"/>
      <c r="BF22" s="268"/>
      <c r="BG22" s="268"/>
      <c r="BH22" s="268"/>
      <c r="BI22" s="269"/>
    </row>
    <row r="23" spans="1:61">
      <c r="E23" s="104"/>
      <c r="F23" s="105"/>
      <c r="G23" s="106"/>
      <c r="I23" s="34" t="s">
        <v>84</v>
      </c>
      <c r="BB23" s="102"/>
      <c r="BC23" s="102"/>
      <c r="BD23" s="102"/>
      <c r="BE23" s="102"/>
      <c r="BF23" s="102"/>
      <c r="BG23" s="102"/>
      <c r="BH23" s="102"/>
      <c r="BI23" s="107"/>
    </row>
    <row r="24" spans="1:61">
      <c r="BB24" s="102"/>
      <c r="BC24" s="102"/>
      <c r="BD24" s="102"/>
      <c r="BE24" s="102"/>
      <c r="BF24" s="102"/>
      <c r="BG24" s="102"/>
      <c r="BH24" s="102"/>
      <c r="BI24" s="107"/>
    </row>
    <row r="25" spans="1:61">
      <c r="B25" s="109" t="s">
        <v>179</v>
      </c>
      <c r="BB25" s="102"/>
      <c r="BC25" s="102"/>
      <c r="BD25" s="102"/>
      <c r="BE25" s="102"/>
      <c r="BF25" s="102"/>
      <c r="BG25" s="102"/>
      <c r="BH25" s="102"/>
    </row>
    <row r="26" spans="1:61">
      <c r="BB26" s="102"/>
      <c r="BC26" s="102"/>
      <c r="BD26" s="102"/>
      <c r="BE26" s="102"/>
      <c r="BF26" s="102"/>
      <c r="BG26" s="102"/>
      <c r="BH26" s="102"/>
    </row>
    <row r="27" spans="1:61">
      <c r="W27" s="34" t="s">
        <v>161</v>
      </c>
      <c r="BB27" s="102"/>
      <c r="BC27" s="102"/>
      <c r="BD27" s="102"/>
      <c r="BE27" s="102"/>
      <c r="BF27" s="102"/>
      <c r="BG27" s="102"/>
      <c r="BH27" s="102"/>
    </row>
    <row r="28" spans="1:61">
      <c r="M28" s="695" t="str">
        <f>'Liste des personnels'!C49</f>
        <v>Saint-Pol-sur-Mer, le 01/09/2017</v>
      </c>
      <c r="N28" s="681"/>
      <c r="O28" s="681"/>
      <c r="P28" s="681"/>
      <c r="Q28" s="681"/>
      <c r="R28" s="681"/>
      <c r="S28" s="681"/>
      <c r="T28" s="681"/>
      <c r="U28" s="681"/>
      <c r="V28" s="681"/>
      <c r="W28" s="681"/>
      <c r="X28" s="681"/>
      <c r="Y28" s="681"/>
      <c r="Z28" s="681"/>
      <c r="AA28" s="681"/>
      <c r="AB28" s="681"/>
      <c r="AC28" s="681"/>
      <c r="BB28" s="102"/>
      <c r="BC28" s="102"/>
      <c r="BD28" s="102"/>
      <c r="BE28" s="102"/>
      <c r="BF28" s="102"/>
      <c r="BG28" s="102"/>
      <c r="BH28" s="102"/>
    </row>
    <row r="29" spans="1:61">
      <c r="BB29" s="102"/>
      <c r="BC29" s="102"/>
      <c r="BD29" s="102"/>
      <c r="BE29" s="102"/>
      <c r="BF29" s="102"/>
      <c r="BG29" s="102"/>
    </row>
    <row r="30" spans="1:61">
      <c r="AF30" s="34" t="str">
        <f>'Liste des personnels'!$D$51</f>
        <v>Le Proviseur,</v>
      </c>
      <c r="AV30" s="34" t="s">
        <v>85</v>
      </c>
    </row>
    <row r="33" spans="34:50">
      <c r="AH33" s="34" t="str">
        <f>'Liste des personnels'!$D$53</f>
        <v>J-M. SAILLY</v>
      </c>
      <c r="AX33" s="34">
        <f>N8</f>
        <v>0</v>
      </c>
    </row>
  </sheetData>
  <sheetProtection selectLockedCells="1" selectUnlockedCells="1"/>
  <mergeCells count="27">
    <mergeCell ref="AY13:AZ13"/>
    <mergeCell ref="AE13:AF13"/>
    <mergeCell ref="AI13:AJ13"/>
    <mergeCell ref="AM13:AN13"/>
    <mergeCell ref="AQ13:AR13"/>
    <mergeCell ref="AU13:AV13"/>
    <mergeCell ref="C13:D13"/>
    <mergeCell ref="G13:H13"/>
    <mergeCell ref="K13:L13"/>
    <mergeCell ref="O13:P13"/>
    <mergeCell ref="S13:T13"/>
    <mergeCell ref="M28:AC28"/>
    <mergeCell ref="BF5:BI5"/>
    <mergeCell ref="AO6:BD6"/>
    <mergeCell ref="BF6:BI6"/>
    <mergeCell ref="AK8:AR8"/>
    <mergeCell ref="AS8:BJ8"/>
    <mergeCell ref="AK9:AR9"/>
    <mergeCell ref="AS9:BI9"/>
    <mergeCell ref="AK10:AR10"/>
    <mergeCell ref="AS10:BI10"/>
    <mergeCell ref="E12:BH12"/>
    <mergeCell ref="W13:X13"/>
    <mergeCell ref="AA13:AB13"/>
    <mergeCell ref="BC13:BD13"/>
    <mergeCell ref="BG13:BH13"/>
    <mergeCell ref="BF21:BH21"/>
  </mergeCells>
  <pageMargins left="0.55138888888888893" right="0.2361111111111111" top="0.31527777777777777" bottom="0.19652777777777777" header="0.51180555555555551" footer="0.51180555555555551"/>
  <pageSetup paperSize="9" scale="95" firstPageNumber="0" orientation="landscape" copies="2" r:id="rId1"/>
  <headerFooter alignWithMargins="0"/>
  <drawing r:id="rId2"/>
</worksheet>
</file>

<file path=xl/worksheets/sheet60.xml><?xml version="1.0" encoding="utf-8"?>
<worksheet xmlns="http://schemas.openxmlformats.org/spreadsheetml/2006/main" xmlns:r="http://schemas.openxmlformats.org/officeDocument/2006/relationships">
  <sheetPr codeName="Feuil47"/>
  <dimension ref="A4:BD55"/>
  <sheetViews>
    <sheetView topLeftCell="A14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11" style="121" customWidth="1"/>
    <col min="3" max="3" width="6.33203125" style="121" customWidth="1"/>
    <col min="4" max="4" width="2.44140625" style="121" customWidth="1"/>
    <col min="5" max="5" width="3.6640625" style="121" customWidth="1"/>
    <col min="6" max="6" width="7.88671875" style="121" customWidth="1"/>
    <col min="7" max="7" width="2.109375" style="121" customWidth="1"/>
    <col min="8" max="8" width="3.6640625" style="121" customWidth="1"/>
    <col min="9" max="9" width="7.88671875" style="121" customWidth="1"/>
    <col min="10" max="10" width="2.109375" style="121" customWidth="1"/>
    <col min="11" max="11" width="3.6640625" style="121" customWidth="1"/>
    <col min="12" max="12" width="7.88671875" style="121" customWidth="1"/>
    <col min="13" max="13" width="2.109375" style="121" customWidth="1"/>
    <col min="14" max="14" width="3.6640625" style="121" customWidth="1"/>
    <col min="15" max="15" width="7.88671875" style="121" customWidth="1"/>
    <col min="16" max="16" width="2.109375" style="121" customWidth="1"/>
    <col min="17" max="17" width="3.6640625" style="121" customWidth="1"/>
    <col min="18" max="18" width="7.88671875" style="121" customWidth="1"/>
    <col min="19" max="19" width="2.109375" style="121" customWidth="1"/>
    <col min="20" max="20" width="3.6640625" style="121" customWidth="1"/>
    <col min="21" max="21" width="7.88671875" style="121" customWidth="1"/>
    <col min="22" max="22" width="2.109375" style="121" customWidth="1"/>
    <col min="23" max="23" width="3.6640625" style="121" customWidth="1"/>
    <col min="24" max="24" width="7.88671875" style="121" customWidth="1"/>
    <col min="25" max="25" width="2.109375" style="121" customWidth="1"/>
    <col min="26" max="26" width="3.6640625" style="121" customWidth="1"/>
    <col min="27" max="27" width="7.88671875" style="121" customWidth="1"/>
    <col min="28" max="28" width="2.109375" style="121" customWidth="1"/>
    <col min="29" max="29" width="3.6640625" style="121" customWidth="1"/>
    <col min="30" max="30" width="7.88671875" style="121" customWidth="1"/>
    <col min="31" max="31" width="2.109375" style="121" customWidth="1"/>
    <col min="32" max="32" width="3.6640625" style="121" customWidth="1"/>
    <col min="33" max="33" width="7.88671875" style="121" customWidth="1"/>
    <col min="34" max="34" width="2.109375" style="121" customWidth="1"/>
    <col min="35" max="35" width="3.6640625" style="121" customWidth="1"/>
    <col min="36" max="36" width="7.88671875" style="121" customWidth="1"/>
    <col min="37" max="37" width="2.44140625" style="121" customWidth="1"/>
    <col min="38" max="38" width="3.6640625" style="121" customWidth="1"/>
    <col min="39" max="39" width="7.88671875" style="121" customWidth="1"/>
    <col min="40" max="16384" width="11.44140625" style="121"/>
  </cols>
  <sheetData>
    <row r="4" spans="1:56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6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6" ht="32.25" customHeight="1"/>
    <row r="7" spans="1:56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>
        <f>'Liste des personnels'!C36</f>
        <v>0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>
        <f>'Liste des personnels'!D36</f>
        <v>0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6" ht="18" customHeight="1">
      <c r="U8" s="615" t="s">
        <v>71</v>
      </c>
      <c r="V8" s="615"/>
      <c r="W8" s="615"/>
      <c r="X8" s="615"/>
      <c r="Y8" s="615"/>
      <c r="Z8" s="615"/>
      <c r="AA8" s="616">
        <f>'Liste des personnels'!E36</f>
        <v>0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6" ht="18" customHeight="1">
      <c r="A9" s="628" t="s">
        <v>4</v>
      </c>
      <c r="B9" s="628"/>
      <c r="C9" s="628"/>
      <c r="D9" s="628"/>
      <c r="E9" s="628"/>
      <c r="F9" s="628"/>
      <c r="G9" s="628"/>
      <c r="H9" s="629">
        <v>42546</v>
      </c>
      <c r="I9" s="629"/>
      <c r="J9" s="629"/>
      <c r="K9" s="102"/>
      <c r="L9" s="107" t="s">
        <v>5</v>
      </c>
      <c r="M9" s="107"/>
      <c r="N9" s="629">
        <v>42564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personnels'!F36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6" ht="18.75" customHeight="1">
      <c r="U10" s="615" t="s">
        <v>88</v>
      </c>
      <c r="V10" s="615"/>
      <c r="W10" s="615"/>
      <c r="X10" s="615"/>
      <c r="Y10" s="615"/>
      <c r="Z10" s="615"/>
      <c r="AA10" s="679">
        <v>22.083333333333332</v>
      </c>
      <c r="AB10" s="679"/>
      <c r="AC10" s="679"/>
      <c r="AD10" s="679"/>
      <c r="AE10" s="679"/>
      <c r="AF10" s="679"/>
      <c r="AG10" s="679"/>
      <c r="AH10" s="679"/>
      <c r="AI10" s="679"/>
      <c r="AJ10" s="679"/>
      <c r="AK10" s="679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6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</row>
    <row r="12" spans="1:56" ht="15.75" customHeight="1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</row>
    <row r="13" spans="1:56" s="141" customFormat="1">
      <c r="D13" s="406">
        <v>41517</v>
      </c>
      <c r="E13" s="411">
        <v>1</v>
      </c>
      <c r="F13" s="433">
        <v>0.29166666666666669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0.36458333333333331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0.36458333333333331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0.36458333333333331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</row>
    <row r="14" spans="1:56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0.36458333333333331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0.36458333333333331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0.36458333333333331</v>
      </c>
      <c r="AK14" s="406">
        <v>41852</v>
      </c>
      <c r="AL14" s="409">
        <v>2</v>
      </c>
      <c r="AM14" s="432" t="s">
        <v>223</v>
      </c>
      <c r="AQ14" s="121" t="s">
        <v>168</v>
      </c>
      <c r="AT14" s="121" t="s">
        <v>166</v>
      </c>
      <c r="AW14" s="121" t="s">
        <v>159</v>
      </c>
      <c r="AZ14" s="121" t="s">
        <v>160</v>
      </c>
      <c r="BC14" s="121" t="s">
        <v>162</v>
      </c>
    </row>
    <row r="15" spans="1:56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0.36458333333333331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0.36458333333333331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0.36458333333333331</v>
      </c>
      <c r="AK15" s="406">
        <v>41853</v>
      </c>
      <c r="AL15" s="409">
        <v>3</v>
      </c>
      <c r="AM15" s="432" t="s">
        <v>223</v>
      </c>
      <c r="AQ15" s="121">
        <f>11*7</f>
        <v>77</v>
      </c>
      <c r="AR15" s="121" t="s">
        <v>130</v>
      </c>
      <c r="AT15" s="121">
        <f>35*4</f>
        <v>140</v>
      </c>
      <c r="AU15" s="121" t="s">
        <v>130</v>
      </c>
      <c r="AW15" s="121">
        <v>70</v>
      </c>
      <c r="AX15" s="121" t="s">
        <v>130</v>
      </c>
      <c r="AZ15" s="121">
        <v>35</v>
      </c>
      <c r="BA15" s="121" t="s">
        <v>130</v>
      </c>
      <c r="BC15" s="121">
        <f>8*7</f>
        <v>56</v>
      </c>
      <c r="BD15" s="121" t="s">
        <v>130</v>
      </c>
    </row>
    <row r="16" spans="1:56">
      <c r="D16" s="406">
        <v>41520</v>
      </c>
      <c r="E16" s="407">
        <v>4</v>
      </c>
      <c r="F16" s="412">
        <f>'11 semainier'!$BI$14</f>
        <v>0.36458333333333331</v>
      </c>
      <c r="G16" s="405">
        <v>41550</v>
      </c>
      <c r="H16" s="407">
        <v>4</v>
      </c>
      <c r="I16" s="412">
        <f>$F$18</f>
        <v>0.16666666666666666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0.36458333333333331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0.16666666666666666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0.36458333333333331</v>
      </c>
      <c r="AH16" s="405">
        <v>41823</v>
      </c>
      <c r="AI16" s="407">
        <v>4</v>
      </c>
      <c r="AJ16" s="412">
        <f>$F$18</f>
        <v>0.16666666666666666</v>
      </c>
      <c r="AK16" s="406">
        <v>41854</v>
      </c>
      <c r="AL16" s="407">
        <v>4</v>
      </c>
      <c r="AM16" s="432"/>
      <c r="AQ16" s="121">
        <f>2.5*7*0.5</f>
        <v>8.75</v>
      </c>
      <c r="AR16" s="121" t="s">
        <v>60</v>
      </c>
      <c r="AT16" s="121">
        <f>2.5*7</f>
        <v>17.5</v>
      </c>
      <c r="AU16" s="121" t="s">
        <v>60</v>
      </c>
      <c r="AW16" s="121">
        <f>(2/4)*2.5*7</f>
        <v>8.75</v>
      </c>
      <c r="AX16" s="121" t="s">
        <v>60</v>
      </c>
      <c r="AZ16" s="121">
        <f>2.5/4.333*7</f>
        <v>4.0387722132471726</v>
      </c>
      <c r="BA16" s="121" t="s">
        <v>60</v>
      </c>
      <c r="BC16" s="121">
        <f>2.5*(1.6/4.333)*7</f>
        <v>6.4620355411954762</v>
      </c>
      <c r="BD16" s="121" t="s">
        <v>60</v>
      </c>
    </row>
    <row r="17" spans="4:56">
      <c r="D17" s="406">
        <v>41521</v>
      </c>
      <c r="E17" s="407">
        <v>5</v>
      </c>
      <c r="F17" s="412">
        <f>'11 semainier'!$BI$15</f>
        <v>0.36458333333333331</v>
      </c>
      <c r="G17" s="405">
        <v>41551</v>
      </c>
      <c r="H17" s="407">
        <v>5</v>
      </c>
      <c r="I17" s="412">
        <f>$F$19</f>
        <v>0.36458333333333331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0.36458333333333331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0.36458333333333331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0.36458333333333331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0.36458333333333331</v>
      </c>
      <c r="AH17" s="405">
        <v>41824</v>
      </c>
      <c r="AI17" s="407">
        <v>5</v>
      </c>
      <c r="AJ17" s="412">
        <f>$F$19</f>
        <v>0.36458333333333331</v>
      </c>
      <c r="AK17" s="406">
        <v>41855</v>
      </c>
      <c r="AL17" s="407">
        <v>5</v>
      </c>
      <c r="AM17" s="432"/>
      <c r="AQ17" s="121">
        <v>117.75</v>
      </c>
      <c r="AR17" s="121" t="s">
        <v>119</v>
      </c>
      <c r="AT17" s="121">
        <f>AT15-AT16</f>
        <v>122.5</v>
      </c>
      <c r="AU17" s="121" t="s">
        <v>119</v>
      </c>
      <c r="AW17" s="121">
        <f>AW15-AW16</f>
        <v>61.25</v>
      </c>
      <c r="AX17" s="121" t="s">
        <v>119</v>
      </c>
      <c r="AZ17" s="121">
        <f>AZ15-AZ16</f>
        <v>30.961227786752829</v>
      </c>
      <c r="BA17" s="121" t="s">
        <v>119</v>
      </c>
      <c r="BC17" s="121">
        <f>BC15-BC16</f>
        <v>49.537964458804524</v>
      </c>
      <c r="BD17" s="121" t="s">
        <v>119</v>
      </c>
    </row>
    <row r="18" spans="4:56">
      <c r="D18" s="406">
        <v>41522</v>
      </c>
      <c r="E18" s="408">
        <v>6</v>
      </c>
      <c r="F18" s="412">
        <f>'11 semainier'!$BI$16</f>
        <v>0.16666666666666666</v>
      </c>
      <c r="G18" s="405">
        <v>41552</v>
      </c>
      <c r="H18" s="408">
        <v>6</v>
      </c>
      <c r="I18" s="412">
        <f>$F$20</f>
        <v>0.36458333333333331</v>
      </c>
      <c r="J18" s="406">
        <v>41583</v>
      </c>
      <c r="K18" s="408">
        <v>6</v>
      </c>
      <c r="L18" s="412">
        <f>$F$16</f>
        <v>0.36458333333333331</v>
      </c>
      <c r="M18" s="406">
        <v>41613</v>
      </c>
      <c r="N18" s="408">
        <v>6</v>
      </c>
      <c r="O18" s="412">
        <f>$F$18</f>
        <v>0.16666666666666666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0.36458333333333331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0.36458333333333331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0.16666666666666666</v>
      </c>
      <c r="AH18" s="405">
        <v>41825</v>
      </c>
      <c r="AI18" s="408">
        <v>6</v>
      </c>
      <c r="AJ18" s="412">
        <f>$F$20</f>
        <v>0.36458333333333331</v>
      </c>
      <c r="AK18" s="406">
        <v>41856</v>
      </c>
      <c r="AL18" s="408">
        <v>6</v>
      </c>
      <c r="AM18" s="432" t="s">
        <v>223</v>
      </c>
    </row>
    <row r="19" spans="4:56">
      <c r="D19" s="406">
        <v>41523</v>
      </c>
      <c r="E19" s="408">
        <v>7</v>
      </c>
      <c r="F19" s="412">
        <f>'11 semainier'!$BI$17</f>
        <v>0.36458333333333331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0.36458333333333331</v>
      </c>
      <c r="M19" s="406">
        <v>41614</v>
      </c>
      <c r="N19" s="408">
        <v>7</v>
      </c>
      <c r="O19" s="412">
        <f>$F$19</f>
        <v>0.36458333333333331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0.16666666666666666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0.36458333333333331</v>
      </c>
      <c r="AE19" s="406">
        <v>41796</v>
      </c>
      <c r="AF19" s="409">
        <v>7</v>
      </c>
      <c r="AG19" s="412">
        <f>$F$19</f>
        <v>0.36458333333333331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56">
      <c r="D20" s="406">
        <v>41524</v>
      </c>
      <c r="E20" s="408">
        <v>8</v>
      </c>
      <c r="F20" s="412">
        <f>'11 semainier'!$BI$18</f>
        <v>0.36458333333333331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0.16666666666666666</v>
      </c>
      <c r="M20" s="406">
        <v>41615</v>
      </c>
      <c r="N20" s="408">
        <v>8</v>
      </c>
      <c r="O20" s="412">
        <f>$F$20</f>
        <v>0.36458333333333331</v>
      </c>
      <c r="P20" s="413">
        <v>41646</v>
      </c>
      <c r="Q20" s="408">
        <v>8</v>
      </c>
      <c r="R20" s="412">
        <f>$F$16</f>
        <v>0.36458333333333331</v>
      </c>
      <c r="S20" s="406">
        <v>41677</v>
      </c>
      <c r="T20" s="409">
        <v>8</v>
      </c>
      <c r="U20" s="412">
        <f>$F$19</f>
        <v>0.36458333333333331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0.36458333333333331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  <c r="AR20" s="121" t="s">
        <v>167</v>
      </c>
      <c r="AS20" s="121">
        <f>SUM(AQ17:AW17)</f>
        <v>301.5</v>
      </c>
      <c r="AW20" s="367">
        <f>294.75+AW17</f>
        <v>356</v>
      </c>
      <c r="AX20" s="121" t="s">
        <v>172</v>
      </c>
      <c r="AZ20" s="121">
        <f>417.75+AZ17</f>
        <v>448.71122778675283</v>
      </c>
      <c r="BA20" s="121" t="s">
        <v>172</v>
      </c>
      <c r="BC20" s="121">
        <f>496.25</f>
        <v>496.25</v>
      </c>
      <c r="BD20" s="121" t="s">
        <v>172</v>
      </c>
    </row>
    <row r="21" spans="4:56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0.36458333333333331</v>
      </c>
      <c r="J21" s="406">
        <v>41586</v>
      </c>
      <c r="K21" s="408">
        <v>9</v>
      </c>
      <c r="L21" s="412">
        <f>$F$19</f>
        <v>0.36458333333333331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0.36458333333333331</v>
      </c>
      <c r="S21" s="406">
        <v>41678</v>
      </c>
      <c r="T21" s="407">
        <v>9</v>
      </c>
      <c r="U21" s="412">
        <f>$F$20</f>
        <v>0.36458333333333331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0.36458333333333331</v>
      </c>
      <c r="AB21" s="406">
        <v>41767</v>
      </c>
      <c r="AC21" s="408">
        <v>9</v>
      </c>
      <c r="AD21" s="412">
        <f>$F$18</f>
        <v>0.16666666666666666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  <c r="AS21" s="121">
        <f>294.75-240.25</f>
        <v>54.5</v>
      </c>
    </row>
    <row r="22" spans="4:56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0.36458333333333331</v>
      </c>
      <c r="J22" s="406">
        <v>41587</v>
      </c>
      <c r="K22" s="408">
        <v>10</v>
      </c>
      <c r="L22" s="412">
        <f>$F$20</f>
        <v>0.36458333333333331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0.16666666666666666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0.36458333333333331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56">
      <c r="D23" s="406">
        <v>41527</v>
      </c>
      <c r="E23" s="408">
        <v>11</v>
      </c>
      <c r="F23" s="412">
        <f>$F$16</f>
        <v>0.36458333333333331</v>
      </c>
      <c r="G23" s="405">
        <v>41557</v>
      </c>
      <c r="H23" s="408">
        <v>11</v>
      </c>
      <c r="I23" s="412">
        <f>$F$18</f>
        <v>0.16666666666666666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0.36458333333333331</v>
      </c>
      <c r="P23" s="413">
        <v>41649</v>
      </c>
      <c r="Q23" s="408">
        <v>11</v>
      </c>
      <c r="R23" s="412">
        <f>$F$19</f>
        <v>0.36458333333333331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0.16666666666666666</v>
      </c>
      <c r="AB23" s="406">
        <v>41769</v>
      </c>
      <c r="AC23" s="409">
        <v>11</v>
      </c>
      <c r="AD23" s="412">
        <f>$F$20</f>
        <v>0.36458333333333331</v>
      </c>
      <c r="AE23" s="406">
        <v>41800</v>
      </c>
      <c r="AF23" s="408">
        <v>11</v>
      </c>
      <c r="AG23" s="412">
        <f>$F$16</f>
        <v>0.36458333333333331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  <c r="AQ23" s="121" t="s">
        <v>171</v>
      </c>
      <c r="AR23" s="121" t="s">
        <v>170</v>
      </c>
    </row>
    <row r="24" spans="4:56">
      <c r="D24" s="406">
        <v>41528</v>
      </c>
      <c r="E24" s="408">
        <v>12</v>
      </c>
      <c r="F24" s="412">
        <f>$F$17</f>
        <v>0.36458333333333331</v>
      </c>
      <c r="G24" s="405">
        <v>41558</v>
      </c>
      <c r="H24" s="408">
        <v>12</v>
      </c>
      <c r="I24" s="412">
        <f>$F$19</f>
        <v>0.36458333333333331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0.36458333333333331</v>
      </c>
      <c r="P24" s="413">
        <v>41650</v>
      </c>
      <c r="Q24" s="409">
        <v>12</v>
      </c>
      <c r="R24" s="412">
        <f>$F$20</f>
        <v>0.36458333333333331</v>
      </c>
      <c r="S24" s="406">
        <v>41681</v>
      </c>
      <c r="T24" s="407">
        <v>12</v>
      </c>
      <c r="U24" s="412">
        <f>$F$16</f>
        <v>0.36458333333333331</v>
      </c>
      <c r="V24" s="406">
        <v>41709</v>
      </c>
      <c r="W24" s="408">
        <v>12</v>
      </c>
      <c r="X24" s="412">
        <f>$F$16</f>
        <v>0.36458333333333331</v>
      </c>
      <c r="Y24" s="404">
        <v>41740</v>
      </c>
      <c r="Z24" s="408">
        <v>12</v>
      </c>
      <c r="AA24" s="412">
        <f>$F$19</f>
        <v>0.36458333333333331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0.36458333333333331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  <c r="AQ24" s="121">
        <f>(35*2)-7</f>
        <v>63</v>
      </c>
      <c r="AR24" s="121" t="s">
        <v>130</v>
      </c>
    </row>
    <row r="25" spans="4:56">
      <c r="D25" s="406">
        <v>41529</v>
      </c>
      <c r="E25" s="408">
        <v>13</v>
      </c>
      <c r="F25" s="412">
        <f>$F$18</f>
        <v>0.16666666666666666</v>
      </c>
      <c r="G25" s="405">
        <v>41559</v>
      </c>
      <c r="H25" s="408">
        <v>13</v>
      </c>
      <c r="I25" s="412">
        <f>$F$20</f>
        <v>0.36458333333333331</v>
      </c>
      <c r="J25" s="406">
        <v>41590</v>
      </c>
      <c r="K25" s="408">
        <v>13</v>
      </c>
      <c r="L25" s="412">
        <f>$F$16</f>
        <v>0.36458333333333331</v>
      </c>
      <c r="M25" s="406">
        <v>41620</v>
      </c>
      <c r="N25" s="408">
        <v>13</v>
      </c>
      <c r="O25" s="412">
        <f>$F$18</f>
        <v>0.16666666666666666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0.36458333333333331</v>
      </c>
      <c r="V25" s="406">
        <v>41710</v>
      </c>
      <c r="W25" s="408">
        <v>13</v>
      </c>
      <c r="X25" s="412">
        <f>$F$17</f>
        <v>0.36458333333333331</v>
      </c>
      <c r="Y25" s="404">
        <v>41741</v>
      </c>
      <c r="Z25" s="408">
        <v>13</v>
      </c>
      <c r="AA25" s="412">
        <f>$F$20</f>
        <v>0.36458333333333331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0.16666666666666666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  <c r="AQ25" s="121">
        <f>(2/4.333)*(2.5*7)</f>
        <v>8.0775444264943452</v>
      </c>
      <c r="AR25" s="121" t="s">
        <v>60</v>
      </c>
    </row>
    <row r="26" spans="4:56">
      <c r="D26" s="406">
        <v>41530</v>
      </c>
      <c r="E26" s="408">
        <v>14</v>
      </c>
      <c r="F26" s="412">
        <f>$F$19</f>
        <v>0.36458333333333331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0.36458333333333331</v>
      </c>
      <c r="M26" s="406">
        <v>41621</v>
      </c>
      <c r="N26" s="408">
        <v>14</v>
      </c>
      <c r="O26" s="412">
        <f>$F$19</f>
        <v>0.36458333333333331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0.16666666666666666</v>
      </c>
      <c r="V26" s="406">
        <v>41711</v>
      </c>
      <c r="W26" s="409">
        <v>14</v>
      </c>
      <c r="X26" s="412">
        <f>$F$18</f>
        <v>0.16666666666666666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0.36458333333333331</v>
      </c>
      <c r="AE26" s="406">
        <v>41803</v>
      </c>
      <c r="AF26" s="409">
        <v>14</v>
      </c>
      <c r="AG26" s="412">
        <f>$F$19</f>
        <v>0.36458333333333331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  <c r="AQ26" s="121">
        <f>AQ24-AQ25</f>
        <v>54.922455573505658</v>
      </c>
      <c r="AR26" s="121" t="s">
        <v>119</v>
      </c>
    </row>
    <row r="27" spans="4:56" ht="13.5" customHeight="1">
      <c r="D27" s="406">
        <v>41531</v>
      </c>
      <c r="E27" s="408">
        <v>15</v>
      </c>
      <c r="F27" s="412">
        <f>$F$20</f>
        <v>0.36458333333333331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0.16666666666666666</v>
      </c>
      <c r="M27" s="406">
        <v>41622</v>
      </c>
      <c r="N27" s="408">
        <v>15</v>
      </c>
      <c r="O27" s="412">
        <f>$F$20</f>
        <v>0.36458333333333331</v>
      </c>
      <c r="P27" s="413">
        <v>41653</v>
      </c>
      <c r="Q27" s="408">
        <v>15</v>
      </c>
      <c r="R27" s="412">
        <f>$F$16</f>
        <v>0.36458333333333331</v>
      </c>
      <c r="S27" s="406">
        <v>41684</v>
      </c>
      <c r="T27" s="407">
        <v>15</v>
      </c>
      <c r="U27" s="412">
        <f>$F$19</f>
        <v>0.36458333333333331</v>
      </c>
      <c r="V27" s="406">
        <v>41712</v>
      </c>
      <c r="W27" s="409">
        <v>15</v>
      </c>
      <c r="X27" s="412">
        <f>$F$19</f>
        <v>0.36458333333333331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0.36458333333333331</v>
      </c>
      <c r="AE27" s="406">
        <v>41804</v>
      </c>
      <c r="AF27" s="409">
        <v>15</v>
      </c>
      <c r="AG27" s="412">
        <f>$F$20</f>
        <v>0.36458333333333331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56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0.36458333333333331</v>
      </c>
      <c r="J28" s="406">
        <v>41593</v>
      </c>
      <c r="K28" s="408">
        <v>16</v>
      </c>
      <c r="L28" s="412">
        <f>$F$19</f>
        <v>0.36458333333333331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0.36458333333333331</v>
      </c>
      <c r="S28" s="406">
        <v>41685</v>
      </c>
      <c r="T28" s="408">
        <v>16</v>
      </c>
      <c r="U28" s="412">
        <f>$F$20</f>
        <v>0.36458333333333331</v>
      </c>
      <c r="V28" s="406">
        <v>41713</v>
      </c>
      <c r="W28" s="408">
        <v>16</v>
      </c>
      <c r="X28" s="412">
        <f>$F$20</f>
        <v>0.36458333333333331</v>
      </c>
      <c r="Y28" s="404">
        <v>41744</v>
      </c>
      <c r="Z28" s="408">
        <v>16</v>
      </c>
      <c r="AA28" s="412">
        <f>$F$16</f>
        <v>0.36458333333333331</v>
      </c>
      <c r="AB28" s="406">
        <v>41774</v>
      </c>
      <c r="AC28" s="408">
        <v>16</v>
      </c>
      <c r="AD28" s="412">
        <f>$F$18</f>
        <v>0.16666666666666666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56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0.36458333333333331</v>
      </c>
      <c r="J29" s="406">
        <v>41594</v>
      </c>
      <c r="K29" s="408">
        <v>17</v>
      </c>
      <c r="L29" s="412">
        <f>$F$20</f>
        <v>0.36458333333333331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0.16666666666666666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0.36458333333333331</v>
      </c>
      <c r="AB29" s="406">
        <v>41775</v>
      </c>
      <c r="AC29" s="408">
        <v>17</v>
      </c>
      <c r="AD29" s="412">
        <f>$F$19</f>
        <v>0.36458333333333331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56">
      <c r="D30" s="406">
        <v>41534</v>
      </c>
      <c r="E30" s="408">
        <v>18</v>
      </c>
      <c r="F30" s="412">
        <f>$F$16</f>
        <v>0.36458333333333331</v>
      </c>
      <c r="G30" s="405">
        <v>41564</v>
      </c>
      <c r="H30" s="408">
        <v>18</v>
      </c>
      <c r="I30" s="412">
        <f>$F$18</f>
        <v>0.16666666666666666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0.36458333333333331</v>
      </c>
      <c r="P30" s="413">
        <v>41656</v>
      </c>
      <c r="Q30" s="408">
        <v>18</v>
      </c>
      <c r="R30" s="412">
        <f>$F$19</f>
        <v>0.36458333333333331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0.16666666666666666</v>
      </c>
      <c r="AB30" s="406">
        <v>41776</v>
      </c>
      <c r="AC30" s="408">
        <v>18</v>
      </c>
      <c r="AD30" s="412">
        <f>$F$20</f>
        <v>0.36458333333333331</v>
      </c>
      <c r="AE30" s="406">
        <v>41807</v>
      </c>
      <c r="AF30" s="408">
        <v>18</v>
      </c>
      <c r="AG30" s="412">
        <f>$F$16</f>
        <v>0.36458333333333331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  <c r="AQ30" s="121" t="s">
        <v>173</v>
      </c>
    </row>
    <row r="31" spans="4:56">
      <c r="D31" s="406">
        <v>41535</v>
      </c>
      <c r="E31" s="408">
        <v>19</v>
      </c>
      <c r="F31" s="412">
        <f>$F$17</f>
        <v>0.36458333333333331</v>
      </c>
      <c r="G31" s="405">
        <v>41565</v>
      </c>
      <c r="H31" s="408">
        <v>19</v>
      </c>
      <c r="I31" s="412">
        <f>$F$19</f>
        <v>0.36458333333333331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0.36458333333333331</v>
      </c>
      <c r="P31" s="413">
        <v>41657</v>
      </c>
      <c r="Q31" s="409">
        <v>19</v>
      </c>
      <c r="R31" s="412">
        <f>$F$20</f>
        <v>0.36458333333333331</v>
      </c>
      <c r="S31" s="406">
        <v>41688</v>
      </c>
      <c r="T31" s="408">
        <v>19</v>
      </c>
      <c r="U31" s="412">
        <f>$F$16</f>
        <v>0.36458333333333331</v>
      </c>
      <c r="V31" s="406">
        <v>41716</v>
      </c>
      <c r="W31" s="408">
        <v>19</v>
      </c>
      <c r="X31" s="412">
        <f>$F$16</f>
        <v>0.36458333333333331</v>
      </c>
      <c r="Y31" s="404">
        <v>41747</v>
      </c>
      <c r="Z31" s="408">
        <v>19</v>
      </c>
      <c r="AA31" s="412">
        <f>$F$19</f>
        <v>0.36458333333333331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0.36458333333333331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  <c r="AP31" s="121" t="s">
        <v>174</v>
      </c>
      <c r="AQ31" s="121">
        <f>70</f>
        <v>70</v>
      </c>
      <c r="AR31" s="121" t="s">
        <v>121</v>
      </c>
      <c r="AS31" s="121">
        <f>2.5*7*(2/4.333)</f>
        <v>8.0775444264943452</v>
      </c>
      <c r="AT31" s="121" t="s">
        <v>60</v>
      </c>
    </row>
    <row r="32" spans="4:56">
      <c r="D32" s="406">
        <v>41536</v>
      </c>
      <c r="E32" s="408">
        <v>20</v>
      </c>
      <c r="F32" s="412">
        <f>$F$18</f>
        <v>0.16666666666666666</v>
      </c>
      <c r="G32" s="405">
        <v>41566</v>
      </c>
      <c r="H32" s="408">
        <v>20</v>
      </c>
      <c r="I32" s="412">
        <f>$F$20</f>
        <v>0.36458333333333331</v>
      </c>
      <c r="J32" s="406">
        <v>41597</v>
      </c>
      <c r="K32" s="408">
        <v>20</v>
      </c>
      <c r="L32" s="412">
        <f>$F$16</f>
        <v>0.36458333333333331</v>
      </c>
      <c r="M32" s="406">
        <v>41627</v>
      </c>
      <c r="N32" s="408">
        <v>20</v>
      </c>
      <c r="O32" s="412">
        <f>$F$18</f>
        <v>0.16666666666666666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0.36458333333333331</v>
      </c>
      <c r="V32" s="406">
        <v>41717</v>
      </c>
      <c r="W32" s="408">
        <v>20</v>
      </c>
      <c r="X32" s="412">
        <f>$F$17</f>
        <v>0.36458333333333331</v>
      </c>
      <c r="Y32" s="404">
        <v>41748</v>
      </c>
      <c r="Z32" s="408">
        <v>20</v>
      </c>
      <c r="AA32" s="412">
        <f>$F$20</f>
        <v>0.36458333333333331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0.16666666666666666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  <c r="AP32" s="121" t="s">
        <v>175</v>
      </c>
      <c r="AQ32" s="121" t="s">
        <v>176</v>
      </c>
    </row>
    <row r="33" spans="2:43">
      <c r="D33" s="406">
        <v>41537</v>
      </c>
      <c r="E33" s="408">
        <v>21</v>
      </c>
      <c r="F33" s="412">
        <f>$F$19</f>
        <v>0.36458333333333331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0.36458333333333331</v>
      </c>
      <c r="M33" s="406">
        <v>41628</v>
      </c>
      <c r="N33" s="408">
        <v>21</v>
      </c>
      <c r="O33" s="412">
        <f>$F$19</f>
        <v>0.36458333333333331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0.16666666666666666</v>
      </c>
      <c r="V33" s="406">
        <v>41718</v>
      </c>
      <c r="W33" s="409">
        <v>21</v>
      </c>
      <c r="X33" s="412">
        <f>$F$18</f>
        <v>0.16666666666666666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0.36458333333333331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2:43">
      <c r="D34" s="406">
        <v>41538</v>
      </c>
      <c r="E34" s="408">
        <v>22</v>
      </c>
      <c r="F34" s="412">
        <f>$F$20</f>
        <v>0.36458333333333331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0.16666666666666666</v>
      </c>
      <c r="M34" s="406">
        <v>41629</v>
      </c>
      <c r="N34" s="408">
        <v>22</v>
      </c>
      <c r="O34" s="412">
        <f>$F$20</f>
        <v>0.36458333333333331</v>
      </c>
      <c r="P34" s="413">
        <v>41660</v>
      </c>
      <c r="Q34" s="408">
        <v>22</v>
      </c>
      <c r="R34" s="412">
        <f>$F$16</f>
        <v>0.36458333333333331</v>
      </c>
      <c r="S34" s="406">
        <v>41691</v>
      </c>
      <c r="T34" s="408">
        <v>22</v>
      </c>
      <c r="U34" s="412">
        <f>$F$19</f>
        <v>0.36458333333333331</v>
      </c>
      <c r="V34" s="406">
        <v>41719</v>
      </c>
      <c r="W34" s="409">
        <v>22</v>
      </c>
      <c r="X34" s="412">
        <f>$F$19</f>
        <v>0.36458333333333331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0.36458333333333331</v>
      </c>
      <c r="AE34" s="406">
        <v>41811</v>
      </c>
      <c r="AF34" s="409">
        <v>22</v>
      </c>
      <c r="AG34" s="412">
        <f>$F$20</f>
        <v>0.36458333333333331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2:43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0.36458333333333331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0.36458333333333331</v>
      </c>
      <c r="S35" s="406">
        <v>41692</v>
      </c>
      <c r="T35" s="409">
        <v>23</v>
      </c>
      <c r="U35" s="412">
        <f>$F$20</f>
        <v>0.36458333333333331</v>
      </c>
      <c r="V35" s="406">
        <v>41720</v>
      </c>
      <c r="W35" s="408">
        <v>23</v>
      </c>
      <c r="X35" s="412">
        <f>$F$20</f>
        <v>0.36458333333333331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0.16666666666666666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2:43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0.36458333333333331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0.16666666666666666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0.36458333333333331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2:43">
      <c r="D37" s="406">
        <v>41541</v>
      </c>
      <c r="E37" s="408">
        <v>25</v>
      </c>
      <c r="F37" s="412">
        <f>$F$16</f>
        <v>0.36458333333333331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0.36458333333333331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0.36458333333333331</v>
      </c>
      <c r="AE37" s="406">
        <v>41814</v>
      </c>
      <c r="AF37" s="408">
        <v>25</v>
      </c>
      <c r="AG37" s="412">
        <f>$F$16</f>
        <v>0.36458333333333331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2:43">
      <c r="D38" s="406">
        <v>41542</v>
      </c>
      <c r="E38" s="408">
        <v>26</v>
      </c>
      <c r="F38" s="412">
        <f>$F$17</f>
        <v>0.36458333333333331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0.36458333333333331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0.36458333333333331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0.36458333333333331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2:43">
      <c r="D39" s="406">
        <v>41543</v>
      </c>
      <c r="E39" s="408">
        <v>27</v>
      </c>
      <c r="F39" s="412">
        <f>$F$18</f>
        <v>0.16666666666666666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0.36458333333333331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0.36458333333333331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0.16666666666666666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</row>
    <row r="40" spans="2:43">
      <c r="D40" s="406">
        <v>41544</v>
      </c>
      <c r="E40" s="408">
        <v>28</v>
      </c>
      <c r="F40" s="412">
        <f>$F$19</f>
        <v>0.36458333333333331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0.36458333333333331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0.16666666666666666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0.36458333333333331</v>
      </c>
      <c r="AE40" s="406">
        <v>41817</v>
      </c>
      <c r="AF40" s="409">
        <v>28</v>
      </c>
      <c r="AG40" s="412">
        <f>$F$19</f>
        <v>0.36458333333333331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2:43">
      <c r="D41" s="406">
        <v>41545</v>
      </c>
      <c r="E41" s="408">
        <v>29</v>
      </c>
      <c r="F41" s="412">
        <f>$F$20</f>
        <v>0.36458333333333331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0.16666666666666666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0.36458333333333331</v>
      </c>
      <c r="S41" s="438"/>
      <c r="T41" s="438"/>
      <c r="U41" s="442"/>
      <c r="V41" s="406">
        <v>41726</v>
      </c>
      <c r="W41" s="409">
        <v>29</v>
      </c>
      <c r="X41" s="412">
        <f>$F$19</f>
        <v>0.36458333333333331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0.36458333333333331</v>
      </c>
      <c r="AE41" s="406">
        <v>41818</v>
      </c>
      <c r="AF41" s="409">
        <v>29</v>
      </c>
      <c r="AG41" s="412">
        <f>$F$20</f>
        <v>0.36458333333333331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2:43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0.36458333333333331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0.36458333333333331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0.16666666666666666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2:43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0.16666666666666666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0.36458333333333331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2:43" s="158" customFormat="1">
      <c r="D44" s="159"/>
      <c r="E44" s="159"/>
      <c r="F44" s="160">
        <f>SUM(F13:F43)</f>
        <v>6.7916666666666661</v>
      </c>
      <c r="G44" s="160"/>
      <c r="H44" s="160"/>
      <c r="I44" s="160">
        <f>SUM(I13:I43)</f>
        <v>5.7500000000000009</v>
      </c>
      <c r="J44" s="160"/>
      <c r="K44" s="160"/>
      <c r="L44" s="160">
        <f>SUM(L13:L43)</f>
        <v>6.1354166666666661</v>
      </c>
      <c r="M44" s="160"/>
      <c r="N44" s="160"/>
      <c r="O44" s="160">
        <f>SUM(O13:O43)</f>
        <v>5.239583333333333</v>
      </c>
      <c r="P44" s="161"/>
      <c r="Q44" s="160"/>
      <c r="R44" s="160">
        <f>SUM(R13:R43)</f>
        <v>6.3541666666666661</v>
      </c>
      <c r="S44" s="160"/>
      <c r="T44" s="160"/>
      <c r="U44" s="313">
        <f>SUM(U13:U43)</f>
        <v>6.479166666666667</v>
      </c>
      <c r="V44" s="313"/>
      <c r="W44" s="313"/>
      <c r="X44" s="313">
        <f>SUM(X13:X43)</f>
        <v>5.510416666666667</v>
      </c>
      <c r="Y44" s="313"/>
      <c r="Z44" s="313"/>
      <c r="AA44" s="313">
        <f>SUM(AA13:AA43)</f>
        <v>4.5104166666666661</v>
      </c>
      <c r="AB44" s="313"/>
      <c r="AC44" s="313"/>
      <c r="AD44" s="313">
        <f>SUM(AD13:AD43)</f>
        <v>5.041666666666667</v>
      </c>
      <c r="AE44" s="160"/>
      <c r="AF44" s="160"/>
      <c r="AG44" s="160">
        <f>SUM(AG13:AG43)</f>
        <v>6.8645833333333321</v>
      </c>
      <c r="AH44" s="160"/>
      <c r="AI44" s="160"/>
      <c r="AJ44" s="160">
        <f>SUM(AJ13:AJ43)</f>
        <v>3.0833333333333326</v>
      </c>
      <c r="AK44" s="160"/>
      <c r="AL44" s="160"/>
      <c r="AM44" s="160">
        <f>SUM(AM13:AM43)</f>
        <v>1.5</v>
      </c>
      <c r="AO44" s="366"/>
      <c r="AQ44" s="366"/>
    </row>
    <row r="46" spans="2:43" ht="15.75" customHeight="1">
      <c r="D46" s="633" t="s">
        <v>109</v>
      </c>
      <c r="E46" s="633"/>
      <c r="F46" s="633"/>
      <c r="G46" s="634">
        <f>SUM(D44:AM44)</f>
        <v>63.260416666666664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SUM(AJ19:AJ25)+SUM(AM36:AM42)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personnels'!G36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1.0729166666666643</v>
      </c>
      <c r="AL46" s="634"/>
      <c r="AM46" s="634"/>
    </row>
    <row r="47" spans="2:43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</row>
    <row r="48" spans="2:43">
      <c r="B48" s="364"/>
      <c r="AH48" s="640"/>
      <c r="AI48" s="640"/>
      <c r="AJ48" s="640"/>
      <c r="AK48" s="640"/>
      <c r="AL48" s="640"/>
      <c r="AM48" s="640"/>
    </row>
    <row r="49" spans="1:38">
      <c r="F49" s="695" t="str">
        <f>'Liste des personnels'!C49</f>
        <v>Saint-Pol-sur-Mer, le 01/09/2017</v>
      </c>
      <c r="G49" s="681"/>
      <c r="H49" s="681"/>
      <c r="I49" s="681"/>
      <c r="J49" s="681"/>
      <c r="K49" s="681"/>
      <c r="L49" s="681"/>
      <c r="R49" s="121" t="str">
        <f>'Liste des personnels'!$D$51</f>
        <v>Le Proviseur,</v>
      </c>
      <c r="AD49" s="121" t="s">
        <v>85</v>
      </c>
      <c r="AJ49" s="163" t="s">
        <v>195</v>
      </c>
      <c r="AK49" s="163"/>
      <c r="AL49" s="163"/>
    </row>
    <row r="50" spans="1:38">
      <c r="AJ50" s="163">
        <f>5-0</f>
        <v>5</v>
      </c>
      <c r="AK50" s="163" t="s">
        <v>114</v>
      </c>
      <c r="AL50" s="163"/>
    </row>
    <row r="51" spans="1:38">
      <c r="A51" s="450" t="s">
        <v>108</v>
      </c>
      <c r="B51" s="637" t="s">
        <v>226</v>
      </c>
      <c r="C51" s="638"/>
      <c r="D51" s="638"/>
      <c r="E51" s="638"/>
      <c r="F51" s="638"/>
    </row>
    <row r="52" spans="1:38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>
        <f>J7</f>
        <v>0</v>
      </c>
    </row>
    <row r="53" spans="1:38">
      <c r="A53" s="428" t="s">
        <v>215</v>
      </c>
      <c r="B53" s="630" t="s">
        <v>222</v>
      </c>
      <c r="C53" s="631"/>
      <c r="D53" s="631"/>
      <c r="E53" s="631"/>
      <c r="F53" s="631"/>
    </row>
    <row r="54" spans="1:38">
      <c r="A54" s="432" t="s">
        <v>107</v>
      </c>
      <c r="B54" s="641" t="s">
        <v>225</v>
      </c>
      <c r="C54" s="642"/>
      <c r="D54" s="642"/>
      <c r="E54" s="642"/>
      <c r="F54" s="642"/>
    </row>
    <row r="55" spans="1:38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39">
    <mergeCell ref="B51:F51"/>
    <mergeCell ref="B52:F52"/>
    <mergeCell ref="B53:F53"/>
    <mergeCell ref="B54:F54"/>
    <mergeCell ref="B55:G55"/>
    <mergeCell ref="F49:L49"/>
    <mergeCell ref="AH46:AJ46"/>
    <mergeCell ref="AK46:AM46"/>
    <mergeCell ref="AH47:AM48"/>
    <mergeCell ref="AB12:AD12"/>
    <mergeCell ref="AE12:AG12"/>
    <mergeCell ref="AH12:AJ12"/>
    <mergeCell ref="AK12:AM12"/>
    <mergeCell ref="D46:F46"/>
    <mergeCell ref="G46:I46"/>
    <mergeCell ref="K46:Q46"/>
    <mergeCell ref="R46:T46"/>
    <mergeCell ref="W46:AA46"/>
    <mergeCell ref="AB46:AF46"/>
    <mergeCell ref="U10:Z10"/>
    <mergeCell ref="AA10:AK10"/>
    <mergeCell ref="V12:X12"/>
    <mergeCell ref="Y12:AA12"/>
    <mergeCell ref="D12:F12"/>
    <mergeCell ref="G12:I12"/>
    <mergeCell ref="J12:L12"/>
    <mergeCell ref="M12:O12"/>
    <mergeCell ref="P12:R12"/>
    <mergeCell ref="S12:U12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3:D42">
    <cfRule type="containsText" dxfId="69" priority="12" stopIfTrue="1" operator="containsText" text="samedi">
      <formula>NOT(ISERROR(SEARCH("samedi",D13)))</formula>
    </cfRule>
    <cfRule type="containsText" dxfId="68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67" priority="6" stopIfTrue="1" operator="containsText" text="sam">
      <formula>NOT(ISERROR(SEARCH("sam",D13)))</formula>
    </cfRule>
    <cfRule type="containsText" dxfId="66" priority="7" stopIfTrue="1" operator="containsText" text="sam;dim">
      <formula>NOT(ISERROR(SEARCH("sam;dim",D13)))</formula>
    </cfRule>
    <cfRule type="containsText" dxfId="65" priority="8" stopIfTrue="1" operator="containsText" text="dim">
      <formula>NOT(ISERROR(SEARCH("dim",D13)))</formula>
    </cfRule>
    <cfRule type="containsText" dxfId="64" priority="9" stopIfTrue="1" operator="containsText" text="lun">
      <formula>NOT(ISERROR(SEARCH("lun",D13)))</formula>
    </cfRule>
    <cfRule type="containsText" dxfId="63" priority="10" stopIfTrue="1" operator="containsText" text="lun">
      <formula>NOT(ISERROR(SEARCH("lun",D13)))</formula>
    </cfRule>
    <cfRule type="containsText" dxfId="62" priority="11" stopIfTrue="1" operator="containsText" text="dim">
      <formula>NOT(ISERROR(SEARCH("dim",D13)))</formula>
    </cfRule>
  </conditionalFormatting>
  <conditionalFormatting sqref="D14">
    <cfRule type="containsText" dxfId="61" priority="5" stopIfTrue="1" operator="containsText" text="sam">
      <formula>NOT(ISERROR(SEARCH("sam",D14)))</formula>
    </cfRule>
  </conditionalFormatting>
  <conditionalFormatting sqref="A53">
    <cfRule type="containsText" dxfId="60" priority="4" operator="containsText" text="FERIE">
      <formula>NOT(ISERROR(SEARCH("FERIE",A53)))</formula>
    </cfRule>
  </conditionalFormatting>
  <conditionalFormatting sqref="A52">
    <cfRule type="cellIs" dxfId="59" priority="3" operator="equal">
      <formula>$A$53</formula>
    </cfRule>
  </conditionalFormatting>
  <conditionalFormatting sqref="A52">
    <cfRule type="cellIs" dxfId="58" priority="2" operator="equal">
      <formula>$A$53</formula>
    </cfRule>
  </conditionalFormatting>
  <conditionalFormatting sqref="A53">
    <cfRule type="cellIs" dxfId="57" priority="1" operator="equal">
      <formula>$A$53</formula>
    </cfRule>
  </conditionalFormatting>
  <pageMargins left="0.15763888888888888" right="0.2361111111111111" top="0.19652777777777777" bottom="0.11805555555555555" header="0.51180555555555551" footer="0.51180555555555551"/>
  <pageSetup paperSize="9" scale="60" firstPageNumber="0" orientation="landscape" r:id="rId1"/>
  <headerFooter alignWithMargins="0"/>
  <drawing r:id="rId2"/>
</worksheet>
</file>

<file path=xl/worksheets/sheet61.xml><?xml version="1.0" encoding="utf-8"?>
<worksheet xmlns="http://schemas.openxmlformats.org/spreadsheetml/2006/main" xmlns:r="http://schemas.openxmlformats.org/officeDocument/2006/relationships">
  <sheetPr codeName="Feuil75"/>
  <dimension ref="A4:BJ31"/>
  <sheetViews>
    <sheetView zoomScaleNormal="100"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13" width="1.6640625" style="34"/>
    <col min="14" max="14" width="2.6640625" style="34" bestFit="1" customWidth="1"/>
    <col min="15" max="24" width="1.6640625" style="34"/>
    <col min="25" max="25" width="1.6640625" style="34" customWidth="1"/>
    <col min="26" max="59" width="1.6640625" style="34"/>
    <col min="60" max="60" width="3.44140625" style="34" customWidth="1"/>
    <col min="61" max="61" width="11" style="35" customWidth="1"/>
    <col min="62" max="62" width="2" style="34" customWidth="1"/>
    <col min="63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">
        <v>116</v>
      </c>
      <c r="BC5" s="35"/>
      <c r="BF5" s="673">
        <v>42555</v>
      </c>
      <c r="BG5" s="673"/>
      <c r="BH5" s="673"/>
      <c r="BI5" s="673"/>
    </row>
    <row r="6" spans="1:62">
      <c r="AO6" s="674" t="s">
        <v>117</v>
      </c>
      <c r="AP6" s="674"/>
      <c r="AQ6" s="674"/>
      <c r="AR6" s="674"/>
      <c r="AS6" s="674"/>
      <c r="AT6" s="674"/>
      <c r="AU6" s="674"/>
      <c r="AV6" s="674"/>
      <c r="AW6" s="674"/>
      <c r="AX6" s="674"/>
      <c r="AY6" s="674"/>
      <c r="AZ6" s="674"/>
      <c r="BA6" s="674"/>
      <c r="BB6" s="674"/>
      <c r="BC6" s="674"/>
      <c r="BD6" s="674"/>
      <c r="BF6" s="673">
        <v>42564</v>
      </c>
      <c r="BG6" s="673"/>
      <c r="BH6" s="673"/>
      <c r="BI6" s="673"/>
      <c r="BJ6" s="34" t="s">
        <v>118</v>
      </c>
    </row>
    <row r="8" spans="1:62" s="38" customFormat="1" ht="18.75" customHeight="1">
      <c r="B8" s="39" t="s">
        <v>69</v>
      </c>
      <c r="N8" s="39">
        <f>'Liste des personnels'!C37</f>
        <v>0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personnels'!D37</f>
        <v>Agent Technique Territorial Titulaire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personnels'!E37</f>
        <v>Magasinier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personnels'!F37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1" spans="1:62" ht="15" thickBot="1"/>
    <row r="12" spans="1:62" ht="15.9" customHeight="1" thickTop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 thickBo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2" ht="30" customHeight="1" thickTop="1">
      <c r="A14" s="50" t="s">
        <v>76</v>
      </c>
      <c r="B14" s="51"/>
      <c r="C14" s="52"/>
      <c r="D14" s="53"/>
      <c r="E14" s="54"/>
      <c r="F14" s="54"/>
      <c r="G14" s="54"/>
      <c r="H14" s="60"/>
      <c r="I14" s="57"/>
      <c r="J14" s="322"/>
      <c r="K14" s="322"/>
      <c r="L14" s="278"/>
      <c r="M14" s="279"/>
      <c r="N14" s="279"/>
      <c r="O14" s="279"/>
      <c r="P14" s="278"/>
      <c r="Q14" s="279"/>
      <c r="R14" s="279"/>
      <c r="S14" s="279"/>
      <c r="T14" s="278"/>
      <c r="U14" s="279"/>
      <c r="V14" s="279"/>
      <c r="W14" s="279"/>
      <c r="X14" s="278"/>
      <c r="Y14" s="279"/>
      <c r="Z14" s="279"/>
      <c r="AA14" s="279"/>
      <c r="AB14" s="278"/>
      <c r="AC14" s="54"/>
      <c r="AD14" s="54"/>
      <c r="AE14" s="54"/>
      <c r="AF14" s="53"/>
      <c r="AG14" s="54"/>
      <c r="AH14" s="279"/>
      <c r="AI14" s="279"/>
      <c r="AJ14" s="278"/>
      <c r="AK14" s="279"/>
      <c r="AL14" s="279"/>
      <c r="AM14" s="279"/>
      <c r="AN14" s="278"/>
      <c r="AO14" s="279"/>
      <c r="AP14" s="279"/>
      <c r="AQ14" s="307"/>
      <c r="AR14" s="278"/>
      <c r="AS14" s="279"/>
      <c r="AT14" s="279"/>
      <c r="AU14" s="279"/>
      <c r="AV14" s="278"/>
      <c r="AW14" s="279"/>
      <c r="AX14" s="279"/>
      <c r="AY14" s="279"/>
      <c r="AZ14" s="278"/>
      <c r="BA14" s="279"/>
      <c r="BB14" s="54"/>
      <c r="BC14" s="54"/>
      <c r="BD14" s="60"/>
      <c r="BE14" s="57"/>
      <c r="BF14" s="57"/>
      <c r="BG14" s="54"/>
      <c r="BH14" s="182"/>
      <c r="BI14" s="62">
        <v>0</v>
      </c>
    </row>
    <row r="15" spans="1:62" ht="30" customHeight="1">
      <c r="A15" s="63" t="s">
        <v>77</v>
      </c>
      <c r="B15" s="64"/>
      <c r="C15" s="65"/>
      <c r="D15" s="66"/>
      <c r="E15" s="67"/>
      <c r="F15" s="67"/>
      <c r="G15" s="67"/>
      <c r="H15" s="72"/>
      <c r="I15" s="71"/>
      <c r="J15" s="323"/>
      <c r="K15" s="323"/>
      <c r="L15" s="280"/>
      <c r="M15" s="281"/>
      <c r="N15" s="281"/>
      <c r="O15" s="281"/>
      <c r="P15" s="280"/>
      <c r="Q15" s="281"/>
      <c r="R15" s="281"/>
      <c r="S15" s="281"/>
      <c r="T15" s="280"/>
      <c r="U15" s="281"/>
      <c r="V15" s="281"/>
      <c r="W15" s="281"/>
      <c r="X15" s="280"/>
      <c r="Y15" s="281"/>
      <c r="Z15" s="281"/>
      <c r="AA15" s="281"/>
      <c r="AB15" s="280"/>
      <c r="AC15" s="67"/>
      <c r="AD15" s="67"/>
      <c r="AE15" s="67"/>
      <c r="AF15" s="70"/>
      <c r="AG15" s="67"/>
      <c r="AH15" s="281"/>
      <c r="AI15" s="281"/>
      <c r="AJ15" s="280"/>
      <c r="AK15" s="281"/>
      <c r="AL15" s="281"/>
      <c r="AM15" s="281"/>
      <c r="AN15" s="280"/>
      <c r="AO15" s="281"/>
      <c r="AP15" s="281"/>
      <c r="AQ15" s="306"/>
      <c r="AR15" s="280"/>
      <c r="AS15" s="281"/>
      <c r="AT15" s="283"/>
      <c r="AU15" s="283"/>
      <c r="AV15" s="282"/>
      <c r="AW15" s="283"/>
      <c r="AX15" s="283"/>
      <c r="AY15" s="283"/>
      <c r="AZ15" s="282"/>
      <c r="BA15" s="283"/>
      <c r="BB15" s="74"/>
      <c r="BC15" s="74"/>
      <c r="BD15" s="77"/>
      <c r="BE15" s="78"/>
      <c r="BF15" s="78"/>
      <c r="BG15" s="74"/>
      <c r="BH15" s="183"/>
      <c r="BI15" s="80">
        <f>BI14</f>
        <v>0</v>
      </c>
    </row>
    <row r="16" spans="1:62" ht="30" customHeight="1">
      <c r="A16" s="63" t="s">
        <v>78</v>
      </c>
      <c r="B16" s="64"/>
      <c r="C16" s="65"/>
      <c r="D16" s="66"/>
      <c r="E16" s="74"/>
      <c r="F16" s="74"/>
      <c r="G16" s="74"/>
      <c r="H16" s="77"/>
      <c r="I16" s="78"/>
      <c r="J16" s="324"/>
      <c r="K16" s="324"/>
      <c r="L16" s="282"/>
      <c r="M16" s="283"/>
      <c r="N16" s="283"/>
      <c r="O16" s="283"/>
      <c r="P16" s="282"/>
      <c r="Q16" s="283"/>
      <c r="R16" s="283"/>
      <c r="S16" s="283"/>
      <c r="T16" s="282"/>
      <c r="U16" s="283"/>
      <c r="V16" s="283"/>
      <c r="W16" s="283"/>
      <c r="X16" s="282"/>
      <c r="Y16" s="283"/>
      <c r="Z16" s="283"/>
      <c r="AA16" s="283"/>
      <c r="AB16" s="282"/>
      <c r="AC16" s="74"/>
      <c r="AD16" s="74"/>
      <c r="AE16" s="74"/>
      <c r="AF16" s="66"/>
      <c r="AG16" s="74"/>
      <c r="AH16" s="74"/>
      <c r="AI16" s="74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4"/>
      <c r="AV16" s="66"/>
      <c r="AW16" s="74"/>
      <c r="AX16" s="74"/>
      <c r="AY16" s="74"/>
      <c r="AZ16" s="66"/>
      <c r="BA16" s="74"/>
      <c r="BB16" s="74"/>
      <c r="BC16" s="74"/>
      <c r="BD16" s="77"/>
      <c r="BE16" s="78"/>
      <c r="BF16" s="78"/>
      <c r="BG16" s="74"/>
      <c r="BH16" s="183"/>
      <c r="BI16" s="80">
        <v>0</v>
      </c>
    </row>
    <row r="17" spans="1:61" ht="30" customHeight="1">
      <c r="A17" s="81" t="s">
        <v>79</v>
      </c>
      <c r="B17" s="82"/>
      <c r="C17" s="83"/>
      <c r="D17" s="70"/>
      <c r="E17" s="67"/>
      <c r="F17" s="67"/>
      <c r="G17" s="67"/>
      <c r="H17" s="72"/>
      <c r="I17" s="71"/>
      <c r="J17" s="323"/>
      <c r="K17" s="323"/>
      <c r="L17" s="280"/>
      <c r="M17" s="281"/>
      <c r="N17" s="281"/>
      <c r="O17" s="281"/>
      <c r="P17" s="280"/>
      <c r="Q17" s="281"/>
      <c r="R17" s="281"/>
      <c r="S17" s="281"/>
      <c r="T17" s="280"/>
      <c r="U17" s="281"/>
      <c r="V17" s="281"/>
      <c r="W17" s="281"/>
      <c r="X17" s="280"/>
      <c r="Y17" s="281"/>
      <c r="Z17" s="281"/>
      <c r="AA17" s="281"/>
      <c r="AB17" s="280"/>
      <c r="AC17" s="67"/>
      <c r="AD17" s="67"/>
      <c r="AE17" s="67"/>
      <c r="AF17" s="70"/>
      <c r="AG17" s="67"/>
      <c r="AH17" s="281"/>
      <c r="AI17" s="281"/>
      <c r="AJ17" s="280"/>
      <c r="AK17" s="281"/>
      <c r="AL17" s="281"/>
      <c r="AM17" s="281"/>
      <c r="AN17" s="280"/>
      <c r="AO17" s="281"/>
      <c r="AP17" s="281"/>
      <c r="AQ17" s="306"/>
      <c r="AR17" s="280"/>
      <c r="AS17" s="281"/>
      <c r="AT17" s="281"/>
      <c r="AU17" s="281"/>
      <c r="AV17" s="280"/>
      <c r="AW17" s="281"/>
      <c r="AX17" s="281"/>
      <c r="AY17" s="281"/>
      <c r="AZ17" s="280"/>
      <c r="BA17" s="281"/>
      <c r="BB17" s="67"/>
      <c r="BC17" s="67"/>
      <c r="BD17" s="72"/>
      <c r="BE17" s="71"/>
      <c r="BF17" s="71"/>
      <c r="BG17" s="67"/>
      <c r="BH17" s="184"/>
      <c r="BI17" s="87">
        <f>BI14</f>
        <v>0</v>
      </c>
    </row>
    <row r="18" spans="1:61" ht="30" customHeight="1">
      <c r="A18" s="63" t="s">
        <v>80</v>
      </c>
      <c r="B18" s="64"/>
      <c r="C18" s="65"/>
      <c r="D18" s="66"/>
      <c r="E18" s="67"/>
      <c r="F18" s="67"/>
      <c r="G18" s="67"/>
      <c r="H18" s="72"/>
      <c r="I18" s="71"/>
      <c r="J18" s="323"/>
      <c r="K18" s="323"/>
      <c r="L18" s="280"/>
      <c r="M18" s="281"/>
      <c r="N18" s="281"/>
      <c r="O18" s="281"/>
      <c r="P18" s="280"/>
      <c r="Q18" s="281"/>
      <c r="R18" s="281"/>
      <c r="S18" s="281"/>
      <c r="T18" s="280"/>
      <c r="U18" s="281"/>
      <c r="V18" s="281"/>
      <c r="W18" s="281"/>
      <c r="X18" s="280"/>
      <c r="Y18" s="281"/>
      <c r="Z18" s="281"/>
      <c r="AA18" s="281"/>
      <c r="AB18" s="280"/>
      <c r="AC18" s="67"/>
      <c r="AD18" s="67"/>
      <c r="AE18" s="67"/>
      <c r="AF18" s="70"/>
      <c r="AG18" s="67"/>
      <c r="AH18" s="67"/>
      <c r="AI18" s="67"/>
      <c r="AJ18" s="70"/>
      <c r="AK18" s="67"/>
      <c r="AL18" s="67"/>
      <c r="AM18" s="67"/>
      <c r="AN18" s="70"/>
      <c r="AO18" s="67"/>
      <c r="AP18" s="67"/>
      <c r="AQ18" s="73"/>
      <c r="AR18" s="70"/>
      <c r="AS18" s="67"/>
      <c r="AT18" s="74"/>
      <c r="AU18" s="74"/>
      <c r="AV18" s="66"/>
      <c r="AW18" s="74"/>
      <c r="AX18" s="74"/>
      <c r="AY18" s="74"/>
      <c r="AZ18" s="66"/>
      <c r="BA18" s="74"/>
      <c r="BB18" s="74"/>
      <c r="BC18" s="74"/>
      <c r="BD18" s="77"/>
      <c r="BE18" s="78"/>
      <c r="BF18" s="78"/>
      <c r="BG18" s="74"/>
      <c r="BH18" s="183"/>
      <c r="BI18" s="80">
        <v>0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185"/>
      <c r="BI19" s="95"/>
    </row>
    <row r="20" spans="1:61" ht="15" customHeight="1" thickBo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186"/>
      <c r="BI20" s="100"/>
    </row>
    <row r="21" spans="1:61" ht="15.6" thickTop="1" thickBot="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87">
        <f>BI14+BI15+BI16+BI17+BI18</f>
        <v>0</v>
      </c>
    </row>
    <row r="22" spans="1:61" ht="15" thickTop="1">
      <c r="E22" s="104"/>
      <c r="F22" s="105"/>
      <c r="G22" s="106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E23" s="270"/>
      <c r="F23" s="270"/>
      <c r="G23" s="270"/>
      <c r="H23" s="188"/>
      <c r="I23" s="188"/>
      <c r="J23" s="109"/>
      <c r="K23" s="109"/>
      <c r="L23" s="109"/>
      <c r="M23" s="109"/>
      <c r="N23" s="109"/>
      <c r="O23" s="109"/>
      <c r="P23" s="109"/>
      <c r="BB23" s="102"/>
      <c r="BC23" s="102"/>
      <c r="BD23" s="102"/>
      <c r="BE23" s="102"/>
      <c r="BF23" s="102"/>
      <c r="BG23" s="102"/>
      <c r="BH23" s="102"/>
      <c r="BI23" s="107"/>
    </row>
    <row r="24" spans="1:61" s="271" customFormat="1">
      <c r="BB24" s="272"/>
      <c r="BC24" s="272"/>
      <c r="BD24" s="272"/>
      <c r="BE24" s="272"/>
      <c r="BF24" s="272"/>
      <c r="BG24" s="272"/>
      <c r="BH24" s="272"/>
      <c r="BI24" s="273"/>
    </row>
    <row r="25" spans="1:61">
      <c r="BB25" s="102"/>
      <c r="BC25" s="102"/>
      <c r="BD25" s="102"/>
      <c r="BE25" s="102"/>
      <c r="BF25" s="102"/>
      <c r="BG25" s="102"/>
      <c r="BH25" s="102"/>
    </row>
    <row r="26" spans="1:61">
      <c r="M26" s="695" t="str">
        <f>'Liste des personnels'!C49</f>
        <v>Saint-Pol-sur-Mer, le 01/09/2017</v>
      </c>
      <c r="N26" s="681"/>
      <c r="O26" s="681"/>
      <c r="P26" s="681"/>
      <c r="Q26" s="681"/>
      <c r="R26" s="681"/>
      <c r="S26" s="681"/>
      <c r="T26" s="681"/>
      <c r="U26" s="681"/>
      <c r="V26" s="681"/>
      <c r="W26" s="681"/>
      <c r="X26" s="681"/>
      <c r="Y26" s="681"/>
      <c r="Z26" s="681"/>
      <c r="AA26" s="681"/>
      <c r="AB26" s="681"/>
      <c r="AC26" s="681"/>
      <c r="AD26" s="681"/>
      <c r="AE26" s="681"/>
      <c r="AF26" s="681"/>
      <c r="AG26" s="681"/>
      <c r="AH26" s="681"/>
      <c r="AI26" s="681"/>
      <c r="AJ26" s="681"/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</row>
    <row r="28" spans="1:61">
      <c r="AF28" s="34" t="str">
        <f>'Liste des personnels'!$D$51</f>
        <v>Le Proviseur,</v>
      </c>
      <c r="AV28" s="34" t="s">
        <v>85</v>
      </c>
    </row>
    <row r="31" spans="1:61">
      <c r="AH31" s="34" t="str">
        <f>'Liste des personnels'!$D$53</f>
        <v>J-M. SAILLY</v>
      </c>
      <c r="AX31" s="34">
        <f>N8</f>
        <v>0</v>
      </c>
    </row>
  </sheetData>
  <sheetProtection selectLockedCells="1" selectUnlockedCells="1"/>
  <mergeCells count="27">
    <mergeCell ref="AY13:AZ13"/>
    <mergeCell ref="AE13:AF13"/>
    <mergeCell ref="AI13:AJ13"/>
    <mergeCell ref="AM13:AN13"/>
    <mergeCell ref="AQ13:AR13"/>
    <mergeCell ref="AU13:AV13"/>
    <mergeCell ref="C13:D13"/>
    <mergeCell ref="G13:H13"/>
    <mergeCell ref="K13:L13"/>
    <mergeCell ref="O13:P13"/>
    <mergeCell ref="S13:T13"/>
    <mergeCell ref="M26:AJ26"/>
    <mergeCell ref="BF5:BI5"/>
    <mergeCell ref="AO6:BD6"/>
    <mergeCell ref="BF6:BI6"/>
    <mergeCell ref="AK8:AR8"/>
    <mergeCell ref="AS8:BJ8"/>
    <mergeCell ref="AK9:AR9"/>
    <mergeCell ref="AS9:BI9"/>
    <mergeCell ref="AK10:AR10"/>
    <mergeCell ref="AS10:BI10"/>
    <mergeCell ref="E12:BH12"/>
    <mergeCell ref="W13:X13"/>
    <mergeCell ref="AA13:AB13"/>
    <mergeCell ref="BC13:BD13"/>
    <mergeCell ref="BG13:BH13"/>
    <mergeCell ref="BF21:BH21"/>
  </mergeCells>
  <pageMargins left="0.57013888888888886" right="0.25" top="0.3298611111111111" bottom="0.32013888888888886" header="0.51180555555555551" footer="0.51180555555555551"/>
  <pageSetup paperSize="9" firstPageNumber="0" orientation="landscape" copies="2" r:id="rId1"/>
  <headerFooter alignWithMargins="0"/>
  <drawing r:id="rId2"/>
</worksheet>
</file>

<file path=xl/worksheets/sheet62.xml><?xml version="1.0" encoding="utf-8"?>
<worksheet xmlns="http://schemas.openxmlformats.org/spreadsheetml/2006/main" xmlns:r="http://schemas.openxmlformats.org/officeDocument/2006/relationships">
  <sheetPr codeName="Feuil48"/>
  <dimension ref="A4:BC55"/>
  <sheetViews>
    <sheetView topLeftCell="A22" zoomScale="85" zoomScaleNormal="85" workbookViewId="0">
      <selection activeCell="AB46" sqref="AB46:AF46"/>
    </sheetView>
  </sheetViews>
  <sheetFormatPr baseColWidth="10" defaultColWidth="11.44140625" defaultRowHeight="14.4"/>
  <cols>
    <col min="1" max="1" width="11.44140625" style="121"/>
    <col min="2" max="2" width="7.6640625" style="121" customWidth="1"/>
    <col min="3" max="3" width="6.33203125" style="121" customWidth="1"/>
    <col min="4" max="4" width="2.44140625" style="121" customWidth="1"/>
    <col min="5" max="5" width="3.6640625" style="121" customWidth="1"/>
    <col min="6" max="6" width="7.88671875" style="121" customWidth="1"/>
    <col min="7" max="7" width="2.109375" style="121" customWidth="1"/>
    <col min="8" max="8" width="3.6640625" style="121" customWidth="1"/>
    <col min="9" max="9" width="7.88671875" style="121" customWidth="1"/>
    <col min="10" max="10" width="2.109375" style="121" customWidth="1"/>
    <col min="11" max="11" width="3.6640625" style="121" customWidth="1"/>
    <col min="12" max="12" width="7.88671875" style="121" customWidth="1"/>
    <col min="13" max="13" width="2.109375" style="121" customWidth="1"/>
    <col min="14" max="14" width="3.6640625" style="121" customWidth="1"/>
    <col min="15" max="15" width="7.88671875" style="121" customWidth="1"/>
    <col min="16" max="16" width="2.109375" style="121" customWidth="1"/>
    <col min="17" max="17" width="3.6640625" style="121" customWidth="1"/>
    <col min="18" max="18" width="7.88671875" style="121" customWidth="1"/>
    <col min="19" max="19" width="2.109375" style="121" customWidth="1"/>
    <col min="20" max="20" width="3.6640625" style="121" customWidth="1"/>
    <col min="21" max="21" width="7.88671875" style="121" customWidth="1"/>
    <col min="22" max="22" width="2.109375" style="121" customWidth="1"/>
    <col min="23" max="23" width="3.6640625" style="121" customWidth="1"/>
    <col min="24" max="24" width="7.88671875" style="121" customWidth="1"/>
    <col min="25" max="25" width="2.109375" style="121" customWidth="1"/>
    <col min="26" max="26" width="3.6640625" style="121" customWidth="1"/>
    <col min="27" max="27" width="7.88671875" style="121" customWidth="1"/>
    <col min="28" max="28" width="2.109375" style="121" customWidth="1"/>
    <col min="29" max="29" width="3.6640625" style="121" customWidth="1"/>
    <col min="30" max="30" width="7.88671875" style="121" customWidth="1"/>
    <col min="31" max="31" width="2.109375" style="121" customWidth="1"/>
    <col min="32" max="32" width="3.6640625" style="121" customWidth="1"/>
    <col min="33" max="33" width="7.88671875" style="121" customWidth="1"/>
    <col min="34" max="34" width="2.109375" style="121" customWidth="1"/>
    <col min="35" max="35" width="3.6640625" style="121" customWidth="1"/>
    <col min="36" max="36" width="7.88671875" style="121" customWidth="1"/>
    <col min="37" max="37" width="2.44140625" style="121" customWidth="1"/>
    <col min="38" max="38" width="3.6640625" style="121" customWidth="1"/>
    <col min="39" max="39" width="7.109375" style="121" customWidth="1"/>
    <col min="40" max="43" width="11.44140625" style="121"/>
    <col min="44" max="44" width="12.44140625" style="121" bestFit="1" customWidth="1"/>
    <col min="45" max="16384" width="11.44140625" style="121"/>
  </cols>
  <sheetData>
    <row r="4" spans="1:55" ht="34.5" customHeight="1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>
        <f>'Liste des personnels'!C37</f>
        <v>0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personnels'!D37</f>
        <v>Agent Technique Territorial Titulaire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274"/>
      <c r="AQ7" s="274"/>
      <c r="AR7" s="274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personnels'!E37</f>
        <v>Magasinier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275"/>
      <c r="AQ8" s="275"/>
      <c r="AR8" s="362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personnels'!H5</f>
        <v>41517</v>
      </c>
      <c r="I9" s="629"/>
      <c r="J9" s="629"/>
      <c r="K9" s="102"/>
      <c r="L9" s="107" t="s">
        <v>5</v>
      </c>
      <c r="M9" s="107"/>
      <c r="N9" s="629">
        <f>'Liste des personnels'!L5</f>
        <v>41881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personnels'!F37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36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27" customHeight="1">
      <c r="A10" s="628"/>
      <c r="B10" s="628"/>
      <c r="C10" s="628"/>
      <c r="D10" s="628"/>
      <c r="E10" s="628"/>
      <c r="F10" s="628"/>
      <c r="G10" s="628"/>
      <c r="H10" s="698"/>
      <c r="I10" s="698"/>
      <c r="J10" s="698"/>
      <c r="K10" s="102"/>
      <c r="L10" s="107"/>
      <c r="M10" s="107"/>
      <c r="N10" s="698"/>
      <c r="O10" s="698"/>
      <c r="P10" s="698"/>
      <c r="U10" s="615" t="s">
        <v>88</v>
      </c>
      <c r="V10" s="615"/>
      <c r="W10" s="615"/>
      <c r="X10" s="615"/>
      <c r="Y10" s="615"/>
      <c r="Z10" s="615"/>
      <c r="AA10" s="624" t="s">
        <v>194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 thickBot="1">
      <c r="D11" s="123"/>
      <c r="E11" s="123"/>
      <c r="F11" s="123"/>
      <c r="G11" s="123"/>
      <c r="H11" s="123"/>
      <c r="I11" s="91"/>
      <c r="J11" s="91"/>
      <c r="K11" s="91"/>
      <c r="L11" s="91"/>
      <c r="M11" s="91"/>
      <c r="N11" s="91"/>
      <c r="O11" s="91"/>
      <c r="P11" s="140"/>
      <c r="Q11" s="140"/>
      <c r="S11" s="140"/>
      <c r="T11" s="140"/>
      <c r="U11" s="140"/>
      <c r="V11" s="140"/>
      <c r="W11" s="140"/>
      <c r="X11" s="140"/>
      <c r="Y11" s="140"/>
      <c r="AJ11" s="91"/>
      <c r="AK11" s="127"/>
      <c r="AL11" s="127"/>
      <c r="AM11" s="127"/>
      <c r="AP11" s="102"/>
      <c r="AQ11" s="102"/>
      <c r="AR11" s="102"/>
      <c r="AS11" s="102"/>
    </row>
    <row r="12" spans="1:55" ht="15.75" customHeight="1">
      <c r="D12" s="625" t="s">
        <v>89</v>
      </c>
      <c r="E12" s="625"/>
      <c r="F12" s="625"/>
      <c r="G12" s="625" t="s">
        <v>90</v>
      </c>
      <c r="H12" s="625"/>
      <c r="I12" s="625"/>
      <c r="J12" s="625" t="s">
        <v>91</v>
      </c>
      <c r="K12" s="625"/>
      <c r="L12" s="625"/>
      <c r="M12" s="625" t="s">
        <v>92</v>
      </c>
      <c r="N12" s="625"/>
      <c r="O12" s="625"/>
      <c r="P12" s="626" t="s">
        <v>93</v>
      </c>
      <c r="Q12" s="626"/>
      <c r="R12" s="626"/>
      <c r="S12" s="625" t="s">
        <v>94</v>
      </c>
      <c r="T12" s="625"/>
      <c r="U12" s="625"/>
      <c r="V12" s="625" t="s">
        <v>95</v>
      </c>
      <c r="W12" s="625"/>
      <c r="X12" s="625"/>
      <c r="Y12" s="626" t="s">
        <v>96</v>
      </c>
      <c r="Z12" s="626"/>
      <c r="AA12" s="626"/>
      <c r="AB12" s="625" t="s">
        <v>97</v>
      </c>
      <c r="AC12" s="625"/>
      <c r="AD12" s="625"/>
      <c r="AE12" s="625" t="s">
        <v>98</v>
      </c>
      <c r="AF12" s="625"/>
      <c r="AG12" s="625"/>
      <c r="AH12" s="626" t="s">
        <v>99</v>
      </c>
      <c r="AI12" s="626"/>
      <c r="AJ12" s="626"/>
      <c r="AK12" s="625" t="s">
        <v>100</v>
      </c>
      <c r="AL12" s="625"/>
      <c r="AM12" s="625"/>
      <c r="AP12" s="102"/>
      <c r="AQ12" s="102"/>
      <c r="AR12" s="102"/>
      <c r="AS12" s="102"/>
    </row>
    <row r="13" spans="1:55" s="141" customFormat="1">
      <c r="D13" s="406">
        <v>41517</v>
      </c>
      <c r="E13" s="411">
        <v>1</v>
      </c>
      <c r="F13" s="433">
        <v>0.29166666666666669</v>
      </c>
      <c r="G13" s="405">
        <v>41547</v>
      </c>
      <c r="H13" s="407">
        <v>1</v>
      </c>
      <c r="I13" s="421"/>
      <c r="J13" s="406">
        <v>41578</v>
      </c>
      <c r="K13" s="423">
        <v>1</v>
      </c>
      <c r="L13" s="422" t="str">
        <f>$A$53</f>
        <v>FERIE</v>
      </c>
      <c r="M13" s="406">
        <v>41608</v>
      </c>
      <c r="N13" s="407">
        <v>1</v>
      </c>
      <c r="O13" s="412">
        <f>$F$20</f>
        <v>0.36458333333333331</v>
      </c>
      <c r="P13" s="413">
        <v>41639</v>
      </c>
      <c r="Q13" s="423">
        <v>1</v>
      </c>
      <c r="R13" s="422" t="str">
        <f>$A$53</f>
        <v>FERIE</v>
      </c>
      <c r="S13" s="406">
        <v>41670</v>
      </c>
      <c r="T13" s="408">
        <v>1</v>
      </c>
      <c r="U13" s="412">
        <f>$F$19</f>
        <v>0.36458333333333331</v>
      </c>
      <c r="V13" s="406">
        <v>41698</v>
      </c>
      <c r="W13" s="414">
        <v>1</v>
      </c>
      <c r="X13" s="431" t="s">
        <v>107</v>
      </c>
      <c r="Y13" s="404">
        <v>41729</v>
      </c>
      <c r="Z13" s="407">
        <v>1</v>
      </c>
      <c r="AA13" s="434"/>
      <c r="AB13" s="406">
        <v>41759</v>
      </c>
      <c r="AC13" s="424">
        <v>1</v>
      </c>
      <c r="AD13" s="425" t="str">
        <f>$A$53</f>
        <v>FERIE</v>
      </c>
      <c r="AE13" s="406">
        <v>41790</v>
      </c>
      <c r="AF13" s="414">
        <v>1</v>
      </c>
      <c r="AG13" s="412">
        <f>$F$20</f>
        <v>0.36458333333333331</v>
      </c>
      <c r="AH13" s="405">
        <v>41820</v>
      </c>
      <c r="AI13" s="407">
        <v>1</v>
      </c>
      <c r="AJ13" s="370"/>
      <c r="AK13" s="406">
        <v>41851</v>
      </c>
      <c r="AL13" s="407">
        <v>1</v>
      </c>
      <c r="AM13" s="432" t="s">
        <v>223</v>
      </c>
      <c r="AP13" s="102"/>
      <c r="AQ13" s="102"/>
      <c r="AR13" s="102"/>
      <c r="AS13" s="102"/>
    </row>
    <row r="14" spans="1:55">
      <c r="D14" s="406">
        <v>41518</v>
      </c>
      <c r="E14" s="408">
        <v>2</v>
      </c>
      <c r="F14" s="435"/>
      <c r="G14" s="405">
        <v>41548</v>
      </c>
      <c r="H14" s="408">
        <v>2</v>
      </c>
      <c r="I14" s="412">
        <f>$F$16</f>
        <v>0.36458333333333331</v>
      </c>
      <c r="J14" s="406">
        <v>41579</v>
      </c>
      <c r="K14" s="408">
        <v>2</v>
      </c>
      <c r="L14" s="430" t="s">
        <v>107</v>
      </c>
      <c r="M14" s="406">
        <v>41609</v>
      </c>
      <c r="N14" s="408">
        <v>2</v>
      </c>
      <c r="O14" s="435"/>
      <c r="P14" s="413">
        <v>41640</v>
      </c>
      <c r="Q14" s="408">
        <v>2</v>
      </c>
      <c r="R14" s="430" t="s">
        <v>108</v>
      </c>
      <c r="S14" s="406">
        <v>41671</v>
      </c>
      <c r="T14" s="409">
        <v>2</v>
      </c>
      <c r="U14" s="412">
        <f>$F$20</f>
        <v>0.36458333333333331</v>
      </c>
      <c r="V14" s="406">
        <v>41699</v>
      </c>
      <c r="W14" s="408">
        <v>2</v>
      </c>
      <c r="X14" s="431" t="s">
        <v>107</v>
      </c>
      <c r="Y14" s="404">
        <v>41730</v>
      </c>
      <c r="Z14" s="427">
        <v>2</v>
      </c>
      <c r="AA14" s="425" t="str">
        <f>$A$53</f>
        <v>FERIE</v>
      </c>
      <c r="AB14" s="406">
        <v>41760</v>
      </c>
      <c r="AC14" s="407">
        <v>2</v>
      </c>
      <c r="AD14" s="430" t="s">
        <v>107</v>
      </c>
      <c r="AE14" s="406">
        <v>41791</v>
      </c>
      <c r="AF14" s="408">
        <v>2</v>
      </c>
      <c r="AG14" s="370"/>
      <c r="AH14" s="405">
        <v>41821</v>
      </c>
      <c r="AI14" s="409">
        <v>2</v>
      </c>
      <c r="AJ14" s="412">
        <f>$F$16</f>
        <v>0.36458333333333331</v>
      </c>
      <c r="AK14" s="406">
        <v>41852</v>
      </c>
      <c r="AL14" s="409">
        <v>2</v>
      </c>
      <c r="AM14" s="432" t="s">
        <v>223</v>
      </c>
    </row>
    <row r="15" spans="1:55">
      <c r="D15" s="406">
        <v>41519</v>
      </c>
      <c r="E15" s="408">
        <v>3</v>
      </c>
      <c r="F15" s="370"/>
      <c r="G15" s="405">
        <v>41549</v>
      </c>
      <c r="H15" s="408">
        <v>3</v>
      </c>
      <c r="I15" s="412">
        <f>$F$17</f>
        <v>0.36458333333333331</v>
      </c>
      <c r="J15" s="406">
        <v>41580</v>
      </c>
      <c r="K15" s="408">
        <v>3</v>
      </c>
      <c r="L15" s="430" t="s">
        <v>107</v>
      </c>
      <c r="M15" s="406">
        <v>41610</v>
      </c>
      <c r="N15" s="408">
        <v>3</v>
      </c>
      <c r="O15" s="370"/>
      <c r="P15" s="413">
        <v>41641</v>
      </c>
      <c r="Q15" s="408">
        <v>3</v>
      </c>
      <c r="R15" s="430" t="s">
        <v>108</v>
      </c>
      <c r="S15" s="406">
        <v>41672</v>
      </c>
      <c r="T15" s="407">
        <v>3</v>
      </c>
      <c r="U15" s="370"/>
      <c r="V15" s="406">
        <v>41700</v>
      </c>
      <c r="W15" s="408">
        <v>3</v>
      </c>
      <c r="X15" s="431"/>
      <c r="Y15" s="404">
        <v>41731</v>
      </c>
      <c r="Z15" s="408">
        <v>3</v>
      </c>
      <c r="AA15" s="412">
        <f>$F$17</f>
        <v>0.36458333333333331</v>
      </c>
      <c r="AB15" s="406">
        <v>41761</v>
      </c>
      <c r="AC15" s="409">
        <v>3</v>
      </c>
      <c r="AD15" s="430" t="s">
        <v>107</v>
      </c>
      <c r="AE15" s="406">
        <v>41792</v>
      </c>
      <c r="AF15" s="408">
        <v>3</v>
      </c>
      <c r="AG15" s="370"/>
      <c r="AH15" s="405">
        <v>41822</v>
      </c>
      <c r="AI15" s="409">
        <v>3</v>
      </c>
      <c r="AJ15" s="412">
        <f>$F$17</f>
        <v>0.36458333333333331</v>
      </c>
      <c r="AK15" s="406">
        <v>41853</v>
      </c>
      <c r="AL15" s="409">
        <v>3</v>
      </c>
      <c r="AM15" s="432" t="s">
        <v>223</v>
      </c>
    </row>
    <row r="16" spans="1:55">
      <c r="D16" s="406">
        <v>41520</v>
      </c>
      <c r="E16" s="407">
        <v>4</v>
      </c>
      <c r="F16" s="412">
        <f>'11 semainier'!$BI$14</f>
        <v>0.36458333333333331</v>
      </c>
      <c r="G16" s="405">
        <v>41550</v>
      </c>
      <c r="H16" s="407">
        <v>4</v>
      </c>
      <c r="I16" s="412">
        <f>$F$18</f>
        <v>0.16666666666666666</v>
      </c>
      <c r="J16" s="406">
        <v>41581</v>
      </c>
      <c r="K16" s="407">
        <v>4</v>
      </c>
      <c r="L16" s="430"/>
      <c r="M16" s="406">
        <v>41611</v>
      </c>
      <c r="N16" s="407">
        <v>4</v>
      </c>
      <c r="O16" s="412">
        <f>$F$16</f>
        <v>0.36458333333333331</v>
      </c>
      <c r="P16" s="413">
        <v>41642</v>
      </c>
      <c r="Q16" s="407">
        <v>4</v>
      </c>
      <c r="R16" s="430">
        <v>0.29166666666666669</v>
      </c>
      <c r="S16" s="406">
        <v>41673</v>
      </c>
      <c r="T16" s="408">
        <v>4</v>
      </c>
      <c r="U16" s="370"/>
      <c r="V16" s="406">
        <v>41701</v>
      </c>
      <c r="W16" s="407">
        <v>4</v>
      </c>
      <c r="X16" s="431"/>
      <c r="Y16" s="404">
        <v>41732</v>
      </c>
      <c r="Z16" s="407">
        <v>4</v>
      </c>
      <c r="AA16" s="412">
        <f>$F$18</f>
        <v>0.16666666666666666</v>
      </c>
      <c r="AB16" s="406">
        <v>41762</v>
      </c>
      <c r="AC16" s="409">
        <v>1</v>
      </c>
      <c r="AD16" s="430" t="s">
        <v>223</v>
      </c>
      <c r="AE16" s="406">
        <v>41793</v>
      </c>
      <c r="AF16" s="407">
        <v>4</v>
      </c>
      <c r="AG16" s="412">
        <f>$F$16</f>
        <v>0.36458333333333331</v>
      </c>
      <c r="AH16" s="405">
        <v>41823</v>
      </c>
      <c r="AI16" s="407">
        <v>4</v>
      </c>
      <c r="AJ16" s="412">
        <f>$F$18</f>
        <v>0.16666666666666666</v>
      </c>
      <c r="AK16" s="406">
        <v>41854</v>
      </c>
      <c r="AL16" s="407">
        <v>4</v>
      </c>
      <c r="AM16" s="432"/>
      <c r="AP16" s="141"/>
      <c r="AQ16" s="141"/>
      <c r="AR16" s="141"/>
      <c r="AS16" s="141"/>
    </row>
    <row r="17" spans="4:40">
      <c r="D17" s="406">
        <v>41521</v>
      </c>
      <c r="E17" s="407">
        <v>5</v>
      </c>
      <c r="F17" s="412">
        <f>'11 semainier'!$BI$15</f>
        <v>0.36458333333333331</v>
      </c>
      <c r="G17" s="405">
        <v>41551</v>
      </c>
      <c r="H17" s="407">
        <v>5</v>
      </c>
      <c r="I17" s="412">
        <f>$F$19</f>
        <v>0.36458333333333331</v>
      </c>
      <c r="J17" s="406">
        <v>41582</v>
      </c>
      <c r="K17" s="407">
        <v>5</v>
      </c>
      <c r="L17" s="430"/>
      <c r="M17" s="406">
        <v>41612</v>
      </c>
      <c r="N17" s="407">
        <v>5</v>
      </c>
      <c r="O17" s="412">
        <f>$F$17</f>
        <v>0.36458333333333331</v>
      </c>
      <c r="P17" s="413">
        <v>41643</v>
      </c>
      <c r="Q17" s="407">
        <v>5</v>
      </c>
      <c r="R17" s="430">
        <v>0.29166666666666669</v>
      </c>
      <c r="S17" s="406">
        <v>41674</v>
      </c>
      <c r="T17" s="409">
        <v>5</v>
      </c>
      <c r="U17" s="412">
        <f>$F$16</f>
        <v>0.36458333333333331</v>
      </c>
      <c r="V17" s="406">
        <v>41702</v>
      </c>
      <c r="W17" s="407">
        <v>5</v>
      </c>
      <c r="X17" s="431" t="s">
        <v>107</v>
      </c>
      <c r="Y17" s="404">
        <v>41733</v>
      </c>
      <c r="Z17" s="407">
        <v>5</v>
      </c>
      <c r="AA17" s="412">
        <f>$F$19</f>
        <v>0.36458333333333331</v>
      </c>
      <c r="AB17" s="406">
        <v>41763</v>
      </c>
      <c r="AC17" s="407">
        <v>5</v>
      </c>
      <c r="AD17" s="430"/>
      <c r="AE17" s="406">
        <v>41794</v>
      </c>
      <c r="AF17" s="407">
        <v>5</v>
      </c>
      <c r="AG17" s="412">
        <f>$F$17</f>
        <v>0.36458333333333331</v>
      </c>
      <c r="AH17" s="405">
        <v>41824</v>
      </c>
      <c r="AI17" s="407">
        <v>5</v>
      </c>
      <c r="AJ17" s="412">
        <f>$F$19</f>
        <v>0.36458333333333331</v>
      </c>
      <c r="AK17" s="406">
        <v>41855</v>
      </c>
      <c r="AL17" s="407">
        <v>5</v>
      </c>
      <c r="AM17" s="432"/>
    </row>
    <row r="18" spans="4:40">
      <c r="D18" s="406">
        <v>41522</v>
      </c>
      <c r="E18" s="408">
        <v>6</v>
      </c>
      <c r="F18" s="412">
        <f>'11 semainier'!$BI$16</f>
        <v>0.16666666666666666</v>
      </c>
      <c r="G18" s="405">
        <v>41552</v>
      </c>
      <c r="H18" s="408">
        <v>6</v>
      </c>
      <c r="I18" s="412">
        <f>$F$20</f>
        <v>0.36458333333333331</v>
      </c>
      <c r="J18" s="406">
        <v>41583</v>
      </c>
      <c r="K18" s="408">
        <v>6</v>
      </c>
      <c r="L18" s="412">
        <f>$F$16</f>
        <v>0.36458333333333331</v>
      </c>
      <c r="M18" s="406">
        <v>41613</v>
      </c>
      <c r="N18" s="408">
        <v>6</v>
      </c>
      <c r="O18" s="412">
        <f>$F$18</f>
        <v>0.16666666666666666</v>
      </c>
      <c r="P18" s="413">
        <v>41644</v>
      </c>
      <c r="Q18" s="409">
        <v>6</v>
      </c>
      <c r="R18" s="430"/>
      <c r="S18" s="406">
        <v>41675</v>
      </c>
      <c r="T18" s="407">
        <v>6</v>
      </c>
      <c r="U18" s="412">
        <f>$F$17</f>
        <v>0.36458333333333331</v>
      </c>
      <c r="V18" s="406">
        <v>41703</v>
      </c>
      <c r="W18" s="408">
        <v>6</v>
      </c>
      <c r="X18" s="430" t="s">
        <v>107</v>
      </c>
      <c r="Y18" s="404">
        <v>41734</v>
      </c>
      <c r="Z18" s="408">
        <v>6</v>
      </c>
      <c r="AA18" s="412">
        <f>$F$20</f>
        <v>0.36458333333333331</v>
      </c>
      <c r="AB18" s="406">
        <v>41764</v>
      </c>
      <c r="AC18" s="407">
        <v>6</v>
      </c>
      <c r="AD18" s="430"/>
      <c r="AE18" s="406">
        <v>41795</v>
      </c>
      <c r="AF18" s="408">
        <v>6</v>
      </c>
      <c r="AG18" s="412">
        <f>$F$18</f>
        <v>0.16666666666666666</v>
      </c>
      <c r="AH18" s="405">
        <v>41825</v>
      </c>
      <c r="AI18" s="408">
        <v>6</v>
      </c>
      <c r="AJ18" s="412">
        <f>$F$20</f>
        <v>0.36458333333333331</v>
      </c>
      <c r="AK18" s="406">
        <v>41856</v>
      </c>
      <c r="AL18" s="408">
        <v>6</v>
      </c>
      <c r="AM18" s="432" t="s">
        <v>223</v>
      </c>
    </row>
    <row r="19" spans="4:40">
      <c r="D19" s="406">
        <v>41523</v>
      </c>
      <c r="E19" s="408">
        <v>7</v>
      </c>
      <c r="F19" s="412">
        <f>'11 semainier'!$BI$17</f>
        <v>0.36458333333333331</v>
      </c>
      <c r="G19" s="405">
        <v>41553</v>
      </c>
      <c r="H19" s="408">
        <v>7</v>
      </c>
      <c r="I19" s="370"/>
      <c r="J19" s="406">
        <v>41584</v>
      </c>
      <c r="K19" s="408">
        <v>7</v>
      </c>
      <c r="L19" s="412">
        <f>$F$17</f>
        <v>0.36458333333333331</v>
      </c>
      <c r="M19" s="406">
        <v>41614</v>
      </c>
      <c r="N19" s="408">
        <v>7</v>
      </c>
      <c r="O19" s="412">
        <f>$F$19</f>
        <v>0.36458333333333331</v>
      </c>
      <c r="P19" s="413">
        <v>41645</v>
      </c>
      <c r="Q19" s="408">
        <v>7</v>
      </c>
      <c r="R19" s="430"/>
      <c r="S19" s="406">
        <v>41676</v>
      </c>
      <c r="T19" s="408">
        <v>7</v>
      </c>
      <c r="U19" s="412">
        <f>$F$18</f>
        <v>0.16666666666666666</v>
      </c>
      <c r="V19" s="406">
        <v>41704</v>
      </c>
      <c r="W19" s="409">
        <v>7</v>
      </c>
      <c r="X19" s="430" t="s">
        <v>107</v>
      </c>
      <c r="Y19" s="404">
        <v>41735</v>
      </c>
      <c r="Z19" s="408">
        <v>7</v>
      </c>
      <c r="AA19" s="370"/>
      <c r="AB19" s="406">
        <v>41765</v>
      </c>
      <c r="AC19" s="415">
        <v>7</v>
      </c>
      <c r="AD19" s="412">
        <f>$F$16</f>
        <v>0.36458333333333331</v>
      </c>
      <c r="AE19" s="406">
        <v>41796</v>
      </c>
      <c r="AF19" s="409">
        <v>7</v>
      </c>
      <c r="AG19" s="412">
        <f>$F$19</f>
        <v>0.36458333333333331</v>
      </c>
      <c r="AH19" s="405">
        <v>41826</v>
      </c>
      <c r="AI19" s="408">
        <v>7</v>
      </c>
      <c r="AJ19" s="430"/>
      <c r="AK19" s="406">
        <v>41857</v>
      </c>
      <c r="AL19" s="408">
        <v>7</v>
      </c>
      <c r="AM19" s="432" t="s">
        <v>223</v>
      </c>
    </row>
    <row r="20" spans="4:40">
      <c r="D20" s="406">
        <v>41524</v>
      </c>
      <c r="E20" s="408">
        <v>8</v>
      </c>
      <c r="F20" s="412">
        <f>'11 semainier'!$BI$18</f>
        <v>0.36458333333333331</v>
      </c>
      <c r="G20" s="405">
        <v>41554</v>
      </c>
      <c r="H20" s="408">
        <v>8</v>
      </c>
      <c r="I20" s="370"/>
      <c r="J20" s="406">
        <v>41585</v>
      </c>
      <c r="K20" s="408">
        <v>8</v>
      </c>
      <c r="L20" s="412">
        <f>$F$18</f>
        <v>0.16666666666666666</v>
      </c>
      <c r="M20" s="406">
        <v>41615</v>
      </c>
      <c r="N20" s="408">
        <v>8</v>
      </c>
      <c r="O20" s="412">
        <f>$F$20</f>
        <v>0.36458333333333331</v>
      </c>
      <c r="P20" s="413">
        <v>41646</v>
      </c>
      <c r="Q20" s="408">
        <v>8</v>
      </c>
      <c r="R20" s="412">
        <f>$F$16</f>
        <v>0.36458333333333331</v>
      </c>
      <c r="S20" s="406">
        <v>41677</v>
      </c>
      <c r="T20" s="409">
        <v>8</v>
      </c>
      <c r="U20" s="412">
        <f>$F$19</f>
        <v>0.36458333333333331</v>
      </c>
      <c r="V20" s="406">
        <v>41705</v>
      </c>
      <c r="W20" s="409">
        <v>8</v>
      </c>
      <c r="X20" s="430">
        <v>0.29166666666666669</v>
      </c>
      <c r="Y20" s="404">
        <v>41736</v>
      </c>
      <c r="Z20" s="408">
        <v>8</v>
      </c>
      <c r="AA20" s="370"/>
      <c r="AB20" s="406">
        <v>41766</v>
      </c>
      <c r="AC20" s="424">
        <v>8</v>
      </c>
      <c r="AD20" s="425" t="str">
        <f>$A$53</f>
        <v>FERIE</v>
      </c>
      <c r="AE20" s="406">
        <v>41797</v>
      </c>
      <c r="AF20" s="409">
        <v>8</v>
      </c>
      <c r="AG20" s="412">
        <f>$F$20</f>
        <v>0.36458333333333331</v>
      </c>
      <c r="AH20" s="405">
        <v>41827</v>
      </c>
      <c r="AI20" s="408">
        <v>8</v>
      </c>
      <c r="AJ20" s="430"/>
      <c r="AK20" s="406">
        <v>41858</v>
      </c>
      <c r="AL20" s="408">
        <v>8</v>
      </c>
      <c r="AM20" s="432" t="s">
        <v>223</v>
      </c>
    </row>
    <row r="21" spans="4:40">
      <c r="D21" s="406">
        <v>41525</v>
      </c>
      <c r="E21" s="408">
        <v>9</v>
      </c>
      <c r="F21" s="435"/>
      <c r="G21" s="405">
        <v>41555</v>
      </c>
      <c r="H21" s="408">
        <v>9</v>
      </c>
      <c r="I21" s="412">
        <f>$F$16</f>
        <v>0.36458333333333331</v>
      </c>
      <c r="J21" s="406">
        <v>41586</v>
      </c>
      <c r="K21" s="408">
        <v>9</v>
      </c>
      <c r="L21" s="412">
        <f>$F$19</f>
        <v>0.36458333333333331</v>
      </c>
      <c r="M21" s="406">
        <v>41616</v>
      </c>
      <c r="N21" s="408">
        <v>9</v>
      </c>
      <c r="O21" s="370"/>
      <c r="P21" s="413">
        <v>41647</v>
      </c>
      <c r="Q21" s="408">
        <v>9</v>
      </c>
      <c r="R21" s="412">
        <f>$F$17</f>
        <v>0.36458333333333331</v>
      </c>
      <c r="S21" s="406">
        <v>41678</v>
      </c>
      <c r="T21" s="407">
        <v>9</v>
      </c>
      <c r="U21" s="412">
        <f>$F$20</f>
        <v>0.36458333333333331</v>
      </c>
      <c r="V21" s="406">
        <v>41706</v>
      </c>
      <c r="W21" s="408">
        <v>9</v>
      </c>
      <c r="X21" s="430">
        <v>0.29166666666666669</v>
      </c>
      <c r="Y21" s="404">
        <v>41737</v>
      </c>
      <c r="Z21" s="408">
        <v>9</v>
      </c>
      <c r="AA21" s="412">
        <f>$F$16</f>
        <v>0.36458333333333331</v>
      </c>
      <c r="AB21" s="406">
        <v>41767</v>
      </c>
      <c r="AC21" s="408">
        <v>9</v>
      </c>
      <c r="AD21" s="412">
        <f>$F$18</f>
        <v>0.16666666666666666</v>
      </c>
      <c r="AE21" s="406">
        <v>41798</v>
      </c>
      <c r="AF21" s="408">
        <v>9</v>
      </c>
      <c r="AG21" s="370"/>
      <c r="AH21" s="405">
        <v>41828</v>
      </c>
      <c r="AI21" s="409">
        <v>9</v>
      </c>
      <c r="AJ21" s="430">
        <v>0.29166666666666669</v>
      </c>
      <c r="AK21" s="406">
        <v>41859</v>
      </c>
      <c r="AL21" s="409">
        <v>9</v>
      </c>
      <c r="AM21" s="432" t="s">
        <v>223</v>
      </c>
    </row>
    <row r="22" spans="4:40">
      <c r="D22" s="406">
        <v>41526</v>
      </c>
      <c r="E22" s="408">
        <v>10</v>
      </c>
      <c r="F22" s="370"/>
      <c r="G22" s="405">
        <v>41556</v>
      </c>
      <c r="H22" s="408">
        <v>10</v>
      </c>
      <c r="I22" s="412">
        <f>$F$17</f>
        <v>0.36458333333333331</v>
      </c>
      <c r="J22" s="406">
        <v>41587</v>
      </c>
      <c r="K22" s="408">
        <v>10</v>
      </c>
      <c r="L22" s="412">
        <f>$F$20</f>
        <v>0.36458333333333331</v>
      </c>
      <c r="M22" s="406">
        <v>41617</v>
      </c>
      <c r="N22" s="408">
        <v>10</v>
      </c>
      <c r="O22" s="370"/>
      <c r="P22" s="413">
        <v>41648</v>
      </c>
      <c r="Q22" s="408">
        <v>10</v>
      </c>
      <c r="R22" s="412">
        <f>$F$18</f>
        <v>0.16666666666666666</v>
      </c>
      <c r="S22" s="406">
        <v>41679</v>
      </c>
      <c r="T22" s="408">
        <v>10</v>
      </c>
      <c r="U22" s="370"/>
      <c r="V22" s="406">
        <v>41707</v>
      </c>
      <c r="W22" s="408">
        <v>10</v>
      </c>
      <c r="X22" s="430"/>
      <c r="Y22" s="404">
        <v>41738</v>
      </c>
      <c r="Z22" s="408">
        <v>10</v>
      </c>
      <c r="AA22" s="412">
        <f>$F$17</f>
        <v>0.36458333333333331</v>
      </c>
      <c r="AB22" s="406">
        <v>41768</v>
      </c>
      <c r="AC22" s="426">
        <v>10</v>
      </c>
      <c r="AD22" s="425" t="str">
        <f>$A$53</f>
        <v>FERIE</v>
      </c>
      <c r="AE22" s="406">
        <v>41799</v>
      </c>
      <c r="AF22" s="408">
        <v>10</v>
      </c>
      <c r="AG22" s="370"/>
      <c r="AH22" s="405">
        <v>41829</v>
      </c>
      <c r="AI22" s="409">
        <v>10</v>
      </c>
      <c r="AJ22" s="430">
        <v>0.29166666666666669</v>
      </c>
      <c r="AK22" s="406">
        <v>41860</v>
      </c>
      <c r="AL22" s="409">
        <v>10</v>
      </c>
      <c r="AM22" s="432" t="s">
        <v>223</v>
      </c>
    </row>
    <row r="23" spans="4:40">
      <c r="D23" s="406">
        <v>41527</v>
      </c>
      <c r="E23" s="408">
        <v>11</v>
      </c>
      <c r="F23" s="412">
        <f>$F$16</f>
        <v>0.36458333333333331</v>
      </c>
      <c r="G23" s="405">
        <v>41557</v>
      </c>
      <c r="H23" s="408">
        <v>11</v>
      </c>
      <c r="I23" s="412">
        <f>$F$18</f>
        <v>0.16666666666666666</v>
      </c>
      <c r="J23" s="406">
        <v>41588</v>
      </c>
      <c r="K23" s="424">
        <v>11</v>
      </c>
      <c r="L23" s="425" t="str">
        <f>$A$53</f>
        <v>FERIE</v>
      </c>
      <c r="M23" s="406">
        <v>41618</v>
      </c>
      <c r="N23" s="408">
        <v>11</v>
      </c>
      <c r="O23" s="412">
        <f>$F$16</f>
        <v>0.36458333333333331</v>
      </c>
      <c r="P23" s="413">
        <v>41649</v>
      </c>
      <c r="Q23" s="408">
        <v>11</v>
      </c>
      <c r="R23" s="412">
        <f>$F$19</f>
        <v>0.36458333333333331</v>
      </c>
      <c r="S23" s="406">
        <v>41680</v>
      </c>
      <c r="T23" s="409">
        <v>11</v>
      </c>
      <c r="U23" s="370"/>
      <c r="V23" s="406">
        <v>41708</v>
      </c>
      <c r="W23" s="408">
        <v>11</v>
      </c>
      <c r="X23" s="430"/>
      <c r="Y23" s="404">
        <v>41739</v>
      </c>
      <c r="Z23" s="408">
        <v>11</v>
      </c>
      <c r="AA23" s="412">
        <f>$F$18</f>
        <v>0.16666666666666666</v>
      </c>
      <c r="AB23" s="406">
        <v>41769</v>
      </c>
      <c r="AC23" s="409">
        <v>11</v>
      </c>
      <c r="AD23" s="412">
        <f>$F$20</f>
        <v>0.36458333333333331</v>
      </c>
      <c r="AE23" s="406">
        <v>41800</v>
      </c>
      <c r="AF23" s="408">
        <v>11</v>
      </c>
      <c r="AG23" s="412">
        <f>$F$16</f>
        <v>0.36458333333333331</v>
      </c>
      <c r="AH23" s="405">
        <v>41830</v>
      </c>
      <c r="AI23" s="408">
        <v>11</v>
      </c>
      <c r="AJ23" s="430">
        <v>0.29166666666666669</v>
      </c>
      <c r="AK23" s="406">
        <v>41861</v>
      </c>
      <c r="AL23" s="408">
        <v>11</v>
      </c>
      <c r="AM23" s="432"/>
    </row>
    <row r="24" spans="4:40">
      <c r="D24" s="406">
        <v>41528</v>
      </c>
      <c r="E24" s="408">
        <v>12</v>
      </c>
      <c r="F24" s="412">
        <f>$F$17</f>
        <v>0.36458333333333331</v>
      </c>
      <c r="G24" s="405">
        <v>41558</v>
      </c>
      <c r="H24" s="408">
        <v>12</v>
      </c>
      <c r="I24" s="412">
        <f>$F$19</f>
        <v>0.36458333333333331</v>
      </c>
      <c r="J24" s="406">
        <v>41589</v>
      </c>
      <c r="K24" s="408">
        <v>12</v>
      </c>
      <c r="L24" s="370"/>
      <c r="M24" s="406">
        <v>41619</v>
      </c>
      <c r="N24" s="408">
        <v>12</v>
      </c>
      <c r="O24" s="412">
        <f>$F$17</f>
        <v>0.36458333333333331</v>
      </c>
      <c r="P24" s="413">
        <v>41650</v>
      </c>
      <c r="Q24" s="409">
        <v>12</v>
      </c>
      <c r="R24" s="412">
        <f>$F$20</f>
        <v>0.36458333333333331</v>
      </c>
      <c r="S24" s="406">
        <v>41681</v>
      </c>
      <c r="T24" s="407">
        <v>12</v>
      </c>
      <c r="U24" s="412">
        <f>$F$16</f>
        <v>0.36458333333333331</v>
      </c>
      <c r="V24" s="406">
        <v>41709</v>
      </c>
      <c r="W24" s="408">
        <v>12</v>
      </c>
      <c r="X24" s="412">
        <f>$F$16</f>
        <v>0.36458333333333331</v>
      </c>
      <c r="Y24" s="404">
        <v>41740</v>
      </c>
      <c r="Z24" s="408">
        <v>12</v>
      </c>
      <c r="AA24" s="412">
        <f>$F$19</f>
        <v>0.36458333333333331</v>
      </c>
      <c r="AB24" s="406">
        <v>41770</v>
      </c>
      <c r="AC24" s="408">
        <v>12</v>
      </c>
      <c r="AD24" s="370"/>
      <c r="AE24" s="406">
        <v>41801</v>
      </c>
      <c r="AF24" s="408">
        <v>12</v>
      </c>
      <c r="AG24" s="412">
        <f>$F$17</f>
        <v>0.36458333333333331</v>
      </c>
      <c r="AH24" s="405">
        <v>41831</v>
      </c>
      <c r="AI24" s="408">
        <v>12</v>
      </c>
      <c r="AJ24" s="430">
        <v>0.29166666666666669</v>
      </c>
      <c r="AK24" s="406">
        <v>41862</v>
      </c>
      <c r="AL24" s="408">
        <v>12</v>
      </c>
      <c r="AM24" s="432"/>
    </row>
    <row r="25" spans="4:40">
      <c r="D25" s="406">
        <v>41529</v>
      </c>
      <c r="E25" s="408">
        <v>13</v>
      </c>
      <c r="F25" s="412">
        <f>$F$18</f>
        <v>0.16666666666666666</v>
      </c>
      <c r="G25" s="405">
        <v>41559</v>
      </c>
      <c r="H25" s="408">
        <v>13</v>
      </c>
      <c r="I25" s="412">
        <f>$F$20</f>
        <v>0.36458333333333331</v>
      </c>
      <c r="J25" s="406">
        <v>41590</v>
      </c>
      <c r="K25" s="408">
        <v>13</v>
      </c>
      <c r="L25" s="412">
        <f>$F$16</f>
        <v>0.36458333333333331</v>
      </c>
      <c r="M25" s="406">
        <v>41620</v>
      </c>
      <c r="N25" s="408">
        <v>13</v>
      </c>
      <c r="O25" s="412">
        <f>$F$18</f>
        <v>0.16666666666666666</v>
      </c>
      <c r="P25" s="413">
        <v>41651</v>
      </c>
      <c r="Q25" s="409">
        <v>13</v>
      </c>
      <c r="R25" s="370"/>
      <c r="S25" s="406">
        <v>41682</v>
      </c>
      <c r="T25" s="408">
        <v>13</v>
      </c>
      <c r="U25" s="412">
        <f>$F$17</f>
        <v>0.36458333333333331</v>
      </c>
      <c r="V25" s="406">
        <v>41710</v>
      </c>
      <c r="W25" s="408">
        <v>13</v>
      </c>
      <c r="X25" s="412">
        <f>$F$17</f>
        <v>0.36458333333333331</v>
      </c>
      <c r="Y25" s="404">
        <v>41741</v>
      </c>
      <c r="Z25" s="408">
        <v>13</v>
      </c>
      <c r="AA25" s="412">
        <f>$F$20</f>
        <v>0.36458333333333331</v>
      </c>
      <c r="AB25" s="406">
        <v>41771</v>
      </c>
      <c r="AC25" s="408">
        <v>13</v>
      </c>
      <c r="AD25" s="370"/>
      <c r="AE25" s="406">
        <v>41802</v>
      </c>
      <c r="AF25" s="408">
        <v>13</v>
      </c>
      <c r="AG25" s="412">
        <f>$F$18</f>
        <v>0.16666666666666666</v>
      </c>
      <c r="AH25" s="405">
        <v>41832</v>
      </c>
      <c r="AI25" s="408">
        <v>13</v>
      </c>
      <c r="AJ25" s="430">
        <v>0.29166666666666669</v>
      </c>
      <c r="AK25" s="406">
        <v>41863</v>
      </c>
      <c r="AL25" s="408">
        <v>13</v>
      </c>
      <c r="AM25" s="432" t="s">
        <v>223</v>
      </c>
    </row>
    <row r="26" spans="4:40">
      <c r="D26" s="406">
        <v>41530</v>
      </c>
      <c r="E26" s="408">
        <v>14</v>
      </c>
      <c r="F26" s="412">
        <f>$F$19</f>
        <v>0.36458333333333331</v>
      </c>
      <c r="G26" s="405">
        <v>41560</v>
      </c>
      <c r="H26" s="408">
        <v>14</v>
      </c>
      <c r="I26" s="370"/>
      <c r="J26" s="406">
        <v>41591</v>
      </c>
      <c r="K26" s="408">
        <v>14</v>
      </c>
      <c r="L26" s="412">
        <f>$F$17</f>
        <v>0.36458333333333331</v>
      </c>
      <c r="M26" s="406">
        <v>41621</v>
      </c>
      <c r="N26" s="408">
        <v>14</v>
      </c>
      <c r="O26" s="412">
        <f>$F$19</f>
        <v>0.36458333333333331</v>
      </c>
      <c r="P26" s="413">
        <v>41652</v>
      </c>
      <c r="Q26" s="408">
        <v>14</v>
      </c>
      <c r="R26" s="370"/>
      <c r="S26" s="406">
        <v>41683</v>
      </c>
      <c r="T26" s="409">
        <v>14</v>
      </c>
      <c r="U26" s="412">
        <f>$F$18</f>
        <v>0.16666666666666666</v>
      </c>
      <c r="V26" s="406">
        <v>41711</v>
      </c>
      <c r="W26" s="409">
        <v>14</v>
      </c>
      <c r="X26" s="412">
        <f>$F$18</f>
        <v>0.16666666666666666</v>
      </c>
      <c r="Y26" s="404">
        <v>41742</v>
      </c>
      <c r="Z26" s="408">
        <v>14</v>
      </c>
      <c r="AA26" s="370"/>
      <c r="AB26" s="406">
        <v>41772</v>
      </c>
      <c r="AC26" s="408">
        <v>14</v>
      </c>
      <c r="AD26" s="412">
        <f>$F$16</f>
        <v>0.36458333333333331</v>
      </c>
      <c r="AE26" s="406">
        <v>41803</v>
      </c>
      <c r="AF26" s="409">
        <v>14</v>
      </c>
      <c r="AG26" s="412">
        <f>$F$19</f>
        <v>0.36458333333333331</v>
      </c>
      <c r="AH26" s="405">
        <v>41833</v>
      </c>
      <c r="AI26" s="427">
        <v>14</v>
      </c>
      <c r="AJ26" s="425" t="str">
        <f>$A$53</f>
        <v>FERIE</v>
      </c>
      <c r="AK26" s="406">
        <v>41864</v>
      </c>
      <c r="AL26" s="408">
        <v>14</v>
      </c>
      <c r="AM26" s="432" t="s">
        <v>223</v>
      </c>
    </row>
    <row r="27" spans="4:40" ht="13.5" customHeight="1">
      <c r="D27" s="406">
        <v>41531</v>
      </c>
      <c r="E27" s="408">
        <v>15</v>
      </c>
      <c r="F27" s="412">
        <f>$F$20</f>
        <v>0.36458333333333331</v>
      </c>
      <c r="G27" s="405">
        <v>41561</v>
      </c>
      <c r="H27" s="408">
        <v>15</v>
      </c>
      <c r="I27" s="370"/>
      <c r="J27" s="406">
        <v>41592</v>
      </c>
      <c r="K27" s="408">
        <v>15</v>
      </c>
      <c r="L27" s="412">
        <f>$F$18</f>
        <v>0.16666666666666666</v>
      </c>
      <c r="M27" s="406">
        <v>41622</v>
      </c>
      <c r="N27" s="408">
        <v>15</v>
      </c>
      <c r="O27" s="412">
        <f>$F$20</f>
        <v>0.36458333333333331</v>
      </c>
      <c r="P27" s="413">
        <v>41653</v>
      </c>
      <c r="Q27" s="408">
        <v>15</v>
      </c>
      <c r="R27" s="412">
        <f>$F$16</f>
        <v>0.36458333333333331</v>
      </c>
      <c r="S27" s="406">
        <v>41684</v>
      </c>
      <c r="T27" s="407">
        <v>15</v>
      </c>
      <c r="U27" s="412">
        <f>$F$19</f>
        <v>0.36458333333333331</v>
      </c>
      <c r="V27" s="406">
        <v>41712</v>
      </c>
      <c r="W27" s="409">
        <v>15</v>
      </c>
      <c r="X27" s="412">
        <f>$F$19</f>
        <v>0.36458333333333331</v>
      </c>
      <c r="Y27" s="404">
        <v>41743</v>
      </c>
      <c r="Z27" s="408">
        <v>15</v>
      </c>
      <c r="AA27" s="370"/>
      <c r="AB27" s="406">
        <v>41773</v>
      </c>
      <c r="AC27" s="408">
        <v>15</v>
      </c>
      <c r="AD27" s="412">
        <f>$F$17</f>
        <v>0.36458333333333331</v>
      </c>
      <c r="AE27" s="406">
        <v>41804</v>
      </c>
      <c r="AF27" s="409">
        <v>15</v>
      </c>
      <c r="AG27" s="412">
        <f>$F$20</f>
        <v>0.36458333333333331</v>
      </c>
      <c r="AH27" s="405">
        <v>41834</v>
      </c>
      <c r="AI27" s="408">
        <v>15</v>
      </c>
      <c r="AJ27" s="370"/>
      <c r="AK27" s="406">
        <v>41865</v>
      </c>
      <c r="AL27" s="427">
        <v>15</v>
      </c>
      <c r="AM27" s="428" t="str">
        <f>$A$53</f>
        <v>FERIE</v>
      </c>
    </row>
    <row r="28" spans="4:40">
      <c r="D28" s="406">
        <v>41532</v>
      </c>
      <c r="E28" s="408">
        <v>16</v>
      </c>
      <c r="F28" s="370"/>
      <c r="G28" s="405">
        <v>41562</v>
      </c>
      <c r="H28" s="408">
        <v>16</v>
      </c>
      <c r="I28" s="412">
        <f>$F$16</f>
        <v>0.36458333333333331</v>
      </c>
      <c r="J28" s="406">
        <v>41593</v>
      </c>
      <c r="K28" s="408">
        <v>16</v>
      </c>
      <c r="L28" s="412">
        <f>$F$19</f>
        <v>0.36458333333333331</v>
      </c>
      <c r="M28" s="406">
        <v>41623</v>
      </c>
      <c r="N28" s="408">
        <v>16</v>
      </c>
      <c r="O28" s="370"/>
      <c r="P28" s="413">
        <v>41654</v>
      </c>
      <c r="Q28" s="408">
        <v>16</v>
      </c>
      <c r="R28" s="412">
        <f>$F$17</f>
        <v>0.36458333333333331</v>
      </c>
      <c r="S28" s="406">
        <v>41685</v>
      </c>
      <c r="T28" s="408">
        <v>16</v>
      </c>
      <c r="U28" s="412">
        <f>$F$20</f>
        <v>0.36458333333333331</v>
      </c>
      <c r="V28" s="406">
        <v>41713</v>
      </c>
      <c r="W28" s="408">
        <v>16</v>
      </c>
      <c r="X28" s="412">
        <f>$F$20</f>
        <v>0.36458333333333331</v>
      </c>
      <c r="Y28" s="404">
        <v>41744</v>
      </c>
      <c r="Z28" s="408">
        <v>16</v>
      </c>
      <c r="AA28" s="412">
        <f>$F$16</f>
        <v>0.36458333333333331</v>
      </c>
      <c r="AB28" s="406">
        <v>41774</v>
      </c>
      <c r="AC28" s="408">
        <v>16</v>
      </c>
      <c r="AD28" s="412">
        <f>$F$18</f>
        <v>0.16666666666666666</v>
      </c>
      <c r="AE28" s="406">
        <v>41805</v>
      </c>
      <c r="AF28" s="408">
        <v>16</v>
      </c>
      <c r="AG28" s="370"/>
      <c r="AH28" s="405">
        <v>41835</v>
      </c>
      <c r="AI28" s="409">
        <v>16</v>
      </c>
      <c r="AJ28" s="430" t="s">
        <v>223</v>
      </c>
      <c r="AK28" s="406">
        <v>41866</v>
      </c>
      <c r="AL28" s="409">
        <v>16</v>
      </c>
      <c r="AM28" s="432" t="s">
        <v>223</v>
      </c>
      <c r="AN28" s="91"/>
    </row>
    <row r="29" spans="4:40">
      <c r="D29" s="406">
        <v>41533</v>
      </c>
      <c r="E29" s="408">
        <v>17</v>
      </c>
      <c r="F29" s="370"/>
      <c r="G29" s="405">
        <v>41563</v>
      </c>
      <c r="H29" s="408">
        <v>17</v>
      </c>
      <c r="I29" s="412">
        <f>$F$17</f>
        <v>0.36458333333333331</v>
      </c>
      <c r="J29" s="406">
        <v>41594</v>
      </c>
      <c r="K29" s="408">
        <v>17</v>
      </c>
      <c r="L29" s="412">
        <f>$F$20</f>
        <v>0.36458333333333331</v>
      </c>
      <c r="M29" s="406">
        <v>41624</v>
      </c>
      <c r="N29" s="408">
        <v>17</v>
      </c>
      <c r="O29" s="370"/>
      <c r="P29" s="413">
        <v>41655</v>
      </c>
      <c r="Q29" s="408">
        <v>17</v>
      </c>
      <c r="R29" s="412">
        <f>$F$18</f>
        <v>0.16666666666666666</v>
      </c>
      <c r="S29" s="406">
        <v>41686</v>
      </c>
      <c r="T29" s="409">
        <v>17</v>
      </c>
      <c r="U29" s="370"/>
      <c r="V29" s="406">
        <v>41714</v>
      </c>
      <c r="W29" s="408">
        <v>17</v>
      </c>
      <c r="X29" s="370"/>
      <c r="Y29" s="404">
        <v>41745</v>
      </c>
      <c r="Z29" s="408">
        <v>17</v>
      </c>
      <c r="AA29" s="412">
        <f>$F$17</f>
        <v>0.36458333333333331</v>
      </c>
      <c r="AB29" s="406">
        <v>41775</v>
      </c>
      <c r="AC29" s="408">
        <v>17</v>
      </c>
      <c r="AD29" s="412">
        <f>$F$19</f>
        <v>0.36458333333333331</v>
      </c>
      <c r="AE29" s="406">
        <v>41806</v>
      </c>
      <c r="AF29" s="408">
        <v>17</v>
      </c>
      <c r="AG29" s="370"/>
      <c r="AH29" s="405">
        <v>41836</v>
      </c>
      <c r="AI29" s="409">
        <v>17</v>
      </c>
      <c r="AJ29" s="430" t="s">
        <v>223</v>
      </c>
      <c r="AK29" s="406">
        <v>41867</v>
      </c>
      <c r="AL29" s="409">
        <v>17</v>
      </c>
      <c r="AM29" s="432" t="s">
        <v>223</v>
      </c>
    </row>
    <row r="30" spans="4:40">
      <c r="D30" s="406">
        <v>41534</v>
      </c>
      <c r="E30" s="408">
        <v>18</v>
      </c>
      <c r="F30" s="412">
        <f>$F$16</f>
        <v>0.36458333333333331</v>
      </c>
      <c r="G30" s="405">
        <v>41564</v>
      </c>
      <c r="H30" s="408">
        <v>18</v>
      </c>
      <c r="I30" s="412">
        <f>$F$18</f>
        <v>0.16666666666666666</v>
      </c>
      <c r="J30" s="406">
        <v>41595</v>
      </c>
      <c r="K30" s="408">
        <v>18</v>
      </c>
      <c r="L30" s="370"/>
      <c r="M30" s="406">
        <v>41625</v>
      </c>
      <c r="N30" s="408">
        <v>18</v>
      </c>
      <c r="O30" s="412">
        <f>$F$16</f>
        <v>0.36458333333333331</v>
      </c>
      <c r="P30" s="413">
        <v>41656</v>
      </c>
      <c r="Q30" s="408">
        <v>18</v>
      </c>
      <c r="R30" s="412">
        <f>$F$19</f>
        <v>0.36458333333333331</v>
      </c>
      <c r="S30" s="406">
        <v>41687</v>
      </c>
      <c r="T30" s="407">
        <v>18</v>
      </c>
      <c r="U30" s="370"/>
      <c r="V30" s="406">
        <v>41715</v>
      </c>
      <c r="W30" s="408">
        <v>18</v>
      </c>
      <c r="X30" s="370"/>
      <c r="Y30" s="404">
        <v>41746</v>
      </c>
      <c r="Z30" s="408">
        <v>18</v>
      </c>
      <c r="AA30" s="412">
        <f>$F$18</f>
        <v>0.16666666666666666</v>
      </c>
      <c r="AB30" s="406">
        <v>41776</v>
      </c>
      <c r="AC30" s="408">
        <v>18</v>
      </c>
      <c r="AD30" s="412">
        <f>$F$20</f>
        <v>0.36458333333333331</v>
      </c>
      <c r="AE30" s="406">
        <v>41807</v>
      </c>
      <c r="AF30" s="408">
        <v>18</v>
      </c>
      <c r="AG30" s="412">
        <f>$F$16</f>
        <v>0.36458333333333331</v>
      </c>
      <c r="AH30" s="405">
        <v>41837</v>
      </c>
      <c r="AI30" s="408">
        <v>18</v>
      </c>
      <c r="AJ30" s="430" t="s">
        <v>223</v>
      </c>
      <c r="AK30" s="406">
        <v>41868</v>
      </c>
      <c r="AL30" s="408">
        <v>18</v>
      </c>
      <c r="AM30" s="432"/>
    </row>
    <row r="31" spans="4:40">
      <c r="D31" s="406">
        <v>41535</v>
      </c>
      <c r="E31" s="408">
        <v>19</v>
      </c>
      <c r="F31" s="412">
        <f>$F$17</f>
        <v>0.36458333333333331</v>
      </c>
      <c r="G31" s="405">
        <v>41565</v>
      </c>
      <c r="H31" s="408">
        <v>19</v>
      </c>
      <c r="I31" s="412">
        <f>$F$19</f>
        <v>0.36458333333333331</v>
      </c>
      <c r="J31" s="406">
        <v>41596</v>
      </c>
      <c r="K31" s="408">
        <v>19</v>
      </c>
      <c r="L31" s="370"/>
      <c r="M31" s="406">
        <v>41626</v>
      </c>
      <c r="N31" s="408">
        <v>19</v>
      </c>
      <c r="O31" s="412">
        <f>$F$17</f>
        <v>0.36458333333333331</v>
      </c>
      <c r="P31" s="413">
        <v>41657</v>
      </c>
      <c r="Q31" s="409">
        <v>19</v>
      </c>
      <c r="R31" s="412">
        <f>$F$20</f>
        <v>0.36458333333333331</v>
      </c>
      <c r="S31" s="406">
        <v>41688</v>
      </c>
      <c r="T31" s="408">
        <v>19</v>
      </c>
      <c r="U31" s="412">
        <f>$F$16</f>
        <v>0.36458333333333331</v>
      </c>
      <c r="V31" s="406">
        <v>41716</v>
      </c>
      <c r="W31" s="408">
        <v>19</v>
      </c>
      <c r="X31" s="412">
        <f>$F$16</f>
        <v>0.36458333333333331</v>
      </c>
      <c r="Y31" s="404">
        <v>41747</v>
      </c>
      <c r="Z31" s="408">
        <v>19</v>
      </c>
      <c r="AA31" s="412">
        <f>$F$19</f>
        <v>0.36458333333333331</v>
      </c>
      <c r="AB31" s="406">
        <v>41777</v>
      </c>
      <c r="AC31" s="408">
        <v>19</v>
      </c>
      <c r="AD31" s="370"/>
      <c r="AE31" s="406">
        <v>41808</v>
      </c>
      <c r="AF31" s="408">
        <v>19</v>
      </c>
      <c r="AG31" s="412">
        <f>$F$17</f>
        <v>0.36458333333333331</v>
      </c>
      <c r="AH31" s="405">
        <v>41838</v>
      </c>
      <c r="AI31" s="408">
        <v>19</v>
      </c>
      <c r="AJ31" s="430" t="s">
        <v>223</v>
      </c>
      <c r="AK31" s="406">
        <v>41869</v>
      </c>
      <c r="AL31" s="408">
        <v>19</v>
      </c>
      <c r="AM31" s="432"/>
    </row>
    <row r="32" spans="4:40">
      <c r="D32" s="406">
        <v>41536</v>
      </c>
      <c r="E32" s="408">
        <v>20</v>
      </c>
      <c r="F32" s="412">
        <f>$F$18</f>
        <v>0.16666666666666666</v>
      </c>
      <c r="G32" s="405">
        <v>41566</v>
      </c>
      <c r="H32" s="408">
        <v>20</v>
      </c>
      <c r="I32" s="412">
        <f>$F$20</f>
        <v>0.36458333333333331</v>
      </c>
      <c r="J32" s="406">
        <v>41597</v>
      </c>
      <c r="K32" s="408">
        <v>20</v>
      </c>
      <c r="L32" s="412">
        <f>$F$16</f>
        <v>0.36458333333333331</v>
      </c>
      <c r="M32" s="406">
        <v>41627</v>
      </c>
      <c r="N32" s="408">
        <v>20</v>
      </c>
      <c r="O32" s="412">
        <f>$F$18</f>
        <v>0.16666666666666666</v>
      </c>
      <c r="P32" s="413">
        <v>41658</v>
      </c>
      <c r="Q32" s="409">
        <v>20</v>
      </c>
      <c r="R32" s="370"/>
      <c r="S32" s="406">
        <v>41689</v>
      </c>
      <c r="T32" s="409">
        <v>20</v>
      </c>
      <c r="U32" s="412">
        <f>$F$17</f>
        <v>0.36458333333333331</v>
      </c>
      <c r="V32" s="406">
        <v>41717</v>
      </c>
      <c r="W32" s="408">
        <v>20</v>
      </c>
      <c r="X32" s="412">
        <f>$F$17</f>
        <v>0.36458333333333331</v>
      </c>
      <c r="Y32" s="404">
        <v>41748</v>
      </c>
      <c r="Z32" s="408">
        <v>20</v>
      </c>
      <c r="AA32" s="412">
        <f>$F$20</f>
        <v>0.36458333333333331</v>
      </c>
      <c r="AB32" s="406">
        <v>41778</v>
      </c>
      <c r="AC32" s="408">
        <v>20</v>
      </c>
      <c r="AD32" s="370"/>
      <c r="AE32" s="406">
        <v>41809</v>
      </c>
      <c r="AF32" s="408">
        <v>20</v>
      </c>
      <c r="AG32" s="412">
        <f>$F$18</f>
        <v>0.16666666666666666</v>
      </c>
      <c r="AH32" s="405">
        <v>41839</v>
      </c>
      <c r="AI32" s="408">
        <v>20</v>
      </c>
      <c r="AJ32" s="430" t="s">
        <v>223</v>
      </c>
      <c r="AK32" s="406">
        <v>41870</v>
      </c>
      <c r="AL32" s="408">
        <v>20</v>
      </c>
      <c r="AM32" s="432" t="s">
        <v>223</v>
      </c>
    </row>
    <row r="33" spans="4:45">
      <c r="D33" s="406">
        <v>41537</v>
      </c>
      <c r="E33" s="408">
        <v>21</v>
      </c>
      <c r="F33" s="412">
        <f>$F$19</f>
        <v>0.36458333333333331</v>
      </c>
      <c r="G33" s="405">
        <v>41567</v>
      </c>
      <c r="H33" s="408">
        <v>21</v>
      </c>
      <c r="I33" s="430"/>
      <c r="J33" s="406">
        <v>41598</v>
      </c>
      <c r="K33" s="408">
        <v>21</v>
      </c>
      <c r="L33" s="412">
        <f>$F$17</f>
        <v>0.36458333333333331</v>
      </c>
      <c r="M33" s="406">
        <v>41628</v>
      </c>
      <c r="N33" s="408">
        <v>21</v>
      </c>
      <c r="O33" s="412">
        <f>$F$19</f>
        <v>0.36458333333333331</v>
      </c>
      <c r="P33" s="413">
        <v>41659</v>
      </c>
      <c r="Q33" s="408">
        <v>21</v>
      </c>
      <c r="R33" s="370"/>
      <c r="S33" s="406">
        <v>41690</v>
      </c>
      <c r="T33" s="407">
        <v>21</v>
      </c>
      <c r="U33" s="412">
        <f>$F$18</f>
        <v>0.16666666666666666</v>
      </c>
      <c r="V33" s="406">
        <v>41718</v>
      </c>
      <c r="W33" s="409">
        <v>21</v>
      </c>
      <c r="X33" s="412">
        <f>$F$18</f>
        <v>0.16666666666666666</v>
      </c>
      <c r="Y33" s="404">
        <v>41749</v>
      </c>
      <c r="Z33" s="408">
        <v>21</v>
      </c>
      <c r="AA33" s="430"/>
      <c r="AB33" s="406">
        <v>41779</v>
      </c>
      <c r="AC33" s="427">
        <v>21</v>
      </c>
      <c r="AD33" s="425" t="str">
        <f>$A$53</f>
        <v>FERIE</v>
      </c>
      <c r="AE33" s="406">
        <v>41810</v>
      </c>
      <c r="AF33" s="409">
        <v>21</v>
      </c>
      <c r="AG33" s="412">
        <f>$F$19</f>
        <v>0.36458333333333331</v>
      </c>
      <c r="AH33" s="405">
        <v>41840</v>
      </c>
      <c r="AI33" s="408">
        <v>21</v>
      </c>
      <c r="AJ33" s="430"/>
      <c r="AK33" s="406">
        <v>41871</v>
      </c>
      <c r="AL33" s="408">
        <v>21</v>
      </c>
      <c r="AM33" s="432" t="s">
        <v>223</v>
      </c>
    </row>
    <row r="34" spans="4:45">
      <c r="D34" s="406">
        <v>41538</v>
      </c>
      <c r="E34" s="408">
        <v>22</v>
      </c>
      <c r="F34" s="412">
        <f>$F$20</f>
        <v>0.36458333333333331</v>
      </c>
      <c r="G34" s="405">
        <v>41568</v>
      </c>
      <c r="H34" s="408">
        <v>22</v>
      </c>
      <c r="I34" s="430"/>
      <c r="J34" s="406">
        <v>41599</v>
      </c>
      <c r="K34" s="408">
        <v>22</v>
      </c>
      <c r="L34" s="412">
        <f>$F$18</f>
        <v>0.16666666666666666</v>
      </c>
      <c r="M34" s="406">
        <v>41629</v>
      </c>
      <c r="N34" s="408">
        <v>22</v>
      </c>
      <c r="O34" s="412">
        <f>$F$20</f>
        <v>0.36458333333333331</v>
      </c>
      <c r="P34" s="413">
        <v>41660</v>
      </c>
      <c r="Q34" s="408">
        <v>22</v>
      </c>
      <c r="R34" s="412">
        <f>$F$16</f>
        <v>0.36458333333333331</v>
      </c>
      <c r="S34" s="406">
        <v>41691</v>
      </c>
      <c r="T34" s="408">
        <v>22</v>
      </c>
      <c r="U34" s="412">
        <f>$F$19</f>
        <v>0.36458333333333331</v>
      </c>
      <c r="V34" s="406">
        <v>41719</v>
      </c>
      <c r="W34" s="409">
        <v>22</v>
      </c>
      <c r="X34" s="412">
        <f>$F$19</f>
        <v>0.36458333333333331</v>
      </c>
      <c r="Y34" s="404">
        <v>41750</v>
      </c>
      <c r="Z34" s="408">
        <v>22</v>
      </c>
      <c r="AA34" s="430"/>
      <c r="AB34" s="406">
        <v>41780</v>
      </c>
      <c r="AC34" s="408">
        <v>22</v>
      </c>
      <c r="AD34" s="412">
        <f>$F$17</f>
        <v>0.36458333333333331</v>
      </c>
      <c r="AE34" s="406">
        <v>41811</v>
      </c>
      <c r="AF34" s="409">
        <v>22</v>
      </c>
      <c r="AG34" s="412">
        <f>$F$20</f>
        <v>0.36458333333333331</v>
      </c>
      <c r="AH34" s="405">
        <v>41841</v>
      </c>
      <c r="AI34" s="408">
        <v>22</v>
      </c>
      <c r="AJ34" s="430"/>
      <c r="AK34" s="406">
        <v>41872</v>
      </c>
      <c r="AL34" s="408">
        <v>22</v>
      </c>
      <c r="AM34" s="432" t="s">
        <v>223</v>
      </c>
      <c r="AN34" s="153"/>
    </row>
    <row r="35" spans="4:45">
      <c r="D35" s="406">
        <v>41539</v>
      </c>
      <c r="E35" s="408">
        <v>23</v>
      </c>
      <c r="F35" s="370"/>
      <c r="G35" s="405">
        <v>41569</v>
      </c>
      <c r="H35" s="408">
        <v>23</v>
      </c>
      <c r="I35" s="429">
        <v>0.29166666666666669</v>
      </c>
      <c r="J35" s="406">
        <v>41600</v>
      </c>
      <c r="K35" s="408">
        <v>23</v>
      </c>
      <c r="L35" s="412">
        <f>$F$19</f>
        <v>0.36458333333333331</v>
      </c>
      <c r="M35" s="406">
        <v>41630</v>
      </c>
      <c r="N35" s="408">
        <v>23</v>
      </c>
      <c r="O35" s="430"/>
      <c r="P35" s="413">
        <v>41661</v>
      </c>
      <c r="Q35" s="408">
        <v>23</v>
      </c>
      <c r="R35" s="412">
        <f>$F$17</f>
        <v>0.36458333333333331</v>
      </c>
      <c r="S35" s="406">
        <v>41692</v>
      </c>
      <c r="T35" s="409">
        <v>23</v>
      </c>
      <c r="U35" s="412">
        <f>$F$20</f>
        <v>0.36458333333333331</v>
      </c>
      <c r="V35" s="406">
        <v>41720</v>
      </c>
      <c r="W35" s="408">
        <v>23</v>
      </c>
      <c r="X35" s="412">
        <f>$F$20</f>
        <v>0.36458333333333331</v>
      </c>
      <c r="Y35" s="404">
        <v>41751</v>
      </c>
      <c r="Z35" s="408">
        <v>23</v>
      </c>
      <c r="AA35" s="430" t="s">
        <v>107</v>
      </c>
      <c r="AB35" s="406">
        <v>41781</v>
      </c>
      <c r="AC35" s="408">
        <v>23</v>
      </c>
      <c r="AD35" s="412">
        <f>$F$18</f>
        <v>0.16666666666666666</v>
      </c>
      <c r="AE35" s="406">
        <v>41812</v>
      </c>
      <c r="AF35" s="408">
        <v>23</v>
      </c>
      <c r="AG35" s="370"/>
      <c r="AH35" s="405">
        <v>41842</v>
      </c>
      <c r="AI35" s="409">
        <v>23</v>
      </c>
      <c r="AJ35" s="430" t="s">
        <v>223</v>
      </c>
      <c r="AK35" s="406">
        <v>41873</v>
      </c>
      <c r="AL35" s="409">
        <v>23</v>
      </c>
      <c r="AM35" s="432" t="s">
        <v>223</v>
      </c>
    </row>
    <row r="36" spans="4:45">
      <c r="D36" s="406">
        <v>41540</v>
      </c>
      <c r="E36" s="408">
        <v>24</v>
      </c>
      <c r="F36" s="370"/>
      <c r="G36" s="405">
        <v>41570</v>
      </c>
      <c r="H36" s="408">
        <v>24</v>
      </c>
      <c r="I36" s="430">
        <v>0.29166666666666669</v>
      </c>
      <c r="J36" s="406">
        <v>41601</v>
      </c>
      <c r="K36" s="408">
        <v>24</v>
      </c>
      <c r="L36" s="412">
        <f>$F$20</f>
        <v>0.36458333333333331</v>
      </c>
      <c r="M36" s="406">
        <v>41631</v>
      </c>
      <c r="N36" s="408">
        <v>24</v>
      </c>
      <c r="O36" s="430"/>
      <c r="P36" s="413">
        <v>41662</v>
      </c>
      <c r="Q36" s="408">
        <v>24</v>
      </c>
      <c r="R36" s="412">
        <f>$F$18</f>
        <v>0.16666666666666666</v>
      </c>
      <c r="S36" s="406">
        <v>41693</v>
      </c>
      <c r="T36" s="407">
        <v>24</v>
      </c>
      <c r="U36" s="430"/>
      <c r="V36" s="406">
        <v>41721</v>
      </c>
      <c r="W36" s="408">
        <v>24</v>
      </c>
      <c r="X36" s="370"/>
      <c r="Y36" s="404">
        <v>41752</v>
      </c>
      <c r="Z36" s="408">
        <v>24</v>
      </c>
      <c r="AA36" s="430" t="s">
        <v>107</v>
      </c>
      <c r="AB36" s="406">
        <v>41782</v>
      </c>
      <c r="AC36" s="408">
        <v>24</v>
      </c>
      <c r="AD36" s="412">
        <f>$F$19</f>
        <v>0.36458333333333331</v>
      </c>
      <c r="AE36" s="406">
        <v>41813</v>
      </c>
      <c r="AF36" s="408">
        <v>24</v>
      </c>
      <c r="AG36" s="370"/>
      <c r="AH36" s="405">
        <v>41843</v>
      </c>
      <c r="AI36" s="409">
        <v>24</v>
      </c>
      <c r="AJ36" s="430" t="s">
        <v>223</v>
      </c>
      <c r="AK36" s="406">
        <v>41874</v>
      </c>
      <c r="AL36" s="409">
        <v>24</v>
      </c>
      <c r="AM36" s="432" t="s">
        <v>223</v>
      </c>
    </row>
    <row r="37" spans="4:45">
      <c r="D37" s="406">
        <v>41541</v>
      </c>
      <c r="E37" s="408">
        <v>25</v>
      </c>
      <c r="F37" s="412">
        <f>$F$16</f>
        <v>0.36458333333333331</v>
      </c>
      <c r="G37" s="405">
        <v>41571</v>
      </c>
      <c r="H37" s="408">
        <v>25</v>
      </c>
      <c r="I37" s="430">
        <v>0.29166666666666669</v>
      </c>
      <c r="J37" s="406">
        <v>41602</v>
      </c>
      <c r="K37" s="408">
        <v>25</v>
      </c>
      <c r="L37" s="370"/>
      <c r="M37" s="406">
        <v>41632</v>
      </c>
      <c r="N37" s="427">
        <v>25</v>
      </c>
      <c r="O37" s="425" t="str">
        <f>$A$53</f>
        <v>FERIE</v>
      </c>
      <c r="P37" s="413">
        <v>41663</v>
      </c>
      <c r="Q37" s="408">
        <v>25</v>
      </c>
      <c r="R37" s="412">
        <f>$F$19</f>
        <v>0.36458333333333331</v>
      </c>
      <c r="S37" s="406">
        <v>41694</v>
      </c>
      <c r="T37" s="408">
        <v>25</v>
      </c>
      <c r="U37" s="430"/>
      <c r="V37" s="406">
        <v>41722</v>
      </c>
      <c r="W37" s="408">
        <v>25</v>
      </c>
      <c r="X37" s="370"/>
      <c r="Y37" s="404">
        <v>41753</v>
      </c>
      <c r="Z37" s="408">
        <v>25</v>
      </c>
      <c r="AA37" s="430" t="s">
        <v>107</v>
      </c>
      <c r="AB37" s="406">
        <v>41783</v>
      </c>
      <c r="AC37" s="408">
        <v>25</v>
      </c>
      <c r="AD37" s="412">
        <f>$F$20</f>
        <v>0.36458333333333331</v>
      </c>
      <c r="AE37" s="406">
        <v>41814</v>
      </c>
      <c r="AF37" s="408">
        <v>25</v>
      </c>
      <c r="AG37" s="412">
        <f>$F$16</f>
        <v>0.36458333333333331</v>
      </c>
      <c r="AH37" s="405">
        <v>41844</v>
      </c>
      <c r="AI37" s="408">
        <v>25</v>
      </c>
      <c r="AJ37" s="430" t="s">
        <v>223</v>
      </c>
      <c r="AK37" s="406">
        <v>41875</v>
      </c>
      <c r="AL37" s="408">
        <v>25</v>
      </c>
      <c r="AM37" s="432"/>
    </row>
    <row r="38" spans="4:45">
      <c r="D38" s="406">
        <v>41542</v>
      </c>
      <c r="E38" s="408">
        <v>26</v>
      </c>
      <c r="F38" s="412">
        <f>$F$17</f>
        <v>0.36458333333333331</v>
      </c>
      <c r="G38" s="405">
        <v>41572</v>
      </c>
      <c r="H38" s="408">
        <v>26</v>
      </c>
      <c r="I38" s="430" t="s">
        <v>107</v>
      </c>
      <c r="J38" s="406">
        <v>41603</v>
      </c>
      <c r="K38" s="408">
        <v>26</v>
      </c>
      <c r="L38" s="370"/>
      <c r="M38" s="406">
        <v>41633</v>
      </c>
      <c r="N38" s="408">
        <v>26</v>
      </c>
      <c r="O38" s="430" t="s">
        <v>107</v>
      </c>
      <c r="P38" s="413">
        <v>41664</v>
      </c>
      <c r="Q38" s="409">
        <v>26</v>
      </c>
      <c r="R38" s="412">
        <f>$F$20</f>
        <v>0.36458333333333331</v>
      </c>
      <c r="S38" s="406">
        <v>41695</v>
      </c>
      <c r="T38" s="409">
        <v>26</v>
      </c>
      <c r="U38" s="429">
        <v>0.29166666666666669</v>
      </c>
      <c r="V38" s="406">
        <v>41723</v>
      </c>
      <c r="W38" s="408">
        <v>26</v>
      </c>
      <c r="X38" s="412">
        <f>$F$16</f>
        <v>0.36458333333333331</v>
      </c>
      <c r="Y38" s="404">
        <v>41754</v>
      </c>
      <c r="Z38" s="408">
        <v>26</v>
      </c>
      <c r="AA38" s="430" t="s">
        <v>107</v>
      </c>
      <c r="AB38" s="406">
        <v>41784</v>
      </c>
      <c r="AC38" s="408">
        <v>26</v>
      </c>
      <c r="AD38" s="370"/>
      <c r="AE38" s="406">
        <v>41815</v>
      </c>
      <c r="AF38" s="408">
        <v>26</v>
      </c>
      <c r="AG38" s="412">
        <f>$F$17</f>
        <v>0.36458333333333331</v>
      </c>
      <c r="AH38" s="405">
        <v>41845</v>
      </c>
      <c r="AI38" s="408">
        <v>26</v>
      </c>
      <c r="AJ38" s="430" t="s">
        <v>223</v>
      </c>
      <c r="AK38" s="406">
        <v>41876</v>
      </c>
      <c r="AL38" s="408">
        <v>26</v>
      </c>
      <c r="AM38" s="432"/>
    </row>
    <row r="39" spans="4:45">
      <c r="D39" s="406">
        <v>41543</v>
      </c>
      <c r="E39" s="408">
        <v>27</v>
      </c>
      <c r="F39" s="412">
        <f>$F$18</f>
        <v>0.16666666666666666</v>
      </c>
      <c r="G39" s="405">
        <v>41573</v>
      </c>
      <c r="H39" s="408">
        <v>27</v>
      </c>
      <c r="I39" s="430" t="s">
        <v>107</v>
      </c>
      <c r="J39" s="406">
        <v>41604</v>
      </c>
      <c r="K39" s="408">
        <v>27</v>
      </c>
      <c r="L39" s="412">
        <f>$F$16</f>
        <v>0.36458333333333331</v>
      </c>
      <c r="M39" s="406">
        <v>41634</v>
      </c>
      <c r="N39" s="408">
        <v>27</v>
      </c>
      <c r="O39" s="430" t="s">
        <v>107</v>
      </c>
      <c r="P39" s="413">
        <v>41665</v>
      </c>
      <c r="Q39" s="409">
        <v>27</v>
      </c>
      <c r="R39" s="370"/>
      <c r="S39" s="406">
        <v>41696</v>
      </c>
      <c r="T39" s="407">
        <v>27</v>
      </c>
      <c r="U39" s="430">
        <v>0.29166666666666669</v>
      </c>
      <c r="V39" s="406">
        <v>41724</v>
      </c>
      <c r="W39" s="408">
        <v>27</v>
      </c>
      <c r="X39" s="412">
        <f>$F$17</f>
        <v>0.36458333333333331</v>
      </c>
      <c r="Y39" s="404">
        <v>41755</v>
      </c>
      <c r="Z39" s="408">
        <v>27</v>
      </c>
      <c r="AA39" s="430" t="s">
        <v>107</v>
      </c>
      <c r="AB39" s="406">
        <v>41785</v>
      </c>
      <c r="AC39" s="408">
        <v>27</v>
      </c>
      <c r="AD39" s="370"/>
      <c r="AE39" s="406">
        <v>41816</v>
      </c>
      <c r="AF39" s="408">
        <v>27</v>
      </c>
      <c r="AG39" s="412">
        <f>$F$18</f>
        <v>0.16666666666666666</v>
      </c>
      <c r="AH39" s="405">
        <v>41846</v>
      </c>
      <c r="AI39" s="408">
        <v>27</v>
      </c>
      <c r="AJ39" s="430" t="s">
        <v>223</v>
      </c>
      <c r="AK39" s="406">
        <v>41877</v>
      </c>
      <c r="AL39" s="408">
        <v>27</v>
      </c>
      <c r="AM39" s="432">
        <v>0.29166666666666669</v>
      </c>
      <c r="AQ39" s="364"/>
    </row>
    <row r="40" spans="4:45">
      <c r="D40" s="406">
        <v>41544</v>
      </c>
      <c r="E40" s="408">
        <v>28</v>
      </c>
      <c r="F40" s="412">
        <f>$F$19</f>
        <v>0.36458333333333331</v>
      </c>
      <c r="G40" s="405">
        <v>41574</v>
      </c>
      <c r="H40" s="408">
        <v>28</v>
      </c>
      <c r="I40" s="430"/>
      <c r="J40" s="406">
        <v>41605</v>
      </c>
      <c r="K40" s="408">
        <v>28</v>
      </c>
      <c r="L40" s="412">
        <f>$F$17</f>
        <v>0.36458333333333331</v>
      </c>
      <c r="M40" s="406">
        <v>41635</v>
      </c>
      <c r="N40" s="408">
        <v>28</v>
      </c>
      <c r="O40" s="430" t="s">
        <v>107</v>
      </c>
      <c r="P40" s="413">
        <v>41666</v>
      </c>
      <c r="Q40" s="408">
        <v>28</v>
      </c>
      <c r="R40" s="370"/>
      <c r="S40" s="406">
        <v>41697</v>
      </c>
      <c r="T40" s="408">
        <v>28</v>
      </c>
      <c r="U40" s="430">
        <v>0.29166666666666669</v>
      </c>
      <c r="V40" s="406">
        <v>41725</v>
      </c>
      <c r="W40" s="409">
        <v>28</v>
      </c>
      <c r="X40" s="412">
        <f>$F$18</f>
        <v>0.16666666666666666</v>
      </c>
      <c r="Y40" s="404">
        <v>41756</v>
      </c>
      <c r="Z40" s="408">
        <v>28</v>
      </c>
      <c r="AA40" s="430"/>
      <c r="AB40" s="406">
        <v>41786</v>
      </c>
      <c r="AC40" s="408">
        <v>28</v>
      </c>
      <c r="AD40" s="412">
        <f>$F$16</f>
        <v>0.36458333333333331</v>
      </c>
      <c r="AE40" s="406">
        <v>41817</v>
      </c>
      <c r="AF40" s="409">
        <v>28</v>
      </c>
      <c r="AG40" s="412">
        <f>$F$19</f>
        <v>0.36458333333333331</v>
      </c>
      <c r="AH40" s="405">
        <v>41847</v>
      </c>
      <c r="AI40" s="408">
        <v>28</v>
      </c>
      <c r="AJ40" s="430"/>
      <c r="AK40" s="406">
        <v>41878</v>
      </c>
      <c r="AL40" s="408">
        <v>28</v>
      </c>
      <c r="AM40" s="432">
        <v>0.29166666666666669</v>
      </c>
    </row>
    <row r="41" spans="4:45">
      <c r="D41" s="406">
        <v>41545</v>
      </c>
      <c r="E41" s="408">
        <v>29</v>
      </c>
      <c r="F41" s="412">
        <f>$F$20</f>
        <v>0.36458333333333331</v>
      </c>
      <c r="G41" s="405">
        <v>41575</v>
      </c>
      <c r="H41" s="408">
        <v>29</v>
      </c>
      <c r="I41" s="430"/>
      <c r="J41" s="406">
        <v>41606</v>
      </c>
      <c r="K41" s="408">
        <v>29</v>
      </c>
      <c r="L41" s="412">
        <f>$F$18</f>
        <v>0.16666666666666666</v>
      </c>
      <c r="M41" s="406">
        <v>41636</v>
      </c>
      <c r="N41" s="408">
        <v>29</v>
      </c>
      <c r="O41" s="430" t="s">
        <v>107</v>
      </c>
      <c r="P41" s="413">
        <v>41667</v>
      </c>
      <c r="Q41" s="408">
        <v>29</v>
      </c>
      <c r="R41" s="412">
        <f>$F$16</f>
        <v>0.36458333333333331</v>
      </c>
      <c r="S41" s="438"/>
      <c r="T41" s="438"/>
      <c r="U41" s="442"/>
      <c r="V41" s="406">
        <v>41726</v>
      </c>
      <c r="W41" s="409">
        <v>29</v>
      </c>
      <c r="X41" s="412">
        <f>$F$19</f>
        <v>0.36458333333333331</v>
      </c>
      <c r="Y41" s="404">
        <v>41757</v>
      </c>
      <c r="Z41" s="408">
        <v>29</v>
      </c>
      <c r="AA41" s="430"/>
      <c r="AB41" s="406">
        <v>41787</v>
      </c>
      <c r="AC41" s="408">
        <v>29</v>
      </c>
      <c r="AD41" s="412">
        <f>$F$17</f>
        <v>0.36458333333333331</v>
      </c>
      <c r="AE41" s="406">
        <v>41818</v>
      </c>
      <c r="AF41" s="409">
        <v>29</v>
      </c>
      <c r="AG41" s="412">
        <f>$F$20</f>
        <v>0.36458333333333331</v>
      </c>
      <c r="AH41" s="405">
        <v>41848</v>
      </c>
      <c r="AI41" s="408">
        <v>29</v>
      </c>
      <c r="AJ41" s="430"/>
      <c r="AK41" s="406">
        <v>41879</v>
      </c>
      <c r="AL41" s="408">
        <v>29</v>
      </c>
      <c r="AM41" s="432">
        <v>0.29166666666666669</v>
      </c>
    </row>
    <row r="42" spans="4:45">
      <c r="D42" s="406">
        <v>41546</v>
      </c>
      <c r="E42" s="408">
        <v>30</v>
      </c>
      <c r="F42" s="370"/>
      <c r="G42" s="405">
        <v>41576</v>
      </c>
      <c r="H42" s="408">
        <v>30</v>
      </c>
      <c r="I42" s="430" t="s">
        <v>107</v>
      </c>
      <c r="J42" s="406">
        <v>41607</v>
      </c>
      <c r="K42" s="408">
        <v>30</v>
      </c>
      <c r="L42" s="412">
        <f>$F$19</f>
        <v>0.36458333333333331</v>
      </c>
      <c r="M42" s="406">
        <v>41637</v>
      </c>
      <c r="N42" s="408">
        <v>30</v>
      </c>
      <c r="O42" s="430"/>
      <c r="P42" s="413">
        <v>41668</v>
      </c>
      <c r="Q42" s="408">
        <v>30</v>
      </c>
      <c r="R42" s="412">
        <f>$F$17</f>
        <v>0.36458333333333331</v>
      </c>
      <c r="S42" s="438"/>
      <c r="T42" s="438"/>
      <c r="U42" s="442"/>
      <c r="V42" s="406">
        <v>41727</v>
      </c>
      <c r="W42" s="408">
        <v>30</v>
      </c>
      <c r="X42" s="433">
        <v>0.41666666666666669</v>
      </c>
      <c r="Y42" s="404">
        <v>41758</v>
      </c>
      <c r="Z42" s="408">
        <v>30</v>
      </c>
      <c r="AA42" s="447" t="s">
        <v>107</v>
      </c>
      <c r="AB42" s="406">
        <v>41788</v>
      </c>
      <c r="AC42" s="408">
        <v>30</v>
      </c>
      <c r="AD42" s="412">
        <f>$F$18</f>
        <v>0.16666666666666666</v>
      </c>
      <c r="AE42" s="406">
        <v>41819</v>
      </c>
      <c r="AF42" s="408">
        <v>30</v>
      </c>
      <c r="AG42" s="370"/>
      <c r="AH42" s="405">
        <v>41849</v>
      </c>
      <c r="AI42" s="409">
        <v>30</v>
      </c>
      <c r="AJ42" s="430" t="s">
        <v>223</v>
      </c>
      <c r="AK42" s="406">
        <v>41880</v>
      </c>
      <c r="AL42" s="409">
        <v>30</v>
      </c>
      <c r="AM42" s="432">
        <v>0.29166666666666669</v>
      </c>
    </row>
    <row r="43" spans="4:45">
      <c r="D43" s="438"/>
      <c r="E43" s="439"/>
      <c r="F43" s="440"/>
      <c r="G43" s="405">
        <v>41577</v>
      </c>
      <c r="H43" s="408">
        <v>31</v>
      </c>
      <c r="I43" s="430" t="s">
        <v>107</v>
      </c>
      <c r="J43" s="438"/>
      <c r="K43" s="439"/>
      <c r="L43" s="441"/>
      <c r="M43" s="406">
        <v>41638</v>
      </c>
      <c r="N43" s="407">
        <v>31</v>
      </c>
      <c r="O43" s="430"/>
      <c r="P43" s="413">
        <v>41669</v>
      </c>
      <c r="Q43" s="419">
        <v>31</v>
      </c>
      <c r="R43" s="412">
        <f>$F$18</f>
        <v>0.16666666666666666</v>
      </c>
      <c r="S43" s="438"/>
      <c r="T43" s="443"/>
      <c r="U43" s="442"/>
      <c r="V43" s="406">
        <v>41728</v>
      </c>
      <c r="W43" s="408">
        <v>31</v>
      </c>
      <c r="X43" s="370"/>
      <c r="Y43" s="438"/>
      <c r="Z43" s="438"/>
      <c r="AA43" s="442"/>
      <c r="AB43" s="406">
        <v>41789</v>
      </c>
      <c r="AC43" s="409">
        <v>31</v>
      </c>
      <c r="AD43" s="412">
        <f>$F$19</f>
        <v>0.36458333333333331</v>
      </c>
      <c r="AE43" s="438"/>
      <c r="AF43" s="439"/>
      <c r="AG43" s="441"/>
      <c r="AH43" s="405">
        <v>41850</v>
      </c>
      <c r="AI43" s="409">
        <v>31</v>
      </c>
      <c r="AJ43" s="430" t="s">
        <v>223</v>
      </c>
      <c r="AK43" s="406">
        <v>41881</v>
      </c>
      <c r="AL43" s="409">
        <v>31</v>
      </c>
      <c r="AM43" s="433">
        <v>0.33333333333333331</v>
      </c>
    </row>
    <row r="44" spans="4:45" s="314" customFormat="1">
      <c r="D44" s="312"/>
      <c r="E44" s="312"/>
      <c r="F44" s="313">
        <f>SUM(F13:F43)</f>
        <v>6.7916666666666661</v>
      </c>
      <c r="G44" s="313"/>
      <c r="H44" s="313"/>
      <c r="I44" s="313">
        <f>SUM(I13:I43)</f>
        <v>5.7500000000000009</v>
      </c>
      <c r="J44" s="313"/>
      <c r="K44" s="313"/>
      <c r="L44" s="313">
        <f>SUM(L13:L43)</f>
        <v>6.1354166666666661</v>
      </c>
      <c r="M44" s="313"/>
      <c r="N44" s="313"/>
      <c r="O44" s="313">
        <f>SUM(O13:O43)</f>
        <v>5.239583333333333</v>
      </c>
      <c r="P44" s="361"/>
      <c r="Q44" s="313"/>
      <c r="R44" s="313">
        <f>SUM(R13:R43)</f>
        <v>6.3541666666666661</v>
      </c>
      <c r="S44" s="313"/>
      <c r="T44" s="313"/>
      <c r="U44" s="313">
        <f>SUM(U13:U43)</f>
        <v>6.479166666666667</v>
      </c>
      <c r="V44" s="313"/>
      <c r="W44" s="313"/>
      <c r="X44" s="313">
        <f>SUM(X13:X43)</f>
        <v>5.510416666666667</v>
      </c>
      <c r="Y44" s="313"/>
      <c r="Z44" s="313"/>
      <c r="AA44" s="313">
        <f>SUM(AA13:AA43)</f>
        <v>4.5104166666666661</v>
      </c>
      <c r="AB44" s="313"/>
      <c r="AC44" s="313"/>
      <c r="AD44" s="313">
        <f>SUM(AD13:AD43)</f>
        <v>5.041666666666667</v>
      </c>
      <c r="AE44" s="313"/>
      <c r="AF44" s="313"/>
      <c r="AG44" s="313">
        <f>SUM(AG13:AG43)</f>
        <v>6.8645833333333321</v>
      </c>
      <c r="AH44" s="313"/>
      <c r="AI44" s="313"/>
      <c r="AJ44" s="313">
        <f>SUM(AJ13:AJ43)</f>
        <v>3.0833333333333326</v>
      </c>
      <c r="AK44" s="313"/>
      <c r="AL44" s="313"/>
      <c r="AM44" s="313">
        <f>SUM(AM13:AM43)</f>
        <v>1.5</v>
      </c>
    </row>
    <row r="46" spans="4:45" ht="15.75" customHeight="1">
      <c r="D46" s="633" t="s">
        <v>109</v>
      </c>
      <c r="E46" s="633"/>
      <c r="F46" s="633"/>
      <c r="G46" s="634">
        <f>SUM(D44:AM44)</f>
        <v>63.260416666666664</v>
      </c>
      <c r="H46" s="634"/>
      <c r="I46" s="634"/>
      <c r="J46" s="162"/>
      <c r="K46" s="635" t="s">
        <v>110</v>
      </c>
      <c r="L46" s="635"/>
      <c r="M46" s="635"/>
      <c r="N46" s="635"/>
      <c r="O46" s="635"/>
      <c r="P46" s="635"/>
      <c r="Q46" s="635"/>
      <c r="R46" s="634">
        <f>SUM(AJ19:AJ25)+SUM(AM36:AM42)</f>
        <v>2.625</v>
      </c>
      <c r="S46" s="634"/>
      <c r="T46" s="634"/>
      <c r="V46" s="162"/>
      <c r="W46" s="636" t="s">
        <v>111</v>
      </c>
      <c r="X46" s="636"/>
      <c r="Y46" s="636"/>
      <c r="Z46" s="636"/>
      <c r="AA46" s="636"/>
      <c r="AB46" s="632">
        <f>'Liste des personnels'!G37</f>
        <v>64.333333333333329</v>
      </c>
      <c r="AC46" s="632"/>
      <c r="AD46" s="632"/>
      <c r="AE46" s="632"/>
      <c r="AF46" s="632"/>
      <c r="AH46" s="635" t="s">
        <v>112</v>
      </c>
      <c r="AI46" s="635"/>
      <c r="AJ46" s="635"/>
      <c r="AK46" s="634">
        <f>AB46-G46</f>
        <v>1.0729166666666643</v>
      </c>
      <c r="AL46" s="634"/>
      <c r="AM46" s="634"/>
    </row>
    <row r="47" spans="4:45" ht="15.75" customHeight="1">
      <c r="D47" s="91"/>
      <c r="E47" s="91"/>
      <c r="F47" s="91"/>
      <c r="G47" s="91"/>
      <c r="H47" s="91"/>
      <c r="I47" s="91"/>
      <c r="J47" s="91"/>
      <c r="AH47" s="640" t="s">
        <v>113</v>
      </c>
      <c r="AI47" s="640"/>
      <c r="AJ47" s="640"/>
      <c r="AK47" s="640"/>
      <c r="AL47" s="640"/>
      <c r="AM47" s="640"/>
      <c r="AP47" s="314"/>
      <c r="AQ47" s="314"/>
      <c r="AR47" s="314"/>
      <c r="AS47" s="314"/>
    </row>
    <row r="48" spans="4:45">
      <c r="AH48" s="640"/>
      <c r="AI48" s="640"/>
      <c r="AJ48" s="640"/>
      <c r="AK48" s="640"/>
      <c r="AL48" s="640"/>
      <c r="AM48" s="640"/>
    </row>
    <row r="49" spans="1:38">
      <c r="F49" s="696" t="str">
        <f>'Liste des personnels'!C49</f>
        <v>Saint-Pol-sur-Mer, le 01/09/2017</v>
      </c>
      <c r="G49" s="697"/>
      <c r="H49" s="697"/>
      <c r="I49" s="697"/>
      <c r="J49" s="697"/>
      <c r="K49" s="697"/>
      <c r="R49" s="121" t="str">
        <f>'Liste des personnels'!$D$51</f>
        <v>Le Proviseur,</v>
      </c>
      <c r="AD49" s="121" t="s">
        <v>85</v>
      </c>
      <c r="AJ49" s="163" t="s">
        <v>196</v>
      </c>
      <c r="AK49" s="163"/>
      <c r="AL49" s="163"/>
    </row>
    <row r="50" spans="1:38">
      <c r="AJ50" s="163">
        <f>43.25-5</f>
        <v>38.25</v>
      </c>
      <c r="AK50" s="163" t="s">
        <v>114</v>
      </c>
      <c r="AL50" s="163"/>
    </row>
    <row r="51" spans="1:38">
      <c r="A51" s="450" t="s">
        <v>108</v>
      </c>
      <c r="B51" s="637" t="s">
        <v>226</v>
      </c>
      <c r="C51" s="638"/>
      <c r="D51" s="638"/>
      <c r="E51" s="638"/>
      <c r="F51" s="638"/>
    </row>
    <row r="52" spans="1:38">
      <c r="A52" s="432" t="s">
        <v>223</v>
      </c>
      <c r="B52" s="630" t="s">
        <v>224</v>
      </c>
      <c r="C52" s="631"/>
      <c r="D52" s="631"/>
      <c r="E52" s="631"/>
      <c r="F52" s="631"/>
      <c r="T52" s="121" t="str">
        <f>'Liste des personnels'!$D$53</f>
        <v>J-M. SAILLY</v>
      </c>
      <c r="AF52" s="121">
        <f>J7</f>
        <v>0</v>
      </c>
    </row>
    <row r="53" spans="1:38">
      <c r="A53" s="428" t="s">
        <v>215</v>
      </c>
      <c r="B53" s="630" t="s">
        <v>222</v>
      </c>
      <c r="C53" s="631"/>
      <c r="D53" s="631"/>
      <c r="E53" s="631"/>
      <c r="F53" s="631"/>
    </row>
    <row r="54" spans="1:38">
      <c r="A54" s="432" t="s">
        <v>107</v>
      </c>
      <c r="B54" s="641" t="s">
        <v>225</v>
      </c>
      <c r="C54" s="642"/>
      <c r="D54" s="642"/>
      <c r="E54" s="642"/>
      <c r="F54" s="642"/>
    </row>
    <row r="55" spans="1:38">
      <c r="A55" s="449"/>
      <c r="B55" s="639" t="s">
        <v>227</v>
      </c>
      <c r="C55" s="630"/>
      <c r="D55" s="630"/>
      <c r="E55" s="630"/>
      <c r="F55" s="630"/>
      <c r="G55" s="630"/>
    </row>
  </sheetData>
  <sheetProtection selectLockedCells="1" selectUnlockedCells="1"/>
  <mergeCells count="42">
    <mergeCell ref="B51:F51"/>
    <mergeCell ref="B52:F52"/>
    <mergeCell ref="B53:F53"/>
    <mergeCell ref="B54:F54"/>
    <mergeCell ref="B55:G55"/>
    <mergeCell ref="D46:F46"/>
    <mergeCell ref="G46:I46"/>
    <mergeCell ref="K46:Q46"/>
    <mergeCell ref="R46:T46"/>
    <mergeCell ref="W46:AA46"/>
    <mergeCell ref="AH47:AM48"/>
    <mergeCell ref="AK12:AM12"/>
    <mergeCell ref="AH46:AJ46"/>
    <mergeCell ref="AK46:AM46"/>
    <mergeCell ref="AB46:AF46"/>
    <mergeCell ref="AB12:AD12"/>
    <mergeCell ref="AE12:AG12"/>
    <mergeCell ref="AA10:AK10"/>
    <mergeCell ref="D12:F12"/>
    <mergeCell ref="G12:I12"/>
    <mergeCell ref="J12:L12"/>
    <mergeCell ref="M12:O12"/>
    <mergeCell ref="P12:R12"/>
    <mergeCell ref="AH12:AJ12"/>
    <mergeCell ref="V12:X12"/>
    <mergeCell ref="Y12:AA12"/>
    <mergeCell ref="F49:K49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S12:U12"/>
    <mergeCell ref="AA9:AK9"/>
    <mergeCell ref="A10:G10"/>
    <mergeCell ref="H10:J10"/>
    <mergeCell ref="N10:P10"/>
    <mergeCell ref="U10:Z10"/>
  </mergeCells>
  <conditionalFormatting sqref="D13:D42">
    <cfRule type="containsText" dxfId="56" priority="12" stopIfTrue="1" operator="containsText" text="samedi">
      <formula>NOT(ISERROR(SEARCH("samedi",D13)))</formula>
    </cfRule>
    <cfRule type="containsText" dxfId="55" priority="13" stopIfTrue="1" operator="containsText" text="sam">
      <formula>NOT(ISERROR(SEARCH("sam",D13)))</formula>
    </cfRule>
  </conditionalFormatting>
  <conditionalFormatting sqref="D13:E43 F13 F15:F20 F22:F43 G13:N43 O13 O15:O43 P13:AM43">
    <cfRule type="containsText" dxfId="54" priority="6" stopIfTrue="1" operator="containsText" text="sam">
      <formula>NOT(ISERROR(SEARCH("sam",D13)))</formula>
    </cfRule>
    <cfRule type="containsText" dxfId="53" priority="7" stopIfTrue="1" operator="containsText" text="sam;dim">
      <formula>NOT(ISERROR(SEARCH("sam;dim",D13)))</formula>
    </cfRule>
    <cfRule type="containsText" dxfId="52" priority="8" stopIfTrue="1" operator="containsText" text="dim">
      <formula>NOT(ISERROR(SEARCH("dim",D13)))</formula>
    </cfRule>
    <cfRule type="containsText" dxfId="51" priority="9" stopIfTrue="1" operator="containsText" text="lun">
      <formula>NOT(ISERROR(SEARCH("lun",D13)))</formula>
    </cfRule>
    <cfRule type="containsText" dxfId="50" priority="10" stopIfTrue="1" operator="containsText" text="lun">
      <formula>NOT(ISERROR(SEARCH("lun",D13)))</formula>
    </cfRule>
    <cfRule type="containsText" dxfId="49" priority="11" stopIfTrue="1" operator="containsText" text="dim">
      <formula>NOT(ISERROR(SEARCH("dim",D13)))</formula>
    </cfRule>
  </conditionalFormatting>
  <conditionalFormatting sqref="D14">
    <cfRule type="containsText" dxfId="48" priority="5" stopIfTrue="1" operator="containsText" text="sam">
      <formula>NOT(ISERROR(SEARCH("sam",D14)))</formula>
    </cfRule>
  </conditionalFormatting>
  <conditionalFormatting sqref="A53">
    <cfRule type="containsText" dxfId="47" priority="4" operator="containsText" text="FERIE">
      <formula>NOT(ISERROR(SEARCH("FERIE",A53)))</formula>
    </cfRule>
  </conditionalFormatting>
  <conditionalFormatting sqref="A52">
    <cfRule type="cellIs" dxfId="46" priority="3" operator="equal">
      <formula>$A$53</formula>
    </cfRule>
  </conditionalFormatting>
  <conditionalFormatting sqref="A52">
    <cfRule type="cellIs" dxfId="45" priority="2" operator="equal">
      <formula>$A$53</formula>
    </cfRule>
  </conditionalFormatting>
  <conditionalFormatting sqref="A53">
    <cfRule type="cellIs" dxfId="44" priority="1" operator="equal">
      <formula>$A$53</formula>
    </cfRule>
  </conditionalFormatting>
  <pageMargins left="0.15763888888888888" right="0.2361111111111111" top="0.19652777777777777" bottom="0.11805555555555555" header="0.51180555555555551" footer="0.51180555555555551"/>
  <pageSetup paperSize="9" scale="60" firstPageNumber="0" orientation="landscape" r:id="rId1"/>
  <headerFooter alignWithMargins="0"/>
  <drawing r:id="rId2"/>
</worksheet>
</file>

<file path=xl/worksheets/sheet63.xml><?xml version="1.0" encoding="utf-8"?>
<worksheet xmlns="http://schemas.openxmlformats.org/spreadsheetml/2006/main" xmlns:r="http://schemas.openxmlformats.org/officeDocument/2006/relationships">
  <sheetPr codeName="Feuil80"/>
  <dimension ref="A4:BJ31"/>
  <sheetViews>
    <sheetView workbookViewId="0">
      <selection activeCell="AS10" sqref="AS10:BI10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">
        <v>116</v>
      </c>
      <c r="BC5" s="35"/>
      <c r="BF5" s="673">
        <v>42622</v>
      </c>
      <c r="BG5" s="673"/>
      <c r="BH5" s="673"/>
      <c r="BI5" s="673"/>
    </row>
    <row r="6" spans="1:62">
      <c r="AO6" s="674" t="s">
        <v>117</v>
      </c>
      <c r="AP6" s="674"/>
      <c r="AQ6" s="674"/>
      <c r="AR6" s="674"/>
      <c r="AS6" s="674"/>
      <c r="AT6" s="674"/>
      <c r="AU6" s="674"/>
      <c r="AV6" s="674"/>
      <c r="AW6" s="674"/>
      <c r="AX6" s="674"/>
      <c r="AY6" s="674"/>
      <c r="AZ6" s="674"/>
      <c r="BA6" s="674"/>
      <c r="BB6" s="674"/>
      <c r="BC6" s="674"/>
      <c r="BD6" s="674"/>
      <c r="BF6" s="673">
        <v>42766</v>
      </c>
      <c r="BG6" s="673"/>
      <c r="BH6" s="673"/>
      <c r="BI6" s="673"/>
      <c r="BJ6" s="34" t="s">
        <v>118</v>
      </c>
    </row>
    <row r="8" spans="1:62" s="38" customFormat="1" ht="18.75" customHeight="1">
      <c r="B8" s="39" t="s">
        <v>69</v>
      </c>
      <c r="N8" s="39">
        <f>'Liste des personnels'!C38</f>
        <v>0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personnels'!D38</f>
        <v>Agent Technique Territorial contractuel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personnels'!E38</f>
        <v>Entretien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personnels'!F38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2" spans="1:62" ht="15.9" customHeight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2" ht="30" customHeight="1">
      <c r="A14" s="50" t="s">
        <v>76</v>
      </c>
      <c r="B14" s="51"/>
      <c r="C14" s="52"/>
      <c r="D14" s="53"/>
      <c r="E14" s="54"/>
      <c r="F14" s="54"/>
      <c r="G14" s="54"/>
      <c r="H14" s="60"/>
      <c r="I14" s="57"/>
      <c r="J14" s="57"/>
      <c r="K14" s="57"/>
      <c r="L14" s="53"/>
      <c r="M14" s="54"/>
      <c r="N14" s="54"/>
      <c r="O14" s="54"/>
      <c r="P14" s="53"/>
      <c r="Q14" s="279"/>
      <c r="R14" s="279"/>
      <c r="S14" s="279"/>
      <c r="T14" s="278"/>
      <c r="U14" s="279"/>
      <c r="V14" s="279"/>
      <c r="W14" s="279"/>
      <c r="X14" s="278"/>
      <c r="Y14" s="54"/>
      <c r="Z14" s="54"/>
      <c r="AA14" s="54"/>
      <c r="AB14" s="55"/>
      <c r="AC14" s="56"/>
      <c r="AD14" s="56"/>
      <c r="AE14" s="56"/>
      <c r="AF14" s="55"/>
      <c r="AG14" s="56"/>
      <c r="AH14" s="56"/>
      <c r="AI14" s="56"/>
      <c r="AJ14" s="55"/>
      <c r="AK14" s="56"/>
      <c r="AL14" s="56"/>
      <c r="AM14" s="56"/>
      <c r="AN14" s="112"/>
      <c r="AO14" s="56"/>
      <c r="AP14" s="56"/>
      <c r="AQ14" s="58"/>
      <c r="AR14" s="55"/>
      <c r="AS14" s="56"/>
      <c r="AT14" s="56"/>
      <c r="AU14" s="56"/>
      <c r="AV14" s="55"/>
      <c r="AW14" s="56"/>
      <c r="AX14" s="56"/>
      <c r="AY14" s="56"/>
      <c r="AZ14" s="55"/>
      <c r="BA14" s="56"/>
      <c r="BB14" s="54"/>
      <c r="BC14" s="54"/>
      <c r="BD14" s="60"/>
      <c r="BE14" s="57"/>
      <c r="BF14" s="57"/>
      <c r="BG14" s="54"/>
      <c r="BH14" s="182"/>
      <c r="BI14" s="62">
        <v>0.35416666666666669</v>
      </c>
    </row>
    <row r="15" spans="1:62" ht="30" customHeight="1">
      <c r="A15" s="63" t="s">
        <v>77</v>
      </c>
      <c r="B15" s="64"/>
      <c r="C15" s="65"/>
      <c r="D15" s="66"/>
      <c r="E15" s="67"/>
      <c r="F15" s="67"/>
      <c r="G15" s="67"/>
      <c r="H15" s="72"/>
      <c r="I15" s="71"/>
      <c r="J15" s="71"/>
      <c r="K15" s="71"/>
      <c r="L15" s="70"/>
      <c r="M15" s="67"/>
      <c r="N15" s="67"/>
      <c r="O15" s="67"/>
      <c r="P15" s="70"/>
      <c r="Q15" s="281"/>
      <c r="R15" s="281"/>
      <c r="S15" s="281"/>
      <c r="T15" s="280"/>
      <c r="U15" s="281"/>
      <c r="V15" s="281"/>
      <c r="W15" s="281"/>
      <c r="X15" s="280"/>
      <c r="Y15" s="67"/>
      <c r="Z15" s="67"/>
      <c r="AA15" s="67"/>
      <c r="AB15" s="68"/>
      <c r="AC15" s="69"/>
      <c r="AD15" s="69"/>
      <c r="AE15" s="69"/>
      <c r="AF15" s="68"/>
      <c r="AG15" s="69"/>
      <c r="AH15" s="69"/>
      <c r="AI15" s="69"/>
      <c r="AJ15" s="68"/>
      <c r="AK15" s="69"/>
      <c r="AL15" s="69"/>
      <c r="AM15" s="69"/>
      <c r="AN15" s="116"/>
      <c r="AO15" s="69"/>
      <c r="AP15" s="69"/>
      <c r="AQ15" s="84"/>
      <c r="AR15" s="68"/>
      <c r="AS15" s="69"/>
      <c r="AT15" s="76"/>
      <c r="AU15" s="76"/>
      <c r="AV15" s="75"/>
      <c r="AW15" s="76"/>
      <c r="AX15" s="76"/>
      <c r="AY15" s="76"/>
      <c r="AZ15" s="75"/>
      <c r="BA15" s="76"/>
      <c r="BB15" s="74"/>
      <c r="BC15" s="74"/>
      <c r="BD15" s="77"/>
      <c r="BE15" s="78"/>
      <c r="BF15" s="78"/>
      <c r="BG15" s="74"/>
      <c r="BH15" s="183"/>
      <c r="BI15" s="80">
        <f>BI14</f>
        <v>0.35416666666666669</v>
      </c>
    </row>
    <row r="16" spans="1:62" ht="30" customHeight="1">
      <c r="A16" s="63" t="s">
        <v>78</v>
      </c>
      <c r="B16" s="64"/>
      <c r="C16" s="65"/>
      <c r="D16" s="66"/>
      <c r="E16" s="74"/>
      <c r="F16" s="74"/>
      <c r="G16" s="74"/>
      <c r="H16" s="77"/>
      <c r="I16" s="78"/>
      <c r="J16" s="78"/>
      <c r="K16" s="78"/>
      <c r="L16" s="66"/>
      <c r="M16" s="74"/>
      <c r="N16" s="74"/>
      <c r="O16" s="74"/>
      <c r="P16" s="75"/>
      <c r="Q16" s="76"/>
      <c r="R16" s="76"/>
      <c r="S16" s="76"/>
      <c r="T16" s="327"/>
      <c r="U16" s="76"/>
      <c r="V16" s="76"/>
      <c r="W16" s="76"/>
      <c r="X16" s="75"/>
      <c r="Y16" s="76"/>
      <c r="Z16" s="76"/>
      <c r="AA16" s="76"/>
      <c r="AB16" s="75"/>
      <c r="AC16" s="76"/>
      <c r="AD16" s="76"/>
      <c r="AE16" s="76"/>
      <c r="AF16" s="282"/>
      <c r="AG16" s="74"/>
      <c r="AH16" s="74"/>
      <c r="AI16" s="74"/>
      <c r="AJ16" s="66"/>
      <c r="AK16" s="74"/>
      <c r="AL16" s="74"/>
      <c r="AM16" s="74"/>
      <c r="AN16" s="66"/>
      <c r="AO16" s="74"/>
      <c r="AP16" s="74"/>
      <c r="AQ16" s="74"/>
      <c r="AR16" s="66"/>
      <c r="AS16" s="74"/>
      <c r="AT16" s="74"/>
      <c r="AU16" s="74"/>
      <c r="AV16" s="66"/>
      <c r="AW16" s="74"/>
      <c r="AX16" s="74"/>
      <c r="AY16" s="74"/>
      <c r="AZ16" s="66"/>
      <c r="BA16" s="74"/>
      <c r="BB16" s="74"/>
      <c r="BC16" s="74"/>
      <c r="BD16" s="77"/>
      <c r="BE16" s="78"/>
      <c r="BF16" s="78"/>
      <c r="BG16" s="74"/>
      <c r="BH16" s="183"/>
      <c r="BI16" s="80">
        <v>0.16666666666666666</v>
      </c>
    </row>
    <row r="17" spans="1:61" ht="30" customHeight="1">
      <c r="A17" s="81" t="s">
        <v>79</v>
      </c>
      <c r="B17" s="82"/>
      <c r="C17" s="83"/>
      <c r="D17" s="70"/>
      <c r="E17" s="67"/>
      <c r="F17" s="67"/>
      <c r="G17" s="67"/>
      <c r="H17" s="72"/>
      <c r="I17" s="71"/>
      <c r="J17" s="71"/>
      <c r="K17" s="71"/>
      <c r="L17" s="70"/>
      <c r="M17" s="67"/>
      <c r="N17" s="67"/>
      <c r="O17" s="67"/>
      <c r="P17" s="70"/>
      <c r="Q17" s="281"/>
      <c r="R17" s="281"/>
      <c r="S17" s="281"/>
      <c r="T17" s="280"/>
      <c r="U17" s="281"/>
      <c r="V17" s="281"/>
      <c r="W17" s="281"/>
      <c r="X17" s="280"/>
      <c r="Y17" s="67"/>
      <c r="Z17" s="67"/>
      <c r="AA17" s="67"/>
      <c r="AB17" s="68"/>
      <c r="AC17" s="69"/>
      <c r="AD17" s="69"/>
      <c r="AE17" s="69"/>
      <c r="AF17" s="68"/>
      <c r="AG17" s="69"/>
      <c r="AH17" s="69"/>
      <c r="AI17" s="69"/>
      <c r="AJ17" s="68"/>
      <c r="AK17" s="69"/>
      <c r="AL17" s="69"/>
      <c r="AM17" s="69"/>
      <c r="AN17" s="116"/>
      <c r="AO17" s="69"/>
      <c r="AP17" s="69"/>
      <c r="AQ17" s="84"/>
      <c r="AR17" s="68"/>
      <c r="AS17" s="69"/>
      <c r="AT17" s="69"/>
      <c r="AU17" s="69"/>
      <c r="AV17" s="68"/>
      <c r="AW17" s="69"/>
      <c r="AX17" s="69"/>
      <c r="AY17" s="69"/>
      <c r="AZ17" s="68"/>
      <c r="BA17" s="69"/>
      <c r="BB17" s="67"/>
      <c r="BC17" s="67"/>
      <c r="BD17" s="72"/>
      <c r="BE17" s="71"/>
      <c r="BF17" s="71"/>
      <c r="BG17" s="67"/>
      <c r="BH17" s="184"/>
      <c r="BI17" s="87">
        <f>BI14</f>
        <v>0.35416666666666669</v>
      </c>
    </row>
    <row r="18" spans="1:61" ht="30" customHeight="1">
      <c r="A18" s="63" t="s">
        <v>80</v>
      </c>
      <c r="B18" s="64"/>
      <c r="C18" s="65"/>
      <c r="D18" s="66"/>
      <c r="E18" s="67"/>
      <c r="F18" s="67"/>
      <c r="G18" s="67"/>
      <c r="H18" s="72"/>
      <c r="I18" s="71"/>
      <c r="J18" s="71"/>
      <c r="K18" s="71"/>
      <c r="L18" s="70"/>
      <c r="M18" s="67"/>
      <c r="N18" s="67"/>
      <c r="O18" s="67"/>
      <c r="P18" s="70"/>
      <c r="Q18" s="281"/>
      <c r="R18" s="281"/>
      <c r="S18" s="281"/>
      <c r="T18" s="280"/>
      <c r="U18" s="281"/>
      <c r="V18" s="281"/>
      <c r="W18" s="281"/>
      <c r="X18" s="280"/>
      <c r="Y18" s="67"/>
      <c r="Z18" s="67"/>
      <c r="AA18" s="67"/>
      <c r="AB18" s="68"/>
      <c r="AC18" s="69"/>
      <c r="AD18" s="69"/>
      <c r="AE18" s="69"/>
      <c r="AF18" s="68"/>
      <c r="AG18" s="69"/>
      <c r="AH18" s="69"/>
      <c r="AI18" s="69"/>
      <c r="AJ18" s="68"/>
      <c r="AK18" s="69"/>
      <c r="AL18" s="69"/>
      <c r="AM18" s="69"/>
      <c r="AN18" s="116"/>
      <c r="AO18" s="69"/>
      <c r="AP18" s="69"/>
      <c r="AQ18" s="84"/>
      <c r="AR18" s="68"/>
      <c r="AS18" s="69"/>
      <c r="AT18" s="76"/>
      <c r="AU18" s="76"/>
      <c r="AV18" s="75"/>
      <c r="AW18" s="76"/>
      <c r="AX18" s="76"/>
      <c r="AY18" s="76"/>
      <c r="AZ18" s="75"/>
      <c r="BA18" s="76"/>
      <c r="BB18" s="74"/>
      <c r="BC18" s="74"/>
      <c r="BD18" s="77"/>
      <c r="BE18" s="78"/>
      <c r="BF18" s="78"/>
      <c r="BG18" s="74"/>
      <c r="BH18" s="183"/>
      <c r="BI18" s="80">
        <f>BI14</f>
        <v>0.35416666666666669</v>
      </c>
    </row>
    <row r="19" spans="1:61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185"/>
      <c r="BI19" s="95"/>
    </row>
    <row r="20" spans="1:61" ht="15" customHeigh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186"/>
      <c r="BI20" s="100"/>
    </row>
    <row r="21" spans="1:6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87">
        <f>BI14+BI15+BI16+BI17+BI18</f>
        <v>1.5833333333333335</v>
      </c>
    </row>
    <row r="22" spans="1:61">
      <c r="E22" s="104"/>
      <c r="F22" s="105"/>
      <c r="G22" s="106"/>
      <c r="I22" s="34" t="s">
        <v>84</v>
      </c>
      <c r="BB22" s="102"/>
      <c r="BC22" s="102"/>
      <c r="BD22" s="102"/>
      <c r="BE22" s="102"/>
      <c r="BF22" s="102"/>
      <c r="BG22" s="102"/>
      <c r="BH22" s="102"/>
      <c r="BI22" s="107"/>
    </row>
    <row r="23" spans="1:61">
      <c r="BB23" s="102"/>
      <c r="BC23" s="102"/>
      <c r="BD23" s="102"/>
      <c r="BE23" s="102"/>
      <c r="BF23" s="102"/>
      <c r="BG23" s="102"/>
      <c r="BH23" s="102"/>
      <c r="BI23" s="107"/>
    </row>
    <row r="24" spans="1:61">
      <c r="BB24" s="102"/>
      <c r="BC24" s="102"/>
      <c r="BD24" s="102"/>
      <c r="BE24" s="102"/>
      <c r="BF24" s="102"/>
      <c r="BG24" s="102"/>
      <c r="BH24" s="102"/>
    </row>
    <row r="25" spans="1:61">
      <c r="BB25" s="102"/>
      <c r="BC25" s="102"/>
      <c r="BD25" s="102"/>
      <c r="BE25" s="102"/>
      <c r="BF25" s="102"/>
      <c r="BG25" s="102"/>
      <c r="BH25" s="102"/>
    </row>
    <row r="26" spans="1:61">
      <c r="L26" s="108">
        <f>'31 planning'!F51</f>
        <v>0</v>
      </c>
      <c r="M26" s="108"/>
      <c r="BB26" s="102"/>
      <c r="BC26" s="102"/>
      <c r="BD26" s="102"/>
      <c r="BE26" s="102"/>
      <c r="BF26" s="102"/>
      <c r="BG26" s="102"/>
      <c r="BH26" s="102"/>
    </row>
    <row r="27" spans="1:61">
      <c r="BB27" s="102"/>
      <c r="BC27" s="102"/>
      <c r="BD27" s="102"/>
      <c r="BE27" s="102"/>
      <c r="BF27" s="102"/>
      <c r="BG27" s="102"/>
    </row>
    <row r="28" spans="1:61">
      <c r="AF28" s="34" t="str">
        <f>'Liste des personnels'!$D$51</f>
        <v>Le Proviseur,</v>
      </c>
      <c r="AV28" s="34" t="s">
        <v>85</v>
      </c>
    </row>
    <row r="31" spans="1:61">
      <c r="AH31" s="34" t="str">
        <f>'Liste des personnels'!$D$53</f>
        <v>J-M. SAILLY</v>
      </c>
      <c r="AX31" s="34">
        <f>N8</f>
        <v>0</v>
      </c>
    </row>
  </sheetData>
  <sheetProtection selectLockedCells="1" selectUnlockedCells="1"/>
  <mergeCells count="26">
    <mergeCell ref="BF21:BH21"/>
    <mergeCell ref="AE13:AF13"/>
    <mergeCell ref="AI13:AJ13"/>
    <mergeCell ref="AM13:AN13"/>
    <mergeCell ref="AQ13:AR13"/>
    <mergeCell ref="AU13:AV13"/>
    <mergeCell ref="AY13:AZ13"/>
    <mergeCell ref="AK10:AR10"/>
    <mergeCell ref="AS10:BI10"/>
    <mergeCell ref="E12:BH12"/>
    <mergeCell ref="C13:D13"/>
    <mergeCell ref="G13:H13"/>
    <mergeCell ref="K13:L13"/>
    <mergeCell ref="O13:P13"/>
    <mergeCell ref="S13:T13"/>
    <mergeCell ref="W13:X13"/>
    <mergeCell ref="AA13:AB13"/>
    <mergeCell ref="BC13:BD13"/>
    <mergeCell ref="BG13:BH13"/>
    <mergeCell ref="AK9:AR9"/>
    <mergeCell ref="AS9:BI9"/>
    <mergeCell ref="BF5:BI5"/>
    <mergeCell ref="AO6:BD6"/>
    <mergeCell ref="BF6:BI6"/>
    <mergeCell ref="AK8:AR8"/>
    <mergeCell ref="AS8:BJ8"/>
  </mergeCells>
  <pageMargins left="0.57013888888888886" right="0.25" top="0.3298611111111111" bottom="0.32013888888888886" header="0.51180555555555551" footer="0.51180555555555551"/>
  <pageSetup paperSize="9" firstPageNumber="0" orientation="landscape" r:id="rId1"/>
  <headerFooter alignWithMargins="0"/>
  <drawing r:id="rId2"/>
</worksheet>
</file>

<file path=xl/worksheets/sheet64.xml><?xml version="1.0" encoding="utf-8"?>
<worksheet xmlns="http://schemas.openxmlformats.org/spreadsheetml/2006/main" xmlns:r="http://schemas.openxmlformats.org/officeDocument/2006/relationships">
  <sheetPr codeName="Feuil52"/>
  <dimension ref="A4:BC56"/>
  <sheetViews>
    <sheetView topLeftCell="A23" zoomScale="85" zoomScaleNormal="85" workbookViewId="0">
      <selection activeCell="AB48" sqref="AB48:AF48"/>
    </sheetView>
  </sheetViews>
  <sheetFormatPr baseColWidth="10" defaultColWidth="11.44140625" defaultRowHeight="14.4"/>
  <cols>
    <col min="1" max="1" width="7.5546875" style="121" customWidth="1"/>
    <col min="2" max="2" width="7.6640625" style="121" customWidth="1"/>
    <col min="3" max="3" width="6.33203125" style="121" customWidth="1"/>
    <col min="4" max="4" width="2.44140625" style="121" customWidth="1"/>
    <col min="5" max="5" width="3.6640625" style="121" customWidth="1"/>
    <col min="6" max="6" width="7.88671875" style="121" customWidth="1"/>
    <col min="7" max="7" width="2.109375" style="121" customWidth="1"/>
    <col min="8" max="8" width="3.6640625" style="121" customWidth="1"/>
    <col min="9" max="9" width="7.88671875" style="121" customWidth="1"/>
    <col min="10" max="10" width="2.109375" style="121" customWidth="1"/>
    <col min="11" max="11" width="3.6640625" style="121" customWidth="1"/>
    <col min="12" max="12" width="7.88671875" style="121" customWidth="1"/>
    <col min="13" max="13" width="2.109375" style="121" customWidth="1"/>
    <col min="14" max="14" width="3.6640625" style="121" customWidth="1"/>
    <col min="15" max="15" width="7.88671875" style="121" customWidth="1"/>
    <col min="16" max="16" width="2.109375" style="121" customWidth="1"/>
    <col min="17" max="17" width="3.6640625" style="121" customWidth="1"/>
    <col min="18" max="18" width="7.88671875" style="121" customWidth="1"/>
    <col min="19" max="19" width="2.109375" style="121" customWidth="1"/>
    <col min="20" max="20" width="3.6640625" style="121" customWidth="1"/>
    <col min="21" max="21" width="7.88671875" style="121" customWidth="1"/>
    <col min="22" max="22" width="2.109375" style="121" customWidth="1"/>
    <col min="23" max="23" width="3.6640625" style="121" customWidth="1"/>
    <col min="24" max="24" width="7.88671875" style="121" customWidth="1"/>
    <col min="25" max="25" width="2.109375" style="121" customWidth="1"/>
    <col min="26" max="26" width="3.6640625" style="121" customWidth="1"/>
    <col min="27" max="27" width="7.88671875" style="121" customWidth="1"/>
    <col min="28" max="28" width="2.109375" style="121" customWidth="1"/>
    <col min="29" max="29" width="3.6640625" style="121" customWidth="1"/>
    <col min="30" max="30" width="7.88671875" style="121" customWidth="1"/>
    <col min="31" max="31" width="2.109375" style="121" customWidth="1"/>
    <col min="32" max="32" width="3.6640625" style="121" customWidth="1"/>
    <col min="33" max="33" width="7.88671875" style="121" customWidth="1"/>
    <col min="34" max="34" width="2.109375" style="121" customWidth="1"/>
    <col min="35" max="35" width="3.6640625" style="121" customWidth="1"/>
    <col min="36" max="36" width="7.88671875" style="121" customWidth="1"/>
    <col min="37" max="37" width="2.44140625" style="121" customWidth="1"/>
    <col min="38" max="38" width="3.6640625" style="121" customWidth="1"/>
    <col min="39" max="39" width="7.88671875" style="121" customWidth="1"/>
    <col min="40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>
        <f>'Liste des personnels'!C38</f>
        <v>0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personnels'!D38</f>
        <v>Agent Technique Territorial contractuel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personnels'!E38</f>
        <v>Entretien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personnels'!J38</f>
        <v>0</v>
      </c>
      <c r="I9" s="629"/>
      <c r="J9" s="629"/>
      <c r="K9" s="102"/>
      <c r="L9" s="107" t="s">
        <v>5</v>
      </c>
      <c r="M9" s="107"/>
      <c r="N9" s="629">
        <f>'Liste des personnels'!L38</f>
        <v>0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personnels'!F38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18.75" customHeight="1">
      <c r="D10" s="188"/>
      <c r="U10" s="615" t="s">
        <v>88</v>
      </c>
      <c r="V10" s="615"/>
      <c r="W10" s="615"/>
      <c r="X10" s="615"/>
      <c r="Y10" s="615"/>
      <c r="Z10" s="615"/>
      <c r="AA10" s="624" t="s">
        <v>204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>
      <c r="AC11" s="138"/>
      <c r="AD11" s="138"/>
      <c r="AE11" s="138"/>
      <c r="AF11" s="138"/>
      <c r="AG11" s="138"/>
      <c r="AH11" s="138"/>
      <c r="AI11" s="138"/>
      <c r="AJ11" s="138"/>
      <c r="AK11" s="138"/>
      <c r="AL11" s="138"/>
      <c r="AM11" s="138"/>
      <c r="AN11" s="139"/>
      <c r="AO11" s="10"/>
      <c r="AP11" s="102"/>
      <c r="AQ11" s="102"/>
      <c r="AR11" s="102"/>
      <c r="AS11" s="102"/>
      <c r="AT11" s="102"/>
      <c r="AU11" s="102"/>
      <c r="AV11" s="102"/>
      <c r="AW11" s="102"/>
      <c r="AX11" s="102"/>
      <c r="AY11" s="102"/>
      <c r="AZ11" s="102"/>
      <c r="BA11" s="102"/>
      <c r="BB11" s="102"/>
      <c r="BC11" s="107"/>
    </row>
    <row r="12" spans="1:55" ht="18">
      <c r="AC12" s="138"/>
      <c r="AD12" s="138"/>
      <c r="AE12" s="138"/>
      <c r="AF12" s="138"/>
      <c r="AG12" s="138"/>
      <c r="AH12" s="138"/>
      <c r="AI12" s="138"/>
      <c r="AJ12" s="138"/>
      <c r="AK12" s="138"/>
      <c r="AL12" s="138"/>
      <c r="AM12" s="138"/>
      <c r="AN12" s="139"/>
      <c r="AO12" s="10"/>
      <c r="AP12" s="102"/>
      <c r="AQ12" s="102"/>
      <c r="AR12" s="102"/>
      <c r="AS12" s="102"/>
      <c r="AT12" s="102"/>
      <c r="AU12" s="102"/>
      <c r="AV12" s="102"/>
      <c r="AW12" s="102"/>
      <c r="AX12" s="102"/>
      <c r="AY12" s="102"/>
      <c r="AZ12" s="102"/>
      <c r="BA12" s="102"/>
      <c r="BB12" s="102"/>
      <c r="BC12" s="107"/>
    </row>
    <row r="13" spans="1:55" ht="18" thickBot="1">
      <c r="D13" s="123"/>
      <c r="E13" s="123"/>
      <c r="F13" s="123"/>
      <c r="G13" s="123"/>
      <c r="H13" s="123"/>
      <c r="I13" s="91"/>
      <c r="J13" s="91"/>
      <c r="K13" s="91"/>
      <c r="L13" s="91"/>
      <c r="M13" s="91"/>
      <c r="N13" s="91"/>
      <c r="O13" s="91"/>
      <c r="P13" s="140"/>
      <c r="Q13" s="140"/>
      <c r="S13" s="140"/>
      <c r="T13" s="140"/>
      <c r="U13" s="140"/>
      <c r="V13" s="140"/>
      <c r="W13" s="140"/>
      <c r="X13" s="140"/>
      <c r="Y13" s="140"/>
      <c r="AJ13" s="91"/>
      <c r="AK13" s="127"/>
      <c r="AL13" s="127"/>
      <c r="AM13" s="127"/>
    </row>
    <row r="14" spans="1:55" ht="15.75" customHeight="1">
      <c r="D14" s="625" t="s">
        <v>89</v>
      </c>
      <c r="E14" s="625"/>
      <c r="F14" s="625"/>
      <c r="G14" s="625" t="s">
        <v>90</v>
      </c>
      <c r="H14" s="625"/>
      <c r="I14" s="625"/>
      <c r="J14" s="625" t="s">
        <v>91</v>
      </c>
      <c r="K14" s="625"/>
      <c r="L14" s="625"/>
      <c r="M14" s="625" t="s">
        <v>92</v>
      </c>
      <c r="N14" s="625"/>
      <c r="O14" s="625"/>
      <c r="P14" s="626" t="s">
        <v>93</v>
      </c>
      <c r="Q14" s="626"/>
      <c r="R14" s="626"/>
      <c r="S14" s="625" t="s">
        <v>94</v>
      </c>
      <c r="T14" s="625"/>
      <c r="U14" s="625"/>
      <c r="V14" s="625" t="s">
        <v>95</v>
      </c>
      <c r="W14" s="625"/>
      <c r="X14" s="625"/>
      <c r="Y14" s="626" t="s">
        <v>96</v>
      </c>
      <c r="Z14" s="626"/>
      <c r="AA14" s="626"/>
      <c r="AB14" s="625" t="s">
        <v>97</v>
      </c>
      <c r="AC14" s="625"/>
      <c r="AD14" s="625"/>
      <c r="AE14" s="625" t="s">
        <v>98</v>
      </c>
      <c r="AF14" s="625"/>
      <c r="AG14" s="625"/>
      <c r="AH14" s="626" t="s">
        <v>99</v>
      </c>
      <c r="AI14" s="626"/>
      <c r="AJ14" s="626"/>
      <c r="AK14" s="625" t="s">
        <v>100</v>
      </c>
      <c r="AL14" s="625"/>
      <c r="AM14" s="625"/>
    </row>
    <row r="15" spans="1:55" s="141" customFormat="1">
      <c r="D15" s="406">
        <v>41517</v>
      </c>
      <c r="E15" s="411">
        <v>1</v>
      </c>
      <c r="F15" s="433">
        <v>0.29166666666666669</v>
      </c>
      <c r="G15" s="405">
        <v>41547</v>
      </c>
      <c r="H15" s="407">
        <v>1</v>
      </c>
      <c r="I15" s="421"/>
      <c r="J15" s="406">
        <v>41578</v>
      </c>
      <c r="K15" s="423">
        <v>1</v>
      </c>
      <c r="L15" s="422" t="str">
        <f>$A$53</f>
        <v>FERIE</v>
      </c>
      <c r="M15" s="406">
        <v>41608</v>
      </c>
      <c r="N15" s="407">
        <v>1</v>
      </c>
      <c r="O15" s="412">
        <f>$F$20</f>
        <v>0.16666666666666666</v>
      </c>
      <c r="P15" s="413">
        <v>41639</v>
      </c>
      <c r="Q15" s="423">
        <v>1</v>
      </c>
      <c r="R15" s="422" t="str">
        <f>$A$53</f>
        <v>FERIE</v>
      </c>
      <c r="S15" s="406">
        <v>41670</v>
      </c>
      <c r="T15" s="408">
        <v>1</v>
      </c>
      <c r="U15" s="412">
        <f>$F$19</f>
        <v>0.36458333333333331</v>
      </c>
      <c r="V15" s="406">
        <v>41698</v>
      </c>
      <c r="W15" s="414">
        <v>1</v>
      </c>
      <c r="X15" s="431" t="s">
        <v>107</v>
      </c>
      <c r="Y15" s="404">
        <v>41729</v>
      </c>
      <c r="Z15" s="407">
        <v>1</v>
      </c>
      <c r="AA15" s="434"/>
      <c r="AB15" s="406">
        <v>41759</v>
      </c>
      <c r="AC15" s="424">
        <v>1</v>
      </c>
      <c r="AD15" s="425" t="str">
        <f>$A$53</f>
        <v>FERIE</v>
      </c>
      <c r="AE15" s="406">
        <v>41790</v>
      </c>
      <c r="AF15" s="414">
        <v>1</v>
      </c>
      <c r="AG15" s="412">
        <f>$F$20</f>
        <v>0.16666666666666666</v>
      </c>
      <c r="AH15" s="405">
        <v>41820</v>
      </c>
      <c r="AI15" s="407">
        <v>1</v>
      </c>
      <c r="AJ15" s="370"/>
      <c r="AK15" s="406">
        <v>41851</v>
      </c>
      <c r="AL15" s="407">
        <v>1</v>
      </c>
      <c r="AM15" s="432" t="s">
        <v>223</v>
      </c>
    </row>
    <row r="16" spans="1:55">
      <c r="D16" s="406">
        <v>41518</v>
      </c>
      <c r="E16" s="408">
        <v>2</v>
      </c>
      <c r="F16" s="435"/>
      <c r="G16" s="405">
        <v>41548</v>
      </c>
      <c r="H16" s="408">
        <v>2</v>
      </c>
      <c r="I16" s="412">
        <f>$F$16</f>
        <v>0</v>
      </c>
      <c r="J16" s="406">
        <v>41579</v>
      </c>
      <c r="K16" s="408">
        <v>2</v>
      </c>
      <c r="L16" s="430" t="s">
        <v>107</v>
      </c>
      <c r="M16" s="406">
        <v>41609</v>
      </c>
      <c r="N16" s="408">
        <v>2</v>
      </c>
      <c r="O16" s="435"/>
      <c r="P16" s="413">
        <v>41640</v>
      </c>
      <c r="Q16" s="408">
        <v>2</v>
      </c>
      <c r="R16" s="430" t="s">
        <v>108</v>
      </c>
      <c r="S16" s="406">
        <v>41671</v>
      </c>
      <c r="T16" s="409">
        <v>2</v>
      </c>
      <c r="U16" s="412">
        <f>$F$20</f>
        <v>0.16666666666666666</v>
      </c>
      <c r="V16" s="406">
        <v>41699</v>
      </c>
      <c r="W16" s="408">
        <v>2</v>
      </c>
      <c r="X16" s="431" t="s">
        <v>107</v>
      </c>
      <c r="Y16" s="404">
        <v>41730</v>
      </c>
      <c r="Z16" s="427">
        <v>2</v>
      </c>
      <c r="AA16" s="425" t="str">
        <f>$A$53</f>
        <v>FERIE</v>
      </c>
      <c r="AB16" s="406">
        <v>41760</v>
      </c>
      <c r="AC16" s="407">
        <v>2</v>
      </c>
      <c r="AD16" s="430" t="s">
        <v>107</v>
      </c>
      <c r="AE16" s="406">
        <v>41791</v>
      </c>
      <c r="AF16" s="408">
        <v>2</v>
      </c>
      <c r="AG16" s="370"/>
      <c r="AH16" s="405">
        <v>41821</v>
      </c>
      <c r="AI16" s="409">
        <v>2</v>
      </c>
      <c r="AJ16" s="412">
        <f>$F$16</f>
        <v>0</v>
      </c>
      <c r="AK16" s="406">
        <v>41852</v>
      </c>
      <c r="AL16" s="409">
        <v>2</v>
      </c>
      <c r="AM16" s="432" t="s">
        <v>223</v>
      </c>
    </row>
    <row r="17" spans="4:44">
      <c r="D17" s="406">
        <v>41519</v>
      </c>
      <c r="E17" s="408">
        <v>3</v>
      </c>
      <c r="F17" s="370"/>
      <c r="G17" s="405">
        <v>41549</v>
      </c>
      <c r="H17" s="408">
        <v>3</v>
      </c>
      <c r="I17" s="412">
        <f>$F$17</f>
        <v>0</v>
      </c>
      <c r="J17" s="406">
        <v>41580</v>
      </c>
      <c r="K17" s="408">
        <v>3</v>
      </c>
      <c r="L17" s="430" t="s">
        <v>107</v>
      </c>
      <c r="M17" s="406">
        <v>41610</v>
      </c>
      <c r="N17" s="408">
        <v>3</v>
      </c>
      <c r="O17" s="370"/>
      <c r="P17" s="413">
        <v>41641</v>
      </c>
      <c r="Q17" s="408">
        <v>3</v>
      </c>
      <c r="R17" s="430" t="s">
        <v>108</v>
      </c>
      <c r="S17" s="406">
        <v>41672</v>
      </c>
      <c r="T17" s="407">
        <v>3</v>
      </c>
      <c r="U17" s="370"/>
      <c r="V17" s="406">
        <v>41700</v>
      </c>
      <c r="W17" s="408">
        <v>3</v>
      </c>
      <c r="X17" s="431"/>
      <c r="Y17" s="404">
        <v>41731</v>
      </c>
      <c r="Z17" s="408">
        <v>3</v>
      </c>
      <c r="AA17" s="412">
        <f>$F$17</f>
        <v>0</v>
      </c>
      <c r="AB17" s="406">
        <v>41761</v>
      </c>
      <c r="AC17" s="409">
        <v>3</v>
      </c>
      <c r="AD17" s="430" t="s">
        <v>107</v>
      </c>
      <c r="AE17" s="406">
        <v>41792</v>
      </c>
      <c r="AF17" s="408">
        <v>3</v>
      </c>
      <c r="AG17" s="370"/>
      <c r="AH17" s="405">
        <v>41822</v>
      </c>
      <c r="AI17" s="409">
        <v>3</v>
      </c>
      <c r="AJ17" s="412">
        <f>$F$17</f>
        <v>0</v>
      </c>
      <c r="AK17" s="406">
        <v>41853</v>
      </c>
      <c r="AL17" s="409">
        <v>3</v>
      </c>
      <c r="AM17" s="432" t="s">
        <v>223</v>
      </c>
      <c r="AO17" s="121">
        <v>4</v>
      </c>
      <c r="AP17" s="121" t="s">
        <v>207</v>
      </c>
      <c r="AQ17" s="121">
        <f>35*4.333*AO17</f>
        <v>606.62</v>
      </c>
    </row>
    <row r="18" spans="4:44">
      <c r="D18" s="406">
        <v>41520</v>
      </c>
      <c r="E18" s="407">
        <v>4</v>
      </c>
      <c r="F18" s="412">
        <f>'11 semainier'!$BI$14</f>
        <v>0.36458333333333331</v>
      </c>
      <c r="G18" s="405">
        <v>41550</v>
      </c>
      <c r="H18" s="407">
        <v>4</v>
      </c>
      <c r="I18" s="412">
        <f>$F$18</f>
        <v>0.36458333333333331</v>
      </c>
      <c r="J18" s="406">
        <v>41581</v>
      </c>
      <c r="K18" s="407">
        <v>4</v>
      </c>
      <c r="L18" s="430"/>
      <c r="M18" s="406">
        <v>41611</v>
      </c>
      <c r="N18" s="407">
        <v>4</v>
      </c>
      <c r="O18" s="412">
        <f>$F$16</f>
        <v>0</v>
      </c>
      <c r="P18" s="413">
        <v>41642</v>
      </c>
      <c r="Q18" s="407">
        <v>4</v>
      </c>
      <c r="R18" s="430">
        <v>0.29166666666666669</v>
      </c>
      <c r="S18" s="406">
        <v>41673</v>
      </c>
      <c r="T18" s="408">
        <v>4</v>
      </c>
      <c r="U18" s="370"/>
      <c r="V18" s="406">
        <v>41701</v>
      </c>
      <c r="W18" s="407">
        <v>4</v>
      </c>
      <c r="X18" s="431"/>
      <c r="Y18" s="404">
        <v>41732</v>
      </c>
      <c r="Z18" s="407">
        <v>4</v>
      </c>
      <c r="AA18" s="412">
        <f>$F$18</f>
        <v>0.36458333333333331</v>
      </c>
      <c r="AB18" s="406">
        <v>41762</v>
      </c>
      <c r="AC18" s="409">
        <v>1</v>
      </c>
      <c r="AD18" s="430" t="s">
        <v>223</v>
      </c>
      <c r="AE18" s="406">
        <v>41793</v>
      </c>
      <c r="AF18" s="407">
        <v>4</v>
      </c>
      <c r="AG18" s="412">
        <f>$F$16</f>
        <v>0</v>
      </c>
      <c r="AH18" s="405">
        <v>41823</v>
      </c>
      <c r="AI18" s="407">
        <v>4</v>
      </c>
      <c r="AJ18" s="412">
        <f>$F$18</f>
        <v>0.36458333333333331</v>
      </c>
      <c r="AK18" s="406">
        <v>41854</v>
      </c>
      <c r="AL18" s="407">
        <v>4</v>
      </c>
      <c r="AM18" s="432"/>
      <c r="AO18" s="121">
        <v>3</v>
      </c>
      <c r="AP18" s="121" t="s">
        <v>205</v>
      </c>
      <c r="AQ18" s="121">
        <f>AO18*35</f>
        <v>105</v>
      </c>
    </row>
    <row r="19" spans="4:44">
      <c r="D19" s="406">
        <v>41521</v>
      </c>
      <c r="E19" s="407">
        <v>5</v>
      </c>
      <c r="F19" s="412">
        <f>'11 semainier'!$BI$15</f>
        <v>0.36458333333333331</v>
      </c>
      <c r="G19" s="405">
        <v>41551</v>
      </c>
      <c r="H19" s="407">
        <v>5</v>
      </c>
      <c r="I19" s="412">
        <f>$F$19</f>
        <v>0.36458333333333331</v>
      </c>
      <c r="J19" s="406">
        <v>41582</v>
      </c>
      <c r="K19" s="407">
        <v>5</v>
      </c>
      <c r="L19" s="430"/>
      <c r="M19" s="406">
        <v>41612</v>
      </c>
      <c r="N19" s="407">
        <v>5</v>
      </c>
      <c r="O19" s="412">
        <f>$F$17</f>
        <v>0</v>
      </c>
      <c r="P19" s="413">
        <v>41643</v>
      </c>
      <c r="Q19" s="407">
        <v>5</v>
      </c>
      <c r="R19" s="430">
        <v>0.29166666666666669</v>
      </c>
      <c r="S19" s="406">
        <v>41674</v>
      </c>
      <c r="T19" s="409">
        <v>5</v>
      </c>
      <c r="U19" s="412">
        <f>$F$16</f>
        <v>0</v>
      </c>
      <c r="V19" s="406">
        <v>41702</v>
      </c>
      <c r="W19" s="407">
        <v>5</v>
      </c>
      <c r="X19" s="431" t="s">
        <v>107</v>
      </c>
      <c r="Y19" s="404">
        <v>41733</v>
      </c>
      <c r="Z19" s="407">
        <v>5</v>
      </c>
      <c r="AA19" s="412">
        <f>$F$19</f>
        <v>0.36458333333333331</v>
      </c>
      <c r="AB19" s="406">
        <v>41763</v>
      </c>
      <c r="AC19" s="407">
        <v>5</v>
      </c>
      <c r="AD19" s="430"/>
      <c r="AE19" s="406">
        <v>41794</v>
      </c>
      <c r="AF19" s="407">
        <v>5</v>
      </c>
      <c r="AG19" s="412">
        <f>$F$17</f>
        <v>0</v>
      </c>
      <c r="AH19" s="405">
        <v>41824</v>
      </c>
      <c r="AI19" s="407">
        <v>5</v>
      </c>
      <c r="AJ19" s="412">
        <f>$F$19</f>
        <v>0.36458333333333331</v>
      </c>
      <c r="AK19" s="406">
        <v>41855</v>
      </c>
      <c r="AL19" s="407">
        <v>5</v>
      </c>
      <c r="AM19" s="432"/>
      <c r="AO19" s="121">
        <v>3</v>
      </c>
      <c r="AP19" s="121" t="s">
        <v>206</v>
      </c>
      <c r="AQ19" s="121">
        <f>AO19*7</f>
        <v>21</v>
      </c>
    </row>
    <row r="20" spans="4:44">
      <c r="D20" s="406">
        <v>41522</v>
      </c>
      <c r="E20" s="408">
        <v>6</v>
      </c>
      <c r="F20" s="412">
        <f>'11 semainier'!$BI$16</f>
        <v>0.16666666666666666</v>
      </c>
      <c r="G20" s="405">
        <v>41552</v>
      </c>
      <c r="H20" s="408">
        <v>6</v>
      </c>
      <c r="I20" s="412">
        <f>$F$20</f>
        <v>0.16666666666666666</v>
      </c>
      <c r="J20" s="406">
        <v>41583</v>
      </c>
      <c r="K20" s="408">
        <v>6</v>
      </c>
      <c r="L20" s="412">
        <f>$F$16</f>
        <v>0</v>
      </c>
      <c r="M20" s="406">
        <v>41613</v>
      </c>
      <c r="N20" s="408">
        <v>6</v>
      </c>
      <c r="O20" s="412">
        <f>$F$18</f>
        <v>0.36458333333333331</v>
      </c>
      <c r="P20" s="413">
        <v>41644</v>
      </c>
      <c r="Q20" s="409">
        <v>6</v>
      </c>
      <c r="R20" s="430"/>
      <c r="S20" s="406">
        <v>41675</v>
      </c>
      <c r="T20" s="407">
        <v>6</v>
      </c>
      <c r="U20" s="412">
        <f>$F$17</f>
        <v>0</v>
      </c>
      <c r="V20" s="406">
        <v>41703</v>
      </c>
      <c r="W20" s="408">
        <v>6</v>
      </c>
      <c r="X20" s="430" t="s">
        <v>107</v>
      </c>
      <c r="Y20" s="404">
        <v>41734</v>
      </c>
      <c r="Z20" s="408">
        <v>6</v>
      </c>
      <c r="AA20" s="412">
        <f>$F$20</f>
        <v>0.16666666666666666</v>
      </c>
      <c r="AB20" s="406">
        <v>41764</v>
      </c>
      <c r="AC20" s="407">
        <v>6</v>
      </c>
      <c r="AD20" s="430"/>
      <c r="AE20" s="406">
        <v>41795</v>
      </c>
      <c r="AF20" s="408">
        <v>6</v>
      </c>
      <c r="AG20" s="412">
        <f>$F$18</f>
        <v>0.36458333333333331</v>
      </c>
      <c r="AH20" s="405">
        <v>41825</v>
      </c>
      <c r="AI20" s="408">
        <v>6</v>
      </c>
      <c r="AJ20" s="412">
        <f>$F$20</f>
        <v>0.16666666666666666</v>
      </c>
      <c r="AK20" s="406">
        <v>41856</v>
      </c>
      <c r="AL20" s="408">
        <v>6</v>
      </c>
      <c r="AM20" s="432" t="s">
        <v>223</v>
      </c>
      <c r="AQ20" s="121">
        <f>SUM(AQ17:AQ19)</f>
        <v>732.62</v>
      </c>
      <c r="AR20" s="121" t="s">
        <v>59</v>
      </c>
    </row>
    <row r="21" spans="4:44">
      <c r="D21" s="406">
        <v>41523</v>
      </c>
      <c r="E21" s="408">
        <v>7</v>
      </c>
      <c r="F21" s="412">
        <f>'11 semainier'!$BI$17</f>
        <v>0.36458333333333331</v>
      </c>
      <c r="G21" s="405">
        <v>41553</v>
      </c>
      <c r="H21" s="408">
        <v>7</v>
      </c>
      <c r="I21" s="370"/>
      <c r="J21" s="406">
        <v>41584</v>
      </c>
      <c r="K21" s="408">
        <v>7</v>
      </c>
      <c r="L21" s="412">
        <f>$F$17</f>
        <v>0</v>
      </c>
      <c r="M21" s="406">
        <v>41614</v>
      </c>
      <c r="N21" s="408">
        <v>7</v>
      </c>
      <c r="O21" s="412">
        <f>$F$19</f>
        <v>0.36458333333333331</v>
      </c>
      <c r="P21" s="413">
        <v>41645</v>
      </c>
      <c r="Q21" s="408">
        <v>7</v>
      </c>
      <c r="R21" s="430"/>
      <c r="S21" s="406">
        <v>41676</v>
      </c>
      <c r="T21" s="408">
        <v>7</v>
      </c>
      <c r="U21" s="412">
        <f>$F$18</f>
        <v>0.36458333333333331</v>
      </c>
      <c r="V21" s="406">
        <v>41704</v>
      </c>
      <c r="W21" s="409">
        <v>7</v>
      </c>
      <c r="X21" s="430" t="s">
        <v>107</v>
      </c>
      <c r="Y21" s="404">
        <v>41735</v>
      </c>
      <c r="Z21" s="408">
        <v>7</v>
      </c>
      <c r="AA21" s="370"/>
      <c r="AB21" s="406">
        <v>41765</v>
      </c>
      <c r="AC21" s="415">
        <v>7</v>
      </c>
      <c r="AD21" s="412">
        <f>$F$16</f>
        <v>0</v>
      </c>
      <c r="AE21" s="406">
        <v>41796</v>
      </c>
      <c r="AF21" s="409">
        <v>7</v>
      </c>
      <c r="AG21" s="412">
        <f>$F$19</f>
        <v>0.36458333333333331</v>
      </c>
      <c r="AH21" s="405">
        <v>41826</v>
      </c>
      <c r="AI21" s="408">
        <v>7</v>
      </c>
      <c r="AJ21" s="430"/>
      <c r="AK21" s="406">
        <v>41857</v>
      </c>
      <c r="AL21" s="408">
        <v>7</v>
      </c>
      <c r="AM21" s="432" t="s">
        <v>223</v>
      </c>
      <c r="AQ21" s="121">
        <f>2.5*7*(4+(22/30))</f>
        <v>82.833333333333329</v>
      </c>
      <c r="AR21" s="121" t="s">
        <v>202</v>
      </c>
    </row>
    <row r="22" spans="4:44">
      <c r="D22" s="406">
        <v>41524</v>
      </c>
      <c r="E22" s="408">
        <v>8</v>
      </c>
      <c r="F22" s="412">
        <f>'11 semainier'!$BI$18</f>
        <v>0.36458333333333331</v>
      </c>
      <c r="G22" s="405">
        <v>41554</v>
      </c>
      <c r="H22" s="408">
        <v>8</v>
      </c>
      <c r="I22" s="370"/>
      <c r="J22" s="406">
        <v>41585</v>
      </c>
      <c r="K22" s="408">
        <v>8</v>
      </c>
      <c r="L22" s="412">
        <f>$F$18</f>
        <v>0.36458333333333331</v>
      </c>
      <c r="M22" s="406">
        <v>41615</v>
      </c>
      <c r="N22" s="408">
        <v>8</v>
      </c>
      <c r="O22" s="412">
        <f>$F$20</f>
        <v>0.16666666666666666</v>
      </c>
      <c r="P22" s="413">
        <v>41646</v>
      </c>
      <c r="Q22" s="408">
        <v>8</v>
      </c>
      <c r="R22" s="412">
        <f>$F$16</f>
        <v>0</v>
      </c>
      <c r="S22" s="406">
        <v>41677</v>
      </c>
      <c r="T22" s="409">
        <v>8</v>
      </c>
      <c r="U22" s="412">
        <f>$F$19</f>
        <v>0.36458333333333331</v>
      </c>
      <c r="V22" s="406">
        <v>41705</v>
      </c>
      <c r="W22" s="409">
        <v>8</v>
      </c>
      <c r="X22" s="430">
        <v>0.29166666666666669</v>
      </c>
      <c r="Y22" s="404">
        <v>41736</v>
      </c>
      <c r="Z22" s="408">
        <v>8</v>
      </c>
      <c r="AA22" s="370"/>
      <c r="AB22" s="406">
        <v>41766</v>
      </c>
      <c r="AC22" s="424">
        <v>8</v>
      </c>
      <c r="AD22" s="425" t="str">
        <f>$A$53</f>
        <v>FERIE</v>
      </c>
      <c r="AE22" s="406">
        <v>41797</v>
      </c>
      <c r="AF22" s="409">
        <v>8</v>
      </c>
      <c r="AG22" s="412">
        <f>$F$20</f>
        <v>0.16666666666666666</v>
      </c>
      <c r="AH22" s="405">
        <v>41827</v>
      </c>
      <c r="AI22" s="408">
        <v>8</v>
      </c>
      <c r="AJ22" s="430"/>
      <c r="AK22" s="406">
        <v>41858</v>
      </c>
      <c r="AL22" s="408">
        <v>8</v>
      </c>
      <c r="AM22" s="432" t="s">
        <v>223</v>
      </c>
    </row>
    <row r="23" spans="4:44">
      <c r="D23" s="406">
        <v>41525</v>
      </c>
      <c r="E23" s="408">
        <v>9</v>
      </c>
      <c r="F23" s="435"/>
      <c r="G23" s="405">
        <v>41555</v>
      </c>
      <c r="H23" s="408">
        <v>9</v>
      </c>
      <c r="I23" s="412">
        <f>$F$16</f>
        <v>0</v>
      </c>
      <c r="J23" s="406">
        <v>41586</v>
      </c>
      <c r="K23" s="408">
        <v>9</v>
      </c>
      <c r="L23" s="412">
        <f>$F$19</f>
        <v>0.36458333333333331</v>
      </c>
      <c r="M23" s="406">
        <v>41616</v>
      </c>
      <c r="N23" s="408">
        <v>9</v>
      </c>
      <c r="O23" s="370"/>
      <c r="P23" s="413">
        <v>41647</v>
      </c>
      <c r="Q23" s="408">
        <v>9</v>
      </c>
      <c r="R23" s="412">
        <f>$F$17</f>
        <v>0</v>
      </c>
      <c r="S23" s="406">
        <v>41678</v>
      </c>
      <c r="T23" s="407">
        <v>9</v>
      </c>
      <c r="U23" s="412">
        <f>$F$20</f>
        <v>0.16666666666666666</v>
      </c>
      <c r="V23" s="406">
        <v>41706</v>
      </c>
      <c r="W23" s="408">
        <v>9</v>
      </c>
      <c r="X23" s="430">
        <v>0.29166666666666669</v>
      </c>
      <c r="Y23" s="404">
        <v>41737</v>
      </c>
      <c r="Z23" s="408">
        <v>9</v>
      </c>
      <c r="AA23" s="412">
        <f>$F$16</f>
        <v>0</v>
      </c>
      <c r="AB23" s="406">
        <v>41767</v>
      </c>
      <c r="AC23" s="408">
        <v>9</v>
      </c>
      <c r="AD23" s="412">
        <f>$F$18</f>
        <v>0.36458333333333331</v>
      </c>
      <c r="AE23" s="406">
        <v>41798</v>
      </c>
      <c r="AF23" s="408">
        <v>9</v>
      </c>
      <c r="AG23" s="370"/>
      <c r="AH23" s="405">
        <v>41828</v>
      </c>
      <c r="AI23" s="409">
        <v>9</v>
      </c>
      <c r="AJ23" s="430">
        <v>0.29166666666666669</v>
      </c>
      <c r="AK23" s="406">
        <v>41859</v>
      </c>
      <c r="AL23" s="409">
        <v>9</v>
      </c>
      <c r="AM23" s="432" t="s">
        <v>223</v>
      </c>
      <c r="AQ23" s="121">
        <f>AQ20-AQ21</f>
        <v>649.78666666666663</v>
      </c>
    </row>
    <row r="24" spans="4:44">
      <c r="D24" s="406">
        <v>41526</v>
      </c>
      <c r="E24" s="408">
        <v>10</v>
      </c>
      <c r="F24" s="370"/>
      <c r="G24" s="405">
        <v>41556</v>
      </c>
      <c r="H24" s="408">
        <v>10</v>
      </c>
      <c r="I24" s="412">
        <f>$F$17</f>
        <v>0</v>
      </c>
      <c r="J24" s="406">
        <v>41587</v>
      </c>
      <c r="K24" s="408">
        <v>10</v>
      </c>
      <c r="L24" s="412">
        <f>$F$20</f>
        <v>0.16666666666666666</v>
      </c>
      <c r="M24" s="406">
        <v>41617</v>
      </c>
      <c r="N24" s="408">
        <v>10</v>
      </c>
      <c r="O24" s="370"/>
      <c r="P24" s="413">
        <v>41648</v>
      </c>
      <c r="Q24" s="408">
        <v>10</v>
      </c>
      <c r="R24" s="412">
        <f>$F$18</f>
        <v>0.36458333333333331</v>
      </c>
      <c r="S24" s="406">
        <v>41679</v>
      </c>
      <c r="T24" s="408">
        <v>10</v>
      </c>
      <c r="U24" s="370"/>
      <c r="V24" s="406">
        <v>41707</v>
      </c>
      <c r="W24" s="408">
        <v>10</v>
      </c>
      <c r="X24" s="430"/>
      <c r="Y24" s="404">
        <v>41738</v>
      </c>
      <c r="Z24" s="408">
        <v>10</v>
      </c>
      <c r="AA24" s="412">
        <f>$F$17</f>
        <v>0</v>
      </c>
      <c r="AB24" s="406">
        <v>41768</v>
      </c>
      <c r="AC24" s="426">
        <v>10</v>
      </c>
      <c r="AD24" s="425" t="str">
        <f>$A$53</f>
        <v>FERIE</v>
      </c>
      <c r="AE24" s="406">
        <v>41799</v>
      </c>
      <c r="AF24" s="408">
        <v>10</v>
      </c>
      <c r="AG24" s="370"/>
      <c r="AH24" s="405">
        <v>41829</v>
      </c>
      <c r="AI24" s="409">
        <v>10</v>
      </c>
      <c r="AJ24" s="430">
        <v>0.29166666666666669</v>
      </c>
      <c r="AK24" s="406">
        <v>41860</v>
      </c>
      <c r="AL24" s="409">
        <v>10</v>
      </c>
      <c r="AM24" s="432" t="s">
        <v>223</v>
      </c>
    </row>
    <row r="25" spans="4:44">
      <c r="D25" s="406">
        <v>41527</v>
      </c>
      <c r="E25" s="408">
        <v>11</v>
      </c>
      <c r="F25" s="412">
        <f>$F$16</f>
        <v>0</v>
      </c>
      <c r="G25" s="405">
        <v>41557</v>
      </c>
      <c r="H25" s="408">
        <v>11</v>
      </c>
      <c r="I25" s="412">
        <f>$F$18</f>
        <v>0.36458333333333331</v>
      </c>
      <c r="J25" s="406">
        <v>41588</v>
      </c>
      <c r="K25" s="424">
        <v>11</v>
      </c>
      <c r="L25" s="425" t="str">
        <f>$A$53</f>
        <v>FERIE</v>
      </c>
      <c r="M25" s="406">
        <v>41618</v>
      </c>
      <c r="N25" s="408">
        <v>11</v>
      </c>
      <c r="O25" s="412">
        <f>$F$16</f>
        <v>0</v>
      </c>
      <c r="P25" s="413">
        <v>41649</v>
      </c>
      <c r="Q25" s="408">
        <v>11</v>
      </c>
      <c r="R25" s="412">
        <f>$F$19</f>
        <v>0.36458333333333331</v>
      </c>
      <c r="S25" s="406">
        <v>41680</v>
      </c>
      <c r="T25" s="409">
        <v>11</v>
      </c>
      <c r="U25" s="370"/>
      <c r="V25" s="406">
        <v>41708</v>
      </c>
      <c r="W25" s="408">
        <v>11</v>
      </c>
      <c r="X25" s="430"/>
      <c r="Y25" s="404">
        <v>41739</v>
      </c>
      <c r="Z25" s="408">
        <v>11</v>
      </c>
      <c r="AA25" s="412">
        <f>$F$18</f>
        <v>0.36458333333333331</v>
      </c>
      <c r="AB25" s="406">
        <v>41769</v>
      </c>
      <c r="AC25" s="409">
        <v>11</v>
      </c>
      <c r="AD25" s="412">
        <f>$F$20</f>
        <v>0.16666666666666666</v>
      </c>
      <c r="AE25" s="406">
        <v>41800</v>
      </c>
      <c r="AF25" s="408">
        <v>11</v>
      </c>
      <c r="AG25" s="412">
        <f>$F$16</f>
        <v>0</v>
      </c>
      <c r="AH25" s="405">
        <v>41830</v>
      </c>
      <c r="AI25" s="408">
        <v>11</v>
      </c>
      <c r="AJ25" s="430">
        <v>0.29166666666666669</v>
      </c>
      <c r="AK25" s="406">
        <v>41861</v>
      </c>
      <c r="AL25" s="408">
        <v>11</v>
      </c>
      <c r="AM25" s="432"/>
    </row>
    <row r="26" spans="4:44">
      <c r="D26" s="406">
        <v>41528</v>
      </c>
      <c r="E26" s="408">
        <v>12</v>
      </c>
      <c r="F26" s="412">
        <f>$F$17</f>
        <v>0</v>
      </c>
      <c r="G26" s="405">
        <v>41558</v>
      </c>
      <c r="H26" s="408">
        <v>12</v>
      </c>
      <c r="I26" s="412">
        <f>$F$19</f>
        <v>0.36458333333333331</v>
      </c>
      <c r="J26" s="406">
        <v>41589</v>
      </c>
      <c r="K26" s="408">
        <v>12</v>
      </c>
      <c r="L26" s="370"/>
      <c r="M26" s="406">
        <v>41619</v>
      </c>
      <c r="N26" s="408">
        <v>12</v>
      </c>
      <c r="O26" s="412">
        <f>$F$17</f>
        <v>0</v>
      </c>
      <c r="P26" s="413">
        <v>41650</v>
      </c>
      <c r="Q26" s="409">
        <v>12</v>
      </c>
      <c r="R26" s="412">
        <f>$F$20</f>
        <v>0.16666666666666666</v>
      </c>
      <c r="S26" s="406">
        <v>41681</v>
      </c>
      <c r="T26" s="407">
        <v>12</v>
      </c>
      <c r="U26" s="412">
        <f>$F$16</f>
        <v>0</v>
      </c>
      <c r="V26" s="406">
        <v>41709</v>
      </c>
      <c r="W26" s="408">
        <v>12</v>
      </c>
      <c r="X26" s="412">
        <f>$F$16</f>
        <v>0</v>
      </c>
      <c r="Y26" s="404">
        <v>41740</v>
      </c>
      <c r="Z26" s="408">
        <v>12</v>
      </c>
      <c r="AA26" s="412">
        <f>$F$19</f>
        <v>0.36458333333333331</v>
      </c>
      <c r="AB26" s="406">
        <v>41770</v>
      </c>
      <c r="AC26" s="408">
        <v>12</v>
      </c>
      <c r="AD26" s="370"/>
      <c r="AE26" s="406">
        <v>41801</v>
      </c>
      <c r="AF26" s="408">
        <v>12</v>
      </c>
      <c r="AG26" s="412">
        <f>$F$17</f>
        <v>0</v>
      </c>
      <c r="AH26" s="405">
        <v>41831</v>
      </c>
      <c r="AI26" s="408">
        <v>12</v>
      </c>
      <c r="AJ26" s="430">
        <v>0.29166666666666669</v>
      </c>
      <c r="AK26" s="406">
        <v>41862</v>
      </c>
      <c r="AL26" s="408">
        <v>12</v>
      </c>
      <c r="AM26" s="432"/>
    </row>
    <row r="27" spans="4:44">
      <c r="D27" s="406">
        <v>41529</v>
      </c>
      <c r="E27" s="408">
        <v>13</v>
      </c>
      <c r="F27" s="412">
        <f>$F$18</f>
        <v>0.36458333333333331</v>
      </c>
      <c r="G27" s="405">
        <v>41559</v>
      </c>
      <c r="H27" s="408">
        <v>13</v>
      </c>
      <c r="I27" s="412">
        <f>$F$20</f>
        <v>0.16666666666666666</v>
      </c>
      <c r="J27" s="406">
        <v>41590</v>
      </c>
      <c r="K27" s="408">
        <v>13</v>
      </c>
      <c r="L27" s="412">
        <f>$F$16</f>
        <v>0</v>
      </c>
      <c r="M27" s="406">
        <v>41620</v>
      </c>
      <c r="N27" s="408">
        <v>13</v>
      </c>
      <c r="O27" s="412">
        <f>$F$18</f>
        <v>0.36458333333333331</v>
      </c>
      <c r="P27" s="413">
        <v>41651</v>
      </c>
      <c r="Q27" s="409">
        <v>13</v>
      </c>
      <c r="R27" s="370"/>
      <c r="S27" s="406">
        <v>41682</v>
      </c>
      <c r="T27" s="408">
        <v>13</v>
      </c>
      <c r="U27" s="412">
        <f>$F$17</f>
        <v>0</v>
      </c>
      <c r="V27" s="406">
        <v>41710</v>
      </c>
      <c r="W27" s="408">
        <v>13</v>
      </c>
      <c r="X27" s="412">
        <f>$F$17</f>
        <v>0</v>
      </c>
      <c r="Y27" s="404">
        <v>41741</v>
      </c>
      <c r="Z27" s="408">
        <v>13</v>
      </c>
      <c r="AA27" s="412">
        <f>$F$20</f>
        <v>0.16666666666666666</v>
      </c>
      <c r="AB27" s="406">
        <v>41771</v>
      </c>
      <c r="AC27" s="408">
        <v>13</v>
      </c>
      <c r="AD27" s="370"/>
      <c r="AE27" s="406">
        <v>41802</v>
      </c>
      <c r="AF27" s="408">
        <v>13</v>
      </c>
      <c r="AG27" s="412">
        <f>$F$18</f>
        <v>0.36458333333333331</v>
      </c>
      <c r="AH27" s="405">
        <v>41832</v>
      </c>
      <c r="AI27" s="408">
        <v>13</v>
      </c>
      <c r="AJ27" s="430">
        <v>0.29166666666666669</v>
      </c>
      <c r="AK27" s="406">
        <v>41863</v>
      </c>
      <c r="AL27" s="408">
        <v>13</v>
      </c>
      <c r="AM27" s="432" t="s">
        <v>223</v>
      </c>
    </row>
    <row r="28" spans="4:44">
      <c r="D28" s="406">
        <v>41530</v>
      </c>
      <c r="E28" s="408">
        <v>14</v>
      </c>
      <c r="F28" s="412">
        <f>$F$19</f>
        <v>0.36458333333333331</v>
      </c>
      <c r="G28" s="405">
        <v>41560</v>
      </c>
      <c r="H28" s="408">
        <v>14</v>
      </c>
      <c r="I28" s="370"/>
      <c r="J28" s="406">
        <v>41591</v>
      </c>
      <c r="K28" s="408">
        <v>14</v>
      </c>
      <c r="L28" s="412">
        <f>$F$17</f>
        <v>0</v>
      </c>
      <c r="M28" s="406">
        <v>41621</v>
      </c>
      <c r="N28" s="408">
        <v>14</v>
      </c>
      <c r="O28" s="412">
        <f>$F$19</f>
        <v>0.36458333333333331</v>
      </c>
      <c r="P28" s="413">
        <v>41652</v>
      </c>
      <c r="Q28" s="408">
        <v>14</v>
      </c>
      <c r="R28" s="370"/>
      <c r="S28" s="406">
        <v>41683</v>
      </c>
      <c r="T28" s="409">
        <v>14</v>
      </c>
      <c r="U28" s="412">
        <f>$F$18</f>
        <v>0.36458333333333331</v>
      </c>
      <c r="V28" s="406">
        <v>41711</v>
      </c>
      <c r="W28" s="409">
        <v>14</v>
      </c>
      <c r="X28" s="412">
        <f>$F$18</f>
        <v>0.36458333333333331</v>
      </c>
      <c r="Y28" s="404">
        <v>41742</v>
      </c>
      <c r="Z28" s="408">
        <v>14</v>
      </c>
      <c r="AA28" s="370"/>
      <c r="AB28" s="406">
        <v>41772</v>
      </c>
      <c r="AC28" s="408">
        <v>14</v>
      </c>
      <c r="AD28" s="412">
        <f>$F$16</f>
        <v>0</v>
      </c>
      <c r="AE28" s="406">
        <v>41803</v>
      </c>
      <c r="AF28" s="409">
        <v>14</v>
      </c>
      <c r="AG28" s="412">
        <f>$F$19</f>
        <v>0.36458333333333331</v>
      </c>
      <c r="AH28" s="405">
        <v>41833</v>
      </c>
      <c r="AI28" s="427">
        <v>14</v>
      </c>
      <c r="AJ28" s="425" t="str">
        <f>$A$53</f>
        <v>FERIE</v>
      </c>
      <c r="AK28" s="406">
        <v>41864</v>
      </c>
      <c r="AL28" s="408">
        <v>14</v>
      </c>
      <c r="AM28" s="432" t="s">
        <v>223</v>
      </c>
    </row>
    <row r="29" spans="4:44" ht="13.5" customHeight="1">
      <c r="D29" s="406">
        <v>41531</v>
      </c>
      <c r="E29" s="408">
        <v>15</v>
      </c>
      <c r="F29" s="412">
        <f>$F$20</f>
        <v>0.16666666666666666</v>
      </c>
      <c r="G29" s="405">
        <v>41561</v>
      </c>
      <c r="H29" s="408">
        <v>15</v>
      </c>
      <c r="I29" s="370"/>
      <c r="J29" s="406">
        <v>41592</v>
      </c>
      <c r="K29" s="408">
        <v>15</v>
      </c>
      <c r="L29" s="412">
        <f>$F$18</f>
        <v>0.36458333333333331</v>
      </c>
      <c r="M29" s="406">
        <v>41622</v>
      </c>
      <c r="N29" s="408">
        <v>15</v>
      </c>
      <c r="O29" s="412">
        <f>$F$20</f>
        <v>0.16666666666666666</v>
      </c>
      <c r="P29" s="413">
        <v>41653</v>
      </c>
      <c r="Q29" s="408">
        <v>15</v>
      </c>
      <c r="R29" s="412">
        <f>$F$16</f>
        <v>0</v>
      </c>
      <c r="S29" s="406">
        <v>41684</v>
      </c>
      <c r="T29" s="407">
        <v>15</v>
      </c>
      <c r="U29" s="412">
        <f>$F$19</f>
        <v>0.36458333333333331</v>
      </c>
      <c r="V29" s="406">
        <v>41712</v>
      </c>
      <c r="W29" s="409">
        <v>15</v>
      </c>
      <c r="X29" s="412">
        <f>$F$19</f>
        <v>0.36458333333333331</v>
      </c>
      <c r="Y29" s="404">
        <v>41743</v>
      </c>
      <c r="Z29" s="408">
        <v>15</v>
      </c>
      <c r="AA29" s="370"/>
      <c r="AB29" s="406">
        <v>41773</v>
      </c>
      <c r="AC29" s="408">
        <v>15</v>
      </c>
      <c r="AD29" s="412">
        <f>$F$17</f>
        <v>0</v>
      </c>
      <c r="AE29" s="406">
        <v>41804</v>
      </c>
      <c r="AF29" s="409">
        <v>15</v>
      </c>
      <c r="AG29" s="412">
        <f>$F$20</f>
        <v>0.16666666666666666</v>
      </c>
      <c r="AH29" s="405">
        <v>41834</v>
      </c>
      <c r="AI29" s="408">
        <v>15</v>
      </c>
      <c r="AJ29" s="370"/>
      <c r="AK29" s="406">
        <v>41865</v>
      </c>
      <c r="AL29" s="427">
        <v>15</v>
      </c>
      <c r="AM29" s="428" t="str">
        <f>$A$53</f>
        <v>FERIE</v>
      </c>
    </row>
    <row r="30" spans="4:44">
      <c r="D30" s="406">
        <v>41532</v>
      </c>
      <c r="E30" s="408">
        <v>16</v>
      </c>
      <c r="F30" s="370"/>
      <c r="G30" s="405">
        <v>41562</v>
      </c>
      <c r="H30" s="408">
        <v>16</v>
      </c>
      <c r="I30" s="412">
        <f>$F$16</f>
        <v>0</v>
      </c>
      <c r="J30" s="406">
        <v>41593</v>
      </c>
      <c r="K30" s="408">
        <v>16</v>
      </c>
      <c r="L30" s="412">
        <f>$F$19</f>
        <v>0.36458333333333331</v>
      </c>
      <c r="M30" s="406">
        <v>41623</v>
      </c>
      <c r="N30" s="408">
        <v>16</v>
      </c>
      <c r="O30" s="370"/>
      <c r="P30" s="413">
        <v>41654</v>
      </c>
      <c r="Q30" s="408">
        <v>16</v>
      </c>
      <c r="R30" s="412">
        <f>$F$17</f>
        <v>0</v>
      </c>
      <c r="S30" s="406">
        <v>41685</v>
      </c>
      <c r="T30" s="408">
        <v>16</v>
      </c>
      <c r="U30" s="412">
        <f>$F$20</f>
        <v>0.16666666666666666</v>
      </c>
      <c r="V30" s="406">
        <v>41713</v>
      </c>
      <c r="W30" s="408">
        <v>16</v>
      </c>
      <c r="X30" s="412">
        <f>$F$20</f>
        <v>0.16666666666666666</v>
      </c>
      <c r="Y30" s="404">
        <v>41744</v>
      </c>
      <c r="Z30" s="408">
        <v>16</v>
      </c>
      <c r="AA30" s="412">
        <f>$F$16</f>
        <v>0</v>
      </c>
      <c r="AB30" s="406">
        <v>41774</v>
      </c>
      <c r="AC30" s="408">
        <v>16</v>
      </c>
      <c r="AD30" s="412">
        <f>$F$18</f>
        <v>0.36458333333333331</v>
      </c>
      <c r="AE30" s="406">
        <v>41805</v>
      </c>
      <c r="AF30" s="408">
        <v>16</v>
      </c>
      <c r="AG30" s="370"/>
      <c r="AH30" s="405">
        <v>41835</v>
      </c>
      <c r="AI30" s="409">
        <v>16</v>
      </c>
      <c r="AJ30" s="430" t="s">
        <v>223</v>
      </c>
      <c r="AK30" s="406">
        <v>41866</v>
      </c>
      <c r="AL30" s="409">
        <v>16</v>
      </c>
      <c r="AM30" s="432" t="s">
        <v>223</v>
      </c>
      <c r="AN30" s="91"/>
    </row>
    <row r="31" spans="4:44">
      <c r="D31" s="406">
        <v>41533</v>
      </c>
      <c r="E31" s="408">
        <v>17</v>
      </c>
      <c r="F31" s="370"/>
      <c r="G31" s="405">
        <v>41563</v>
      </c>
      <c r="H31" s="408">
        <v>17</v>
      </c>
      <c r="I31" s="412">
        <f>$F$17</f>
        <v>0</v>
      </c>
      <c r="J31" s="406">
        <v>41594</v>
      </c>
      <c r="K31" s="408">
        <v>17</v>
      </c>
      <c r="L31" s="412">
        <f>$F$20</f>
        <v>0.16666666666666666</v>
      </c>
      <c r="M31" s="406">
        <v>41624</v>
      </c>
      <c r="N31" s="408">
        <v>17</v>
      </c>
      <c r="O31" s="370"/>
      <c r="P31" s="413">
        <v>41655</v>
      </c>
      <c r="Q31" s="408">
        <v>17</v>
      </c>
      <c r="R31" s="412">
        <f>$F$18</f>
        <v>0.36458333333333331</v>
      </c>
      <c r="S31" s="406">
        <v>41686</v>
      </c>
      <c r="T31" s="409">
        <v>17</v>
      </c>
      <c r="U31" s="370"/>
      <c r="V31" s="406">
        <v>41714</v>
      </c>
      <c r="W31" s="408">
        <v>17</v>
      </c>
      <c r="X31" s="370"/>
      <c r="Y31" s="404">
        <v>41745</v>
      </c>
      <c r="Z31" s="408">
        <v>17</v>
      </c>
      <c r="AA31" s="412">
        <f>$F$17</f>
        <v>0</v>
      </c>
      <c r="AB31" s="406">
        <v>41775</v>
      </c>
      <c r="AC31" s="408">
        <v>17</v>
      </c>
      <c r="AD31" s="412">
        <f>$F$19</f>
        <v>0.36458333333333331</v>
      </c>
      <c r="AE31" s="406">
        <v>41806</v>
      </c>
      <c r="AF31" s="408">
        <v>17</v>
      </c>
      <c r="AG31" s="370"/>
      <c r="AH31" s="405">
        <v>41836</v>
      </c>
      <c r="AI31" s="409">
        <v>17</v>
      </c>
      <c r="AJ31" s="430" t="s">
        <v>223</v>
      </c>
      <c r="AK31" s="406">
        <v>41867</v>
      </c>
      <c r="AL31" s="409">
        <v>17</v>
      </c>
      <c r="AM31" s="432" t="s">
        <v>223</v>
      </c>
    </row>
    <row r="32" spans="4:44">
      <c r="D32" s="406">
        <v>41534</v>
      </c>
      <c r="E32" s="408">
        <v>18</v>
      </c>
      <c r="F32" s="412">
        <f>$F$16</f>
        <v>0</v>
      </c>
      <c r="G32" s="405">
        <v>41564</v>
      </c>
      <c r="H32" s="408">
        <v>18</v>
      </c>
      <c r="I32" s="412">
        <f>$F$18</f>
        <v>0.36458333333333331</v>
      </c>
      <c r="J32" s="406">
        <v>41595</v>
      </c>
      <c r="K32" s="408">
        <v>18</v>
      </c>
      <c r="L32" s="370"/>
      <c r="M32" s="406">
        <v>41625</v>
      </c>
      <c r="N32" s="408">
        <v>18</v>
      </c>
      <c r="O32" s="412">
        <f>$F$16</f>
        <v>0</v>
      </c>
      <c r="P32" s="413">
        <v>41656</v>
      </c>
      <c r="Q32" s="408">
        <v>18</v>
      </c>
      <c r="R32" s="412">
        <f>$F$19</f>
        <v>0.36458333333333331</v>
      </c>
      <c r="S32" s="406">
        <v>41687</v>
      </c>
      <c r="T32" s="407">
        <v>18</v>
      </c>
      <c r="U32" s="370"/>
      <c r="V32" s="406">
        <v>41715</v>
      </c>
      <c r="W32" s="408">
        <v>18</v>
      </c>
      <c r="X32" s="370"/>
      <c r="Y32" s="404">
        <v>41746</v>
      </c>
      <c r="Z32" s="408">
        <v>18</v>
      </c>
      <c r="AA32" s="412">
        <f>$F$18</f>
        <v>0.36458333333333331</v>
      </c>
      <c r="AB32" s="406">
        <v>41776</v>
      </c>
      <c r="AC32" s="408">
        <v>18</v>
      </c>
      <c r="AD32" s="412">
        <f>$F$20</f>
        <v>0.16666666666666666</v>
      </c>
      <c r="AE32" s="406">
        <v>41807</v>
      </c>
      <c r="AF32" s="408">
        <v>18</v>
      </c>
      <c r="AG32" s="412">
        <f>$F$16</f>
        <v>0</v>
      </c>
      <c r="AH32" s="405">
        <v>41837</v>
      </c>
      <c r="AI32" s="408">
        <v>18</v>
      </c>
      <c r="AJ32" s="430" t="s">
        <v>223</v>
      </c>
      <c r="AK32" s="406">
        <v>41868</v>
      </c>
      <c r="AL32" s="408">
        <v>18</v>
      </c>
      <c r="AM32" s="432"/>
    </row>
    <row r="33" spans="4:40">
      <c r="D33" s="406">
        <v>41535</v>
      </c>
      <c r="E33" s="408">
        <v>19</v>
      </c>
      <c r="F33" s="412">
        <f>$F$17</f>
        <v>0</v>
      </c>
      <c r="G33" s="405">
        <v>41565</v>
      </c>
      <c r="H33" s="408">
        <v>19</v>
      </c>
      <c r="I33" s="412">
        <f>$F$19</f>
        <v>0.36458333333333331</v>
      </c>
      <c r="J33" s="406">
        <v>41596</v>
      </c>
      <c r="K33" s="408">
        <v>19</v>
      </c>
      <c r="L33" s="370"/>
      <c r="M33" s="406">
        <v>41626</v>
      </c>
      <c r="N33" s="408">
        <v>19</v>
      </c>
      <c r="O33" s="412">
        <f>$F$17</f>
        <v>0</v>
      </c>
      <c r="P33" s="413">
        <v>41657</v>
      </c>
      <c r="Q33" s="409">
        <v>19</v>
      </c>
      <c r="R33" s="412">
        <f>$F$20</f>
        <v>0.16666666666666666</v>
      </c>
      <c r="S33" s="406">
        <v>41688</v>
      </c>
      <c r="T33" s="408">
        <v>19</v>
      </c>
      <c r="U33" s="412">
        <f>$F$16</f>
        <v>0</v>
      </c>
      <c r="V33" s="406">
        <v>41716</v>
      </c>
      <c r="W33" s="408">
        <v>19</v>
      </c>
      <c r="X33" s="412">
        <f>$F$16</f>
        <v>0</v>
      </c>
      <c r="Y33" s="404">
        <v>41747</v>
      </c>
      <c r="Z33" s="408">
        <v>19</v>
      </c>
      <c r="AA33" s="412">
        <f>$F$19</f>
        <v>0.36458333333333331</v>
      </c>
      <c r="AB33" s="406">
        <v>41777</v>
      </c>
      <c r="AC33" s="408">
        <v>19</v>
      </c>
      <c r="AD33" s="370"/>
      <c r="AE33" s="406">
        <v>41808</v>
      </c>
      <c r="AF33" s="408">
        <v>19</v>
      </c>
      <c r="AG33" s="412">
        <f>$F$17</f>
        <v>0</v>
      </c>
      <c r="AH33" s="405">
        <v>41838</v>
      </c>
      <c r="AI33" s="408">
        <v>19</v>
      </c>
      <c r="AJ33" s="430" t="s">
        <v>223</v>
      </c>
      <c r="AK33" s="406">
        <v>41869</v>
      </c>
      <c r="AL33" s="408">
        <v>19</v>
      </c>
      <c r="AM33" s="432"/>
    </row>
    <row r="34" spans="4:40">
      <c r="D34" s="406">
        <v>41536</v>
      </c>
      <c r="E34" s="408">
        <v>20</v>
      </c>
      <c r="F34" s="412">
        <f>$F$18</f>
        <v>0.36458333333333331</v>
      </c>
      <c r="G34" s="405">
        <v>41566</v>
      </c>
      <c r="H34" s="408">
        <v>20</v>
      </c>
      <c r="I34" s="412">
        <f>$F$20</f>
        <v>0.16666666666666666</v>
      </c>
      <c r="J34" s="406">
        <v>41597</v>
      </c>
      <c r="K34" s="408">
        <v>20</v>
      </c>
      <c r="L34" s="412">
        <f>$F$16</f>
        <v>0</v>
      </c>
      <c r="M34" s="406">
        <v>41627</v>
      </c>
      <c r="N34" s="408">
        <v>20</v>
      </c>
      <c r="O34" s="412">
        <f>$F$18</f>
        <v>0.36458333333333331</v>
      </c>
      <c r="P34" s="413">
        <v>41658</v>
      </c>
      <c r="Q34" s="409">
        <v>20</v>
      </c>
      <c r="R34" s="370"/>
      <c r="S34" s="406">
        <v>41689</v>
      </c>
      <c r="T34" s="409">
        <v>20</v>
      </c>
      <c r="U34" s="412">
        <f>$F$17</f>
        <v>0</v>
      </c>
      <c r="V34" s="406">
        <v>41717</v>
      </c>
      <c r="W34" s="408">
        <v>20</v>
      </c>
      <c r="X34" s="412">
        <f>$F$17</f>
        <v>0</v>
      </c>
      <c r="Y34" s="404">
        <v>41748</v>
      </c>
      <c r="Z34" s="408">
        <v>20</v>
      </c>
      <c r="AA34" s="412">
        <f>$F$20</f>
        <v>0.16666666666666666</v>
      </c>
      <c r="AB34" s="406">
        <v>41778</v>
      </c>
      <c r="AC34" s="408">
        <v>20</v>
      </c>
      <c r="AD34" s="370"/>
      <c r="AE34" s="406">
        <v>41809</v>
      </c>
      <c r="AF34" s="408">
        <v>20</v>
      </c>
      <c r="AG34" s="412">
        <f>$F$18</f>
        <v>0.36458333333333331</v>
      </c>
      <c r="AH34" s="405">
        <v>41839</v>
      </c>
      <c r="AI34" s="408">
        <v>20</v>
      </c>
      <c r="AJ34" s="430" t="s">
        <v>223</v>
      </c>
      <c r="AK34" s="406">
        <v>41870</v>
      </c>
      <c r="AL34" s="408">
        <v>20</v>
      </c>
      <c r="AM34" s="432" t="s">
        <v>223</v>
      </c>
    </row>
    <row r="35" spans="4:40">
      <c r="D35" s="406">
        <v>41537</v>
      </c>
      <c r="E35" s="408">
        <v>21</v>
      </c>
      <c r="F35" s="412">
        <f>$F$19</f>
        <v>0.36458333333333331</v>
      </c>
      <c r="G35" s="405">
        <v>41567</v>
      </c>
      <c r="H35" s="408">
        <v>21</v>
      </c>
      <c r="I35" s="430"/>
      <c r="J35" s="406">
        <v>41598</v>
      </c>
      <c r="K35" s="408">
        <v>21</v>
      </c>
      <c r="L35" s="412">
        <f>$F$17</f>
        <v>0</v>
      </c>
      <c r="M35" s="406">
        <v>41628</v>
      </c>
      <c r="N35" s="408">
        <v>21</v>
      </c>
      <c r="O35" s="412">
        <f>$F$19</f>
        <v>0.36458333333333331</v>
      </c>
      <c r="P35" s="413">
        <v>41659</v>
      </c>
      <c r="Q35" s="408">
        <v>21</v>
      </c>
      <c r="R35" s="370"/>
      <c r="S35" s="406">
        <v>41690</v>
      </c>
      <c r="T35" s="407">
        <v>21</v>
      </c>
      <c r="U35" s="412">
        <f>$F$18</f>
        <v>0.36458333333333331</v>
      </c>
      <c r="V35" s="406">
        <v>41718</v>
      </c>
      <c r="W35" s="409">
        <v>21</v>
      </c>
      <c r="X35" s="412">
        <f>$F$18</f>
        <v>0.36458333333333331</v>
      </c>
      <c r="Y35" s="404">
        <v>41749</v>
      </c>
      <c r="Z35" s="408">
        <v>21</v>
      </c>
      <c r="AA35" s="430"/>
      <c r="AB35" s="406">
        <v>41779</v>
      </c>
      <c r="AC35" s="427">
        <v>21</v>
      </c>
      <c r="AD35" s="425" t="str">
        <f>$A$53</f>
        <v>FERIE</v>
      </c>
      <c r="AE35" s="406">
        <v>41810</v>
      </c>
      <c r="AF35" s="409">
        <v>21</v>
      </c>
      <c r="AG35" s="412">
        <f>$F$19</f>
        <v>0.36458333333333331</v>
      </c>
      <c r="AH35" s="405">
        <v>41840</v>
      </c>
      <c r="AI35" s="408">
        <v>21</v>
      </c>
      <c r="AJ35" s="430"/>
      <c r="AK35" s="406">
        <v>41871</v>
      </c>
      <c r="AL35" s="408">
        <v>21</v>
      </c>
      <c r="AM35" s="432" t="s">
        <v>223</v>
      </c>
    </row>
    <row r="36" spans="4:40">
      <c r="D36" s="406">
        <v>41538</v>
      </c>
      <c r="E36" s="408">
        <v>22</v>
      </c>
      <c r="F36" s="412">
        <f>$F$20</f>
        <v>0.16666666666666666</v>
      </c>
      <c r="G36" s="405">
        <v>41568</v>
      </c>
      <c r="H36" s="408">
        <v>22</v>
      </c>
      <c r="I36" s="430"/>
      <c r="J36" s="406">
        <v>41599</v>
      </c>
      <c r="K36" s="408">
        <v>22</v>
      </c>
      <c r="L36" s="412">
        <f>$F$18</f>
        <v>0.36458333333333331</v>
      </c>
      <c r="M36" s="406">
        <v>41629</v>
      </c>
      <c r="N36" s="408">
        <v>22</v>
      </c>
      <c r="O36" s="412">
        <f>$F$20</f>
        <v>0.16666666666666666</v>
      </c>
      <c r="P36" s="413">
        <v>41660</v>
      </c>
      <c r="Q36" s="408">
        <v>22</v>
      </c>
      <c r="R36" s="412">
        <f>$F$16</f>
        <v>0</v>
      </c>
      <c r="S36" s="406">
        <v>41691</v>
      </c>
      <c r="T36" s="408">
        <v>22</v>
      </c>
      <c r="U36" s="412">
        <f>$F$19</f>
        <v>0.36458333333333331</v>
      </c>
      <c r="V36" s="406">
        <v>41719</v>
      </c>
      <c r="W36" s="409">
        <v>22</v>
      </c>
      <c r="X36" s="412">
        <f>$F$19</f>
        <v>0.36458333333333331</v>
      </c>
      <c r="Y36" s="404">
        <v>41750</v>
      </c>
      <c r="Z36" s="408">
        <v>22</v>
      </c>
      <c r="AA36" s="430"/>
      <c r="AB36" s="406">
        <v>41780</v>
      </c>
      <c r="AC36" s="408">
        <v>22</v>
      </c>
      <c r="AD36" s="412">
        <f>$F$17</f>
        <v>0</v>
      </c>
      <c r="AE36" s="406">
        <v>41811</v>
      </c>
      <c r="AF36" s="409">
        <v>22</v>
      </c>
      <c r="AG36" s="412">
        <f>$F$20</f>
        <v>0.16666666666666666</v>
      </c>
      <c r="AH36" s="405">
        <v>41841</v>
      </c>
      <c r="AI36" s="408">
        <v>22</v>
      </c>
      <c r="AJ36" s="430"/>
      <c r="AK36" s="406">
        <v>41872</v>
      </c>
      <c r="AL36" s="408">
        <v>22</v>
      </c>
      <c r="AM36" s="432" t="s">
        <v>223</v>
      </c>
      <c r="AN36" s="153"/>
    </row>
    <row r="37" spans="4:40">
      <c r="D37" s="406">
        <v>41539</v>
      </c>
      <c r="E37" s="408">
        <v>23</v>
      </c>
      <c r="F37" s="370"/>
      <c r="G37" s="405">
        <v>41569</v>
      </c>
      <c r="H37" s="408">
        <v>23</v>
      </c>
      <c r="I37" s="429">
        <v>0.29166666666666669</v>
      </c>
      <c r="J37" s="406">
        <v>41600</v>
      </c>
      <c r="K37" s="408">
        <v>23</v>
      </c>
      <c r="L37" s="412">
        <f>$F$19</f>
        <v>0.36458333333333331</v>
      </c>
      <c r="M37" s="406">
        <v>41630</v>
      </c>
      <c r="N37" s="408">
        <v>23</v>
      </c>
      <c r="O37" s="430"/>
      <c r="P37" s="413">
        <v>41661</v>
      </c>
      <c r="Q37" s="408">
        <v>23</v>
      </c>
      <c r="R37" s="412">
        <f>$F$17</f>
        <v>0</v>
      </c>
      <c r="S37" s="406">
        <v>41692</v>
      </c>
      <c r="T37" s="409">
        <v>23</v>
      </c>
      <c r="U37" s="412">
        <f>$F$20</f>
        <v>0.16666666666666666</v>
      </c>
      <c r="V37" s="406">
        <v>41720</v>
      </c>
      <c r="W37" s="408">
        <v>23</v>
      </c>
      <c r="X37" s="412">
        <f>$F$20</f>
        <v>0.16666666666666666</v>
      </c>
      <c r="Y37" s="404">
        <v>41751</v>
      </c>
      <c r="Z37" s="408">
        <v>23</v>
      </c>
      <c r="AA37" s="430" t="s">
        <v>107</v>
      </c>
      <c r="AB37" s="406">
        <v>41781</v>
      </c>
      <c r="AC37" s="408">
        <v>23</v>
      </c>
      <c r="AD37" s="412">
        <f>$F$18</f>
        <v>0.36458333333333331</v>
      </c>
      <c r="AE37" s="406">
        <v>41812</v>
      </c>
      <c r="AF37" s="408">
        <v>23</v>
      </c>
      <c r="AG37" s="370"/>
      <c r="AH37" s="405">
        <v>41842</v>
      </c>
      <c r="AI37" s="409">
        <v>23</v>
      </c>
      <c r="AJ37" s="430" t="s">
        <v>223</v>
      </c>
      <c r="AK37" s="406">
        <v>41873</v>
      </c>
      <c r="AL37" s="409">
        <v>23</v>
      </c>
      <c r="AM37" s="432" t="s">
        <v>223</v>
      </c>
    </row>
    <row r="38" spans="4:40">
      <c r="D38" s="406">
        <v>41540</v>
      </c>
      <c r="E38" s="408">
        <v>24</v>
      </c>
      <c r="F38" s="370"/>
      <c r="G38" s="405">
        <v>41570</v>
      </c>
      <c r="H38" s="408">
        <v>24</v>
      </c>
      <c r="I38" s="430">
        <v>0.29166666666666669</v>
      </c>
      <c r="J38" s="406">
        <v>41601</v>
      </c>
      <c r="K38" s="408">
        <v>24</v>
      </c>
      <c r="L38" s="412">
        <f>$F$20</f>
        <v>0.16666666666666666</v>
      </c>
      <c r="M38" s="406">
        <v>41631</v>
      </c>
      <c r="N38" s="408">
        <v>24</v>
      </c>
      <c r="O38" s="430"/>
      <c r="P38" s="413">
        <v>41662</v>
      </c>
      <c r="Q38" s="408">
        <v>24</v>
      </c>
      <c r="R38" s="412">
        <f>$F$18</f>
        <v>0.36458333333333331</v>
      </c>
      <c r="S38" s="406">
        <v>41693</v>
      </c>
      <c r="T38" s="407">
        <v>24</v>
      </c>
      <c r="U38" s="430"/>
      <c r="V38" s="406">
        <v>41721</v>
      </c>
      <c r="W38" s="408">
        <v>24</v>
      </c>
      <c r="X38" s="370"/>
      <c r="Y38" s="404">
        <v>41752</v>
      </c>
      <c r="Z38" s="408">
        <v>24</v>
      </c>
      <c r="AA38" s="430" t="s">
        <v>107</v>
      </c>
      <c r="AB38" s="406">
        <v>41782</v>
      </c>
      <c r="AC38" s="408">
        <v>24</v>
      </c>
      <c r="AD38" s="412">
        <f>$F$19</f>
        <v>0.36458333333333331</v>
      </c>
      <c r="AE38" s="406">
        <v>41813</v>
      </c>
      <c r="AF38" s="408">
        <v>24</v>
      </c>
      <c r="AG38" s="370"/>
      <c r="AH38" s="405">
        <v>41843</v>
      </c>
      <c r="AI38" s="409">
        <v>24</v>
      </c>
      <c r="AJ38" s="430" t="s">
        <v>223</v>
      </c>
      <c r="AK38" s="406">
        <v>41874</v>
      </c>
      <c r="AL38" s="409">
        <v>24</v>
      </c>
      <c r="AM38" s="432" t="s">
        <v>223</v>
      </c>
    </row>
    <row r="39" spans="4:40">
      <c r="D39" s="406">
        <v>41541</v>
      </c>
      <c r="E39" s="408">
        <v>25</v>
      </c>
      <c r="F39" s="412">
        <f>$F$16</f>
        <v>0</v>
      </c>
      <c r="G39" s="405">
        <v>41571</v>
      </c>
      <c r="H39" s="408">
        <v>25</v>
      </c>
      <c r="I39" s="430">
        <v>0.29166666666666669</v>
      </c>
      <c r="J39" s="406">
        <v>41602</v>
      </c>
      <c r="K39" s="408">
        <v>25</v>
      </c>
      <c r="L39" s="370"/>
      <c r="M39" s="406">
        <v>41632</v>
      </c>
      <c r="N39" s="427">
        <v>25</v>
      </c>
      <c r="O39" s="425" t="str">
        <f>$A$53</f>
        <v>FERIE</v>
      </c>
      <c r="P39" s="413">
        <v>41663</v>
      </c>
      <c r="Q39" s="408">
        <v>25</v>
      </c>
      <c r="R39" s="412">
        <f>$F$19</f>
        <v>0.36458333333333331</v>
      </c>
      <c r="S39" s="406">
        <v>41694</v>
      </c>
      <c r="T39" s="408">
        <v>25</v>
      </c>
      <c r="U39" s="430"/>
      <c r="V39" s="406">
        <v>41722</v>
      </c>
      <c r="W39" s="408">
        <v>25</v>
      </c>
      <c r="X39" s="370"/>
      <c r="Y39" s="404">
        <v>41753</v>
      </c>
      <c r="Z39" s="408">
        <v>25</v>
      </c>
      <c r="AA39" s="430" t="s">
        <v>107</v>
      </c>
      <c r="AB39" s="406">
        <v>41783</v>
      </c>
      <c r="AC39" s="408">
        <v>25</v>
      </c>
      <c r="AD39" s="412">
        <f>$F$20</f>
        <v>0.16666666666666666</v>
      </c>
      <c r="AE39" s="406">
        <v>41814</v>
      </c>
      <c r="AF39" s="408">
        <v>25</v>
      </c>
      <c r="AG39" s="412">
        <f>$F$16</f>
        <v>0</v>
      </c>
      <c r="AH39" s="405">
        <v>41844</v>
      </c>
      <c r="AI39" s="408">
        <v>25</v>
      </c>
      <c r="AJ39" s="430" t="s">
        <v>223</v>
      </c>
      <c r="AK39" s="406">
        <v>41875</v>
      </c>
      <c r="AL39" s="408">
        <v>25</v>
      </c>
      <c r="AM39" s="432"/>
    </row>
    <row r="40" spans="4:40">
      <c r="D40" s="406">
        <v>41542</v>
      </c>
      <c r="E40" s="408">
        <v>26</v>
      </c>
      <c r="F40" s="412">
        <f>$F$17</f>
        <v>0</v>
      </c>
      <c r="G40" s="405">
        <v>41572</v>
      </c>
      <c r="H40" s="408">
        <v>26</v>
      </c>
      <c r="I40" s="430" t="s">
        <v>107</v>
      </c>
      <c r="J40" s="406">
        <v>41603</v>
      </c>
      <c r="K40" s="408">
        <v>26</v>
      </c>
      <c r="L40" s="370"/>
      <c r="M40" s="406">
        <v>41633</v>
      </c>
      <c r="N40" s="408">
        <v>26</v>
      </c>
      <c r="O40" s="430" t="s">
        <v>107</v>
      </c>
      <c r="P40" s="413">
        <v>41664</v>
      </c>
      <c r="Q40" s="409">
        <v>26</v>
      </c>
      <c r="R40" s="412">
        <f>$F$20</f>
        <v>0.16666666666666666</v>
      </c>
      <c r="S40" s="406">
        <v>41695</v>
      </c>
      <c r="T40" s="409">
        <v>26</v>
      </c>
      <c r="U40" s="429">
        <v>0.29166666666666669</v>
      </c>
      <c r="V40" s="406">
        <v>41723</v>
      </c>
      <c r="W40" s="408">
        <v>26</v>
      </c>
      <c r="X40" s="412">
        <f>$F$16</f>
        <v>0</v>
      </c>
      <c r="Y40" s="404">
        <v>41754</v>
      </c>
      <c r="Z40" s="408">
        <v>26</v>
      </c>
      <c r="AA40" s="430" t="s">
        <v>107</v>
      </c>
      <c r="AB40" s="406">
        <v>41784</v>
      </c>
      <c r="AC40" s="408">
        <v>26</v>
      </c>
      <c r="AD40" s="370"/>
      <c r="AE40" s="406">
        <v>41815</v>
      </c>
      <c r="AF40" s="408">
        <v>26</v>
      </c>
      <c r="AG40" s="412">
        <f>$F$17</f>
        <v>0</v>
      </c>
      <c r="AH40" s="405">
        <v>41845</v>
      </c>
      <c r="AI40" s="408">
        <v>26</v>
      </c>
      <c r="AJ40" s="430" t="s">
        <v>223</v>
      </c>
      <c r="AK40" s="406">
        <v>41876</v>
      </c>
      <c r="AL40" s="408">
        <v>26</v>
      </c>
      <c r="AM40" s="432"/>
    </row>
    <row r="41" spans="4:40">
      <c r="D41" s="406">
        <v>41543</v>
      </c>
      <c r="E41" s="408">
        <v>27</v>
      </c>
      <c r="F41" s="412">
        <f>$F$18</f>
        <v>0.36458333333333331</v>
      </c>
      <c r="G41" s="405">
        <v>41573</v>
      </c>
      <c r="H41" s="408">
        <v>27</v>
      </c>
      <c r="I41" s="430" t="s">
        <v>107</v>
      </c>
      <c r="J41" s="406">
        <v>41604</v>
      </c>
      <c r="K41" s="408">
        <v>27</v>
      </c>
      <c r="L41" s="412">
        <f>$F$16</f>
        <v>0</v>
      </c>
      <c r="M41" s="406">
        <v>41634</v>
      </c>
      <c r="N41" s="408">
        <v>27</v>
      </c>
      <c r="O41" s="430" t="s">
        <v>107</v>
      </c>
      <c r="P41" s="413">
        <v>41665</v>
      </c>
      <c r="Q41" s="409">
        <v>27</v>
      </c>
      <c r="R41" s="370"/>
      <c r="S41" s="406">
        <v>41696</v>
      </c>
      <c r="T41" s="407">
        <v>27</v>
      </c>
      <c r="U41" s="430">
        <v>0.29166666666666669</v>
      </c>
      <c r="V41" s="406">
        <v>41724</v>
      </c>
      <c r="W41" s="408">
        <v>27</v>
      </c>
      <c r="X41" s="412">
        <f>$F$17</f>
        <v>0</v>
      </c>
      <c r="Y41" s="404">
        <v>41755</v>
      </c>
      <c r="Z41" s="408">
        <v>27</v>
      </c>
      <c r="AA41" s="430" t="s">
        <v>107</v>
      </c>
      <c r="AB41" s="406">
        <v>41785</v>
      </c>
      <c r="AC41" s="408">
        <v>27</v>
      </c>
      <c r="AD41" s="370"/>
      <c r="AE41" s="406">
        <v>41816</v>
      </c>
      <c r="AF41" s="408">
        <v>27</v>
      </c>
      <c r="AG41" s="412">
        <f>$F$18</f>
        <v>0.36458333333333331</v>
      </c>
      <c r="AH41" s="405">
        <v>41846</v>
      </c>
      <c r="AI41" s="408">
        <v>27</v>
      </c>
      <c r="AJ41" s="430" t="s">
        <v>223</v>
      </c>
      <c r="AK41" s="406">
        <v>41877</v>
      </c>
      <c r="AL41" s="408">
        <v>27</v>
      </c>
      <c r="AM41" s="432">
        <v>0.29166666666666669</v>
      </c>
    </row>
    <row r="42" spans="4:40">
      <c r="D42" s="406">
        <v>41544</v>
      </c>
      <c r="E42" s="408">
        <v>28</v>
      </c>
      <c r="F42" s="412">
        <f>$F$19</f>
        <v>0.36458333333333331</v>
      </c>
      <c r="G42" s="405">
        <v>41574</v>
      </c>
      <c r="H42" s="408">
        <v>28</v>
      </c>
      <c r="I42" s="430"/>
      <c r="J42" s="406">
        <v>41605</v>
      </c>
      <c r="K42" s="408">
        <v>28</v>
      </c>
      <c r="L42" s="412">
        <f>$F$17</f>
        <v>0</v>
      </c>
      <c r="M42" s="406">
        <v>41635</v>
      </c>
      <c r="N42" s="408">
        <v>28</v>
      </c>
      <c r="O42" s="430" t="s">
        <v>107</v>
      </c>
      <c r="P42" s="413">
        <v>41666</v>
      </c>
      <c r="Q42" s="408">
        <v>28</v>
      </c>
      <c r="R42" s="370"/>
      <c r="S42" s="406">
        <v>41697</v>
      </c>
      <c r="T42" s="408">
        <v>28</v>
      </c>
      <c r="U42" s="430">
        <v>0.29166666666666669</v>
      </c>
      <c r="V42" s="406">
        <v>41725</v>
      </c>
      <c r="W42" s="409">
        <v>28</v>
      </c>
      <c r="X42" s="412">
        <f>$F$18</f>
        <v>0.36458333333333331</v>
      </c>
      <c r="Y42" s="404">
        <v>41756</v>
      </c>
      <c r="Z42" s="408">
        <v>28</v>
      </c>
      <c r="AA42" s="430"/>
      <c r="AB42" s="406">
        <v>41786</v>
      </c>
      <c r="AC42" s="408">
        <v>28</v>
      </c>
      <c r="AD42" s="412">
        <f>$F$16</f>
        <v>0</v>
      </c>
      <c r="AE42" s="406">
        <v>41817</v>
      </c>
      <c r="AF42" s="409">
        <v>28</v>
      </c>
      <c r="AG42" s="412">
        <f>$F$19</f>
        <v>0.36458333333333331</v>
      </c>
      <c r="AH42" s="405">
        <v>41847</v>
      </c>
      <c r="AI42" s="408">
        <v>28</v>
      </c>
      <c r="AJ42" s="430"/>
      <c r="AK42" s="406">
        <v>41878</v>
      </c>
      <c r="AL42" s="408">
        <v>28</v>
      </c>
      <c r="AM42" s="432">
        <v>0.29166666666666669</v>
      </c>
    </row>
    <row r="43" spans="4:40">
      <c r="D43" s="406">
        <v>41545</v>
      </c>
      <c r="E43" s="408">
        <v>29</v>
      </c>
      <c r="F43" s="412">
        <f>$F$20</f>
        <v>0.16666666666666666</v>
      </c>
      <c r="G43" s="405">
        <v>41575</v>
      </c>
      <c r="H43" s="408">
        <v>29</v>
      </c>
      <c r="I43" s="430"/>
      <c r="J43" s="406">
        <v>41606</v>
      </c>
      <c r="K43" s="408">
        <v>29</v>
      </c>
      <c r="L43" s="412">
        <f>$F$18</f>
        <v>0.36458333333333331</v>
      </c>
      <c r="M43" s="406">
        <v>41636</v>
      </c>
      <c r="N43" s="408">
        <v>29</v>
      </c>
      <c r="O43" s="430" t="s">
        <v>107</v>
      </c>
      <c r="P43" s="413">
        <v>41667</v>
      </c>
      <c r="Q43" s="408">
        <v>29</v>
      </c>
      <c r="R43" s="412">
        <f>$F$16</f>
        <v>0</v>
      </c>
      <c r="S43" s="438"/>
      <c r="T43" s="438"/>
      <c r="U43" s="442"/>
      <c r="V43" s="406">
        <v>41726</v>
      </c>
      <c r="W43" s="409">
        <v>29</v>
      </c>
      <c r="X43" s="412">
        <f>$F$19</f>
        <v>0.36458333333333331</v>
      </c>
      <c r="Y43" s="404">
        <v>41757</v>
      </c>
      <c r="Z43" s="408">
        <v>29</v>
      </c>
      <c r="AA43" s="430"/>
      <c r="AB43" s="406">
        <v>41787</v>
      </c>
      <c r="AC43" s="408">
        <v>29</v>
      </c>
      <c r="AD43" s="412">
        <f>$F$17</f>
        <v>0</v>
      </c>
      <c r="AE43" s="406">
        <v>41818</v>
      </c>
      <c r="AF43" s="409">
        <v>29</v>
      </c>
      <c r="AG43" s="412">
        <f>$F$20</f>
        <v>0.16666666666666666</v>
      </c>
      <c r="AH43" s="405">
        <v>41848</v>
      </c>
      <c r="AI43" s="408">
        <v>29</v>
      </c>
      <c r="AJ43" s="430"/>
      <c r="AK43" s="406">
        <v>41879</v>
      </c>
      <c r="AL43" s="408">
        <v>29</v>
      </c>
      <c r="AM43" s="432">
        <v>0.29166666666666669</v>
      </c>
    </row>
    <row r="44" spans="4:40">
      <c r="D44" s="406">
        <v>41546</v>
      </c>
      <c r="E44" s="408">
        <v>30</v>
      </c>
      <c r="F44" s="370"/>
      <c r="G44" s="405">
        <v>41576</v>
      </c>
      <c r="H44" s="408">
        <v>30</v>
      </c>
      <c r="I44" s="430" t="s">
        <v>107</v>
      </c>
      <c r="J44" s="406">
        <v>41607</v>
      </c>
      <c r="K44" s="408">
        <v>30</v>
      </c>
      <c r="L44" s="412">
        <f>$F$19</f>
        <v>0.36458333333333331</v>
      </c>
      <c r="M44" s="406">
        <v>41637</v>
      </c>
      <c r="N44" s="408">
        <v>30</v>
      </c>
      <c r="O44" s="430"/>
      <c r="P44" s="413">
        <v>41668</v>
      </c>
      <c r="Q44" s="408">
        <v>30</v>
      </c>
      <c r="R44" s="412">
        <f>$F$17</f>
        <v>0</v>
      </c>
      <c r="S44" s="438"/>
      <c r="T44" s="438"/>
      <c r="U44" s="442"/>
      <c r="V44" s="406">
        <v>41727</v>
      </c>
      <c r="W44" s="408">
        <v>30</v>
      </c>
      <c r="X44" s="433">
        <v>0.41666666666666669</v>
      </c>
      <c r="Y44" s="404">
        <v>41758</v>
      </c>
      <c r="Z44" s="408">
        <v>30</v>
      </c>
      <c r="AA44" s="447" t="s">
        <v>107</v>
      </c>
      <c r="AB44" s="406">
        <v>41788</v>
      </c>
      <c r="AC44" s="408">
        <v>30</v>
      </c>
      <c r="AD44" s="412">
        <f>$F$18</f>
        <v>0.36458333333333331</v>
      </c>
      <c r="AE44" s="406">
        <v>41819</v>
      </c>
      <c r="AF44" s="408">
        <v>30</v>
      </c>
      <c r="AG44" s="370"/>
      <c r="AH44" s="405">
        <v>41849</v>
      </c>
      <c r="AI44" s="409">
        <v>30</v>
      </c>
      <c r="AJ44" s="430" t="s">
        <v>223</v>
      </c>
      <c r="AK44" s="406">
        <v>41880</v>
      </c>
      <c r="AL44" s="409">
        <v>30</v>
      </c>
      <c r="AM44" s="432">
        <v>0.29166666666666669</v>
      </c>
    </row>
    <row r="45" spans="4:40">
      <c r="D45" s="438"/>
      <c r="E45" s="439"/>
      <c r="F45" s="440"/>
      <c r="G45" s="405">
        <v>41577</v>
      </c>
      <c r="H45" s="408">
        <v>31</v>
      </c>
      <c r="I45" s="430" t="s">
        <v>107</v>
      </c>
      <c r="J45" s="438"/>
      <c r="K45" s="439"/>
      <c r="L45" s="441"/>
      <c r="M45" s="406">
        <v>41638</v>
      </c>
      <c r="N45" s="407">
        <v>31</v>
      </c>
      <c r="O45" s="430"/>
      <c r="P45" s="413">
        <v>41669</v>
      </c>
      <c r="Q45" s="419">
        <v>31</v>
      </c>
      <c r="R45" s="412">
        <f>$F$18</f>
        <v>0.36458333333333331</v>
      </c>
      <c r="S45" s="438"/>
      <c r="T45" s="443"/>
      <c r="U45" s="442"/>
      <c r="V45" s="406">
        <v>41728</v>
      </c>
      <c r="W45" s="408">
        <v>31</v>
      </c>
      <c r="X45" s="370"/>
      <c r="Y45" s="438"/>
      <c r="Z45" s="438"/>
      <c r="AA45" s="442"/>
      <c r="AB45" s="406">
        <v>41789</v>
      </c>
      <c r="AC45" s="409">
        <v>31</v>
      </c>
      <c r="AD45" s="412">
        <f>$F$19</f>
        <v>0.36458333333333331</v>
      </c>
      <c r="AE45" s="438"/>
      <c r="AF45" s="439"/>
      <c r="AG45" s="441"/>
      <c r="AH45" s="405">
        <v>41850</v>
      </c>
      <c r="AI45" s="409">
        <v>31</v>
      </c>
      <c r="AJ45" s="430" t="s">
        <v>223</v>
      </c>
      <c r="AK45" s="406">
        <v>41881</v>
      </c>
      <c r="AL45" s="409">
        <v>31</v>
      </c>
      <c r="AM45" s="433">
        <v>0.33333333333333331</v>
      </c>
    </row>
    <row r="46" spans="4:40" s="314" customFormat="1">
      <c r="D46" s="312"/>
      <c r="E46" s="312"/>
      <c r="F46" s="313">
        <f>SUM(F15:F45)</f>
        <v>4.604166666666667</v>
      </c>
      <c r="G46" s="313"/>
      <c r="H46" s="313"/>
      <c r="I46" s="313">
        <f>SUM(I15:I45)</f>
        <v>3.5624999999999996</v>
      </c>
      <c r="J46" s="313"/>
      <c r="K46" s="313"/>
      <c r="L46" s="313">
        <f>SUM(L15:L45)</f>
        <v>3.416666666666667</v>
      </c>
      <c r="M46" s="313"/>
      <c r="N46" s="313"/>
      <c r="O46" s="313">
        <f>SUM(O15:O45)</f>
        <v>2.8541666666666665</v>
      </c>
      <c r="P46" s="361"/>
      <c r="Q46" s="313"/>
      <c r="R46" s="313">
        <f>SUM(R15:R45)</f>
        <v>3.635416666666667</v>
      </c>
      <c r="S46" s="313"/>
      <c r="T46" s="313"/>
      <c r="U46" s="313">
        <f>SUM(U15:U45)</f>
        <v>4.09375</v>
      </c>
      <c r="V46" s="313"/>
      <c r="W46" s="313"/>
      <c r="X46" s="313">
        <f>SUM(X15:X45)</f>
        <v>3.5208333333333335</v>
      </c>
      <c r="Y46" s="313"/>
      <c r="Z46" s="313"/>
      <c r="AA46" s="313">
        <f>SUM(AA15:AA45)</f>
        <v>2.6875</v>
      </c>
      <c r="AB46" s="313"/>
      <c r="AC46" s="313"/>
      <c r="AD46" s="313">
        <f>SUM(AD15:AD45)</f>
        <v>3.0520833333333335</v>
      </c>
      <c r="AE46" s="313"/>
      <c r="AF46" s="313"/>
      <c r="AG46" s="313">
        <f>SUM(AG15:AG45)</f>
        <v>3.75</v>
      </c>
      <c r="AH46" s="313"/>
      <c r="AI46" s="313"/>
      <c r="AJ46" s="313">
        <f>SUM(AJ15:AJ45)</f>
        <v>2.3541666666666665</v>
      </c>
      <c r="AK46" s="313"/>
      <c r="AL46" s="313"/>
      <c r="AM46" s="313">
        <f>SUM(AM15:AM45)</f>
        <v>1.5</v>
      </c>
    </row>
    <row r="48" spans="4:40" ht="15.75" customHeight="1">
      <c r="D48" s="633" t="s">
        <v>109</v>
      </c>
      <c r="E48" s="633"/>
      <c r="F48" s="633"/>
      <c r="G48" s="634">
        <f>SUM(D46:AM46)</f>
        <v>39.031249999999993</v>
      </c>
      <c r="H48" s="634"/>
      <c r="I48" s="634"/>
      <c r="J48" s="162"/>
      <c r="K48" s="635" t="s">
        <v>110</v>
      </c>
      <c r="L48" s="635"/>
      <c r="M48" s="635"/>
      <c r="N48" s="635"/>
      <c r="O48" s="635"/>
      <c r="P48" s="635"/>
      <c r="Q48" s="635"/>
      <c r="R48" s="634">
        <f>SUM(AJ20:AJ24)+SUM(AM39:AM45)</f>
        <v>2.25</v>
      </c>
      <c r="S48" s="634"/>
      <c r="T48" s="634"/>
      <c r="V48" s="162"/>
      <c r="W48" s="636" t="s">
        <v>111</v>
      </c>
      <c r="X48" s="636"/>
      <c r="Y48" s="636"/>
      <c r="Z48" s="636"/>
      <c r="AA48" s="636"/>
      <c r="AB48" s="632">
        <f>'Liste des personnels'!G38</f>
        <v>27.072916666666668</v>
      </c>
      <c r="AC48" s="632"/>
      <c r="AD48" s="632"/>
      <c r="AE48" s="632"/>
      <c r="AF48" s="632"/>
      <c r="AH48" s="635" t="s">
        <v>112</v>
      </c>
      <c r="AI48" s="635"/>
      <c r="AJ48" s="635"/>
      <c r="AK48" s="634">
        <f>AB48-G48</f>
        <v>-11.958333333333325</v>
      </c>
      <c r="AL48" s="634"/>
      <c r="AM48" s="634"/>
    </row>
    <row r="49" spans="1:39" ht="15.75" customHeight="1">
      <c r="D49" s="91"/>
      <c r="E49" s="91"/>
      <c r="F49" s="91"/>
      <c r="G49" s="91"/>
      <c r="H49" s="91"/>
      <c r="I49" s="91"/>
      <c r="J49" s="91"/>
      <c r="AH49" s="640" t="s">
        <v>113</v>
      </c>
      <c r="AI49" s="640"/>
      <c r="AJ49" s="640"/>
      <c r="AK49" s="640"/>
      <c r="AL49" s="640"/>
      <c r="AM49" s="640"/>
    </row>
    <row r="50" spans="1:39">
      <c r="AH50" s="640"/>
      <c r="AI50" s="640"/>
      <c r="AJ50" s="640"/>
      <c r="AK50" s="640"/>
      <c r="AL50" s="640"/>
      <c r="AM50" s="640"/>
    </row>
    <row r="51" spans="1:39">
      <c r="A51" s="450" t="s">
        <v>108</v>
      </c>
      <c r="B51" s="637" t="s">
        <v>226</v>
      </c>
      <c r="C51" s="638"/>
      <c r="D51" s="638"/>
      <c r="E51" s="638"/>
      <c r="F51" s="638"/>
      <c r="R51" s="121" t="str">
        <f>'Liste des personnels'!$D$51</f>
        <v>Le Proviseur,</v>
      </c>
      <c r="AD51" s="121" t="s">
        <v>85</v>
      </c>
    </row>
    <row r="52" spans="1:39">
      <c r="A52" s="432" t="s">
        <v>223</v>
      </c>
      <c r="B52" s="630" t="s">
        <v>224</v>
      </c>
      <c r="C52" s="631"/>
      <c r="D52" s="631"/>
      <c r="E52" s="631"/>
      <c r="F52" s="631"/>
    </row>
    <row r="53" spans="1:39">
      <c r="A53" s="428" t="s">
        <v>215</v>
      </c>
      <c r="B53" s="630" t="s">
        <v>222</v>
      </c>
      <c r="C53" s="631"/>
      <c r="D53" s="631"/>
      <c r="E53" s="631"/>
      <c r="F53" s="631"/>
    </row>
    <row r="54" spans="1:39">
      <c r="A54" s="432" t="s">
        <v>107</v>
      </c>
      <c r="B54" s="641" t="s">
        <v>225</v>
      </c>
      <c r="C54" s="642"/>
      <c r="D54" s="642"/>
      <c r="E54" s="642"/>
      <c r="F54" s="642"/>
      <c r="T54" s="121" t="str">
        <f>'Liste des personnels'!$D$53</f>
        <v>J-M. SAILLY</v>
      </c>
      <c r="AF54" s="121">
        <f>J7</f>
        <v>0</v>
      </c>
    </row>
    <row r="55" spans="1:39">
      <c r="A55" s="449"/>
      <c r="B55" s="639" t="s">
        <v>227</v>
      </c>
      <c r="C55" s="630"/>
      <c r="D55" s="630"/>
      <c r="E55" s="630"/>
      <c r="F55" s="630"/>
      <c r="G55" s="630"/>
    </row>
    <row r="56" spans="1:39">
      <c r="A56" s="167"/>
      <c r="B56" s="165" t="s">
        <v>115</v>
      </c>
      <c r="C56" s="165"/>
    </row>
  </sheetData>
  <sheetProtection selectLockedCells="1" selectUnlockedCells="1"/>
  <mergeCells count="38">
    <mergeCell ref="B51:F51"/>
    <mergeCell ref="B52:F52"/>
    <mergeCell ref="B53:F53"/>
    <mergeCell ref="B54:F54"/>
    <mergeCell ref="B55:G55"/>
    <mergeCell ref="AH48:AJ48"/>
    <mergeCell ref="AK48:AM48"/>
    <mergeCell ref="AH49:AM50"/>
    <mergeCell ref="AB14:AD14"/>
    <mergeCell ref="AE14:AG14"/>
    <mergeCell ref="AH14:AJ14"/>
    <mergeCell ref="AK14:AM14"/>
    <mergeCell ref="AB48:AF48"/>
    <mergeCell ref="D48:F48"/>
    <mergeCell ref="G48:I48"/>
    <mergeCell ref="K48:Q48"/>
    <mergeCell ref="R48:T48"/>
    <mergeCell ref="W48:AA48"/>
    <mergeCell ref="U10:Z10"/>
    <mergeCell ref="AA10:AK10"/>
    <mergeCell ref="D14:F14"/>
    <mergeCell ref="G14:I14"/>
    <mergeCell ref="J14:L14"/>
    <mergeCell ref="M14:O14"/>
    <mergeCell ref="P14:R14"/>
    <mergeCell ref="S14:U14"/>
    <mergeCell ref="V14:X14"/>
    <mergeCell ref="Y14:AA14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5:D44">
    <cfRule type="containsText" dxfId="43" priority="12" stopIfTrue="1" operator="containsText" text="samedi">
      <formula>NOT(ISERROR(SEARCH("samedi",D15)))</formula>
    </cfRule>
    <cfRule type="containsText" dxfId="42" priority="13" stopIfTrue="1" operator="containsText" text="sam">
      <formula>NOT(ISERROR(SEARCH("sam",D15)))</formula>
    </cfRule>
  </conditionalFormatting>
  <conditionalFormatting sqref="D15:E45 F15 F17:F22 F24:F45 G15:N45 O15 O17:O45 P15:AM45">
    <cfRule type="containsText" dxfId="41" priority="6" stopIfTrue="1" operator="containsText" text="sam">
      <formula>NOT(ISERROR(SEARCH("sam",D15)))</formula>
    </cfRule>
    <cfRule type="containsText" dxfId="40" priority="7" stopIfTrue="1" operator="containsText" text="sam;dim">
      <formula>NOT(ISERROR(SEARCH("sam;dim",D15)))</formula>
    </cfRule>
    <cfRule type="containsText" dxfId="39" priority="8" stopIfTrue="1" operator="containsText" text="dim">
      <formula>NOT(ISERROR(SEARCH("dim",D15)))</formula>
    </cfRule>
    <cfRule type="containsText" dxfId="38" priority="9" stopIfTrue="1" operator="containsText" text="lun">
      <formula>NOT(ISERROR(SEARCH("lun",D15)))</formula>
    </cfRule>
    <cfRule type="containsText" dxfId="37" priority="10" stopIfTrue="1" operator="containsText" text="lun">
      <formula>NOT(ISERROR(SEARCH("lun",D15)))</formula>
    </cfRule>
    <cfRule type="containsText" dxfId="36" priority="11" stopIfTrue="1" operator="containsText" text="dim">
      <formula>NOT(ISERROR(SEARCH("dim",D15)))</formula>
    </cfRule>
  </conditionalFormatting>
  <conditionalFormatting sqref="D16">
    <cfRule type="containsText" dxfId="35" priority="5" stopIfTrue="1" operator="containsText" text="sam">
      <formula>NOT(ISERROR(SEARCH("sam",D16)))</formula>
    </cfRule>
  </conditionalFormatting>
  <conditionalFormatting sqref="A53">
    <cfRule type="containsText" dxfId="34" priority="4" operator="containsText" text="FERIE">
      <formula>NOT(ISERROR(SEARCH("FERIE",A53)))</formula>
    </cfRule>
  </conditionalFormatting>
  <conditionalFormatting sqref="A52">
    <cfRule type="cellIs" dxfId="33" priority="3" operator="equal">
      <formula>$A$53</formula>
    </cfRule>
  </conditionalFormatting>
  <conditionalFormatting sqref="A52">
    <cfRule type="cellIs" dxfId="32" priority="2" operator="equal">
      <formula>$A$53</formula>
    </cfRule>
  </conditionalFormatting>
  <conditionalFormatting sqref="A53">
    <cfRule type="cellIs" dxfId="31" priority="1" operator="equal">
      <formula>$A$53</formula>
    </cfRule>
  </conditionalFormatting>
  <pageMargins left="1.0902777777777777" right="0.2361111111111111" top="0.19652777777777777" bottom="0.11805555555555555" header="0.51180555555555551" footer="0.51180555555555551"/>
  <pageSetup paperSize="9" scale="60" firstPageNumber="0" orientation="landscape" r:id="rId1"/>
  <headerFooter alignWithMargins="0"/>
  <drawing r:id="rId2"/>
</worksheet>
</file>

<file path=xl/worksheets/sheet65.xml><?xml version="1.0" encoding="utf-8"?>
<worksheet xmlns="http://schemas.openxmlformats.org/spreadsheetml/2006/main" xmlns:r="http://schemas.openxmlformats.org/officeDocument/2006/relationships">
  <sheetPr>
    <pageSetUpPr fitToPage="1"/>
  </sheetPr>
  <dimension ref="A4:BJ31"/>
  <sheetViews>
    <sheetView workbookViewId="0">
      <selection activeCell="BI18" sqref="BI18"/>
    </sheetView>
  </sheetViews>
  <sheetFormatPr baseColWidth="10" defaultColWidth="1.6640625" defaultRowHeight="14.4"/>
  <cols>
    <col min="1" max="1" width="10.6640625" style="34" customWidth="1"/>
    <col min="2" max="59" width="1.6640625" style="34"/>
    <col min="60" max="60" width="2.44140625" style="34" customWidth="1"/>
    <col min="61" max="61" width="11" style="35" customWidth="1"/>
    <col min="62" max="239" width="10.6640625" style="34" customWidth="1"/>
    <col min="240" max="16384" width="1.6640625" style="34"/>
  </cols>
  <sheetData>
    <row r="4" spans="1:62" ht="15.6">
      <c r="A4" s="36" t="str">
        <f>'Liste des personnels'!D3</f>
        <v xml:space="preserve">Lycée professionnel Georges Guynemer </v>
      </c>
      <c r="BA4" s="37" t="str">
        <f>'Liste des personnels'!G3</f>
        <v>Année scolaire 2017-2018</v>
      </c>
      <c r="BG4" s="35"/>
      <c r="BI4" s="34"/>
    </row>
    <row r="5" spans="1:62">
      <c r="A5" s="36" t="str">
        <f>'Liste des personnels'!D4</f>
        <v>Saint-Pol-sur-Mer</v>
      </c>
      <c r="AO5" s="34" t="s">
        <v>116</v>
      </c>
      <c r="BC5" s="35"/>
      <c r="BF5" s="673">
        <f>'Liste des personnels'!J39</f>
        <v>41520</v>
      </c>
      <c r="BG5" s="673"/>
      <c r="BH5" s="673"/>
      <c r="BI5" s="673"/>
    </row>
    <row r="6" spans="1:62">
      <c r="AO6" s="674" t="s">
        <v>117</v>
      </c>
      <c r="AP6" s="674"/>
      <c r="AQ6" s="674"/>
      <c r="AR6" s="674"/>
      <c r="AS6" s="674"/>
      <c r="AT6" s="674"/>
      <c r="AU6" s="674"/>
      <c r="AV6" s="674"/>
      <c r="AW6" s="674"/>
      <c r="AX6" s="674"/>
      <c r="AY6" s="674"/>
      <c r="AZ6" s="674"/>
      <c r="BA6" s="674"/>
      <c r="BB6" s="674"/>
      <c r="BC6" s="674"/>
      <c r="BD6" s="674"/>
      <c r="BF6" s="673">
        <f>'Liste des personnels'!L39</f>
        <v>41669</v>
      </c>
      <c r="BG6" s="673"/>
      <c r="BH6" s="673"/>
      <c r="BI6" s="673"/>
    </row>
    <row r="8" spans="1:62" s="38" customFormat="1" ht="18.75" customHeight="1">
      <c r="B8" s="39" t="s">
        <v>69</v>
      </c>
      <c r="N8" s="39" t="str">
        <f>'Liste des personnels'!C39</f>
        <v>Nathalie HUGUES</v>
      </c>
      <c r="AK8" s="613" t="s">
        <v>70</v>
      </c>
      <c r="AL8" s="613"/>
      <c r="AM8" s="613"/>
      <c r="AN8" s="613"/>
      <c r="AO8" s="613"/>
      <c r="AP8" s="613"/>
      <c r="AQ8" s="613"/>
      <c r="AR8" s="613"/>
      <c r="AS8" s="614" t="str">
        <f>'Liste des personnels'!D39</f>
        <v>Agent Technique Territorial contractuel</v>
      </c>
      <c r="AT8" s="614"/>
      <c r="AU8" s="614"/>
      <c r="AV8" s="614"/>
      <c r="AW8" s="614"/>
      <c r="AX8" s="614"/>
      <c r="AY8" s="614"/>
      <c r="AZ8" s="614"/>
      <c r="BA8" s="614"/>
      <c r="BB8" s="614"/>
      <c r="BC8" s="614"/>
      <c r="BD8" s="614"/>
      <c r="BE8" s="614"/>
      <c r="BF8" s="614"/>
      <c r="BG8" s="614"/>
      <c r="BH8" s="614"/>
      <c r="BI8" s="614"/>
      <c r="BJ8" s="614"/>
    </row>
    <row r="9" spans="1:62" ht="15" customHeight="1">
      <c r="AK9" s="615" t="s">
        <v>71</v>
      </c>
      <c r="AL9" s="615"/>
      <c r="AM9" s="615"/>
      <c r="AN9" s="615"/>
      <c r="AO9" s="615"/>
      <c r="AP9" s="615"/>
      <c r="AQ9" s="615"/>
      <c r="AR9" s="615"/>
      <c r="AS9" s="616" t="str">
        <f>'Liste des personnels'!E39</f>
        <v>Entretien</v>
      </c>
      <c r="AT9" s="616"/>
      <c r="AU9" s="616"/>
      <c r="AV9" s="616"/>
      <c r="AW9" s="616"/>
      <c r="AX9" s="616"/>
      <c r="AY9" s="616"/>
      <c r="AZ9" s="616"/>
      <c r="BA9" s="616"/>
      <c r="BB9" s="616"/>
      <c r="BC9" s="616"/>
      <c r="BD9" s="616"/>
      <c r="BE9" s="616"/>
      <c r="BF9" s="616"/>
      <c r="BG9" s="616"/>
      <c r="BH9" s="616"/>
      <c r="BI9" s="616"/>
    </row>
    <row r="10" spans="1:62" ht="15" customHeight="1">
      <c r="AK10" s="615" t="s">
        <v>72</v>
      </c>
      <c r="AL10" s="615"/>
      <c r="AM10" s="615"/>
      <c r="AN10" s="615"/>
      <c r="AO10" s="615"/>
      <c r="AP10" s="615"/>
      <c r="AQ10" s="615"/>
      <c r="AR10" s="615"/>
      <c r="AS10" s="617">
        <f>'Liste des personnels'!F39</f>
        <v>1</v>
      </c>
      <c r="AT10" s="617"/>
      <c r="AU10" s="617"/>
      <c r="AV10" s="617"/>
      <c r="AW10" s="617"/>
      <c r="AX10" s="617"/>
      <c r="AY10" s="617"/>
      <c r="AZ10" s="617"/>
      <c r="BA10" s="617"/>
      <c r="BB10" s="617"/>
      <c r="BC10" s="617"/>
      <c r="BD10" s="617"/>
      <c r="BE10" s="617"/>
      <c r="BF10" s="617"/>
      <c r="BG10" s="617"/>
      <c r="BH10" s="617"/>
      <c r="BI10" s="617"/>
    </row>
    <row r="11" spans="1:62" ht="15" thickBot="1"/>
    <row r="12" spans="1:62" ht="15.9" customHeight="1" thickTop="1">
      <c r="A12" s="42"/>
      <c r="B12" s="43"/>
      <c r="C12" s="42"/>
      <c r="D12" s="44"/>
      <c r="E12" s="618" t="s">
        <v>73</v>
      </c>
      <c r="F12" s="618"/>
      <c r="G12" s="618"/>
      <c r="H12" s="618"/>
      <c r="I12" s="618"/>
      <c r="J12" s="618"/>
      <c r="K12" s="618"/>
      <c r="L12" s="618"/>
      <c r="M12" s="618"/>
      <c r="N12" s="618"/>
      <c r="O12" s="618"/>
      <c r="P12" s="618"/>
      <c r="Q12" s="618"/>
      <c r="R12" s="618"/>
      <c r="S12" s="618"/>
      <c r="T12" s="618"/>
      <c r="U12" s="618"/>
      <c r="V12" s="618"/>
      <c r="W12" s="618"/>
      <c r="X12" s="618"/>
      <c r="Y12" s="618"/>
      <c r="Z12" s="618"/>
      <c r="AA12" s="618"/>
      <c r="AB12" s="618"/>
      <c r="AC12" s="618"/>
      <c r="AD12" s="618"/>
      <c r="AE12" s="618"/>
      <c r="AF12" s="618"/>
      <c r="AG12" s="618"/>
      <c r="AH12" s="618"/>
      <c r="AI12" s="618"/>
      <c r="AJ12" s="618"/>
      <c r="AK12" s="618"/>
      <c r="AL12" s="618"/>
      <c r="AM12" s="618"/>
      <c r="AN12" s="618"/>
      <c r="AO12" s="618"/>
      <c r="AP12" s="618"/>
      <c r="AQ12" s="618"/>
      <c r="AR12" s="618"/>
      <c r="AS12" s="618"/>
      <c r="AT12" s="618"/>
      <c r="AU12" s="618"/>
      <c r="AV12" s="618"/>
      <c r="AW12" s="618"/>
      <c r="AX12" s="618"/>
      <c r="AY12" s="618"/>
      <c r="AZ12" s="618"/>
      <c r="BA12" s="618"/>
      <c r="BB12" s="618"/>
      <c r="BC12" s="618"/>
      <c r="BD12" s="618"/>
      <c r="BE12" s="618"/>
      <c r="BF12" s="618"/>
      <c r="BG12" s="618"/>
      <c r="BH12" s="618"/>
      <c r="BI12" s="45"/>
    </row>
    <row r="13" spans="1:62" ht="15.9" customHeight="1" thickBot="1">
      <c r="A13" s="46" t="s">
        <v>74</v>
      </c>
      <c r="B13" s="47"/>
      <c r="C13" s="619">
        <v>6</v>
      </c>
      <c r="D13" s="619"/>
      <c r="E13" s="48"/>
      <c r="F13" s="48"/>
      <c r="G13" s="620">
        <v>7</v>
      </c>
      <c r="H13" s="620"/>
      <c r="I13" s="48"/>
      <c r="J13" s="48"/>
      <c r="K13" s="620">
        <v>8</v>
      </c>
      <c r="L13" s="620"/>
      <c r="M13" s="48"/>
      <c r="N13" s="48"/>
      <c r="O13" s="620">
        <v>9</v>
      </c>
      <c r="P13" s="620"/>
      <c r="Q13" s="48"/>
      <c r="R13" s="48"/>
      <c r="S13" s="620">
        <v>10</v>
      </c>
      <c r="T13" s="620"/>
      <c r="U13" s="48"/>
      <c r="V13" s="48"/>
      <c r="W13" s="620">
        <v>11</v>
      </c>
      <c r="X13" s="620"/>
      <c r="Y13" s="48"/>
      <c r="Z13" s="48"/>
      <c r="AA13" s="620">
        <v>12</v>
      </c>
      <c r="AB13" s="620"/>
      <c r="AC13" s="48"/>
      <c r="AD13" s="48"/>
      <c r="AE13" s="620">
        <v>13</v>
      </c>
      <c r="AF13" s="620"/>
      <c r="AG13" s="48"/>
      <c r="AH13" s="48"/>
      <c r="AI13" s="620">
        <v>14</v>
      </c>
      <c r="AJ13" s="620"/>
      <c r="AK13" s="48"/>
      <c r="AL13" s="48"/>
      <c r="AM13" s="620">
        <v>15</v>
      </c>
      <c r="AN13" s="620"/>
      <c r="AO13" s="48"/>
      <c r="AP13" s="48"/>
      <c r="AQ13" s="620">
        <v>16</v>
      </c>
      <c r="AR13" s="620"/>
      <c r="AS13" s="48"/>
      <c r="AT13" s="48"/>
      <c r="AU13" s="620">
        <v>17</v>
      </c>
      <c r="AV13" s="620"/>
      <c r="AW13" s="48"/>
      <c r="AX13" s="48"/>
      <c r="AY13" s="620">
        <v>18</v>
      </c>
      <c r="AZ13" s="620"/>
      <c r="BA13" s="48"/>
      <c r="BB13" s="48"/>
      <c r="BC13" s="620">
        <v>19</v>
      </c>
      <c r="BD13" s="620"/>
      <c r="BE13" s="48"/>
      <c r="BF13" s="48"/>
      <c r="BG13" s="622">
        <v>20</v>
      </c>
      <c r="BH13" s="622"/>
      <c r="BI13" s="49" t="s">
        <v>75</v>
      </c>
    </row>
    <row r="14" spans="1:62" ht="30" customHeight="1" thickTop="1">
      <c r="A14" s="50" t="s">
        <v>76</v>
      </c>
      <c r="B14" s="51"/>
      <c r="C14" s="52"/>
      <c r="D14" s="53"/>
      <c r="E14" s="54"/>
      <c r="F14" s="54"/>
      <c r="G14" s="54"/>
      <c r="H14" s="278"/>
      <c r="I14" s="279"/>
      <c r="J14" s="322"/>
      <c r="K14" s="322"/>
      <c r="L14" s="278"/>
      <c r="M14" s="279"/>
      <c r="N14" s="279"/>
      <c r="O14" s="279"/>
      <c r="P14" s="278"/>
      <c r="Q14" s="279"/>
      <c r="R14" s="279"/>
      <c r="S14" s="279"/>
      <c r="T14" s="320"/>
      <c r="U14" s="279"/>
      <c r="V14" s="279"/>
      <c r="W14" s="279"/>
      <c r="X14" s="278"/>
      <c r="Y14" s="391"/>
      <c r="Z14" s="391"/>
      <c r="AA14" s="391"/>
      <c r="AB14" s="278"/>
      <c r="AC14" s="279"/>
      <c r="AD14" s="279"/>
      <c r="AE14" s="279"/>
      <c r="AF14" s="278"/>
      <c r="AG14" s="279"/>
      <c r="AH14" s="279"/>
      <c r="AI14" s="279"/>
      <c r="AJ14" s="278"/>
      <c r="AK14" s="279"/>
      <c r="AL14" s="574"/>
      <c r="AM14" s="279"/>
      <c r="AN14" s="278"/>
      <c r="AO14" s="279"/>
      <c r="AP14" s="279"/>
      <c r="AQ14" s="576"/>
      <c r="AR14" s="392"/>
      <c r="AS14" s="391"/>
      <c r="AT14" s="391"/>
      <c r="AU14" s="391"/>
      <c r="AV14" s="392"/>
      <c r="AW14" s="391"/>
      <c r="AX14" s="391"/>
      <c r="AY14" s="391"/>
      <c r="AZ14" s="392"/>
      <c r="BA14" s="391"/>
      <c r="BB14" s="54"/>
      <c r="BC14" s="54"/>
      <c r="BD14" s="60"/>
      <c r="BE14" s="57"/>
      <c r="BF14" s="57"/>
      <c r="BG14" s="54"/>
      <c r="BH14" s="182"/>
      <c r="BI14" s="62">
        <v>0.33333333333333331</v>
      </c>
      <c r="BJ14" s="121"/>
    </row>
    <row r="15" spans="1:62" ht="30" customHeight="1">
      <c r="A15" s="63" t="s">
        <v>77</v>
      </c>
      <c r="B15" s="64"/>
      <c r="C15" s="65"/>
      <c r="D15" s="66"/>
      <c r="E15" s="67"/>
      <c r="F15" s="67"/>
      <c r="G15" s="67"/>
      <c r="H15" s="280"/>
      <c r="I15" s="281"/>
      <c r="J15" s="323"/>
      <c r="K15" s="323"/>
      <c r="L15" s="280"/>
      <c r="M15" s="281"/>
      <c r="N15" s="281"/>
      <c r="O15" s="281"/>
      <c r="P15" s="280"/>
      <c r="Q15" s="281"/>
      <c r="R15" s="281"/>
      <c r="S15" s="281"/>
      <c r="T15" s="390"/>
      <c r="U15" s="281"/>
      <c r="V15" s="281"/>
      <c r="W15" s="281"/>
      <c r="X15" s="280"/>
      <c r="Y15" s="393"/>
      <c r="Z15" s="393"/>
      <c r="AA15" s="393"/>
      <c r="AB15" s="280"/>
      <c r="AC15" s="281"/>
      <c r="AD15" s="281"/>
      <c r="AE15" s="281"/>
      <c r="AF15" s="280"/>
      <c r="AG15" s="281"/>
      <c r="AH15" s="281"/>
      <c r="AI15" s="281"/>
      <c r="AJ15" s="280"/>
      <c r="AK15" s="281"/>
      <c r="AL15" s="575"/>
      <c r="AM15" s="281"/>
      <c r="AN15" s="280"/>
      <c r="AO15" s="281"/>
      <c r="AP15" s="281"/>
      <c r="AQ15" s="485"/>
      <c r="AR15" s="396"/>
      <c r="AS15" s="393"/>
      <c r="AT15" s="394"/>
      <c r="AU15" s="394"/>
      <c r="AV15" s="395"/>
      <c r="AW15" s="394"/>
      <c r="AX15" s="394"/>
      <c r="AY15" s="394"/>
      <c r="AZ15" s="395"/>
      <c r="BA15" s="394"/>
      <c r="BB15" s="74"/>
      <c r="BC15" s="74"/>
      <c r="BD15" s="77"/>
      <c r="BE15" s="78"/>
      <c r="BF15" s="78"/>
      <c r="BG15" s="74"/>
      <c r="BH15" s="183"/>
      <c r="BI15" s="80">
        <v>0.33333333333333331</v>
      </c>
      <c r="BJ15" s="121"/>
    </row>
    <row r="16" spans="1:62" ht="30" customHeight="1">
      <c r="A16" s="63" t="s">
        <v>78</v>
      </c>
      <c r="B16" s="64"/>
      <c r="C16" s="65"/>
      <c r="D16" s="66"/>
      <c r="E16" s="74"/>
      <c r="F16" s="74"/>
      <c r="G16" s="74"/>
      <c r="H16" s="282"/>
      <c r="I16" s="283"/>
      <c r="J16" s="399"/>
      <c r="K16" s="398"/>
      <c r="L16" s="282"/>
      <c r="M16" s="283"/>
      <c r="N16" s="283"/>
      <c r="O16" s="283"/>
      <c r="P16" s="282"/>
      <c r="Q16" s="283"/>
      <c r="R16" s="283"/>
      <c r="S16" s="283"/>
      <c r="T16" s="321"/>
      <c r="U16" s="283"/>
      <c r="V16" s="283"/>
      <c r="W16" s="283"/>
      <c r="X16" s="282"/>
      <c r="Y16" s="283"/>
      <c r="Z16" s="283"/>
      <c r="AA16" s="283"/>
      <c r="AB16" s="282"/>
      <c r="AC16" s="74"/>
      <c r="AD16" s="74"/>
      <c r="AE16" s="74"/>
      <c r="AF16" s="66"/>
      <c r="AG16" s="74"/>
      <c r="AH16" s="74"/>
      <c r="AI16" s="74"/>
      <c r="AJ16" s="66"/>
      <c r="AK16" s="74"/>
      <c r="AL16" s="74"/>
      <c r="AM16" s="74"/>
      <c r="AN16" s="66"/>
      <c r="AO16" s="74"/>
      <c r="AP16" s="74"/>
      <c r="AQ16" s="394"/>
      <c r="AR16" s="395"/>
      <c r="AS16" s="394"/>
      <c r="AT16" s="394"/>
      <c r="AU16" s="394"/>
      <c r="AV16" s="395"/>
      <c r="AW16" s="394"/>
      <c r="AX16" s="394"/>
      <c r="AY16" s="394"/>
      <c r="AZ16" s="395"/>
      <c r="BA16" s="394"/>
      <c r="BB16" s="74"/>
      <c r="BC16" s="74"/>
      <c r="BD16" s="77"/>
      <c r="BE16" s="78"/>
      <c r="BF16" s="78"/>
      <c r="BG16" s="74"/>
      <c r="BH16" s="183"/>
      <c r="BI16" s="80">
        <v>0.20833333333333334</v>
      </c>
      <c r="BJ16" s="121"/>
    </row>
    <row r="17" spans="1:62" ht="30" customHeight="1">
      <c r="A17" s="81" t="s">
        <v>79</v>
      </c>
      <c r="B17" s="82"/>
      <c r="C17" s="83"/>
      <c r="D17" s="70"/>
      <c r="E17" s="67"/>
      <c r="F17" s="67"/>
      <c r="G17" s="67"/>
      <c r="H17" s="280"/>
      <c r="I17" s="281"/>
      <c r="J17" s="323"/>
      <c r="K17" s="323"/>
      <c r="L17" s="280"/>
      <c r="M17" s="281"/>
      <c r="N17" s="281"/>
      <c r="O17" s="281"/>
      <c r="P17" s="280"/>
      <c r="Q17" s="281"/>
      <c r="R17" s="281"/>
      <c r="S17" s="281"/>
      <c r="T17" s="390"/>
      <c r="U17" s="281"/>
      <c r="V17" s="281"/>
      <c r="W17" s="281"/>
      <c r="X17" s="280"/>
      <c r="Y17" s="393"/>
      <c r="Z17" s="393"/>
      <c r="AA17" s="393"/>
      <c r="AB17" s="280"/>
      <c r="AC17" s="281"/>
      <c r="AD17" s="281"/>
      <c r="AE17" s="281"/>
      <c r="AF17" s="280"/>
      <c r="AG17" s="281"/>
      <c r="AH17" s="281"/>
      <c r="AI17" s="281"/>
      <c r="AJ17" s="280"/>
      <c r="AK17" s="281"/>
      <c r="AL17" s="575"/>
      <c r="AM17" s="281"/>
      <c r="AN17" s="280"/>
      <c r="AO17" s="281"/>
      <c r="AP17" s="281"/>
      <c r="AQ17" s="485"/>
      <c r="AR17" s="396"/>
      <c r="AS17" s="393"/>
      <c r="AT17" s="393"/>
      <c r="AU17" s="393"/>
      <c r="AV17" s="396"/>
      <c r="AW17" s="393"/>
      <c r="AX17" s="393"/>
      <c r="AY17" s="393"/>
      <c r="AZ17" s="396"/>
      <c r="BA17" s="393"/>
      <c r="BB17" s="67"/>
      <c r="BC17" s="67"/>
      <c r="BD17" s="72"/>
      <c r="BE17" s="71"/>
      <c r="BF17" s="71"/>
      <c r="BG17" s="67"/>
      <c r="BH17" s="184"/>
      <c r="BI17" s="87">
        <v>0.33333333333333331</v>
      </c>
      <c r="BJ17" s="121"/>
    </row>
    <row r="18" spans="1:62" ht="30" customHeight="1">
      <c r="A18" s="63" t="s">
        <v>80</v>
      </c>
      <c r="B18" s="64"/>
      <c r="C18" s="65"/>
      <c r="D18" s="66"/>
      <c r="E18" s="67"/>
      <c r="F18" s="67"/>
      <c r="G18" s="67"/>
      <c r="H18" s="280"/>
      <c r="I18" s="281"/>
      <c r="J18" s="323"/>
      <c r="K18" s="323"/>
      <c r="L18" s="280"/>
      <c r="M18" s="281"/>
      <c r="N18" s="281"/>
      <c r="O18" s="281"/>
      <c r="P18" s="280"/>
      <c r="Q18" s="281"/>
      <c r="R18" s="281"/>
      <c r="S18" s="281"/>
      <c r="T18" s="390"/>
      <c r="U18" s="281"/>
      <c r="V18" s="281"/>
      <c r="W18" s="281"/>
      <c r="X18" s="280"/>
      <c r="Y18" s="393"/>
      <c r="Z18" s="393"/>
      <c r="AA18" s="393"/>
      <c r="AB18" s="280"/>
      <c r="AC18" s="281"/>
      <c r="AD18" s="281"/>
      <c r="AE18" s="281"/>
      <c r="AF18" s="280"/>
      <c r="AG18" s="281"/>
      <c r="AH18" s="281"/>
      <c r="AI18" s="281"/>
      <c r="AJ18" s="280"/>
      <c r="AK18" s="281"/>
      <c r="AL18" s="575"/>
      <c r="AM18" s="281"/>
      <c r="AN18" s="280"/>
      <c r="AO18" s="281"/>
      <c r="AP18" s="281"/>
      <c r="AQ18" s="485"/>
      <c r="AR18" s="396"/>
      <c r="AS18" s="393"/>
      <c r="AT18" s="394"/>
      <c r="AU18" s="394"/>
      <c r="AV18" s="395"/>
      <c r="AW18" s="394"/>
      <c r="AX18" s="394"/>
      <c r="AY18" s="394"/>
      <c r="AZ18" s="395"/>
      <c r="BA18" s="394"/>
      <c r="BB18" s="74"/>
      <c r="BC18" s="74"/>
      <c r="BD18" s="77"/>
      <c r="BE18" s="78"/>
      <c r="BF18" s="78"/>
      <c r="BG18" s="74"/>
      <c r="BH18" s="183"/>
      <c r="BI18" s="80">
        <v>0.33333333333333331</v>
      </c>
      <c r="BJ18" s="121"/>
    </row>
    <row r="19" spans="1:62" ht="15" customHeight="1">
      <c r="A19" s="89"/>
      <c r="B19" s="90"/>
      <c r="C19" s="91"/>
      <c r="D19" s="92"/>
      <c r="E19" s="93"/>
      <c r="F19" s="93"/>
      <c r="G19" s="93"/>
      <c r="H19" s="92"/>
      <c r="I19" s="93"/>
      <c r="J19" s="93"/>
      <c r="K19" s="93"/>
      <c r="L19" s="92"/>
      <c r="M19" s="93"/>
      <c r="N19" s="93"/>
      <c r="O19" s="93"/>
      <c r="P19" s="92"/>
      <c r="Q19" s="93"/>
      <c r="R19" s="93"/>
      <c r="S19" s="93"/>
      <c r="T19" s="92"/>
      <c r="U19" s="93"/>
      <c r="V19" s="93"/>
      <c r="W19" s="93"/>
      <c r="X19" s="92"/>
      <c r="Y19" s="93"/>
      <c r="Z19" s="93"/>
      <c r="AA19" s="93"/>
      <c r="AB19" s="92"/>
      <c r="AC19" s="93"/>
      <c r="AD19" s="93"/>
      <c r="AE19" s="93"/>
      <c r="AF19" s="92"/>
      <c r="AG19" s="93"/>
      <c r="AH19" s="93"/>
      <c r="AI19" s="93"/>
      <c r="AJ19" s="92"/>
      <c r="AK19" s="93"/>
      <c r="AL19" s="93"/>
      <c r="AM19" s="93"/>
      <c r="AN19" s="92"/>
      <c r="AO19" s="93"/>
      <c r="AP19" s="93"/>
      <c r="AQ19" s="93"/>
      <c r="AR19" s="92"/>
      <c r="AS19" s="93"/>
      <c r="AT19" s="93"/>
      <c r="AU19" s="93"/>
      <c r="AV19" s="92"/>
      <c r="AW19" s="93"/>
      <c r="AX19" s="93"/>
      <c r="AY19" s="93"/>
      <c r="AZ19" s="92"/>
      <c r="BA19" s="93"/>
      <c r="BB19" s="93"/>
      <c r="BC19" s="93"/>
      <c r="BD19" s="92"/>
      <c r="BE19" s="93"/>
      <c r="BF19" s="93"/>
      <c r="BG19" s="93"/>
      <c r="BH19" s="185"/>
      <c r="BI19" s="95"/>
      <c r="BJ19" s="121"/>
    </row>
    <row r="20" spans="1:62" ht="15" customHeight="1" thickBot="1">
      <c r="A20" s="46" t="s">
        <v>81</v>
      </c>
      <c r="B20" s="47"/>
      <c r="C20" s="96"/>
      <c r="D20" s="97"/>
      <c r="E20" s="98"/>
      <c r="F20" s="98"/>
      <c r="G20" s="98"/>
      <c r="H20" s="97"/>
      <c r="I20" s="98"/>
      <c r="J20" s="98"/>
      <c r="K20" s="98"/>
      <c r="L20" s="97"/>
      <c r="M20" s="98"/>
      <c r="N20" s="98"/>
      <c r="O20" s="98"/>
      <c r="P20" s="97"/>
      <c r="Q20" s="98"/>
      <c r="R20" s="98"/>
      <c r="S20" s="98"/>
      <c r="T20" s="97"/>
      <c r="U20" s="98"/>
      <c r="V20" s="98"/>
      <c r="W20" s="98"/>
      <c r="X20" s="97"/>
      <c r="Y20" s="98"/>
      <c r="Z20" s="98"/>
      <c r="AA20" s="98"/>
      <c r="AB20" s="97"/>
      <c r="AC20" s="98"/>
      <c r="AD20" s="98"/>
      <c r="AE20" s="98"/>
      <c r="AF20" s="97"/>
      <c r="AG20" s="98"/>
      <c r="AH20" s="98"/>
      <c r="AI20" s="98"/>
      <c r="AJ20" s="97"/>
      <c r="AK20" s="98"/>
      <c r="AL20" s="98"/>
      <c r="AM20" s="98"/>
      <c r="AN20" s="97"/>
      <c r="AO20" s="98"/>
      <c r="AP20" s="98"/>
      <c r="AQ20" s="98"/>
      <c r="AR20" s="97"/>
      <c r="AS20" s="98"/>
      <c r="AT20" s="98"/>
      <c r="AU20" s="98"/>
      <c r="AV20" s="97"/>
      <c r="AW20" s="98"/>
      <c r="AX20" s="98"/>
      <c r="AY20" s="98"/>
      <c r="AZ20" s="97"/>
      <c r="BA20" s="98"/>
      <c r="BB20" s="98"/>
      <c r="BC20" s="98"/>
      <c r="BD20" s="97"/>
      <c r="BE20" s="98"/>
      <c r="BF20" s="98"/>
      <c r="BG20" s="98"/>
      <c r="BH20" s="186"/>
      <c r="BI20" s="100"/>
      <c r="BJ20" s="121"/>
    </row>
    <row r="21" spans="1:62" ht="15.6" thickTop="1" thickBot="1">
      <c r="B21" s="34" t="s">
        <v>82</v>
      </c>
      <c r="BB21" s="101"/>
      <c r="BC21" s="102"/>
      <c r="BD21" s="102"/>
      <c r="BE21" s="102"/>
      <c r="BF21" s="621" t="s">
        <v>83</v>
      </c>
      <c r="BG21" s="621"/>
      <c r="BH21" s="621"/>
      <c r="BI21" s="187">
        <f>BI14+BI15+BI16+BI17+BI18</f>
        <v>1.5416666666666665</v>
      </c>
      <c r="BJ21" s="364"/>
    </row>
    <row r="22" spans="1:62" ht="15" thickTop="1">
      <c r="E22" s="699"/>
      <c r="F22" s="700"/>
      <c r="G22" s="701"/>
      <c r="I22" s="572" t="s">
        <v>249</v>
      </c>
      <c r="BB22" s="102"/>
      <c r="BC22" s="102"/>
      <c r="BD22" s="102"/>
      <c r="BE22" s="102"/>
      <c r="BF22" s="102"/>
      <c r="BG22" s="102"/>
      <c r="BH22" s="102"/>
      <c r="BI22" s="107"/>
    </row>
    <row r="23" spans="1:62">
      <c r="E23" s="573"/>
      <c r="F23" s="573"/>
      <c r="G23" s="573"/>
      <c r="BB23" s="102"/>
      <c r="BC23" s="102"/>
      <c r="BD23" s="102"/>
      <c r="BE23" s="102"/>
      <c r="BF23" s="102"/>
      <c r="BG23" s="102"/>
      <c r="BH23" s="102"/>
      <c r="BI23" s="107"/>
    </row>
    <row r="24" spans="1:62">
      <c r="BB24" s="102"/>
      <c r="BC24" s="102"/>
      <c r="BD24" s="102"/>
      <c r="BE24" s="102"/>
      <c r="BF24" s="102"/>
      <c r="BG24" s="102"/>
      <c r="BH24" s="102"/>
    </row>
    <row r="25" spans="1:62">
      <c r="BB25" s="102"/>
      <c r="BC25" s="102"/>
      <c r="BD25" s="102"/>
      <c r="BE25" s="102"/>
      <c r="BF25" s="102"/>
      <c r="BG25" s="102"/>
      <c r="BH25" s="102"/>
    </row>
    <row r="26" spans="1:62">
      <c r="L26" s="108" t="str">
        <f>'Liste des personnels'!C49</f>
        <v>Saint-Pol-sur-Mer, le 01/09/2017</v>
      </c>
      <c r="M26" s="108"/>
      <c r="BB26" s="102"/>
      <c r="BC26" s="102"/>
      <c r="BD26" s="102"/>
      <c r="BE26" s="102"/>
      <c r="BF26" s="102"/>
      <c r="BG26" s="102"/>
      <c r="BH26" s="102"/>
    </row>
    <row r="27" spans="1:62">
      <c r="L27" s="34" t="s">
        <v>161</v>
      </c>
      <c r="BB27" s="102"/>
      <c r="BC27" s="102"/>
      <c r="BD27" s="102"/>
      <c r="BE27" s="102"/>
      <c r="BF27" s="102"/>
      <c r="BG27" s="102"/>
    </row>
    <row r="28" spans="1:62">
      <c r="AF28" s="34" t="str">
        <f>'Liste des personnels'!$D$51</f>
        <v>Le Proviseur,</v>
      </c>
      <c r="AV28" s="34" t="s">
        <v>85</v>
      </c>
    </row>
    <row r="31" spans="1:62">
      <c r="AH31" s="34" t="str">
        <f>'Liste des personnels'!$D$53</f>
        <v>J-M. SAILLY</v>
      </c>
      <c r="AX31" s="34" t="str">
        <f>N8</f>
        <v>Nathalie HUGUES</v>
      </c>
    </row>
  </sheetData>
  <mergeCells count="27">
    <mergeCell ref="AY13:AZ13"/>
    <mergeCell ref="AE13:AF13"/>
    <mergeCell ref="AI13:AJ13"/>
    <mergeCell ref="AM13:AN13"/>
    <mergeCell ref="AQ13:AR13"/>
    <mergeCell ref="AU13:AV13"/>
    <mergeCell ref="C13:D13"/>
    <mergeCell ref="G13:H13"/>
    <mergeCell ref="K13:L13"/>
    <mergeCell ref="O13:P13"/>
    <mergeCell ref="S13:T13"/>
    <mergeCell ref="E22:G22"/>
    <mergeCell ref="AK9:AR9"/>
    <mergeCell ref="AS9:BI9"/>
    <mergeCell ref="BF5:BI5"/>
    <mergeCell ref="AO6:BD6"/>
    <mergeCell ref="BF6:BI6"/>
    <mergeCell ref="AK8:AR8"/>
    <mergeCell ref="AS8:BJ8"/>
    <mergeCell ref="AK10:AR10"/>
    <mergeCell ref="AS10:BI10"/>
    <mergeCell ref="E12:BH12"/>
    <mergeCell ref="W13:X13"/>
    <mergeCell ref="AA13:AB13"/>
    <mergeCell ref="BC13:BD13"/>
    <mergeCell ref="BG13:BH13"/>
    <mergeCell ref="BF21:BH21"/>
  </mergeCells>
  <printOptions horizontalCentered="1" verticalCentered="1"/>
  <pageMargins left="0.6692913385826772" right="0" top="0" bottom="0" header="0" footer="0"/>
  <pageSetup paperSize="9" orientation="landscape" copies="2" r:id="rId1"/>
  <drawing r:id="rId2"/>
</worksheet>
</file>

<file path=xl/worksheets/sheet66.xml><?xml version="1.0" encoding="utf-8"?>
<worksheet xmlns="http://schemas.openxmlformats.org/spreadsheetml/2006/main" xmlns:r="http://schemas.openxmlformats.org/officeDocument/2006/relationships">
  <sheetPr>
    <pageSetUpPr fitToPage="1"/>
  </sheetPr>
  <dimension ref="A4:BC57"/>
  <sheetViews>
    <sheetView tabSelected="1" topLeftCell="B21" zoomScale="85" zoomScaleNormal="85" workbookViewId="0">
      <selection activeCell="AB48" sqref="AB48:AF48"/>
    </sheetView>
  </sheetViews>
  <sheetFormatPr baseColWidth="10" defaultColWidth="11.44140625" defaultRowHeight="14.4"/>
  <cols>
    <col min="1" max="1" width="7.5546875" style="121" customWidth="1"/>
    <col min="2" max="2" width="7.6640625" style="121" customWidth="1"/>
    <col min="3" max="3" width="6.33203125" style="121" customWidth="1"/>
    <col min="4" max="4" width="4.44140625" style="121" customWidth="1"/>
    <col min="5" max="5" width="3" style="121" customWidth="1"/>
    <col min="6" max="6" width="7.21875" style="121" customWidth="1"/>
    <col min="7" max="7" width="4.33203125" style="121" customWidth="1"/>
    <col min="8" max="8" width="3" style="121" customWidth="1"/>
    <col min="9" max="9" width="7.21875" style="121" customWidth="1"/>
    <col min="10" max="10" width="4.44140625" style="121" customWidth="1"/>
    <col min="11" max="11" width="3" style="121" customWidth="1"/>
    <col min="12" max="12" width="7.21875" style="121" customWidth="1"/>
    <col min="13" max="13" width="4.44140625" style="121" customWidth="1"/>
    <col min="14" max="14" width="3" style="121" customWidth="1"/>
    <col min="15" max="15" width="7.21875" style="121" customWidth="1"/>
    <col min="16" max="16" width="4.33203125" style="121" customWidth="1"/>
    <col min="17" max="17" width="3" style="121" customWidth="1"/>
    <col min="18" max="18" width="7.21875" style="121" customWidth="1"/>
    <col min="19" max="19" width="4.44140625" style="121" customWidth="1"/>
    <col min="20" max="20" width="3" style="121" customWidth="1"/>
    <col min="21" max="21" width="7.21875" style="121" customWidth="1"/>
    <col min="22" max="22" width="4.44140625" style="121" customWidth="1"/>
    <col min="23" max="23" width="3" style="121" customWidth="1"/>
    <col min="24" max="24" width="7.21875" style="121" customWidth="1"/>
    <col min="25" max="25" width="4.44140625" style="121" customWidth="1"/>
    <col min="26" max="26" width="3" style="121" customWidth="1"/>
    <col min="27" max="27" width="7.21875" style="121" customWidth="1"/>
    <col min="28" max="28" width="4.44140625" style="121" customWidth="1"/>
    <col min="29" max="29" width="3" style="121" customWidth="1"/>
    <col min="30" max="30" width="7.21875" style="121" customWidth="1"/>
    <col min="31" max="31" width="4.44140625" style="121" customWidth="1"/>
    <col min="32" max="32" width="3" style="121" customWidth="1"/>
    <col min="33" max="33" width="7.21875" style="121" customWidth="1"/>
    <col min="34" max="34" width="4.33203125" style="121" customWidth="1"/>
    <col min="35" max="35" width="3" style="121" customWidth="1"/>
    <col min="36" max="36" width="7.21875" style="121" customWidth="1"/>
    <col min="37" max="37" width="4.44140625" style="121" customWidth="1"/>
    <col min="38" max="38" width="3" style="121" customWidth="1"/>
    <col min="39" max="39" width="7.21875" style="121" customWidth="1"/>
    <col min="40" max="40" width="11.44140625" style="121"/>
    <col min="41" max="41" width="7.21875" style="121" customWidth="1"/>
    <col min="42" max="16384" width="11.44140625" style="121"/>
  </cols>
  <sheetData>
    <row r="4" spans="1:55" ht="25.8">
      <c r="A4" s="122" t="str">
        <f>'Liste des personnels'!D3</f>
        <v xml:space="preserve">Lycée professionnel Georges Guynemer </v>
      </c>
      <c r="B4" s="123"/>
      <c r="C4" s="123"/>
      <c r="D4" s="123"/>
      <c r="E4" s="123"/>
      <c r="F4" s="123"/>
      <c r="G4" s="91"/>
      <c r="H4" s="91"/>
      <c r="I4" s="91"/>
      <c r="J4" s="91"/>
      <c r="K4" s="91"/>
      <c r="L4" s="91"/>
      <c r="M4" s="91"/>
      <c r="N4" s="91"/>
      <c r="O4" s="91"/>
      <c r="P4" s="91"/>
      <c r="Q4" s="124" t="s">
        <v>86</v>
      </c>
      <c r="R4" s="91"/>
      <c r="S4" s="125"/>
      <c r="T4" s="125"/>
      <c r="U4" s="125"/>
      <c r="V4" s="125"/>
      <c r="W4" s="125"/>
      <c r="X4" s="125"/>
      <c r="Y4" s="91"/>
      <c r="Z4" s="91"/>
      <c r="AA4" s="91"/>
      <c r="AB4" s="91"/>
      <c r="AC4" s="91"/>
      <c r="AD4" s="91"/>
      <c r="AE4" s="91"/>
      <c r="AF4" s="91"/>
      <c r="AG4" s="91"/>
      <c r="AH4" s="91" t="str">
        <f>'Liste des personnels'!G3</f>
        <v>Année scolaire 2017-2018</v>
      </c>
      <c r="AI4" s="91"/>
      <c r="AJ4" s="122"/>
      <c r="AK4" s="91"/>
      <c r="AL4" s="126"/>
      <c r="AM4" s="126"/>
      <c r="AN4" s="127"/>
    </row>
    <row r="5" spans="1:55" ht="17.399999999999999">
      <c r="A5" s="128" t="str">
        <f>'Liste des personnels'!D4</f>
        <v>Saint-Pol-sur-Mer</v>
      </c>
      <c r="B5" s="123"/>
      <c r="C5" s="123"/>
      <c r="D5" s="123"/>
      <c r="E5" s="123"/>
      <c r="F5" s="123"/>
      <c r="G5" s="91"/>
      <c r="H5" s="91"/>
      <c r="I5" s="91"/>
      <c r="J5" s="91"/>
      <c r="K5" s="91"/>
      <c r="L5" s="91"/>
      <c r="M5" s="91"/>
      <c r="N5" s="125"/>
      <c r="O5" s="125"/>
      <c r="P5" s="91"/>
      <c r="Q5" s="125"/>
      <c r="R5" s="125"/>
      <c r="S5" s="125"/>
      <c r="T5" s="125"/>
      <c r="U5" s="125"/>
      <c r="V5" s="125"/>
      <c r="W5" s="125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129"/>
      <c r="AI5" s="127"/>
      <c r="AJ5" s="127"/>
      <c r="AK5" s="127"/>
    </row>
    <row r="6" spans="1:55" ht="32.25" customHeight="1"/>
    <row r="7" spans="1:55" s="130" customFormat="1" ht="18" customHeight="1">
      <c r="A7" s="613" t="s">
        <v>87</v>
      </c>
      <c r="B7" s="613"/>
      <c r="C7" s="613"/>
      <c r="D7" s="613"/>
      <c r="E7" s="613"/>
      <c r="F7" s="613"/>
      <c r="G7" s="613"/>
      <c r="H7" s="613"/>
      <c r="I7" s="613"/>
      <c r="J7" s="39" t="str">
        <f>'Liste des personnels'!C39</f>
        <v>Nathalie HUGUES</v>
      </c>
      <c r="K7" s="38"/>
      <c r="L7" s="38"/>
      <c r="M7" s="38"/>
      <c r="O7" s="38"/>
      <c r="P7" s="38"/>
      <c r="Q7" s="38"/>
      <c r="R7" s="38"/>
      <c r="S7" s="38"/>
      <c r="T7" s="38"/>
      <c r="U7" s="613" t="s">
        <v>70</v>
      </c>
      <c r="V7" s="613"/>
      <c r="W7" s="613"/>
      <c r="X7" s="613"/>
      <c r="Y7" s="613"/>
      <c r="Z7" s="613"/>
      <c r="AA7" s="614" t="str">
        <f>'Liste des personnels'!D39</f>
        <v>Agent Technique Territorial contractuel</v>
      </c>
      <c r="AB7" s="614"/>
      <c r="AC7" s="614"/>
      <c r="AD7" s="614"/>
      <c r="AE7" s="614"/>
      <c r="AF7" s="614"/>
      <c r="AG7" s="614"/>
      <c r="AH7" s="614"/>
      <c r="AI7" s="614"/>
      <c r="AJ7" s="614"/>
      <c r="AK7" s="614"/>
      <c r="AL7" s="131"/>
      <c r="AM7" s="132"/>
      <c r="AN7" s="132"/>
      <c r="AO7" s="132"/>
      <c r="AP7" s="132"/>
      <c r="AQ7" s="132"/>
      <c r="AR7" s="132"/>
      <c r="AS7" s="133"/>
      <c r="AT7" s="133"/>
      <c r="AU7" s="133"/>
      <c r="AV7" s="132"/>
      <c r="AW7" s="40"/>
      <c r="AX7" s="40"/>
      <c r="AY7" s="131"/>
      <c r="AZ7" s="131"/>
      <c r="BA7" s="131"/>
      <c r="BB7" s="38"/>
    </row>
    <row r="8" spans="1:55" ht="18" customHeight="1">
      <c r="U8" s="615" t="s">
        <v>71</v>
      </c>
      <c r="V8" s="615"/>
      <c r="W8" s="615"/>
      <c r="X8" s="615"/>
      <c r="Y8" s="615"/>
      <c r="Z8" s="615"/>
      <c r="AA8" s="616" t="str">
        <f>'Liste des personnels'!E39</f>
        <v>Entretien</v>
      </c>
      <c r="AB8" s="616"/>
      <c r="AC8" s="616"/>
      <c r="AD8" s="616"/>
      <c r="AE8" s="616"/>
      <c r="AF8" s="616"/>
      <c r="AG8" s="616"/>
      <c r="AH8" s="616"/>
      <c r="AI8" s="616"/>
      <c r="AJ8" s="616"/>
      <c r="AK8" s="616"/>
      <c r="AL8" s="134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6"/>
      <c r="AX8" s="136"/>
      <c r="AY8" s="134"/>
      <c r="AZ8" s="134"/>
      <c r="BA8" s="134"/>
    </row>
    <row r="9" spans="1:55" ht="18" customHeight="1">
      <c r="A9" s="628" t="s">
        <v>4</v>
      </c>
      <c r="B9" s="628"/>
      <c r="C9" s="628"/>
      <c r="D9" s="628"/>
      <c r="E9" s="628"/>
      <c r="F9" s="628"/>
      <c r="G9" s="628"/>
      <c r="H9" s="629">
        <f>'Liste des personnels'!J39</f>
        <v>41520</v>
      </c>
      <c r="I9" s="629"/>
      <c r="J9" s="629"/>
      <c r="K9" s="102"/>
      <c r="L9" s="107" t="s">
        <v>5</v>
      </c>
      <c r="M9" s="107"/>
      <c r="N9" s="629">
        <f>'Liste des personnels'!L39</f>
        <v>41669</v>
      </c>
      <c r="O9" s="629"/>
      <c r="P9" s="629"/>
      <c r="U9" s="615" t="s">
        <v>72</v>
      </c>
      <c r="V9" s="615"/>
      <c r="W9" s="615"/>
      <c r="X9" s="615"/>
      <c r="Y9" s="615"/>
      <c r="Z9" s="615"/>
      <c r="AA9" s="617">
        <f>'Liste des personnels'!F39</f>
        <v>1</v>
      </c>
      <c r="AB9" s="617"/>
      <c r="AC9" s="617"/>
      <c r="AD9" s="617"/>
      <c r="AE9" s="617"/>
      <c r="AF9" s="617"/>
      <c r="AG9" s="617"/>
      <c r="AH9" s="617"/>
      <c r="AI9" s="617"/>
      <c r="AJ9" s="617"/>
      <c r="AK9" s="617"/>
      <c r="AL9" s="134"/>
      <c r="AM9" s="10"/>
      <c r="AN9" s="102"/>
      <c r="AO9" s="102"/>
      <c r="AP9" s="102"/>
      <c r="AQ9" s="102"/>
      <c r="AR9" s="102"/>
      <c r="AS9" s="102"/>
      <c r="AT9" s="102"/>
      <c r="AU9" s="102"/>
      <c r="AV9" s="102"/>
      <c r="AW9" s="136"/>
      <c r="AX9" s="136"/>
      <c r="AY9" s="134"/>
      <c r="AZ9" s="134"/>
      <c r="BA9" s="134"/>
    </row>
    <row r="10" spans="1:55" ht="18">
      <c r="D10" s="188"/>
      <c r="U10" s="615" t="s">
        <v>88</v>
      </c>
      <c r="V10" s="615"/>
      <c r="W10" s="615"/>
      <c r="X10" s="615"/>
      <c r="Y10" s="615"/>
      <c r="Z10" s="615"/>
      <c r="AA10" s="624" t="s">
        <v>250</v>
      </c>
      <c r="AB10" s="624"/>
      <c r="AC10" s="624"/>
      <c r="AD10" s="624"/>
      <c r="AE10" s="624"/>
      <c r="AF10" s="624"/>
      <c r="AG10" s="624"/>
      <c r="AH10" s="624"/>
      <c r="AI10" s="624"/>
      <c r="AJ10" s="624"/>
      <c r="AK10" s="624"/>
      <c r="AL10" s="138"/>
      <c r="AM10" s="138"/>
      <c r="AN10" s="139"/>
      <c r="AO10" s="10"/>
      <c r="AP10" s="102"/>
      <c r="AQ10" s="102"/>
      <c r="AR10" s="102"/>
      <c r="AS10" s="102"/>
      <c r="AT10" s="102"/>
      <c r="AU10" s="102"/>
      <c r="AV10" s="102"/>
      <c r="AW10" s="102"/>
      <c r="AX10" s="102"/>
      <c r="AY10" s="102"/>
      <c r="AZ10" s="102"/>
      <c r="BA10" s="102"/>
      <c r="BB10" s="102"/>
      <c r="BC10" s="107"/>
    </row>
    <row r="11" spans="1:55" ht="18">
      <c r="AC11" s="138"/>
      <c r="AD11" s="138"/>
      <c r="AE11" s="138"/>
      <c r="AF11" s="138"/>
      <c r="AG11" s="138"/>
      <c r="AH11" s="138"/>
      <c r="AI11" s="138"/>
      <c r="AJ11" s="138"/>
      <c r="AK11" s="138"/>
      <c r="AL11" s="138"/>
      <c r="AM11" s="138"/>
      <c r="AN11" s="139"/>
      <c r="AO11" s="10"/>
      <c r="AP11" s="102"/>
      <c r="AQ11" s="102"/>
      <c r="AR11" s="102"/>
      <c r="AS11" s="102"/>
      <c r="AT11" s="102"/>
      <c r="AU11" s="102"/>
      <c r="AV11" s="102"/>
      <c r="AW11" s="102"/>
      <c r="AX11" s="102"/>
      <c r="AY11" s="102"/>
      <c r="AZ11" s="102"/>
      <c r="BA11" s="102"/>
      <c r="BB11" s="102"/>
      <c r="BC11" s="107"/>
    </row>
    <row r="12" spans="1:55" ht="18">
      <c r="AC12" s="138"/>
      <c r="AD12" s="138"/>
      <c r="AE12" s="138"/>
      <c r="AF12" s="138"/>
      <c r="AG12" s="138"/>
      <c r="AH12" s="138"/>
      <c r="AI12" s="138"/>
      <c r="AJ12" s="138"/>
      <c r="AK12" s="138"/>
      <c r="AL12" s="138"/>
      <c r="AM12" s="138"/>
      <c r="AN12" s="139"/>
      <c r="AO12" s="10"/>
      <c r="AP12" s="102"/>
      <c r="AQ12" s="102"/>
      <c r="AR12" s="102"/>
      <c r="AS12" s="102"/>
      <c r="AT12" s="102"/>
      <c r="AU12" s="102"/>
      <c r="AV12" s="102"/>
      <c r="AW12" s="102"/>
      <c r="AX12" s="102"/>
      <c r="AY12" s="102"/>
      <c r="AZ12" s="102"/>
      <c r="BA12" s="102"/>
      <c r="BB12" s="102"/>
      <c r="BC12" s="107"/>
    </row>
    <row r="13" spans="1:55" ht="18" thickBot="1">
      <c r="D13" s="123"/>
      <c r="E13" s="123"/>
      <c r="F13" s="123"/>
      <c r="G13" s="123"/>
      <c r="H13" s="123"/>
      <c r="I13" s="91"/>
      <c r="J13" s="91"/>
      <c r="K13" s="91"/>
      <c r="L13" s="91"/>
      <c r="M13" s="91"/>
      <c r="N13" s="91"/>
      <c r="O13" s="91"/>
      <c r="P13" s="140"/>
      <c r="Q13" s="140"/>
      <c r="S13" s="140"/>
      <c r="T13" s="140"/>
      <c r="U13" s="140"/>
      <c r="V13" s="140"/>
      <c r="W13" s="140"/>
      <c r="X13" s="140"/>
      <c r="Y13" s="140"/>
      <c r="AJ13" s="91"/>
      <c r="AK13" s="127"/>
      <c r="AL13" s="127"/>
      <c r="AM13" s="127"/>
    </row>
    <row r="14" spans="1:55">
      <c r="D14" s="625" t="s">
        <v>89</v>
      </c>
      <c r="E14" s="625"/>
      <c r="F14" s="625"/>
      <c r="G14" s="625" t="s">
        <v>90</v>
      </c>
      <c r="H14" s="625"/>
      <c r="I14" s="625"/>
      <c r="J14" s="625" t="s">
        <v>91</v>
      </c>
      <c r="K14" s="625"/>
      <c r="L14" s="625"/>
      <c r="M14" s="625" t="s">
        <v>92</v>
      </c>
      <c r="N14" s="625"/>
      <c r="O14" s="625"/>
      <c r="P14" s="626" t="s">
        <v>93</v>
      </c>
      <c r="Q14" s="626"/>
      <c r="R14" s="626"/>
      <c r="S14" s="625" t="s">
        <v>94</v>
      </c>
      <c r="T14" s="625"/>
      <c r="U14" s="625"/>
      <c r="V14" s="625" t="s">
        <v>95</v>
      </c>
      <c r="W14" s="625"/>
      <c r="X14" s="625"/>
      <c r="Y14" s="626" t="s">
        <v>96</v>
      </c>
      <c r="Z14" s="626"/>
      <c r="AA14" s="626"/>
      <c r="AB14" s="625" t="s">
        <v>97</v>
      </c>
      <c r="AC14" s="625"/>
      <c r="AD14" s="625"/>
      <c r="AE14" s="625" t="s">
        <v>98</v>
      </c>
      <c r="AF14" s="625"/>
      <c r="AG14" s="625"/>
      <c r="AH14" s="626" t="s">
        <v>99</v>
      </c>
      <c r="AI14" s="626"/>
      <c r="AJ14" s="626"/>
      <c r="AK14" s="625" t="s">
        <v>100</v>
      </c>
      <c r="AL14" s="625"/>
      <c r="AM14" s="625"/>
    </row>
    <row r="15" spans="1:55" s="141" customFormat="1">
      <c r="D15" s="406">
        <v>41517</v>
      </c>
      <c r="E15" s="411">
        <v>1</v>
      </c>
      <c r="F15" s="433"/>
      <c r="G15" s="405">
        <v>41547</v>
      </c>
      <c r="H15" s="407">
        <v>1</v>
      </c>
      <c r="I15" s="421"/>
      <c r="J15" s="406">
        <v>41578</v>
      </c>
      <c r="K15" s="423">
        <v>1</v>
      </c>
      <c r="L15" s="422" t="str">
        <f>$A$53</f>
        <v>FERIE</v>
      </c>
      <c r="M15" s="406">
        <v>41608</v>
      </c>
      <c r="N15" s="407">
        <v>1</v>
      </c>
      <c r="O15" s="412">
        <f>$F$22</f>
        <v>0.33333333333333331</v>
      </c>
      <c r="P15" s="413">
        <v>41639</v>
      </c>
      <c r="Q15" s="423">
        <v>1</v>
      </c>
      <c r="R15" s="422" t="str">
        <f>$A$53</f>
        <v>FERIE</v>
      </c>
      <c r="S15" s="406">
        <v>41670</v>
      </c>
      <c r="T15" s="408">
        <v>1</v>
      </c>
      <c r="U15" s="412"/>
      <c r="V15" s="406">
        <v>41698</v>
      </c>
      <c r="W15" s="414">
        <v>1</v>
      </c>
      <c r="X15" s="431"/>
      <c r="Y15" s="404">
        <v>41729</v>
      </c>
      <c r="Z15" s="407">
        <v>1</v>
      </c>
      <c r="AA15" s="434"/>
      <c r="AB15" s="406">
        <v>41759</v>
      </c>
      <c r="AC15" s="424">
        <v>1</v>
      </c>
      <c r="AD15" s="425" t="str">
        <f>$A$53</f>
        <v>FERIE</v>
      </c>
      <c r="AE15" s="406">
        <v>41790</v>
      </c>
      <c r="AF15" s="414">
        <v>1</v>
      </c>
      <c r="AG15" s="412"/>
      <c r="AH15" s="405">
        <v>41820</v>
      </c>
      <c r="AI15" s="407">
        <v>1</v>
      </c>
      <c r="AJ15" s="370"/>
      <c r="AK15" s="406">
        <v>41851</v>
      </c>
      <c r="AL15" s="407">
        <v>1</v>
      </c>
      <c r="AM15" s="432"/>
    </row>
    <row r="16" spans="1:55">
      <c r="D16" s="406">
        <v>41518</v>
      </c>
      <c r="E16" s="408">
        <v>2</v>
      </c>
      <c r="F16" s="435"/>
      <c r="G16" s="405">
        <v>41548</v>
      </c>
      <c r="H16" s="408">
        <v>2</v>
      </c>
      <c r="I16" s="412">
        <f>$F$18</f>
        <v>0.33333333333333331</v>
      </c>
      <c r="J16" s="406">
        <v>41579</v>
      </c>
      <c r="K16" s="408">
        <v>2</v>
      </c>
      <c r="L16" s="430"/>
      <c r="M16" s="406">
        <v>41609</v>
      </c>
      <c r="N16" s="408">
        <v>2</v>
      </c>
      <c r="O16" s="435"/>
      <c r="P16" s="413">
        <v>41640</v>
      </c>
      <c r="Q16" s="408">
        <v>2</v>
      </c>
      <c r="R16" s="430"/>
      <c r="S16" s="406">
        <v>41671</v>
      </c>
      <c r="T16" s="409">
        <v>2</v>
      </c>
      <c r="U16" s="412"/>
      <c r="V16" s="406">
        <v>41699</v>
      </c>
      <c r="W16" s="408">
        <v>2</v>
      </c>
      <c r="X16" s="431"/>
      <c r="Y16" s="404">
        <v>41730</v>
      </c>
      <c r="Z16" s="427">
        <v>2</v>
      </c>
      <c r="AA16" s="425" t="str">
        <f>$A$53</f>
        <v>FERIE</v>
      </c>
      <c r="AB16" s="406">
        <v>41760</v>
      </c>
      <c r="AC16" s="407">
        <v>2</v>
      </c>
      <c r="AD16" s="430"/>
      <c r="AE16" s="406">
        <v>41791</v>
      </c>
      <c r="AF16" s="408">
        <v>2</v>
      </c>
      <c r="AG16" s="370"/>
      <c r="AH16" s="405">
        <v>41821</v>
      </c>
      <c r="AI16" s="409">
        <v>2</v>
      </c>
      <c r="AJ16" s="412"/>
      <c r="AK16" s="406">
        <v>41852</v>
      </c>
      <c r="AL16" s="409">
        <v>2</v>
      </c>
      <c r="AM16" s="432"/>
    </row>
    <row r="17" spans="4:40">
      <c r="D17" s="406">
        <v>41519</v>
      </c>
      <c r="E17" s="408">
        <v>3</v>
      </c>
      <c r="F17" s="370"/>
      <c r="G17" s="405">
        <v>41549</v>
      </c>
      <c r="H17" s="408">
        <v>3</v>
      </c>
      <c r="I17" s="412">
        <f>$F$19</f>
        <v>0.33333333333333331</v>
      </c>
      <c r="J17" s="406">
        <v>41580</v>
      </c>
      <c r="K17" s="408">
        <v>3</v>
      </c>
      <c r="L17" s="430"/>
      <c r="M17" s="406">
        <v>41610</v>
      </c>
      <c r="N17" s="408">
        <v>3</v>
      </c>
      <c r="O17" s="370"/>
      <c r="P17" s="413">
        <v>41641</v>
      </c>
      <c r="Q17" s="408">
        <v>3</v>
      </c>
      <c r="R17" s="430"/>
      <c r="S17" s="406">
        <v>41672</v>
      </c>
      <c r="T17" s="407">
        <v>3</v>
      </c>
      <c r="U17" s="370"/>
      <c r="V17" s="406">
        <v>41700</v>
      </c>
      <c r="W17" s="408">
        <v>3</v>
      </c>
      <c r="X17" s="431"/>
      <c r="Y17" s="404">
        <v>41731</v>
      </c>
      <c r="Z17" s="408">
        <v>3</v>
      </c>
      <c r="AA17" s="412"/>
      <c r="AB17" s="406">
        <v>41761</v>
      </c>
      <c r="AC17" s="409">
        <v>3</v>
      </c>
      <c r="AD17" s="430"/>
      <c r="AE17" s="406">
        <v>41792</v>
      </c>
      <c r="AF17" s="408">
        <v>3</v>
      </c>
      <c r="AG17" s="370"/>
      <c r="AH17" s="405">
        <v>41822</v>
      </c>
      <c r="AI17" s="409">
        <v>3</v>
      </c>
      <c r="AJ17" s="412"/>
      <c r="AK17" s="406">
        <v>41853</v>
      </c>
      <c r="AL17" s="409">
        <v>3</v>
      </c>
      <c r="AM17" s="432"/>
    </row>
    <row r="18" spans="4:40">
      <c r="D18" s="406">
        <v>41520</v>
      </c>
      <c r="E18" s="407">
        <v>4</v>
      </c>
      <c r="F18" s="412">
        <f>'32 semainier'!$BI$14</f>
        <v>0.33333333333333331</v>
      </c>
      <c r="G18" s="405">
        <v>41550</v>
      </c>
      <c r="H18" s="407">
        <v>4</v>
      </c>
      <c r="I18" s="412">
        <f>$F$20</f>
        <v>0.20833333333333334</v>
      </c>
      <c r="J18" s="406">
        <v>41581</v>
      </c>
      <c r="K18" s="407">
        <v>4</v>
      </c>
      <c r="L18" s="430"/>
      <c r="M18" s="406">
        <v>41611</v>
      </c>
      <c r="N18" s="407">
        <v>4</v>
      </c>
      <c r="O18" s="412">
        <f>$F$18</f>
        <v>0.33333333333333331</v>
      </c>
      <c r="P18" s="413">
        <v>41642</v>
      </c>
      <c r="Q18" s="407">
        <v>4</v>
      </c>
      <c r="R18" s="430">
        <v>0.29166666666666669</v>
      </c>
      <c r="S18" s="406">
        <v>41673</v>
      </c>
      <c r="T18" s="408">
        <v>4</v>
      </c>
      <c r="U18" s="370"/>
      <c r="V18" s="406">
        <v>41701</v>
      </c>
      <c r="W18" s="407">
        <v>4</v>
      </c>
      <c r="X18" s="431"/>
      <c r="Y18" s="404">
        <v>41732</v>
      </c>
      <c r="Z18" s="407">
        <v>4</v>
      </c>
      <c r="AA18" s="412"/>
      <c r="AB18" s="406">
        <v>41762</v>
      </c>
      <c r="AC18" s="409">
        <v>1</v>
      </c>
      <c r="AD18" s="430"/>
      <c r="AE18" s="406">
        <v>41793</v>
      </c>
      <c r="AF18" s="407">
        <v>4</v>
      </c>
      <c r="AG18" s="412"/>
      <c r="AH18" s="405">
        <v>41823</v>
      </c>
      <c r="AI18" s="407">
        <v>4</v>
      </c>
      <c r="AJ18" s="412"/>
      <c r="AK18" s="406">
        <v>41854</v>
      </c>
      <c r="AL18" s="407">
        <v>4</v>
      </c>
      <c r="AM18" s="432"/>
    </row>
    <row r="19" spans="4:40">
      <c r="D19" s="406">
        <v>41521</v>
      </c>
      <c r="E19" s="407">
        <v>5</v>
      </c>
      <c r="F19" s="412">
        <f>'32 semainier'!$BI$15</f>
        <v>0.33333333333333331</v>
      </c>
      <c r="G19" s="405">
        <v>41551</v>
      </c>
      <c r="H19" s="407">
        <v>5</v>
      </c>
      <c r="I19" s="412">
        <f>$F$21</f>
        <v>0.33333333333333331</v>
      </c>
      <c r="J19" s="406">
        <v>41582</v>
      </c>
      <c r="K19" s="407">
        <v>5</v>
      </c>
      <c r="L19" s="430"/>
      <c r="M19" s="406">
        <v>41612</v>
      </c>
      <c r="N19" s="407">
        <v>5</v>
      </c>
      <c r="O19" s="412">
        <f>$F$19</f>
        <v>0.33333333333333331</v>
      </c>
      <c r="P19" s="413">
        <v>41643</v>
      </c>
      <c r="Q19" s="407">
        <v>5</v>
      </c>
      <c r="R19" s="430">
        <v>0.29166666666666669</v>
      </c>
      <c r="S19" s="406">
        <v>41674</v>
      </c>
      <c r="T19" s="409">
        <v>5</v>
      </c>
      <c r="U19" s="412"/>
      <c r="V19" s="406">
        <v>41702</v>
      </c>
      <c r="W19" s="407">
        <v>5</v>
      </c>
      <c r="X19" s="431"/>
      <c r="Y19" s="404">
        <v>41733</v>
      </c>
      <c r="Z19" s="407">
        <v>5</v>
      </c>
      <c r="AA19" s="412"/>
      <c r="AB19" s="406">
        <v>41763</v>
      </c>
      <c r="AC19" s="407">
        <v>5</v>
      </c>
      <c r="AD19" s="430"/>
      <c r="AE19" s="406">
        <v>41794</v>
      </c>
      <c r="AF19" s="407">
        <v>5</v>
      </c>
      <c r="AG19" s="412"/>
      <c r="AH19" s="405">
        <v>41824</v>
      </c>
      <c r="AI19" s="407">
        <v>5</v>
      </c>
      <c r="AJ19" s="412"/>
      <c r="AK19" s="406">
        <v>41855</v>
      </c>
      <c r="AL19" s="407">
        <v>5</v>
      </c>
      <c r="AM19" s="432"/>
    </row>
    <row r="20" spans="4:40">
      <c r="D20" s="406">
        <v>41522</v>
      </c>
      <c r="E20" s="408">
        <v>6</v>
      </c>
      <c r="F20" s="412">
        <f>'32 semainier'!$BI$16</f>
        <v>0.20833333333333334</v>
      </c>
      <c r="G20" s="405">
        <v>41552</v>
      </c>
      <c r="H20" s="408">
        <v>6</v>
      </c>
      <c r="I20" s="412">
        <f>$F$22</f>
        <v>0.33333333333333331</v>
      </c>
      <c r="J20" s="406">
        <v>41583</v>
      </c>
      <c r="K20" s="408">
        <v>6</v>
      </c>
      <c r="L20" s="412">
        <f>$F$18</f>
        <v>0.33333333333333331</v>
      </c>
      <c r="M20" s="406">
        <v>41613</v>
      </c>
      <c r="N20" s="408">
        <v>6</v>
      </c>
      <c r="O20" s="412">
        <f>$F$20</f>
        <v>0.20833333333333334</v>
      </c>
      <c r="P20" s="413">
        <v>41644</v>
      </c>
      <c r="Q20" s="409">
        <v>6</v>
      </c>
      <c r="R20" s="430"/>
      <c r="S20" s="406">
        <v>41675</v>
      </c>
      <c r="T20" s="407">
        <v>6</v>
      </c>
      <c r="U20" s="412"/>
      <c r="V20" s="406">
        <v>41703</v>
      </c>
      <c r="W20" s="408">
        <v>6</v>
      </c>
      <c r="X20" s="430"/>
      <c r="Y20" s="404">
        <v>41734</v>
      </c>
      <c r="Z20" s="408">
        <v>6</v>
      </c>
      <c r="AA20" s="412"/>
      <c r="AB20" s="406">
        <v>41764</v>
      </c>
      <c r="AC20" s="407">
        <v>6</v>
      </c>
      <c r="AD20" s="430"/>
      <c r="AE20" s="406">
        <v>41795</v>
      </c>
      <c r="AF20" s="408">
        <v>6</v>
      </c>
      <c r="AG20" s="412"/>
      <c r="AH20" s="405">
        <v>41825</v>
      </c>
      <c r="AI20" s="408">
        <v>6</v>
      </c>
      <c r="AJ20" s="412"/>
      <c r="AK20" s="406">
        <v>41856</v>
      </c>
      <c r="AL20" s="408">
        <v>6</v>
      </c>
      <c r="AM20" s="432"/>
    </row>
    <row r="21" spans="4:40">
      <c r="D21" s="406">
        <v>41523</v>
      </c>
      <c r="E21" s="408">
        <v>7</v>
      </c>
      <c r="F21" s="412">
        <f>'32 semainier'!$BI$17</f>
        <v>0.33333333333333331</v>
      </c>
      <c r="G21" s="405">
        <v>41553</v>
      </c>
      <c r="H21" s="408">
        <v>7</v>
      </c>
      <c r="I21" s="370"/>
      <c r="J21" s="406">
        <v>41584</v>
      </c>
      <c r="K21" s="408">
        <v>7</v>
      </c>
      <c r="L21" s="412">
        <f>$F$19</f>
        <v>0.33333333333333331</v>
      </c>
      <c r="M21" s="406">
        <v>41614</v>
      </c>
      <c r="N21" s="408">
        <v>7</v>
      </c>
      <c r="O21" s="412">
        <f>$F$21</f>
        <v>0.33333333333333331</v>
      </c>
      <c r="P21" s="413">
        <v>41645</v>
      </c>
      <c r="Q21" s="408">
        <v>7</v>
      </c>
      <c r="R21" s="430"/>
      <c r="S21" s="406">
        <v>41676</v>
      </c>
      <c r="T21" s="408">
        <v>7</v>
      </c>
      <c r="U21" s="412"/>
      <c r="V21" s="406">
        <v>41704</v>
      </c>
      <c r="W21" s="409">
        <v>7</v>
      </c>
      <c r="X21" s="430"/>
      <c r="Y21" s="404">
        <v>41735</v>
      </c>
      <c r="Z21" s="408">
        <v>7</v>
      </c>
      <c r="AA21" s="370"/>
      <c r="AB21" s="406">
        <v>41765</v>
      </c>
      <c r="AC21" s="415">
        <v>7</v>
      </c>
      <c r="AD21" s="412"/>
      <c r="AE21" s="406">
        <v>41796</v>
      </c>
      <c r="AF21" s="409">
        <v>7</v>
      </c>
      <c r="AG21" s="412"/>
      <c r="AH21" s="405">
        <v>41826</v>
      </c>
      <c r="AI21" s="408">
        <v>7</v>
      </c>
      <c r="AJ21" s="430"/>
      <c r="AK21" s="406">
        <v>41857</v>
      </c>
      <c r="AL21" s="408">
        <v>7</v>
      </c>
      <c r="AM21" s="432"/>
    </row>
    <row r="22" spans="4:40">
      <c r="D22" s="406">
        <v>41524</v>
      </c>
      <c r="E22" s="408">
        <v>8</v>
      </c>
      <c r="F22" s="412">
        <f>'32 semainier'!$BI$18</f>
        <v>0.33333333333333331</v>
      </c>
      <c r="G22" s="405">
        <v>41554</v>
      </c>
      <c r="H22" s="408">
        <v>8</v>
      </c>
      <c r="I22" s="370"/>
      <c r="J22" s="406">
        <v>41585</v>
      </c>
      <c r="K22" s="408">
        <v>8</v>
      </c>
      <c r="L22" s="412">
        <f>$F$20</f>
        <v>0.20833333333333334</v>
      </c>
      <c r="M22" s="406">
        <v>41615</v>
      </c>
      <c r="N22" s="408">
        <v>8</v>
      </c>
      <c r="O22" s="412">
        <f>$F$22</f>
        <v>0.33333333333333331</v>
      </c>
      <c r="P22" s="413">
        <v>41646</v>
      </c>
      <c r="Q22" s="408">
        <v>8</v>
      </c>
      <c r="R22" s="412">
        <f>$F$18</f>
        <v>0.33333333333333331</v>
      </c>
      <c r="S22" s="406">
        <v>41677</v>
      </c>
      <c r="T22" s="409">
        <v>8</v>
      </c>
      <c r="U22" s="412"/>
      <c r="V22" s="406">
        <v>41705</v>
      </c>
      <c r="W22" s="409">
        <v>8</v>
      </c>
      <c r="X22" s="430"/>
      <c r="Y22" s="404">
        <v>41736</v>
      </c>
      <c r="Z22" s="408">
        <v>8</v>
      </c>
      <c r="AA22" s="370"/>
      <c r="AB22" s="406">
        <v>41766</v>
      </c>
      <c r="AC22" s="424">
        <v>8</v>
      </c>
      <c r="AD22" s="425" t="str">
        <f>$A$53</f>
        <v>FERIE</v>
      </c>
      <c r="AE22" s="406">
        <v>41797</v>
      </c>
      <c r="AF22" s="409">
        <v>8</v>
      </c>
      <c r="AG22" s="412"/>
      <c r="AH22" s="405">
        <v>41827</v>
      </c>
      <c r="AI22" s="408">
        <v>8</v>
      </c>
      <c r="AJ22" s="430"/>
      <c r="AK22" s="406">
        <v>41858</v>
      </c>
      <c r="AL22" s="408">
        <v>8</v>
      </c>
      <c r="AM22" s="432"/>
    </row>
    <row r="23" spans="4:40">
      <c r="D23" s="406">
        <v>41525</v>
      </c>
      <c r="E23" s="408">
        <v>9</v>
      </c>
      <c r="F23" s="582"/>
      <c r="G23" s="405">
        <v>41555</v>
      </c>
      <c r="H23" s="408">
        <v>9</v>
      </c>
      <c r="I23" s="412">
        <f>$F$18</f>
        <v>0.33333333333333331</v>
      </c>
      <c r="J23" s="406">
        <v>41586</v>
      </c>
      <c r="K23" s="408">
        <v>9</v>
      </c>
      <c r="L23" s="412">
        <f>$F$21</f>
        <v>0.33333333333333331</v>
      </c>
      <c r="M23" s="406">
        <v>41616</v>
      </c>
      <c r="N23" s="408">
        <v>9</v>
      </c>
      <c r="O23" s="370"/>
      <c r="P23" s="413">
        <v>41647</v>
      </c>
      <c r="Q23" s="408">
        <v>9</v>
      </c>
      <c r="R23" s="412">
        <f>$F$19</f>
        <v>0.33333333333333331</v>
      </c>
      <c r="S23" s="406">
        <v>41678</v>
      </c>
      <c r="T23" s="407">
        <v>9</v>
      </c>
      <c r="U23" s="412"/>
      <c r="V23" s="406">
        <v>41706</v>
      </c>
      <c r="W23" s="408">
        <v>9</v>
      </c>
      <c r="X23" s="430"/>
      <c r="Y23" s="404">
        <v>41737</v>
      </c>
      <c r="Z23" s="408">
        <v>9</v>
      </c>
      <c r="AA23" s="412"/>
      <c r="AB23" s="406">
        <v>41767</v>
      </c>
      <c r="AC23" s="408">
        <v>9</v>
      </c>
      <c r="AD23" s="412"/>
      <c r="AE23" s="406">
        <v>41798</v>
      </c>
      <c r="AF23" s="408">
        <v>9</v>
      </c>
      <c r="AG23" s="370"/>
      <c r="AH23" s="405">
        <v>41828</v>
      </c>
      <c r="AI23" s="409">
        <v>9</v>
      </c>
      <c r="AJ23" s="430"/>
      <c r="AK23" s="406">
        <v>41859</v>
      </c>
      <c r="AL23" s="409">
        <v>9</v>
      </c>
      <c r="AM23" s="432"/>
    </row>
    <row r="24" spans="4:40">
      <c r="D24" s="406">
        <v>41526</v>
      </c>
      <c r="E24" s="408">
        <v>10</v>
      </c>
      <c r="F24" s="370"/>
      <c r="G24" s="405">
        <v>41556</v>
      </c>
      <c r="H24" s="408">
        <v>10</v>
      </c>
      <c r="I24" s="412">
        <f>$F$19</f>
        <v>0.33333333333333331</v>
      </c>
      <c r="J24" s="406">
        <v>41587</v>
      </c>
      <c r="K24" s="408">
        <v>10</v>
      </c>
      <c r="L24" s="412">
        <f>$F$22</f>
        <v>0.33333333333333331</v>
      </c>
      <c r="M24" s="406">
        <v>41617</v>
      </c>
      <c r="N24" s="408">
        <v>10</v>
      </c>
      <c r="O24" s="370"/>
      <c r="P24" s="413">
        <v>41648</v>
      </c>
      <c r="Q24" s="408">
        <v>10</v>
      </c>
      <c r="R24" s="412">
        <f>$F$20</f>
        <v>0.20833333333333334</v>
      </c>
      <c r="S24" s="406">
        <v>41679</v>
      </c>
      <c r="T24" s="408">
        <v>10</v>
      </c>
      <c r="U24" s="370"/>
      <c r="V24" s="406">
        <v>41707</v>
      </c>
      <c r="W24" s="408">
        <v>10</v>
      </c>
      <c r="X24" s="430"/>
      <c r="Y24" s="404">
        <v>41738</v>
      </c>
      <c r="Z24" s="408">
        <v>10</v>
      </c>
      <c r="AA24" s="412"/>
      <c r="AB24" s="406">
        <v>41768</v>
      </c>
      <c r="AC24" s="426">
        <v>10</v>
      </c>
      <c r="AD24" s="425" t="s">
        <v>215</v>
      </c>
      <c r="AE24" s="406">
        <v>41799</v>
      </c>
      <c r="AF24" s="408">
        <v>10</v>
      </c>
      <c r="AG24" s="370"/>
      <c r="AH24" s="405">
        <v>41829</v>
      </c>
      <c r="AI24" s="409">
        <v>10</v>
      </c>
      <c r="AJ24" s="430"/>
      <c r="AK24" s="406">
        <v>41860</v>
      </c>
      <c r="AL24" s="409">
        <v>10</v>
      </c>
      <c r="AM24" s="432"/>
    </row>
    <row r="25" spans="4:40">
      <c r="D25" s="406">
        <v>41527</v>
      </c>
      <c r="E25" s="408">
        <v>11</v>
      </c>
      <c r="F25" s="412">
        <f>$F$18</f>
        <v>0.33333333333333331</v>
      </c>
      <c r="G25" s="405">
        <v>41557</v>
      </c>
      <c r="H25" s="408">
        <v>11</v>
      </c>
      <c r="I25" s="412">
        <f>$F$20</f>
        <v>0.20833333333333334</v>
      </c>
      <c r="J25" s="406">
        <v>41588</v>
      </c>
      <c r="K25" s="424">
        <v>11</v>
      </c>
      <c r="L25" s="425" t="str">
        <f>$A$53</f>
        <v>FERIE</v>
      </c>
      <c r="M25" s="406">
        <v>41618</v>
      </c>
      <c r="N25" s="408">
        <v>11</v>
      </c>
      <c r="O25" s="412">
        <f>$F$18</f>
        <v>0.33333333333333331</v>
      </c>
      <c r="P25" s="413">
        <v>41649</v>
      </c>
      <c r="Q25" s="408">
        <v>11</v>
      </c>
      <c r="R25" s="412">
        <f>$F$21</f>
        <v>0.33333333333333331</v>
      </c>
      <c r="S25" s="406">
        <v>41680</v>
      </c>
      <c r="T25" s="409">
        <v>11</v>
      </c>
      <c r="U25" s="370"/>
      <c r="V25" s="406">
        <v>41708</v>
      </c>
      <c r="W25" s="408">
        <v>11</v>
      </c>
      <c r="X25" s="430"/>
      <c r="Y25" s="404">
        <v>41739</v>
      </c>
      <c r="Z25" s="408">
        <v>11</v>
      </c>
      <c r="AA25" s="412"/>
      <c r="AB25" s="406">
        <v>41769</v>
      </c>
      <c r="AC25" s="409">
        <v>11</v>
      </c>
      <c r="AD25" s="412"/>
      <c r="AE25" s="406">
        <v>41800</v>
      </c>
      <c r="AF25" s="408">
        <v>11</v>
      </c>
      <c r="AG25" s="412"/>
      <c r="AH25" s="405">
        <v>41830</v>
      </c>
      <c r="AI25" s="408">
        <v>11</v>
      </c>
      <c r="AJ25" s="430"/>
      <c r="AK25" s="406">
        <v>41861</v>
      </c>
      <c r="AL25" s="408">
        <v>11</v>
      </c>
      <c r="AM25" s="432"/>
    </row>
    <row r="26" spans="4:40">
      <c r="D26" s="406">
        <v>41528</v>
      </c>
      <c r="E26" s="408">
        <v>12</v>
      </c>
      <c r="F26" s="412">
        <f>$F$19</f>
        <v>0.33333333333333331</v>
      </c>
      <c r="G26" s="405">
        <v>41558</v>
      </c>
      <c r="H26" s="408">
        <v>12</v>
      </c>
      <c r="I26" s="412">
        <f>$F$21</f>
        <v>0.33333333333333331</v>
      </c>
      <c r="J26" s="406">
        <v>41589</v>
      </c>
      <c r="K26" s="408">
        <v>12</v>
      </c>
      <c r="L26" s="370"/>
      <c r="M26" s="406">
        <v>41619</v>
      </c>
      <c r="N26" s="408">
        <v>12</v>
      </c>
      <c r="O26" s="412">
        <f>$F$19</f>
        <v>0.33333333333333331</v>
      </c>
      <c r="P26" s="413">
        <v>41650</v>
      </c>
      <c r="Q26" s="409">
        <v>12</v>
      </c>
      <c r="R26" s="412">
        <f>$F$22</f>
        <v>0.33333333333333331</v>
      </c>
      <c r="S26" s="406">
        <v>41681</v>
      </c>
      <c r="T26" s="407">
        <v>12</v>
      </c>
      <c r="U26" s="412"/>
      <c r="V26" s="406">
        <v>41709</v>
      </c>
      <c r="W26" s="408">
        <v>12</v>
      </c>
      <c r="X26" s="412"/>
      <c r="Y26" s="404">
        <v>41740</v>
      </c>
      <c r="Z26" s="408">
        <v>12</v>
      </c>
      <c r="AA26" s="412"/>
      <c r="AB26" s="406">
        <v>41770</v>
      </c>
      <c r="AC26" s="408">
        <v>12</v>
      </c>
      <c r="AD26" s="370"/>
      <c r="AE26" s="406">
        <v>41801</v>
      </c>
      <c r="AF26" s="408">
        <v>12</v>
      </c>
      <c r="AG26" s="412"/>
      <c r="AH26" s="405">
        <v>41831</v>
      </c>
      <c r="AI26" s="408">
        <v>12</v>
      </c>
      <c r="AJ26" s="430"/>
      <c r="AK26" s="406">
        <v>41862</v>
      </c>
      <c r="AL26" s="408">
        <v>12</v>
      </c>
      <c r="AM26" s="432"/>
    </row>
    <row r="27" spans="4:40">
      <c r="D27" s="406">
        <v>41529</v>
      </c>
      <c r="E27" s="408">
        <v>13</v>
      </c>
      <c r="F27" s="412">
        <f>$F$20</f>
        <v>0.20833333333333334</v>
      </c>
      <c r="G27" s="405">
        <v>41559</v>
      </c>
      <c r="H27" s="408">
        <v>13</v>
      </c>
      <c r="I27" s="412">
        <f>$F$22</f>
        <v>0.33333333333333331</v>
      </c>
      <c r="J27" s="406">
        <v>41590</v>
      </c>
      <c r="K27" s="408">
        <v>13</v>
      </c>
      <c r="L27" s="412">
        <f>$F$18</f>
        <v>0.33333333333333331</v>
      </c>
      <c r="M27" s="406">
        <v>41620</v>
      </c>
      <c r="N27" s="408">
        <v>13</v>
      </c>
      <c r="O27" s="412">
        <f>$F$20</f>
        <v>0.20833333333333334</v>
      </c>
      <c r="P27" s="413">
        <v>41651</v>
      </c>
      <c r="Q27" s="409">
        <v>13</v>
      </c>
      <c r="R27" s="370"/>
      <c r="S27" s="406">
        <v>41682</v>
      </c>
      <c r="T27" s="408">
        <v>13</v>
      </c>
      <c r="U27" s="412"/>
      <c r="V27" s="406">
        <v>41710</v>
      </c>
      <c r="W27" s="408">
        <v>13</v>
      </c>
      <c r="X27" s="412"/>
      <c r="Y27" s="404">
        <v>41741</v>
      </c>
      <c r="Z27" s="408">
        <v>13</v>
      </c>
      <c r="AA27" s="412"/>
      <c r="AB27" s="406">
        <v>41771</v>
      </c>
      <c r="AC27" s="408">
        <v>13</v>
      </c>
      <c r="AD27" s="370"/>
      <c r="AE27" s="406">
        <v>41802</v>
      </c>
      <c r="AF27" s="408">
        <v>13</v>
      </c>
      <c r="AG27" s="412"/>
      <c r="AH27" s="405">
        <v>41832</v>
      </c>
      <c r="AI27" s="408">
        <v>13</v>
      </c>
      <c r="AJ27" s="430"/>
      <c r="AK27" s="406">
        <v>41863</v>
      </c>
      <c r="AL27" s="408">
        <v>13</v>
      </c>
      <c r="AM27" s="432"/>
    </row>
    <row r="28" spans="4:40">
      <c r="D28" s="406">
        <v>41530</v>
      </c>
      <c r="E28" s="408">
        <v>14</v>
      </c>
      <c r="F28" s="412">
        <f>$F$21</f>
        <v>0.33333333333333331</v>
      </c>
      <c r="G28" s="405">
        <v>41560</v>
      </c>
      <c r="H28" s="408">
        <v>14</v>
      </c>
      <c r="I28" s="370"/>
      <c r="J28" s="406">
        <v>41591</v>
      </c>
      <c r="K28" s="408">
        <v>14</v>
      </c>
      <c r="L28" s="412">
        <f>$F$19</f>
        <v>0.33333333333333331</v>
      </c>
      <c r="M28" s="406">
        <v>41621</v>
      </c>
      <c r="N28" s="408">
        <v>14</v>
      </c>
      <c r="O28" s="412">
        <f>$F$21</f>
        <v>0.33333333333333331</v>
      </c>
      <c r="P28" s="413">
        <v>41652</v>
      </c>
      <c r="Q28" s="408">
        <v>14</v>
      </c>
      <c r="R28" s="370"/>
      <c r="S28" s="406">
        <v>41683</v>
      </c>
      <c r="T28" s="409">
        <v>14</v>
      </c>
      <c r="U28" s="412"/>
      <c r="V28" s="406">
        <v>41711</v>
      </c>
      <c r="W28" s="409">
        <v>14</v>
      </c>
      <c r="X28" s="412"/>
      <c r="Y28" s="404">
        <v>41742</v>
      </c>
      <c r="Z28" s="408">
        <v>14</v>
      </c>
      <c r="AA28" s="370"/>
      <c r="AB28" s="406">
        <v>41772</v>
      </c>
      <c r="AC28" s="408">
        <v>14</v>
      </c>
      <c r="AD28" s="412"/>
      <c r="AE28" s="406">
        <v>41803</v>
      </c>
      <c r="AF28" s="409">
        <v>14</v>
      </c>
      <c r="AG28" s="412"/>
      <c r="AH28" s="405">
        <v>41833</v>
      </c>
      <c r="AI28" s="427">
        <v>14</v>
      </c>
      <c r="AJ28" s="425" t="str">
        <f>$A$53</f>
        <v>FERIE</v>
      </c>
      <c r="AK28" s="406">
        <v>41864</v>
      </c>
      <c r="AL28" s="408">
        <v>14</v>
      </c>
      <c r="AM28" s="432"/>
    </row>
    <row r="29" spans="4:40">
      <c r="D29" s="406">
        <v>41531</v>
      </c>
      <c r="E29" s="408">
        <v>15</v>
      </c>
      <c r="F29" s="412">
        <f>$F$22</f>
        <v>0.33333333333333331</v>
      </c>
      <c r="G29" s="405">
        <v>41561</v>
      </c>
      <c r="H29" s="408">
        <v>15</v>
      </c>
      <c r="I29" s="370"/>
      <c r="J29" s="406">
        <v>41592</v>
      </c>
      <c r="K29" s="408">
        <v>15</v>
      </c>
      <c r="L29" s="412">
        <f>$F$20</f>
        <v>0.20833333333333334</v>
      </c>
      <c r="M29" s="406">
        <v>41622</v>
      </c>
      <c r="N29" s="408">
        <v>15</v>
      </c>
      <c r="O29" s="412">
        <f>$F$22</f>
        <v>0.33333333333333331</v>
      </c>
      <c r="P29" s="413">
        <v>41653</v>
      </c>
      <c r="Q29" s="408">
        <v>15</v>
      </c>
      <c r="R29" s="412">
        <f>$F$18</f>
        <v>0.33333333333333331</v>
      </c>
      <c r="S29" s="406">
        <v>41684</v>
      </c>
      <c r="T29" s="407">
        <v>15</v>
      </c>
      <c r="U29" s="412"/>
      <c r="V29" s="406">
        <v>41712</v>
      </c>
      <c r="W29" s="409">
        <v>15</v>
      </c>
      <c r="X29" s="412"/>
      <c r="Y29" s="404">
        <v>41743</v>
      </c>
      <c r="Z29" s="408">
        <v>15</v>
      </c>
      <c r="AA29" s="370"/>
      <c r="AB29" s="406">
        <v>41773</v>
      </c>
      <c r="AC29" s="408">
        <v>15</v>
      </c>
      <c r="AD29" s="412"/>
      <c r="AE29" s="406">
        <v>41804</v>
      </c>
      <c r="AF29" s="409">
        <v>15</v>
      </c>
      <c r="AG29" s="412"/>
      <c r="AH29" s="405">
        <v>41834</v>
      </c>
      <c r="AI29" s="408">
        <v>15</v>
      </c>
      <c r="AJ29" s="370"/>
      <c r="AK29" s="406">
        <v>41865</v>
      </c>
      <c r="AL29" s="427">
        <v>15</v>
      </c>
      <c r="AM29" s="428" t="str">
        <f>$A$53</f>
        <v>FERIE</v>
      </c>
    </row>
    <row r="30" spans="4:40">
      <c r="D30" s="406">
        <v>41532</v>
      </c>
      <c r="E30" s="408">
        <v>16</v>
      </c>
      <c r="F30" s="370"/>
      <c r="G30" s="405">
        <v>41562</v>
      </c>
      <c r="H30" s="408">
        <v>16</v>
      </c>
      <c r="I30" s="412">
        <f>$F$18</f>
        <v>0.33333333333333331</v>
      </c>
      <c r="J30" s="406">
        <v>41593</v>
      </c>
      <c r="K30" s="408">
        <v>16</v>
      </c>
      <c r="L30" s="412">
        <f>$F$21</f>
        <v>0.33333333333333331</v>
      </c>
      <c r="M30" s="406">
        <v>41623</v>
      </c>
      <c r="N30" s="408">
        <v>16</v>
      </c>
      <c r="O30" s="370"/>
      <c r="P30" s="413">
        <v>41654</v>
      </c>
      <c r="Q30" s="408">
        <v>16</v>
      </c>
      <c r="R30" s="412">
        <f>$F$19</f>
        <v>0.33333333333333331</v>
      </c>
      <c r="S30" s="406">
        <v>41685</v>
      </c>
      <c r="T30" s="408">
        <v>16</v>
      </c>
      <c r="U30" s="412"/>
      <c r="V30" s="406">
        <v>41713</v>
      </c>
      <c r="W30" s="408">
        <v>16</v>
      </c>
      <c r="X30" s="412"/>
      <c r="Y30" s="404">
        <v>41744</v>
      </c>
      <c r="Z30" s="408">
        <v>16</v>
      </c>
      <c r="AA30" s="412"/>
      <c r="AB30" s="406">
        <v>41774</v>
      </c>
      <c r="AC30" s="408">
        <v>16</v>
      </c>
      <c r="AD30" s="412"/>
      <c r="AE30" s="406">
        <v>41805</v>
      </c>
      <c r="AF30" s="408">
        <v>16</v>
      </c>
      <c r="AG30" s="370"/>
      <c r="AH30" s="405">
        <v>41835</v>
      </c>
      <c r="AI30" s="409">
        <v>16</v>
      </c>
      <c r="AJ30" s="430"/>
      <c r="AK30" s="406">
        <v>41866</v>
      </c>
      <c r="AL30" s="409">
        <v>16</v>
      </c>
      <c r="AM30" s="432"/>
      <c r="AN30" s="91"/>
    </row>
    <row r="31" spans="4:40">
      <c r="D31" s="406">
        <v>41533</v>
      </c>
      <c r="E31" s="408">
        <v>17</v>
      </c>
      <c r="F31" s="370"/>
      <c r="G31" s="405">
        <v>41563</v>
      </c>
      <c r="H31" s="408">
        <v>17</v>
      </c>
      <c r="I31" s="412">
        <f>$F$19</f>
        <v>0.33333333333333331</v>
      </c>
      <c r="J31" s="406">
        <v>41594</v>
      </c>
      <c r="K31" s="408">
        <v>17</v>
      </c>
      <c r="L31" s="412">
        <f>$F$22</f>
        <v>0.33333333333333331</v>
      </c>
      <c r="M31" s="406">
        <v>41624</v>
      </c>
      <c r="N31" s="408">
        <v>17</v>
      </c>
      <c r="O31" s="370"/>
      <c r="P31" s="413">
        <v>41655</v>
      </c>
      <c r="Q31" s="408">
        <v>17</v>
      </c>
      <c r="R31" s="412">
        <f>$F$20</f>
        <v>0.20833333333333334</v>
      </c>
      <c r="S31" s="406">
        <v>41686</v>
      </c>
      <c r="T31" s="409">
        <v>17</v>
      </c>
      <c r="U31" s="370"/>
      <c r="V31" s="406">
        <v>41714</v>
      </c>
      <c r="W31" s="408">
        <v>17</v>
      </c>
      <c r="X31" s="370"/>
      <c r="Y31" s="404">
        <v>41745</v>
      </c>
      <c r="Z31" s="408">
        <v>17</v>
      </c>
      <c r="AA31" s="412"/>
      <c r="AB31" s="406">
        <v>41775</v>
      </c>
      <c r="AC31" s="408">
        <v>17</v>
      </c>
      <c r="AD31" s="412"/>
      <c r="AE31" s="406">
        <v>41806</v>
      </c>
      <c r="AF31" s="408">
        <v>17</v>
      </c>
      <c r="AG31" s="370"/>
      <c r="AH31" s="405">
        <v>41836</v>
      </c>
      <c r="AI31" s="409">
        <v>17</v>
      </c>
      <c r="AJ31" s="430"/>
      <c r="AK31" s="406">
        <v>41867</v>
      </c>
      <c r="AL31" s="409">
        <v>17</v>
      </c>
      <c r="AM31" s="432"/>
    </row>
    <row r="32" spans="4:40">
      <c r="D32" s="406">
        <v>41534</v>
      </c>
      <c r="E32" s="408">
        <v>18</v>
      </c>
      <c r="F32" s="412">
        <f>$F$18</f>
        <v>0.33333333333333331</v>
      </c>
      <c r="G32" s="405">
        <v>41564</v>
      </c>
      <c r="H32" s="408">
        <v>18</v>
      </c>
      <c r="I32" s="412">
        <f>$F$20</f>
        <v>0.20833333333333334</v>
      </c>
      <c r="J32" s="406">
        <v>41595</v>
      </c>
      <c r="K32" s="408">
        <v>18</v>
      </c>
      <c r="L32" s="370"/>
      <c r="M32" s="406">
        <v>41625</v>
      </c>
      <c r="N32" s="408">
        <v>18</v>
      </c>
      <c r="O32" s="412">
        <f>$F$18</f>
        <v>0.33333333333333331</v>
      </c>
      <c r="P32" s="413">
        <v>41656</v>
      </c>
      <c r="Q32" s="408">
        <v>18</v>
      </c>
      <c r="R32" s="412">
        <f>$F$21</f>
        <v>0.33333333333333331</v>
      </c>
      <c r="S32" s="406">
        <v>41687</v>
      </c>
      <c r="T32" s="407">
        <v>18</v>
      </c>
      <c r="U32" s="370"/>
      <c r="V32" s="406">
        <v>41715</v>
      </c>
      <c r="W32" s="408">
        <v>18</v>
      </c>
      <c r="X32" s="370"/>
      <c r="Y32" s="404">
        <v>41746</v>
      </c>
      <c r="Z32" s="408">
        <v>18</v>
      </c>
      <c r="AA32" s="412"/>
      <c r="AB32" s="406">
        <v>41776</v>
      </c>
      <c r="AC32" s="408">
        <v>18</v>
      </c>
      <c r="AD32" s="412"/>
      <c r="AE32" s="406">
        <v>41807</v>
      </c>
      <c r="AF32" s="408">
        <v>18</v>
      </c>
      <c r="AG32" s="412"/>
      <c r="AH32" s="405">
        <v>41837</v>
      </c>
      <c r="AI32" s="408">
        <v>18</v>
      </c>
      <c r="AJ32" s="430"/>
      <c r="AK32" s="406">
        <v>41868</v>
      </c>
      <c r="AL32" s="408">
        <v>18</v>
      </c>
      <c r="AM32" s="432"/>
    </row>
    <row r="33" spans="4:40">
      <c r="D33" s="406">
        <v>41535</v>
      </c>
      <c r="E33" s="408">
        <v>19</v>
      </c>
      <c r="F33" s="412">
        <f>$F$19</f>
        <v>0.33333333333333331</v>
      </c>
      <c r="G33" s="405">
        <v>41565</v>
      </c>
      <c r="H33" s="408">
        <v>19</v>
      </c>
      <c r="I33" s="412">
        <f>$F$21</f>
        <v>0.33333333333333331</v>
      </c>
      <c r="J33" s="406">
        <v>41596</v>
      </c>
      <c r="K33" s="408">
        <v>19</v>
      </c>
      <c r="L33" s="370"/>
      <c r="M33" s="406">
        <v>41626</v>
      </c>
      <c r="N33" s="408">
        <v>19</v>
      </c>
      <c r="O33" s="412">
        <f>$F$19</f>
        <v>0.33333333333333331</v>
      </c>
      <c r="P33" s="413">
        <v>41657</v>
      </c>
      <c r="Q33" s="409">
        <v>19</v>
      </c>
      <c r="R33" s="412">
        <f>$F$22</f>
        <v>0.33333333333333331</v>
      </c>
      <c r="S33" s="406">
        <v>41688</v>
      </c>
      <c r="T33" s="408">
        <v>19</v>
      </c>
      <c r="U33" s="412"/>
      <c r="V33" s="406">
        <v>41716</v>
      </c>
      <c r="W33" s="408">
        <v>19</v>
      </c>
      <c r="X33" s="412"/>
      <c r="Y33" s="404">
        <v>41747</v>
      </c>
      <c r="Z33" s="408">
        <v>19</v>
      </c>
      <c r="AA33" s="412"/>
      <c r="AB33" s="406">
        <v>41777</v>
      </c>
      <c r="AC33" s="408">
        <v>19</v>
      </c>
      <c r="AD33" s="370"/>
      <c r="AE33" s="406">
        <v>41808</v>
      </c>
      <c r="AF33" s="408">
        <v>19</v>
      </c>
      <c r="AG33" s="412"/>
      <c r="AH33" s="405">
        <v>41838</v>
      </c>
      <c r="AI33" s="408">
        <v>19</v>
      </c>
      <c r="AJ33" s="430"/>
      <c r="AK33" s="406">
        <v>41869</v>
      </c>
      <c r="AL33" s="408">
        <v>19</v>
      </c>
      <c r="AM33" s="432"/>
    </row>
    <row r="34" spans="4:40">
      <c r="D34" s="406">
        <v>41536</v>
      </c>
      <c r="E34" s="408">
        <v>20</v>
      </c>
      <c r="F34" s="412">
        <f>$F$20</f>
        <v>0.20833333333333334</v>
      </c>
      <c r="G34" s="405">
        <v>41566</v>
      </c>
      <c r="H34" s="408">
        <v>20</v>
      </c>
      <c r="I34" s="412">
        <f>$F$22</f>
        <v>0.33333333333333331</v>
      </c>
      <c r="J34" s="406">
        <v>41597</v>
      </c>
      <c r="K34" s="408">
        <v>20</v>
      </c>
      <c r="L34" s="412">
        <f>$F$18</f>
        <v>0.33333333333333331</v>
      </c>
      <c r="M34" s="406">
        <v>41627</v>
      </c>
      <c r="N34" s="408">
        <v>20</v>
      </c>
      <c r="O34" s="412">
        <f>$F$20</f>
        <v>0.20833333333333334</v>
      </c>
      <c r="P34" s="413">
        <v>41658</v>
      </c>
      <c r="Q34" s="409">
        <v>20</v>
      </c>
      <c r="R34" s="370"/>
      <c r="S34" s="406">
        <v>41689</v>
      </c>
      <c r="T34" s="409">
        <v>20</v>
      </c>
      <c r="U34" s="412"/>
      <c r="V34" s="406">
        <v>41717</v>
      </c>
      <c r="W34" s="408">
        <v>20</v>
      </c>
      <c r="X34" s="412"/>
      <c r="Y34" s="404">
        <v>41748</v>
      </c>
      <c r="Z34" s="408">
        <v>20</v>
      </c>
      <c r="AA34" s="412"/>
      <c r="AB34" s="406">
        <v>41778</v>
      </c>
      <c r="AC34" s="408">
        <v>20</v>
      </c>
      <c r="AD34" s="370"/>
      <c r="AE34" s="406">
        <v>41809</v>
      </c>
      <c r="AF34" s="408">
        <v>20</v>
      </c>
      <c r="AG34" s="412"/>
      <c r="AH34" s="405">
        <v>41839</v>
      </c>
      <c r="AI34" s="408">
        <v>20</v>
      </c>
      <c r="AJ34" s="430"/>
      <c r="AK34" s="406">
        <v>41870</v>
      </c>
      <c r="AL34" s="408">
        <v>20</v>
      </c>
      <c r="AM34" s="432"/>
    </row>
    <row r="35" spans="4:40">
      <c r="D35" s="406">
        <v>41537</v>
      </c>
      <c r="E35" s="408">
        <v>21</v>
      </c>
      <c r="F35" s="412">
        <f>$F$21</f>
        <v>0.33333333333333331</v>
      </c>
      <c r="G35" s="405">
        <v>41567</v>
      </c>
      <c r="H35" s="408">
        <v>21</v>
      </c>
      <c r="I35" s="430"/>
      <c r="J35" s="406">
        <v>41598</v>
      </c>
      <c r="K35" s="408">
        <v>21</v>
      </c>
      <c r="L35" s="412">
        <f>$F$19</f>
        <v>0.33333333333333331</v>
      </c>
      <c r="M35" s="406">
        <v>41628</v>
      </c>
      <c r="N35" s="408">
        <v>21</v>
      </c>
      <c r="O35" s="412">
        <f>$F$21</f>
        <v>0.33333333333333331</v>
      </c>
      <c r="P35" s="413">
        <v>41659</v>
      </c>
      <c r="Q35" s="408">
        <v>21</v>
      </c>
      <c r="R35" s="370"/>
      <c r="S35" s="406">
        <v>41690</v>
      </c>
      <c r="T35" s="407">
        <v>21</v>
      </c>
      <c r="U35" s="412"/>
      <c r="V35" s="406">
        <v>41718</v>
      </c>
      <c r="W35" s="409">
        <v>21</v>
      </c>
      <c r="X35" s="412"/>
      <c r="Y35" s="404">
        <v>41749</v>
      </c>
      <c r="Z35" s="408">
        <v>21</v>
      </c>
      <c r="AA35" s="430"/>
      <c r="AB35" s="406">
        <v>41779</v>
      </c>
      <c r="AC35" s="427">
        <v>21</v>
      </c>
      <c r="AD35" s="425" t="str">
        <f>$A$53</f>
        <v>FERIE</v>
      </c>
      <c r="AE35" s="406">
        <v>41810</v>
      </c>
      <c r="AF35" s="409">
        <v>21</v>
      </c>
      <c r="AG35" s="412"/>
      <c r="AH35" s="405">
        <v>41840</v>
      </c>
      <c r="AI35" s="408">
        <v>21</v>
      </c>
      <c r="AJ35" s="430"/>
      <c r="AK35" s="406">
        <v>41871</v>
      </c>
      <c r="AL35" s="408">
        <v>21</v>
      </c>
      <c r="AM35" s="432"/>
    </row>
    <row r="36" spans="4:40">
      <c r="D36" s="406">
        <v>41538</v>
      </c>
      <c r="E36" s="408">
        <v>22</v>
      </c>
      <c r="F36" s="412"/>
      <c r="G36" s="405">
        <v>41568</v>
      </c>
      <c r="H36" s="408">
        <v>22</v>
      </c>
      <c r="I36" s="430"/>
      <c r="J36" s="406">
        <v>41599</v>
      </c>
      <c r="K36" s="408">
        <v>22</v>
      </c>
      <c r="L36" s="412">
        <f>$F$20</f>
        <v>0.20833333333333334</v>
      </c>
      <c r="M36" s="406">
        <v>41629</v>
      </c>
      <c r="N36" s="408">
        <v>22</v>
      </c>
      <c r="O36" s="412">
        <f>$F$22</f>
        <v>0.33333333333333331</v>
      </c>
      <c r="P36" s="413">
        <v>41660</v>
      </c>
      <c r="Q36" s="408">
        <v>22</v>
      </c>
      <c r="R36" s="412">
        <f>$F$18</f>
        <v>0.33333333333333331</v>
      </c>
      <c r="S36" s="406">
        <v>41691</v>
      </c>
      <c r="T36" s="408">
        <v>22</v>
      </c>
      <c r="U36" s="412"/>
      <c r="V36" s="406">
        <v>41719</v>
      </c>
      <c r="W36" s="409">
        <v>22</v>
      </c>
      <c r="X36" s="412"/>
      <c r="Y36" s="404">
        <v>41750</v>
      </c>
      <c r="Z36" s="408">
        <v>22</v>
      </c>
      <c r="AA36" s="430"/>
      <c r="AB36" s="406">
        <v>41780</v>
      </c>
      <c r="AC36" s="408">
        <v>22</v>
      </c>
      <c r="AD36" s="412"/>
      <c r="AE36" s="406">
        <v>41811</v>
      </c>
      <c r="AF36" s="409">
        <v>22</v>
      </c>
      <c r="AG36" s="412"/>
      <c r="AH36" s="405">
        <v>41841</v>
      </c>
      <c r="AI36" s="408">
        <v>22</v>
      </c>
      <c r="AJ36" s="430"/>
      <c r="AK36" s="406">
        <v>41872</v>
      </c>
      <c r="AL36" s="408">
        <v>22</v>
      </c>
      <c r="AM36" s="432"/>
      <c r="AN36" s="153"/>
    </row>
    <row r="37" spans="4:40">
      <c r="D37" s="406">
        <v>41539</v>
      </c>
      <c r="E37" s="408">
        <v>23</v>
      </c>
      <c r="F37" s="370"/>
      <c r="G37" s="405">
        <v>41569</v>
      </c>
      <c r="H37" s="408">
        <v>23</v>
      </c>
      <c r="I37" s="429">
        <v>0.29166666666666669</v>
      </c>
      <c r="J37" s="406">
        <v>41600</v>
      </c>
      <c r="K37" s="408">
        <v>23</v>
      </c>
      <c r="L37" s="412">
        <f>$F$21</f>
        <v>0.33333333333333331</v>
      </c>
      <c r="M37" s="406">
        <v>41630</v>
      </c>
      <c r="N37" s="408">
        <v>23</v>
      </c>
      <c r="O37" s="430"/>
      <c r="P37" s="413">
        <v>41661</v>
      </c>
      <c r="Q37" s="408">
        <v>23</v>
      </c>
      <c r="R37" s="412">
        <f>$F$19</f>
        <v>0.33333333333333331</v>
      </c>
      <c r="S37" s="406">
        <v>41692</v>
      </c>
      <c r="T37" s="409">
        <v>23</v>
      </c>
      <c r="U37" s="412"/>
      <c r="V37" s="406">
        <v>41720</v>
      </c>
      <c r="W37" s="408">
        <v>23</v>
      </c>
      <c r="X37" s="412"/>
      <c r="Y37" s="404">
        <v>41751</v>
      </c>
      <c r="Z37" s="408">
        <v>23</v>
      </c>
      <c r="AA37" s="430"/>
      <c r="AB37" s="406">
        <v>41781</v>
      </c>
      <c r="AC37" s="408">
        <v>23</v>
      </c>
      <c r="AD37" s="412"/>
      <c r="AE37" s="406">
        <v>41812</v>
      </c>
      <c r="AF37" s="408">
        <v>23</v>
      </c>
      <c r="AG37" s="370"/>
      <c r="AH37" s="405">
        <v>41842</v>
      </c>
      <c r="AI37" s="409">
        <v>23</v>
      </c>
      <c r="AJ37" s="430"/>
      <c r="AK37" s="406">
        <v>41873</v>
      </c>
      <c r="AL37" s="409">
        <v>23</v>
      </c>
      <c r="AM37" s="432"/>
    </row>
    <row r="38" spans="4:40">
      <c r="D38" s="406">
        <v>41540</v>
      </c>
      <c r="E38" s="408">
        <v>24</v>
      </c>
      <c r="F38" s="370"/>
      <c r="G38" s="405">
        <v>41570</v>
      </c>
      <c r="H38" s="408">
        <v>24</v>
      </c>
      <c r="I38" s="430">
        <v>0.29166666666666669</v>
      </c>
      <c r="J38" s="406">
        <v>41601</v>
      </c>
      <c r="K38" s="408">
        <v>24</v>
      </c>
      <c r="L38" s="412">
        <f>$F$22</f>
        <v>0.33333333333333331</v>
      </c>
      <c r="M38" s="406">
        <v>41631</v>
      </c>
      <c r="N38" s="408">
        <v>24</v>
      </c>
      <c r="O38" s="430"/>
      <c r="P38" s="413">
        <v>41662</v>
      </c>
      <c r="Q38" s="408">
        <v>24</v>
      </c>
      <c r="R38" s="412">
        <f>$F$20</f>
        <v>0.20833333333333334</v>
      </c>
      <c r="S38" s="406">
        <v>41693</v>
      </c>
      <c r="T38" s="407">
        <v>24</v>
      </c>
      <c r="U38" s="430"/>
      <c r="V38" s="406">
        <v>41721</v>
      </c>
      <c r="W38" s="408">
        <v>24</v>
      </c>
      <c r="X38" s="370"/>
      <c r="Y38" s="404">
        <v>41752</v>
      </c>
      <c r="Z38" s="408">
        <v>24</v>
      </c>
      <c r="AA38" s="430"/>
      <c r="AB38" s="406">
        <v>41782</v>
      </c>
      <c r="AC38" s="408">
        <v>24</v>
      </c>
      <c r="AD38" s="412"/>
      <c r="AE38" s="406">
        <v>41813</v>
      </c>
      <c r="AF38" s="408">
        <v>24</v>
      </c>
      <c r="AG38" s="370"/>
      <c r="AH38" s="405">
        <v>41843</v>
      </c>
      <c r="AI38" s="409">
        <v>24</v>
      </c>
      <c r="AJ38" s="430"/>
      <c r="AK38" s="406">
        <v>41874</v>
      </c>
      <c r="AL38" s="409">
        <v>24</v>
      </c>
      <c r="AM38" s="432"/>
    </row>
    <row r="39" spans="4:40">
      <c r="D39" s="406">
        <v>41541</v>
      </c>
      <c r="E39" s="408">
        <v>25</v>
      </c>
      <c r="F39" s="412"/>
      <c r="G39" s="405">
        <v>41571</v>
      </c>
      <c r="H39" s="408">
        <v>25</v>
      </c>
      <c r="I39" s="430"/>
      <c r="J39" s="406">
        <v>41602</v>
      </c>
      <c r="K39" s="408">
        <v>25</v>
      </c>
      <c r="L39" s="370"/>
      <c r="M39" s="406">
        <v>41632</v>
      </c>
      <c r="N39" s="427">
        <v>25</v>
      </c>
      <c r="O39" s="425" t="str">
        <f>$A$53</f>
        <v>FERIE</v>
      </c>
      <c r="P39" s="413">
        <v>41663</v>
      </c>
      <c r="Q39" s="408">
        <v>25</v>
      </c>
      <c r="R39" s="412">
        <f>$F$21</f>
        <v>0.33333333333333331</v>
      </c>
      <c r="S39" s="406">
        <v>41694</v>
      </c>
      <c r="T39" s="408">
        <v>25</v>
      </c>
      <c r="U39" s="430"/>
      <c r="V39" s="406">
        <v>41722</v>
      </c>
      <c r="W39" s="408">
        <v>25</v>
      </c>
      <c r="X39" s="370"/>
      <c r="Y39" s="404">
        <v>41753</v>
      </c>
      <c r="Z39" s="408">
        <v>25</v>
      </c>
      <c r="AA39" s="430"/>
      <c r="AB39" s="406">
        <v>41783</v>
      </c>
      <c r="AC39" s="408">
        <v>25</v>
      </c>
      <c r="AD39" s="412"/>
      <c r="AE39" s="406">
        <v>41814</v>
      </c>
      <c r="AF39" s="408">
        <v>25</v>
      </c>
      <c r="AG39" s="412"/>
      <c r="AH39" s="405">
        <v>41844</v>
      </c>
      <c r="AI39" s="408">
        <v>25</v>
      </c>
      <c r="AJ39" s="430"/>
      <c r="AK39" s="406">
        <v>41875</v>
      </c>
      <c r="AL39" s="408">
        <v>25</v>
      </c>
      <c r="AM39" s="432"/>
    </row>
    <row r="40" spans="4:40">
      <c r="D40" s="406">
        <v>41542</v>
      </c>
      <c r="E40" s="408">
        <v>26</v>
      </c>
      <c r="F40" s="412"/>
      <c r="G40" s="405">
        <v>41572</v>
      </c>
      <c r="H40" s="408">
        <v>26</v>
      </c>
      <c r="I40" s="430"/>
      <c r="J40" s="406">
        <v>41603</v>
      </c>
      <c r="K40" s="408">
        <v>26</v>
      </c>
      <c r="L40" s="370"/>
      <c r="M40" s="406">
        <v>41633</v>
      </c>
      <c r="N40" s="408">
        <v>26</v>
      </c>
      <c r="O40" s="430"/>
      <c r="P40" s="413">
        <v>41664</v>
      </c>
      <c r="Q40" s="409">
        <v>26</v>
      </c>
      <c r="R40" s="412">
        <f>$F$22</f>
        <v>0.33333333333333331</v>
      </c>
      <c r="S40" s="406">
        <v>41695</v>
      </c>
      <c r="T40" s="409">
        <v>26</v>
      </c>
      <c r="U40" s="429"/>
      <c r="V40" s="406">
        <v>41723</v>
      </c>
      <c r="W40" s="408">
        <v>26</v>
      </c>
      <c r="X40" s="412"/>
      <c r="Y40" s="404">
        <v>41754</v>
      </c>
      <c r="Z40" s="408">
        <v>26</v>
      </c>
      <c r="AA40" s="430"/>
      <c r="AB40" s="406">
        <v>41784</v>
      </c>
      <c r="AC40" s="408">
        <v>26</v>
      </c>
      <c r="AD40" s="370"/>
      <c r="AE40" s="406">
        <v>41815</v>
      </c>
      <c r="AF40" s="408">
        <v>26</v>
      </c>
      <c r="AG40" s="412"/>
      <c r="AH40" s="405">
        <v>41845</v>
      </c>
      <c r="AI40" s="408">
        <v>26</v>
      </c>
      <c r="AJ40" s="430"/>
      <c r="AK40" s="406">
        <v>41876</v>
      </c>
      <c r="AL40" s="408">
        <v>26</v>
      </c>
      <c r="AM40" s="432"/>
    </row>
    <row r="41" spans="4:40">
      <c r="D41" s="406">
        <v>41543</v>
      </c>
      <c r="E41" s="408">
        <v>27</v>
      </c>
      <c r="F41" s="412">
        <f>$F$20</f>
        <v>0.20833333333333334</v>
      </c>
      <c r="G41" s="405">
        <v>41573</v>
      </c>
      <c r="H41" s="408">
        <v>27</v>
      </c>
      <c r="I41" s="430"/>
      <c r="J41" s="406">
        <v>41604</v>
      </c>
      <c r="K41" s="408">
        <v>27</v>
      </c>
      <c r="L41" s="412">
        <f>$F$18</f>
        <v>0.33333333333333331</v>
      </c>
      <c r="M41" s="406">
        <v>41634</v>
      </c>
      <c r="N41" s="408">
        <v>27</v>
      </c>
      <c r="O41" s="430"/>
      <c r="P41" s="413">
        <v>41665</v>
      </c>
      <c r="Q41" s="409">
        <v>27</v>
      </c>
      <c r="R41" s="370"/>
      <c r="S41" s="406">
        <v>41696</v>
      </c>
      <c r="T41" s="407">
        <v>27</v>
      </c>
      <c r="U41" s="430"/>
      <c r="V41" s="406">
        <v>41724</v>
      </c>
      <c r="W41" s="408">
        <v>27</v>
      </c>
      <c r="X41" s="412"/>
      <c r="Y41" s="404">
        <v>41755</v>
      </c>
      <c r="Z41" s="408">
        <v>27</v>
      </c>
      <c r="AA41" s="430"/>
      <c r="AB41" s="406">
        <v>41785</v>
      </c>
      <c r="AC41" s="408">
        <v>27</v>
      </c>
      <c r="AD41" s="370"/>
      <c r="AE41" s="406">
        <v>41816</v>
      </c>
      <c r="AF41" s="408">
        <v>27</v>
      </c>
      <c r="AG41" s="412"/>
      <c r="AH41" s="405">
        <v>41846</v>
      </c>
      <c r="AI41" s="408">
        <v>27</v>
      </c>
      <c r="AJ41" s="430"/>
      <c r="AK41" s="406">
        <v>41877</v>
      </c>
      <c r="AL41" s="408">
        <v>27</v>
      </c>
      <c r="AM41" s="432"/>
    </row>
    <row r="42" spans="4:40">
      <c r="D42" s="406">
        <v>41544</v>
      </c>
      <c r="E42" s="408">
        <v>28</v>
      </c>
      <c r="F42" s="412">
        <f>$F$21</f>
        <v>0.33333333333333331</v>
      </c>
      <c r="G42" s="405">
        <v>41574</v>
      </c>
      <c r="H42" s="408">
        <v>28</v>
      </c>
      <c r="I42" s="430"/>
      <c r="J42" s="406">
        <v>41605</v>
      </c>
      <c r="K42" s="408">
        <v>28</v>
      </c>
      <c r="L42" s="412">
        <f>$F$19</f>
        <v>0.33333333333333331</v>
      </c>
      <c r="M42" s="406">
        <v>41635</v>
      </c>
      <c r="N42" s="408">
        <v>28</v>
      </c>
      <c r="O42" s="430"/>
      <c r="P42" s="413">
        <v>41666</v>
      </c>
      <c r="Q42" s="408">
        <v>28</v>
      </c>
      <c r="R42" s="370"/>
      <c r="S42" s="406">
        <v>41697</v>
      </c>
      <c r="T42" s="408">
        <v>28</v>
      </c>
      <c r="U42" s="430"/>
      <c r="V42" s="406">
        <v>41725</v>
      </c>
      <c r="W42" s="409">
        <v>28</v>
      </c>
      <c r="X42" s="412"/>
      <c r="Y42" s="404">
        <v>41756</v>
      </c>
      <c r="Z42" s="408">
        <v>28</v>
      </c>
      <c r="AA42" s="430"/>
      <c r="AB42" s="406">
        <v>41786</v>
      </c>
      <c r="AC42" s="408">
        <v>28</v>
      </c>
      <c r="AD42" s="412"/>
      <c r="AE42" s="406">
        <v>41817</v>
      </c>
      <c r="AF42" s="409">
        <v>28</v>
      </c>
      <c r="AG42" s="412"/>
      <c r="AH42" s="405">
        <v>41847</v>
      </c>
      <c r="AI42" s="408">
        <v>28</v>
      </c>
      <c r="AJ42" s="430"/>
      <c r="AK42" s="406">
        <v>41878</v>
      </c>
      <c r="AL42" s="408">
        <v>28</v>
      </c>
      <c r="AM42" s="432"/>
    </row>
    <row r="43" spans="4:40">
      <c r="D43" s="406">
        <v>41545</v>
      </c>
      <c r="E43" s="408">
        <v>29</v>
      </c>
      <c r="F43" s="412">
        <f>$F$22</f>
        <v>0.33333333333333331</v>
      </c>
      <c r="G43" s="405">
        <v>41575</v>
      </c>
      <c r="H43" s="408">
        <v>29</v>
      </c>
      <c r="I43" s="430"/>
      <c r="J43" s="406">
        <v>41606</v>
      </c>
      <c r="K43" s="408">
        <v>29</v>
      </c>
      <c r="L43" s="412">
        <f>$F$20</f>
        <v>0.20833333333333334</v>
      </c>
      <c r="M43" s="406">
        <v>41636</v>
      </c>
      <c r="N43" s="408">
        <v>29</v>
      </c>
      <c r="O43" s="430"/>
      <c r="P43" s="413">
        <v>41667</v>
      </c>
      <c r="Q43" s="408">
        <v>29</v>
      </c>
      <c r="R43" s="412">
        <f>$F$18</f>
        <v>0.33333333333333331</v>
      </c>
      <c r="S43" s="438"/>
      <c r="T43" s="438"/>
      <c r="U43" s="442"/>
      <c r="V43" s="406">
        <v>41726</v>
      </c>
      <c r="W43" s="409">
        <v>29</v>
      </c>
      <c r="X43" s="412"/>
      <c r="Y43" s="404">
        <v>41757</v>
      </c>
      <c r="Z43" s="408">
        <v>29</v>
      </c>
      <c r="AA43" s="430"/>
      <c r="AB43" s="406">
        <v>41787</v>
      </c>
      <c r="AC43" s="408">
        <v>29</v>
      </c>
      <c r="AD43" s="412"/>
      <c r="AE43" s="406">
        <v>41818</v>
      </c>
      <c r="AF43" s="409">
        <v>29</v>
      </c>
      <c r="AG43" s="412"/>
      <c r="AH43" s="405">
        <v>41848</v>
      </c>
      <c r="AI43" s="408">
        <v>29</v>
      </c>
      <c r="AJ43" s="430"/>
      <c r="AK43" s="406">
        <v>41879</v>
      </c>
      <c r="AL43" s="408">
        <v>29</v>
      </c>
      <c r="AM43" s="432"/>
    </row>
    <row r="44" spans="4:40">
      <c r="D44" s="406">
        <v>41546</v>
      </c>
      <c r="E44" s="408">
        <v>30</v>
      </c>
      <c r="F44" s="370"/>
      <c r="G44" s="405">
        <v>41576</v>
      </c>
      <c r="H44" s="408">
        <v>30</v>
      </c>
      <c r="I44" s="430"/>
      <c r="J44" s="406">
        <v>41607</v>
      </c>
      <c r="K44" s="408">
        <v>30</v>
      </c>
      <c r="L44" s="412">
        <f>$F$21</f>
        <v>0.33333333333333331</v>
      </c>
      <c r="M44" s="406">
        <v>41637</v>
      </c>
      <c r="N44" s="408">
        <v>30</v>
      </c>
      <c r="O44" s="430"/>
      <c r="P44" s="413">
        <v>41668</v>
      </c>
      <c r="Q44" s="408">
        <v>30</v>
      </c>
      <c r="R44" s="412">
        <f>$F$19</f>
        <v>0.33333333333333331</v>
      </c>
      <c r="S44" s="438"/>
      <c r="T44" s="438"/>
      <c r="U44" s="442"/>
      <c r="V44" s="406">
        <v>41727</v>
      </c>
      <c r="W44" s="408">
        <v>30</v>
      </c>
      <c r="X44" s="433"/>
      <c r="Y44" s="404">
        <v>41758</v>
      </c>
      <c r="Z44" s="408">
        <v>30</v>
      </c>
      <c r="AA44" s="447"/>
      <c r="AB44" s="406">
        <v>41788</v>
      </c>
      <c r="AC44" s="408">
        <v>30</v>
      </c>
      <c r="AD44" s="412"/>
      <c r="AE44" s="406">
        <v>41819</v>
      </c>
      <c r="AF44" s="408">
        <v>30</v>
      </c>
      <c r="AG44" s="370"/>
      <c r="AH44" s="405">
        <v>41849</v>
      </c>
      <c r="AI44" s="409">
        <v>30</v>
      </c>
      <c r="AJ44" s="430"/>
      <c r="AK44" s="406">
        <v>41880</v>
      </c>
      <c r="AL44" s="409">
        <v>30</v>
      </c>
      <c r="AM44" s="432"/>
    </row>
    <row r="45" spans="4:40">
      <c r="D45" s="438"/>
      <c r="E45" s="439"/>
      <c r="F45" s="440"/>
      <c r="G45" s="405">
        <v>41577</v>
      </c>
      <c r="H45" s="408">
        <v>31</v>
      </c>
      <c r="I45" s="430"/>
      <c r="J45" s="438"/>
      <c r="K45" s="439"/>
      <c r="L45" s="441"/>
      <c r="M45" s="406">
        <v>41638</v>
      </c>
      <c r="N45" s="407">
        <v>31</v>
      </c>
      <c r="O45" s="430"/>
      <c r="P45" s="413">
        <v>41669</v>
      </c>
      <c r="Q45" s="419">
        <v>31</v>
      </c>
      <c r="R45" s="412">
        <f>$F$20</f>
        <v>0.20833333333333334</v>
      </c>
      <c r="S45" s="438"/>
      <c r="T45" s="443"/>
      <c r="U45" s="442"/>
      <c r="V45" s="406">
        <v>41728</v>
      </c>
      <c r="W45" s="408">
        <v>31</v>
      </c>
      <c r="X45" s="370"/>
      <c r="Y45" s="438"/>
      <c r="Z45" s="438"/>
      <c r="AA45" s="442"/>
      <c r="AB45" s="406">
        <v>41789</v>
      </c>
      <c r="AC45" s="409">
        <v>31</v>
      </c>
      <c r="AD45" s="412"/>
      <c r="AE45" s="438"/>
      <c r="AF45" s="439"/>
      <c r="AG45" s="441"/>
      <c r="AH45" s="405">
        <v>41850</v>
      </c>
      <c r="AI45" s="409">
        <v>31</v>
      </c>
      <c r="AJ45" s="430"/>
      <c r="AK45" s="406">
        <v>41881</v>
      </c>
      <c r="AL45" s="409">
        <v>31</v>
      </c>
      <c r="AM45" s="433"/>
    </row>
    <row r="46" spans="4:40" s="314" customFormat="1">
      <c r="F46" s="313">
        <f>SUM(F33:F45)</f>
        <v>1.7499999999999998</v>
      </c>
      <c r="G46" s="313"/>
      <c r="H46" s="313"/>
      <c r="I46" s="313">
        <f>SUM(I15:I45)</f>
        <v>5.2083333333333339</v>
      </c>
      <c r="J46" s="313"/>
      <c r="K46" s="313"/>
      <c r="L46" s="313">
        <f>SUM(L15:L45)</f>
        <v>5.8333333333333321</v>
      </c>
      <c r="M46" s="313"/>
      <c r="N46" s="313"/>
      <c r="O46" s="313">
        <f>SUM(O15:O45)</f>
        <v>4.958333333333333</v>
      </c>
      <c r="P46" s="361"/>
      <c r="Q46" s="313"/>
      <c r="R46" s="313">
        <f>SUM(R15:R45)</f>
        <v>6.0833333333333321</v>
      </c>
      <c r="S46" s="313"/>
      <c r="T46" s="313"/>
      <c r="U46" s="313">
        <f>SUM(U15:U45)</f>
        <v>0</v>
      </c>
      <c r="V46" s="313"/>
      <c r="W46" s="313"/>
      <c r="X46" s="313">
        <f>SUM(X15:X45)</f>
        <v>0</v>
      </c>
      <c r="Y46" s="313"/>
      <c r="Z46" s="313"/>
      <c r="AA46" s="313">
        <f>SUM(AA15:AA45)</f>
        <v>0</v>
      </c>
      <c r="AB46" s="313"/>
      <c r="AC46" s="313"/>
      <c r="AD46" s="313"/>
      <c r="AE46" s="313"/>
      <c r="AF46" s="313"/>
      <c r="AG46" s="313"/>
      <c r="AH46" s="313"/>
      <c r="AI46" s="313"/>
      <c r="AJ46" s="313"/>
      <c r="AK46" s="313"/>
      <c r="AL46" s="313"/>
      <c r="AM46" s="313"/>
    </row>
    <row r="48" spans="4:40" ht="15.75" customHeight="1">
      <c r="D48" s="633" t="s">
        <v>109</v>
      </c>
      <c r="E48" s="633"/>
      <c r="F48" s="633"/>
      <c r="G48" s="634">
        <f>SUM(D46:AM46)</f>
        <v>23.833333333333332</v>
      </c>
      <c r="H48" s="634"/>
      <c r="I48" s="634"/>
      <c r="J48" s="162"/>
      <c r="K48" s="635" t="s">
        <v>110</v>
      </c>
      <c r="L48" s="635"/>
      <c r="M48" s="635"/>
      <c r="N48" s="635"/>
      <c r="O48" s="635"/>
      <c r="P48" s="635"/>
      <c r="Q48" s="635"/>
      <c r="R48" s="634">
        <f>SUM(AJ23:AJ27)+SUM(AM38:AM44)</f>
        <v>0</v>
      </c>
      <c r="S48" s="634"/>
      <c r="T48" s="634"/>
      <c r="V48" s="162"/>
      <c r="W48" s="636" t="s">
        <v>111</v>
      </c>
      <c r="X48" s="636"/>
      <c r="Y48" s="636"/>
      <c r="Z48" s="636"/>
      <c r="AA48" s="636"/>
      <c r="AB48" s="632">
        <f>'Liste des personnels'!G39</f>
        <v>27.854166666666668</v>
      </c>
      <c r="AC48" s="632"/>
      <c r="AD48" s="632"/>
      <c r="AE48" s="632"/>
      <c r="AF48" s="632"/>
      <c r="AH48" s="635" t="s">
        <v>112</v>
      </c>
      <c r="AI48" s="635"/>
      <c r="AJ48" s="635"/>
      <c r="AK48" s="634">
        <f>AB48-G48</f>
        <v>4.0208333333333357</v>
      </c>
      <c r="AL48" s="634"/>
      <c r="AM48" s="634"/>
    </row>
    <row r="49" spans="1:39" ht="15.75" customHeight="1">
      <c r="D49" s="91"/>
      <c r="E49" s="91"/>
      <c r="F49" s="91"/>
      <c r="G49" s="91"/>
      <c r="H49" s="91"/>
      <c r="I49" s="91"/>
      <c r="J49" s="91"/>
      <c r="AH49" s="640" t="s">
        <v>113</v>
      </c>
      <c r="AI49" s="640"/>
      <c r="AJ49" s="640"/>
      <c r="AK49" s="640"/>
      <c r="AL49" s="640"/>
      <c r="AM49" s="640"/>
    </row>
    <row r="50" spans="1:39" ht="15.75" customHeight="1">
      <c r="D50" s="91"/>
      <c r="E50" s="91"/>
      <c r="F50" s="91"/>
      <c r="G50" s="91"/>
      <c r="H50" s="91"/>
      <c r="I50" s="91"/>
      <c r="J50" s="91"/>
      <c r="AH50" s="702"/>
      <c r="AI50" s="702"/>
      <c r="AJ50" s="702"/>
      <c r="AK50" s="702"/>
      <c r="AL50" s="702"/>
      <c r="AM50" s="702"/>
    </row>
    <row r="51" spans="1:39">
      <c r="A51" s="450" t="s">
        <v>108</v>
      </c>
      <c r="B51" s="637" t="s">
        <v>226</v>
      </c>
      <c r="C51" s="638"/>
      <c r="D51" s="638"/>
      <c r="E51" s="638"/>
      <c r="F51" s="638"/>
      <c r="AH51" s="163"/>
      <c r="AI51" s="163"/>
      <c r="AJ51" s="163"/>
      <c r="AK51" s="163"/>
    </row>
    <row r="52" spans="1:39">
      <c r="A52" s="432" t="s">
        <v>223</v>
      </c>
      <c r="B52" s="630" t="s">
        <v>224</v>
      </c>
      <c r="C52" s="631"/>
      <c r="D52" s="631"/>
      <c r="E52" s="631"/>
      <c r="F52" s="631"/>
      <c r="R52" s="121" t="str">
        <f>'Liste des personnels'!$D$51</f>
        <v>Le Proviseur,</v>
      </c>
      <c r="AD52" s="121" t="s">
        <v>85</v>
      </c>
      <c r="AJ52" s="164"/>
      <c r="AK52" s="163"/>
      <c r="AL52" s="163"/>
      <c r="AM52" s="163"/>
    </row>
    <row r="53" spans="1:39">
      <c r="A53" s="428" t="s">
        <v>215</v>
      </c>
      <c r="B53" s="630" t="s">
        <v>222</v>
      </c>
      <c r="C53" s="631"/>
      <c r="D53" s="631"/>
      <c r="E53" s="631"/>
      <c r="F53" s="631"/>
    </row>
    <row r="54" spans="1:39">
      <c r="A54" s="432" t="s">
        <v>107</v>
      </c>
      <c r="B54" s="641" t="s">
        <v>225</v>
      </c>
      <c r="C54" s="642"/>
      <c r="D54" s="642"/>
      <c r="E54" s="642"/>
      <c r="F54" s="642"/>
    </row>
    <row r="55" spans="1:39">
      <c r="A55" s="449"/>
      <c r="B55" s="639" t="s">
        <v>227</v>
      </c>
      <c r="C55" s="630"/>
      <c r="D55" s="630"/>
      <c r="E55" s="630"/>
      <c r="F55" s="630"/>
      <c r="G55" s="630"/>
      <c r="T55" s="121" t="str">
        <f>'Liste des personnels'!$D$53</f>
        <v>J-M. SAILLY</v>
      </c>
      <c r="AF55" s="121" t="str">
        <f>J7</f>
        <v>Nathalie HUGUES</v>
      </c>
    </row>
    <row r="56" spans="1:39">
      <c r="A56" s="579"/>
      <c r="B56" s="166"/>
      <c r="C56" s="165"/>
    </row>
    <row r="57" spans="1:39">
      <c r="A57" s="580"/>
      <c r="B57" s="165"/>
      <c r="C57" s="165"/>
    </row>
  </sheetData>
  <mergeCells count="38">
    <mergeCell ref="B51:F51"/>
    <mergeCell ref="B52:F52"/>
    <mergeCell ref="B53:F53"/>
    <mergeCell ref="B54:F54"/>
    <mergeCell ref="B55:G55"/>
    <mergeCell ref="AH48:AJ48"/>
    <mergeCell ref="AK48:AM48"/>
    <mergeCell ref="AH49:AM50"/>
    <mergeCell ref="AB14:AD14"/>
    <mergeCell ref="AE14:AG14"/>
    <mergeCell ref="AH14:AJ14"/>
    <mergeCell ref="AK14:AM14"/>
    <mergeCell ref="AB48:AF48"/>
    <mergeCell ref="D48:F48"/>
    <mergeCell ref="G48:I48"/>
    <mergeCell ref="K48:Q48"/>
    <mergeCell ref="R48:T48"/>
    <mergeCell ref="W48:AA48"/>
    <mergeCell ref="U10:Z10"/>
    <mergeCell ref="AA10:AK10"/>
    <mergeCell ref="D14:F14"/>
    <mergeCell ref="G14:I14"/>
    <mergeCell ref="J14:L14"/>
    <mergeCell ref="M14:O14"/>
    <mergeCell ref="P14:R14"/>
    <mergeCell ref="S14:U14"/>
    <mergeCell ref="V14:X14"/>
    <mergeCell ref="Y14:AA14"/>
    <mergeCell ref="A7:I7"/>
    <mergeCell ref="U7:Z7"/>
    <mergeCell ref="AA7:AK7"/>
    <mergeCell ref="U8:Z8"/>
    <mergeCell ref="AA8:AK8"/>
    <mergeCell ref="A9:G9"/>
    <mergeCell ref="H9:J9"/>
    <mergeCell ref="N9:P9"/>
    <mergeCell ref="U9:Z9"/>
    <mergeCell ref="AA9:AK9"/>
  </mergeCells>
  <conditionalFormatting sqref="D15:D44">
    <cfRule type="containsText" dxfId="30" priority="30" stopIfTrue="1" operator="containsText" text="samedi">
      <formula>NOT(ISERROR(SEARCH("samedi",D15)))</formula>
    </cfRule>
    <cfRule type="containsText" dxfId="29" priority="31" stopIfTrue="1" operator="containsText" text="sam">
      <formula>NOT(ISERROR(SEARCH("sam",D15)))</formula>
    </cfRule>
  </conditionalFormatting>
  <conditionalFormatting sqref="D15:E45 F15 F17:F22 O17:O45 O15 G15:N45 P15:AM45 F24:F45">
    <cfRule type="containsText" dxfId="28" priority="24" stopIfTrue="1" operator="containsText" text="sam">
      <formula>NOT(ISERROR(SEARCH("sam",D15)))</formula>
    </cfRule>
    <cfRule type="containsText" dxfId="27" priority="25" stopIfTrue="1" operator="containsText" text="sam;dim">
      <formula>NOT(ISERROR(SEARCH("sam;dim",D15)))</formula>
    </cfRule>
    <cfRule type="containsText" dxfId="26" priority="26" stopIfTrue="1" operator="containsText" text="dim">
      <formula>NOT(ISERROR(SEARCH("dim",D15)))</formula>
    </cfRule>
    <cfRule type="containsText" dxfId="25" priority="27" stopIfTrue="1" operator="containsText" text="lun">
      <formula>NOT(ISERROR(SEARCH("lun",D15)))</formula>
    </cfRule>
    <cfRule type="containsText" dxfId="24" priority="28" stopIfTrue="1" operator="containsText" text="lun">
      <formula>NOT(ISERROR(SEARCH("lun",D15)))</formula>
    </cfRule>
    <cfRule type="containsText" dxfId="23" priority="29" stopIfTrue="1" operator="containsText" text="dim">
      <formula>NOT(ISERROR(SEARCH("dim",D15)))</formula>
    </cfRule>
  </conditionalFormatting>
  <conditionalFormatting sqref="D16">
    <cfRule type="containsText" dxfId="22" priority="23" stopIfTrue="1" operator="containsText" text="sam">
      <formula>NOT(ISERROR(SEARCH("sam",D16)))</formula>
    </cfRule>
  </conditionalFormatting>
  <conditionalFormatting sqref="A53">
    <cfRule type="containsText" dxfId="21" priority="22" operator="containsText" text="FERIE">
      <formula>NOT(ISERROR(SEARCH("FERIE",A53)))</formula>
    </cfRule>
  </conditionalFormatting>
  <conditionalFormatting sqref="A52">
    <cfRule type="cellIs" dxfId="20" priority="21" operator="equal">
      <formula>$A$53</formula>
    </cfRule>
  </conditionalFormatting>
  <conditionalFormatting sqref="A52">
    <cfRule type="cellIs" dxfId="19" priority="20" operator="equal">
      <formula>$A$53</formula>
    </cfRule>
  </conditionalFormatting>
  <conditionalFormatting sqref="A53">
    <cfRule type="cellIs" dxfId="18" priority="19" operator="equal">
      <formula>$A$53</formula>
    </cfRule>
  </conditionalFormatting>
  <conditionalFormatting sqref="D15:D44">
    <cfRule type="containsText" dxfId="17" priority="17" stopIfTrue="1" operator="containsText" text="samedi">
      <formula>NOT(ISERROR(SEARCH("samedi",D15)))</formula>
    </cfRule>
    <cfRule type="containsText" dxfId="16" priority="18" stopIfTrue="1" operator="containsText" text="sam">
      <formula>NOT(ISERROR(SEARCH("sam",D15)))</formula>
    </cfRule>
  </conditionalFormatting>
  <conditionalFormatting sqref="D15:E45 F15 F17:F22 O17:O45 O15 G15:N45 P15:AM45 F24:F45">
    <cfRule type="containsText" dxfId="15" priority="11" stopIfTrue="1" operator="containsText" text="sam">
      <formula>NOT(ISERROR(SEARCH("sam",D15)))</formula>
    </cfRule>
    <cfRule type="containsText" dxfId="14" priority="12" stopIfTrue="1" operator="containsText" text="sam;dim">
      <formula>NOT(ISERROR(SEARCH("sam;dim",D15)))</formula>
    </cfRule>
    <cfRule type="containsText" dxfId="13" priority="13" stopIfTrue="1" operator="containsText" text="dim">
      <formula>NOT(ISERROR(SEARCH("dim",D15)))</formula>
    </cfRule>
    <cfRule type="containsText" dxfId="12" priority="14" stopIfTrue="1" operator="containsText" text="lun">
      <formula>NOT(ISERROR(SEARCH("lun",D15)))</formula>
    </cfRule>
    <cfRule type="containsText" dxfId="11" priority="15" stopIfTrue="1" operator="containsText" text="lun">
      <formula>NOT(ISERROR(SEARCH("lun",D15)))</formula>
    </cfRule>
    <cfRule type="containsText" dxfId="10" priority="16" stopIfTrue="1" operator="containsText" text="dim">
      <formula>NOT(ISERROR(SEARCH("dim",D15)))</formula>
    </cfRule>
  </conditionalFormatting>
  <conditionalFormatting sqref="D16">
    <cfRule type="containsText" dxfId="9" priority="10" stopIfTrue="1" operator="containsText" text="sam">
      <formula>NOT(ISERROR(SEARCH("sam",D16)))</formula>
    </cfRule>
  </conditionalFormatting>
  <conditionalFormatting sqref="D15:D44">
    <cfRule type="containsText" dxfId="8" priority="8" stopIfTrue="1" operator="containsText" text="samedi">
      <formula>NOT(ISERROR(SEARCH("samedi",D15)))</formula>
    </cfRule>
    <cfRule type="containsText" dxfId="7" priority="9" stopIfTrue="1" operator="containsText" text="sam">
      <formula>NOT(ISERROR(SEARCH("sam",D15)))</formula>
    </cfRule>
  </conditionalFormatting>
  <conditionalFormatting sqref="D15:E45 F15 F17:F22 O15 G15:N45 O17:O45 P15:AM45 F24:F45">
    <cfRule type="containsText" dxfId="6" priority="2" stopIfTrue="1" operator="containsText" text="sam">
      <formula>NOT(ISERROR(SEARCH("sam",D15)))</formula>
    </cfRule>
    <cfRule type="containsText" dxfId="5" priority="3" stopIfTrue="1" operator="containsText" text="sam;dim">
      <formula>NOT(ISERROR(SEARCH("sam;dim",D15)))</formula>
    </cfRule>
    <cfRule type="containsText" dxfId="4" priority="4" stopIfTrue="1" operator="containsText" text="dim">
      <formula>NOT(ISERROR(SEARCH("dim",D15)))</formula>
    </cfRule>
    <cfRule type="containsText" dxfId="3" priority="5" stopIfTrue="1" operator="containsText" text="lun">
      <formula>NOT(ISERROR(SEARCH("lun",D15)))</formula>
    </cfRule>
    <cfRule type="containsText" dxfId="2" priority="6" stopIfTrue="1" operator="containsText" text="lun">
      <formula>NOT(ISERROR(SEARCH("lun",D15)))</formula>
    </cfRule>
    <cfRule type="containsText" dxfId="1" priority="7" stopIfTrue="1" operator="containsText" text="dim">
      <formula>NOT(ISERROR(SEARCH("dim",D15)))</formula>
    </cfRule>
  </conditionalFormatting>
  <conditionalFormatting sqref="D16">
    <cfRule type="containsText" dxfId="0" priority="1" stopIfTrue="1" operator="containsText" text="sam">
      <formula>NOT(ISERROR(SEARCH("sam",D16)))</formula>
    </cfRule>
  </conditionalFormatting>
  <printOptions horizontalCentered="1" verticalCentered="1"/>
  <pageMargins left="0" right="1.299212598425197" top="0" bottom="0" header="0" footer="0"/>
  <pageSetup paperSize="9" scale="67" orientation="landscape" copies="2" r:id="rId1"/>
  <drawing r:id="rId2"/>
</worksheet>
</file>

<file path=xl/worksheets/sheet67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I15" sqref="BI15"/>
    </sheetView>
  </sheetViews>
  <sheetFormatPr baseColWidth="10" defaultRowHeight="13.2"/>
  <sheetData/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I15" sqref="BI15"/>
    </sheetView>
  </sheetViews>
  <sheetFormatPr baseColWidth="10" defaultRowHeight="13.2"/>
  <sheetData/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I15" sqref="BI15"/>
    </sheetView>
  </sheetViews>
  <sheetFormatPr baseColWidth="10" defaultRowHeight="13.2"/>
  <sheetData/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I15" sqref="BI15"/>
    </sheetView>
  </sheetViews>
  <sheetFormatPr baseColWidth="10" defaultRowHeight="13.2"/>
  <sheetData/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I15" sqref="BI15"/>
    </sheetView>
  </sheetViews>
  <sheetFormatPr baseColWidth="10" defaultRowHeight="13.2"/>
  <sheetData/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I15" sqref="BI15"/>
    </sheetView>
  </sheetViews>
  <sheetFormatPr baseColWidth="10" defaultRowHeight="13.2"/>
  <sheetData/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I15" sqref="BI15"/>
    </sheetView>
  </sheetViews>
  <sheetFormatPr baseColWidth="10" defaultRowHeight="13.2"/>
  <sheetData/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I15" sqref="BI15"/>
    </sheetView>
  </sheetViews>
  <sheetFormatPr baseColWidth="10" defaultRowHeight="13.2"/>
  <sheetData/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I15" sqref="BI15"/>
    </sheetView>
  </sheetViews>
  <sheetFormatPr baseColWidth="10" defaultRowHeight="13.2"/>
  <sheetData/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I15" sqref="BI15"/>
    </sheetView>
  </sheetViews>
  <sheetFormatPr baseColWidth="10" defaultRowHeight="13.2"/>
  <sheetData/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I15" sqref="BI15"/>
    </sheetView>
  </sheetViews>
  <sheetFormatPr baseColWidth="10" defaultRowHeight="13.2"/>
  <sheetData/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I15" sqref="BI15"/>
    </sheetView>
  </sheetViews>
  <sheetFormatPr baseColWidth="10" defaultRowHeight="13.2"/>
  <sheetData/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I15" sqref="BI15"/>
    </sheetView>
  </sheetViews>
  <sheetFormatPr baseColWidth="10" defaultRowHeight="13.2"/>
  <sheetData/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I15" sqref="BI15"/>
    </sheetView>
  </sheetViews>
  <sheetFormatPr baseColWidth="10" defaultRowHeight="13.2"/>
  <sheetData/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>
  <sheetPr codeName="Feuil82"/>
  <dimension ref="A1:D28"/>
  <sheetViews>
    <sheetView workbookViewId="0">
      <selection activeCell="BI15" sqref="BI15"/>
    </sheetView>
  </sheetViews>
  <sheetFormatPr baseColWidth="10" defaultColWidth="10.6640625" defaultRowHeight="14.4"/>
  <cols>
    <col min="1" max="16384" width="10.6640625" style="34"/>
  </cols>
  <sheetData>
    <row r="1" spans="1:4">
      <c r="A1" s="34" t="s">
        <v>131</v>
      </c>
      <c r="C1" s="139">
        <v>0.29166666666666669</v>
      </c>
      <c r="D1" s="34" t="s">
        <v>132</v>
      </c>
    </row>
    <row r="2" spans="1:4">
      <c r="A2" s="276">
        <v>0.25</v>
      </c>
      <c r="C2" s="139">
        <v>0.25</v>
      </c>
      <c r="D2" s="34" t="s">
        <v>133</v>
      </c>
    </row>
    <row r="3" spans="1:4">
      <c r="A3" s="276">
        <v>0.5</v>
      </c>
      <c r="C3" s="139">
        <v>0.14583333333333334</v>
      </c>
      <c r="D3" s="34" t="s">
        <v>134</v>
      </c>
    </row>
    <row r="4" spans="1:4">
      <c r="A4" s="276">
        <v>0.75</v>
      </c>
      <c r="C4" s="139">
        <v>0.16666666666666669</v>
      </c>
      <c r="D4" s="34" t="s">
        <v>135</v>
      </c>
    </row>
    <row r="5" spans="1:4">
      <c r="A5" s="276">
        <v>1</v>
      </c>
      <c r="C5" s="139">
        <v>0.33333333333333331</v>
      </c>
      <c r="D5" s="34" t="s">
        <v>136</v>
      </c>
    </row>
    <row r="6" spans="1:4">
      <c r="A6" s="277" t="s">
        <v>137</v>
      </c>
    </row>
    <row r="7" spans="1:4">
      <c r="C7" s="139">
        <v>4.1666666666667698E-2</v>
      </c>
      <c r="D7" s="34" t="s">
        <v>138</v>
      </c>
    </row>
    <row r="8" spans="1:4">
      <c r="C8" s="139">
        <v>6.25E-2</v>
      </c>
    </row>
    <row r="9" spans="1:4">
      <c r="C9" s="139">
        <v>8.3333333333333995E-2</v>
      </c>
      <c r="D9" s="34" t="s">
        <v>138</v>
      </c>
    </row>
    <row r="10" spans="1:4">
      <c r="C10" s="139">
        <v>0.10416666666666501</v>
      </c>
    </row>
    <row r="11" spans="1:4">
      <c r="C11" s="139">
        <v>0.12499999999999702</v>
      </c>
      <c r="D11" s="34" t="s">
        <v>138</v>
      </c>
    </row>
    <row r="12" spans="1:4">
      <c r="C12" s="139">
        <v>0.14583333333333001</v>
      </c>
    </row>
    <row r="13" spans="1:4">
      <c r="C13" s="139">
        <v>0.16666666666666202</v>
      </c>
      <c r="D13" s="34" t="s">
        <v>138</v>
      </c>
    </row>
    <row r="14" spans="1:4">
      <c r="C14" s="139">
        <v>0.187499999999994</v>
      </c>
    </row>
    <row r="15" spans="1:4">
      <c r="C15" s="139">
        <v>0.20833333333332602</v>
      </c>
      <c r="D15" s="34" t="s">
        <v>138</v>
      </c>
    </row>
    <row r="16" spans="1:4">
      <c r="C16" s="139">
        <v>0.22916666666665902</v>
      </c>
    </row>
    <row r="17" spans="2:4">
      <c r="C17" s="139">
        <v>0.23958333333333334</v>
      </c>
    </row>
    <row r="18" spans="2:4">
      <c r="C18" s="139">
        <v>0.24999999999999101</v>
      </c>
      <c r="D18" s="34" t="s">
        <v>138</v>
      </c>
    </row>
    <row r="19" spans="2:4">
      <c r="C19" s="139">
        <v>0.27083333333332299</v>
      </c>
    </row>
    <row r="20" spans="2:4">
      <c r="C20" s="139">
        <v>0.29166666666665608</v>
      </c>
      <c r="D20" s="34" t="s">
        <v>138</v>
      </c>
    </row>
    <row r="21" spans="2:4">
      <c r="C21" s="139">
        <v>0.31249999999998801</v>
      </c>
    </row>
    <row r="22" spans="2:4">
      <c r="C22" s="139">
        <v>0.33333333333332005</v>
      </c>
      <c r="D22" s="34" t="s">
        <v>138</v>
      </c>
    </row>
    <row r="23" spans="2:4">
      <c r="C23" s="139">
        <v>0.35416666666665297</v>
      </c>
    </row>
    <row r="24" spans="2:4">
      <c r="C24" s="139">
        <v>0.37499999999998501</v>
      </c>
      <c r="D24" s="34" t="s">
        <v>138</v>
      </c>
    </row>
    <row r="25" spans="2:4">
      <c r="C25" s="139">
        <v>0.39583333333331699</v>
      </c>
    </row>
    <row r="28" spans="2:4">
      <c r="B28" s="108" t="str">
        <f>'Liste des personnels'!C49</f>
        <v>Saint-Pol-sur-Mer, le 01/09/2017</v>
      </c>
    </row>
  </sheetData>
  <sheetProtection selectLockedCells="1" selectUnlockedCells="1"/>
  <pageMargins left="0.7" right="0.7" top="0.75" bottom="0.75" header="0.51180555555555551" footer="0.51180555555555551"/>
  <pageSetup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81</vt:i4>
      </vt:variant>
      <vt:variant>
        <vt:lpstr>Plages nommées</vt:lpstr>
      </vt:variant>
      <vt:variant>
        <vt:i4>95</vt:i4>
      </vt:variant>
    </vt:vector>
  </HeadingPairs>
  <TitlesOfParts>
    <vt:vector size="176" baseType="lpstr">
      <vt:lpstr>Liste des personnels</vt:lpstr>
      <vt:lpstr>1 semainier</vt:lpstr>
      <vt:lpstr>1 planning</vt:lpstr>
      <vt:lpstr>2 semainier</vt:lpstr>
      <vt:lpstr>2 planning</vt:lpstr>
      <vt:lpstr>Suppleance accueil</vt:lpstr>
      <vt:lpstr>3 semainier</vt:lpstr>
      <vt:lpstr>3 planning</vt:lpstr>
      <vt:lpstr>4 semainier</vt:lpstr>
      <vt:lpstr>4 planning</vt:lpstr>
      <vt:lpstr>5 semainier</vt:lpstr>
      <vt:lpstr>5 planning</vt:lpstr>
      <vt:lpstr>6 semainier</vt:lpstr>
      <vt:lpstr>6 planning</vt:lpstr>
      <vt:lpstr>7 semainier</vt:lpstr>
      <vt:lpstr>7 planning</vt:lpstr>
      <vt:lpstr>8 semainier</vt:lpstr>
      <vt:lpstr>8 planning</vt:lpstr>
      <vt:lpstr>9 semainier</vt:lpstr>
      <vt:lpstr>9 planning</vt:lpstr>
      <vt:lpstr>10 semainier</vt:lpstr>
      <vt:lpstr>10 planning</vt:lpstr>
      <vt:lpstr>11 semainier</vt:lpstr>
      <vt:lpstr>11 planning</vt:lpstr>
      <vt:lpstr>12 semainier</vt:lpstr>
      <vt:lpstr>12 planning</vt:lpstr>
      <vt:lpstr>13 semainier</vt:lpstr>
      <vt:lpstr>13 planning</vt:lpstr>
      <vt:lpstr>14 semainier</vt:lpstr>
      <vt:lpstr>14 planning</vt:lpstr>
      <vt:lpstr>15 semainier</vt:lpstr>
      <vt:lpstr>15 planning</vt:lpstr>
      <vt:lpstr>16 semainier</vt:lpstr>
      <vt:lpstr>16 planning</vt:lpstr>
      <vt:lpstr>17 semainier</vt:lpstr>
      <vt:lpstr>17 planning</vt:lpstr>
      <vt:lpstr>18 semainier</vt:lpstr>
      <vt:lpstr>18 planning</vt:lpstr>
      <vt:lpstr>19 semainier</vt:lpstr>
      <vt:lpstr>19 planning</vt:lpstr>
      <vt:lpstr>20 semainier</vt:lpstr>
      <vt:lpstr>20 planning</vt:lpstr>
      <vt:lpstr>21 semainier</vt:lpstr>
      <vt:lpstr>21 planning</vt:lpstr>
      <vt:lpstr>22 semainier</vt:lpstr>
      <vt:lpstr>22 planning</vt:lpstr>
      <vt:lpstr>23 semainier</vt:lpstr>
      <vt:lpstr>23 planning</vt:lpstr>
      <vt:lpstr>24 semainier</vt:lpstr>
      <vt:lpstr>24 planning</vt:lpstr>
      <vt:lpstr>25 semainier</vt:lpstr>
      <vt:lpstr>25 planning</vt:lpstr>
      <vt:lpstr>26 semainier</vt:lpstr>
      <vt:lpstr>26 planning</vt:lpstr>
      <vt:lpstr>27 semainier</vt:lpstr>
      <vt:lpstr>27 planning</vt:lpstr>
      <vt:lpstr>28 semainier</vt:lpstr>
      <vt:lpstr>28 planning</vt:lpstr>
      <vt:lpstr>29 semainier</vt:lpstr>
      <vt:lpstr>29 planning</vt:lpstr>
      <vt:lpstr>30 semainier</vt:lpstr>
      <vt:lpstr>30 planning</vt:lpstr>
      <vt:lpstr>31 semainier</vt:lpstr>
      <vt:lpstr>31 planning</vt:lpstr>
      <vt:lpstr>32 semainier</vt:lpstr>
      <vt:lpstr>32 planning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Menus déroulants</vt:lpstr>
      <vt:lpstr>'10 planning'!__xlnm_Print_Area</vt:lpstr>
      <vt:lpstr>'11 planning'!__xlnm_Print_Area</vt:lpstr>
      <vt:lpstr>'12 planning'!__xlnm_Print_Area</vt:lpstr>
      <vt:lpstr>'13 planning'!__xlnm_Print_Area</vt:lpstr>
      <vt:lpstr>'15 planning'!__xlnm_Print_Area</vt:lpstr>
      <vt:lpstr>'16 planning'!__xlnm_Print_Area</vt:lpstr>
      <vt:lpstr>'17 planning'!__xlnm_Print_Area</vt:lpstr>
      <vt:lpstr>'18 planning'!__xlnm_Print_Area</vt:lpstr>
      <vt:lpstr>'19 planning'!__xlnm_Print_Area</vt:lpstr>
      <vt:lpstr>'2 planning'!__xlnm_Print_Area</vt:lpstr>
      <vt:lpstr>'20 planning'!__xlnm_Print_Area</vt:lpstr>
      <vt:lpstr>'21 planning'!__xlnm_Print_Area</vt:lpstr>
      <vt:lpstr>'22 planning'!__xlnm_Print_Area</vt:lpstr>
      <vt:lpstr>'23 planning'!__xlnm_Print_Area</vt:lpstr>
      <vt:lpstr>'24 planning'!__xlnm_Print_Area</vt:lpstr>
      <vt:lpstr>'25 planning'!__xlnm_Print_Area</vt:lpstr>
      <vt:lpstr>'26 planning'!__xlnm_Print_Area</vt:lpstr>
      <vt:lpstr>'27 planning'!__xlnm_Print_Area</vt:lpstr>
      <vt:lpstr>'28 planning'!__xlnm_Print_Area</vt:lpstr>
      <vt:lpstr>'29 planning'!__xlnm_Print_Area</vt:lpstr>
      <vt:lpstr>'3 planning'!__xlnm_Print_Area</vt:lpstr>
      <vt:lpstr>'30 planning'!__xlnm_Print_Area</vt:lpstr>
      <vt:lpstr>'31 planning'!__xlnm_Print_Area</vt:lpstr>
      <vt:lpstr>'4 planning'!__xlnm_Print_Area</vt:lpstr>
      <vt:lpstr>'5 planning'!__xlnm_Print_Area</vt:lpstr>
      <vt:lpstr>'6 planning'!__xlnm_Print_Area</vt:lpstr>
      <vt:lpstr>'7 planning'!__xlnm_Print_Area</vt:lpstr>
      <vt:lpstr>'8 planning'!__xlnm_Print_Area</vt:lpstr>
      <vt:lpstr>'9 planning'!__xlnm_Print_Area</vt:lpstr>
      <vt:lpstr>__xlnm_Print_Area</vt:lpstr>
      <vt:lpstr>__xlnm_Print_Area_8</vt:lpstr>
      <vt:lpstr>'1 planning'!Zone_d_impression</vt:lpstr>
      <vt:lpstr>'1 semainier'!Zone_d_impression</vt:lpstr>
      <vt:lpstr>'10 planning'!Zone_d_impression</vt:lpstr>
      <vt:lpstr>'10 semainier'!Zone_d_impression</vt:lpstr>
      <vt:lpstr>'11 planning'!Zone_d_impression</vt:lpstr>
      <vt:lpstr>'11 semainier'!Zone_d_impression</vt:lpstr>
      <vt:lpstr>'12 planning'!Zone_d_impression</vt:lpstr>
      <vt:lpstr>'12 semainier'!Zone_d_impression</vt:lpstr>
      <vt:lpstr>'13 planning'!Zone_d_impression</vt:lpstr>
      <vt:lpstr>'13 semainier'!Zone_d_impression</vt:lpstr>
      <vt:lpstr>'14 semainier'!Zone_d_impression</vt:lpstr>
      <vt:lpstr>'15 planning'!Zone_d_impression</vt:lpstr>
      <vt:lpstr>'15 semainier'!Zone_d_impression</vt:lpstr>
      <vt:lpstr>'16 planning'!Zone_d_impression</vt:lpstr>
      <vt:lpstr>'16 semainier'!Zone_d_impression</vt:lpstr>
      <vt:lpstr>'17 planning'!Zone_d_impression</vt:lpstr>
      <vt:lpstr>'17 semainier'!Zone_d_impression</vt:lpstr>
      <vt:lpstr>'18 planning'!Zone_d_impression</vt:lpstr>
      <vt:lpstr>'18 semainier'!Zone_d_impression</vt:lpstr>
      <vt:lpstr>'19 planning'!Zone_d_impression</vt:lpstr>
      <vt:lpstr>'19 semainier'!Zone_d_impression</vt:lpstr>
      <vt:lpstr>'2 planning'!Zone_d_impression</vt:lpstr>
      <vt:lpstr>'2 semainier'!Zone_d_impression</vt:lpstr>
      <vt:lpstr>'20 planning'!Zone_d_impression</vt:lpstr>
      <vt:lpstr>'20 semainier'!Zone_d_impression</vt:lpstr>
      <vt:lpstr>'21 planning'!Zone_d_impression</vt:lpstr>
      <vt:lpstr>'21 semainier'!Zone_d_impression</vt:lpstr>
      <vt:lpstr>'22 planning'!Zone_d_impression</vt:lpstr>
      <vt:lpstr>'22 semainier'!Zone_d_impression</vt:lpstr>
      <vt:lpstr>'23 planning'!Zone_d_impression</vt:lpstr>
      <vt:lpstr>'23 semainier'!Zone_d_impression</vt:lpstr>
      <vt:lpstr>'24 planning'!Zone_d_impression</vt:lpstr>
      <vt:lpstr>'24 semainier'!Zone_d_impression</vt:lpstr>
      <vt:lpstr>'25 planning'!Zone_d_impression</vt:lpstr>
      <vt:lpstr>'25 semainier'!Zone_d_impression</vt:lpstr>
      <vt:lpstr>'26 planning'!Zone_d_impression</vt:lpstr>
      <vt:lpstr>'26 semainier'!Zone_d_impression</vt:lpstr>
      <vt:lpstr>'27 planning'!Zone_d_impression</vt:lpstr>
      <vt:lpstr>'27 semainier'!Zone_d_impression</vt:lpstr>
      <vt:lpstr>'28 planning'!Zone_d_impression</vt:lpstr>
      <vt:lpstr>'28 semainier'!Zone_d_impression</vt:lpstr>
      <vt:lpstr>'29 planning'!Zone_d_impression</vt:lpstr>
      <vt:lpstr>'29 semainier'!Zone_d_impression</vt:lpstr>
      <vt:lpstr>'3 planning'!Zone_d_impression</vt:lpstr>
      <vt:lpstr>'3 semainier'!Zone_d_impression</vt:lpstr>
      <vt:lpstr>'30 planning'!Zone_d_impression</vt:lpstr>
      <vt:lpstr>'30 semainier'!Zone_d_impression</vt:lpstr>
      <vt:lpstr>'31 planning'!Zone_d_impression</vt:lpstr>
      <vt:lpstr>'31 semainier'!Zone_d_impression</vt:lpstr>
      <vt:lpstr>'32 planning'!Zone_d_impression</vt:lpstr>
      <vt:lpstr>'4 planning'!Zone_d_impression</vt:lpstr>
      <vt:lpstr>'4 semainier'!Zone_d_impression</vt:lpstr>
      <vt:lpstr>'5 planning'!Zone_d_impression</vt:lpstr>
      <vt:lpstr>'5 semainier'!Zone_d_impression</vt:lpstr>
      <vt:lpstr>'6 planning'!Zone_d_impression</vt:lpstr>
      <vt:lpstr>'6 semainier'!Zone_d_impression</vt:lpstr>
      <vt:lpstr>'7 planning'!Zone_d_impression</vt:lpstr>
      <vt:lpstr>'7 semainier'!Zone_d_impression</vt:lpstr>
      <vt:lpstr>'8 planning'!Zone_d_impression</vt:lpstr>
      <vt:lpstr>'8 semainier'!Zone_d_impression</vt:lpstr>
      <vt:lpstr>'9 planning'!Zone_d_impression</vt:lpstr>
      <vt:lpstr>'9 semainier'!Zone_d_impression</vt:lpstr>
      <vt:lpstr>'Liste des personnels'!Zone_d_impression</vt:lpstr>
      <vt:lpstr>'Suppleance accueil'!Zone_d_impression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intendant</dc:creator>
  <cp:lastModifiedBy>Loïc C</cp:lastModifiedBy>
  <cp:lastPrinted>2017-11-14T21:24:57Z</cp:lastPrinted>
  <dcterms:created xsi:type="dcterms:W3CDTF">2015-12-22T14:14:31Z</dcterms:created>
  <dcterms:modified xsi:type="dcterms:W3CDTF">2017-11-14T21:33:53Z</dcterms:modified>
</cp:coreProperties>
</file>