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tique\adrouaud\Mes Documents\"/>
    </mc:Choice>
  </mc:AlternateContent>
  <bookViews>
    <workbookView xWindow="0" yWindow="0" windowWidth="20490" windowHeight="7455"/>
  </bookViews>
  <sheets>
    <sheet name="Exercice 3" sheetId="1" r:id="rId1"/>
    <sheet name="Epargne simpl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C27" i="1"/>
  <c r="C19" i="1"/>
  <c r="C23" i="1"/>
  <c r="B19" i="1"/>
  <c r="C17" i="1"/>
  <c r="B17" i="1"/>
  <c r="B4" i="1" l="1"/>
  <c r="C4" i="1"/>
  <c r="C5" i="1" s="1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B8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B5" i="2"/>
  <c r="B6" i="1"/>
  <c r="B7" i="1" s="1"/>
  <c r="C6" i="1"/>
  <c r="C7" i="1" s="1"/>
  <c r="B5" i="1"/>
  <c r="B11" i="1" l="1"/>
  <c r="B12" i="1" s="1"/>
  <c r="C11" i="1"/>
  <c r="C12" i="1" s="1"/>
  <c r="C22" i="1" s="1"/>
  <c r="C24" i="1" s="1"/>
  <c r="C26" i="1" s="1"/>
  <c r="B25" i="1" l="1"/>
  <c r="B27" i="1" s="1"/>
  <c r="B22" i="1"/>
  <c r="B24" i="1" s="1"/>
  <c r="B26" i="1" s="1"/>
  <c r="B28" i="1" l="1"/>
</calcChain>
</file>

<file path=xl/sharedStrings.xml><?xml version="1.0" encoding="utf-8"?>
<sst xmlns="http://schemas.openxmlformats.org/spreadsheetml/2006/main" count="51" uniqueCount="50">
  <si>
    <t>Type de bien</t>
  </si>
  <si>
    <t>Montant bien</t>
  </si>
  <si>
    <t>Frais notaire %</t>
  </si>
  <si>
    <t>Frais de notaire €</t>
  </si>
  <si>
    <t>Frais d'agence %</t>
  </si>
  <si>
    <t>Frais d'agence €</t>
  </si>
  <si>
    <t>Frais bancaire</t>
  </si>
  <si>
    <t>Apport</t>
  </si>
  <si>
    <t>Garantie Crédit logement %</t>
  </si>
  <si>
    <t>Garantie Crédit Logement €</t>
  </si>
  <si>
    <t>Total Emprunt</t>
  </si>
  <si>
    <t>Durée prêt</t>
  </si>
  <si>
    <t>Taux intérêt emprunt</t>
  </si>
  <si>
    <t>Taux intérêt assurance</t>
  </si>
  <si>
    <t>Emprunt à taux zéro</t>
  </si>
  <si>
    <t>Mensualité (si pas PTZ)</t>
  </si>
  <si>
    <t>Montant total déboursé (si pas PTZ)</t>
  </si>
  <si>
    <t>Montant total déboursé (si PTZ)</t>
  </si>
  <si>
    <t>Coût emprunt ( si pas PTZ)</t>
  </si>
  <si>
    <t>Coût emprunt (si PTZ)</t>
  </si>
  <si>
    <t>Economie si PTZ</t>
  </si>
  <si>
    <t>Neuf</t>
  </si>
  <si>
    <t>Ancien</t>
  </si>
  <si>
    <t>Prêt N°01</t>
  </si>
  <si>
    <t>Prêt N°02</t>
  </si>
  <si>
    <t>Mensualité (si PTZ)</t>
  </si>
  <si>
    <t>Opération</t>
  </si>
  <si>
    <t>Epargne</t>
  </si>
  <si>
    <t>Moment du paiement</t>
  </si>
  <si>
    <t>Fin</t>
  </si>
  <si>
    <t>Valeur cible de l'épargne</t>
  </si>
  <si>
    <t xml:space="preserve">Durée </t>
  </si>
  <si>
    <t>Durée mois</t>
  </si>
  <si>
    <t>1 an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</si>
  <si>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</si>
  <si>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</si>
  <si>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</si>
  <si>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</si>
  <si>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</si>
  <si>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</si>
  <si>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</si>
  <si>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</si>
  <si>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</si>
  <si>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</si>
  <si>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</si>
  <si>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</si>
  <si>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</si>
  <si>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Taux</t>
  </si>
  <si>
    <t>Capacité de paiement</t>
  </si>
  <si>
    <t>Taux intérêt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</si>
</sst>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%"/>
    <numFmt numFmtId="165" formatCode="_-* #,##0.000\ &quot;€&quot;_-;\-* #,##0.0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9" fontId="0" fillId="0" borderId="0" xfId="0" applyNumberFormat="1"/>
    <xf numFmtId="44" fontId="0" fillId="0" borderId="0" xfId="0" applyNumberFormat="1"/>
    <xf numFmtId="10" fontId="0" fillId="0" borderId="0" xfId="0" applyNumberFormat="1"/>
    <xf numFmtId="8" fontId="0" fillId="0" borderId="0" xfId="0" applyNumberFormat="1"/>
    <xf numFmtId="164" fontId="0" fillId="0" borderId="0" xfId="0" applyNumberFormat="1"/>
    <xf numFmtId="165" fontId="0" fillId="0" borderId="0" xfId="1" applyNumberFormat="1" applyFont="1"/>
  </cellXfs>
  <cellStyles count="2"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abSelected="1" topLeftCell="A7" workbookViewId="0">
      <selection activeCell="B27" sqref="B27"/>
    </sheetView>
  </sheetViews>
  <sheetFormatPr baseColWidth="10" defaultRowHeight="15" x14ac:dyDescent="0.25"/>
  <cols>
    <col min="1" max="1" width="32.85546875" bestFit="1" customWidth="1"/>
    <col min="2" max="2" width="12.85546875" bestFit="1" customWidth="1"/>
    <col min="3" max="3" width="13.28515625" bestFit="1" customWidth="1"/>
  </cols>
  <sheetData>
    <row r="1" spans="1:3" x14ac:dyDescent="0.25">
      <c r="B1" t="s">
        <v>23</v>
      </c>
      <c r="C1" t="s">
        <v>24</v>
      </c>
    </row>
    <row r="2" spans="1:3" x14ac:dyDescent="0.25">
      <c r="A2" t="s">
        <v>0</v>
      </c>
      <c r="B2" t="s">
        <v>21</v>
      </c>
      <c r="C2" t="s">
        <v>22</v>
      </c>
    </row>
    <row r="3" spans="1:3" x14ac:dyDescent="0.25">
      <c r="A3" t="s">
        <v>1</v>
      </c>
      <c r="B3" s="1">
        <v>200000</v>
      </c>
      <c r="C3" s="1">
        <v>200000</v>
      </c>
    </row>
    <row r="4" spans="1:3" x14ac:dyDescent="0.25">
      <c r="A4" t="s">
        <v>2</v>
      </c>
      <c r="B4" s="6">
        <f>IF(B2="Neuf",3%,7.5%)</f>
        <v>0.03</v>
      </c>
      <c r="C4" s="6">
        <f>IF(C2="Neuf",3%,7.5%)</f>
        <v>7.4999999999999997E-2</v>
      </c>
    </row>
    <row r="5" spans="1:3" x14ac:dyDescent="0.25">
      <c r="A5" t="s">
        <v>3</v>
      </c>
      <c r="B5" s="1">
        <f>B3*B4</f>
        <v>6000</v>
      </c>
      <c r="C5" s="1">
        <f>C3*C4</f>
        <v>15000</v>
      </c>
    </row>
    <row r="6" spans="1:3" x14ac:dyDescent="0.25">
      <c r="A6" t="s">
        <v>4</v>
      </c>
      <c r="B6" s="2">
        <f>IF(B2="Ancien",5%,0%)</f>
        <v>0</v>
      </c>
      <c r="C6" s="2">
        <f>IF(C2="Ancien",5%,0%)</f>
        <v>0.05</v>
      </c>
    </row>
    <row r="7" spans="1:3" x14ac:dyDescent="0.25">
      <c r="A7" t="s">
        <v>5</v>
      </c>
      <c r="B7" s="3">
        <f>B3*B6</f>
        <v>0</v>
      </c>
      <c r="C7" s="3">
        <f>C3*C6</f>
        <v>10000</v>
      </c>
    </row>
    <row r="8" spans="1:3" x14ac:dyDescent="0.25">
      <c r="A8" t="s">
        <v>6</v>
      </c>
      <c r="B8" s="1">
        <v>500</v>
      </c>
      <c r="C8" s="1">
        <v>500</v>
      </c>
    </row>
    <row r="9" spans="1:3" x14ac:dyDescent="0.25">
      <c r="A9" t="s">
        <v>7</v>
      </c>
      <c r="B9" s="3">
        <v>30000</v>
      </c>
      <c r="C9" s="3">
        <v>30000</v>
      </c>
    </row>
    <row r="10" spans="1:3" x14ac:dyDescent="0.25">
      <c r="A10" t="s">
        <v>8</v>
      </c>
      <c r="B10" s="4">
        <v>1.2E-2</v>
      </c>
      <c r="C10" s="4">
        <v>1.2E-2</v>
      </c>
    </row>
    <row r="11" spans="1:3" x14ac:dyDescent="0.25">
      <c r="A11" t="s">
        <v>9</v>
      </c>
      <c r="B11" s="3">
        <f>(B3-B9+B5+B8)*B10</f>
        <v>2118</v>
      </c>
      <c r="C11" s="3">
        <f>(C3-C9+C5+C8)*C10</f>
        <v>2226</v>
      </c>
    </row>
    <row r="12" spans="1:3" x14ac:dyDescent="0.25">
      <c r="A12" t="s">
        <v>10</v>
      </c>
      <c r="B12" s="3">
        <f>B3+B5+B8-B9+B11+B7</f>
        <v>178618</v>
      </c>
      <c r="C12" s="3">
        <f>C3+C5+C8-C9+C11+C7</f>
        <v>197726</v>
      </c>
    </row>
    <row r="14" spans="1:3" x14ac:dyDescent="0.25">
      <c r="A14" t="s">
        <v>11</v>
      </c>
      <c r="B14">
        <v>25</v>
      </c>
      <c r="C14">
        <v>25</v>
      </c>
    </row>
    <row r="15" spans="1:3" x14ac:dyDescent="0.25">
      <c r="A15" t="s">
        <v>12</v>
      </c>
      <c r="B15" s="4">
        <v>1.4999999999999999E-2</v>
      </c>
      <c r="C15" s="4">
        <v>1.4999999999999999E-2</v>
      </c>
    </row>
    <row r="16" spans="1:3" x14ac:dyDescent="0.25">
      <c r="A16" t="s">
        <v>13</v>
      </c>
      <c r="B16" s="4">
        <v>3.2000000000000002E-3</v>
      </c>
      <c r="C16" s="4">
        <v>3.2000000000000002E-3</v>
      </c>
    </row>
    <row r="17" spans="1:3" x14ac:dyDescent="0.25">
      <c r="A17" t="s">
        <v>49</v>
      </c>
      <c r="B17" s="4">
        <f>IF(AND(B14&gt;=12,B14&lt;=15),1%+B16,IF(AND(B14&gt;=16,B14&lt;=20),1.2%+B16,IF(AND(B14&gt;=21,B14&lt;=25),1.5%+B16,FALSE)))</f>
        <v>1.8200000000000001E-2</v>
      </c>
      <c r="C17" s="4">
        <f>IF(AND(C14&gt;=12,C14&lt;=15),1%+C16,IF(AND(C14&gt;=16,C14&lt;=20),1.2%+C16,IF(AND(C14&gt;=21,C14&lt;=25),1.5%+C16,FALSE)))</f>
        <v>1.8200000000000001E-2</v>
      </c>
    </row>
    <row r="19" spans="1:3" x14ac:dyDescent="0.25">
      <c r="A19" t="s">
        <v>14</v>
      </c>
      <c r="B19" s="1">
        <f>IF(B2="Neuf",IF(B3*15%&gt;40000,40000,B3*15%))</f>
        <v>30000</v>
      </c>
      <c r="C19" s="7">
        <f>IF(C2="Neuf",IF(C3*15%&gt;40000,40000,C3*15%),0)</f>
        <v>0</v>
      </c>
    </row>
    <row r="20" spans="1:3" x14ac:dyDescent="0.25">
      <c r="B20" s="1"/>
      <c r="C20" s="7"/>
    </row>
    <row r="22" spans="1:3" x14ac:dyDescent="0.25">
      <c r="A22" t="s">
        <v>15</v>
      </c>
      <c r="B22" s="5">
        <f>-PMT(B17/12,B14*12,B12)</f>
        <v>741.52551479998772</v>
      </c>
      <c r="C22" s="5">
        <f>-PMT(C17/12,C14*12,C12)</f>
        <v>820.85161595887519</v>
      </c>
    </row>
    <row r="23" spans="1:3" x14ac:dyDescent="0.25">
      <c r="A23" t="s">
        <v>25</v>
      </c>
      <c r="B23" s="5">
        <f>-PMT(B17/12,B14*12,B12-B19)</f>
        <v>616.98170933805432</v>
      </c>
      <c r="C23" s="5" t="str">
        <f>IF(C19=0,"Non concerné",-PMT(C17/12,C14*12,C12-C19))</f>
        <v>Non concerné</v>
      </c>
    </row>
    <row r="24" spans="1:3" x14ac:dyDescent="0.25">
      <c r="A24" t="s">
        <v>16</v>
      </c>
      <c r="B24" s="5">
        <f>B22*B14*12</f>
        <v>222457.65443999632</v>
      </c>
      <c r="C24" s="5">
        <f>C22*C14*12</f>
        <v>246255.48478766257</v>
      </c>
    </row>
    <row r="25" spans="1:3" x14ac:dyDescent="0.25">
      <c r="A25" t="s">
        <v>17</v>
      </c>
      <c r="B25" s="5">
        <f>B23*B14*12</f>
        <v>185094.51280141631</v>
      </c>
    </row>
    <row r="26" spans="1:3" x14ac:dyDescent="0.25">
      <c r="A26" t="s">
        <v>18</v>
      </c>
      <c r="B26" s="5">
        <f>B24-B3</f>
        <v>22457.654439996317</v>
      </c>
      <c r="C26" s="5">
        <f>C24-C3</f>
        <v>46255.484787662572</v>
      </c>
    </row>
    <row r="27" spans="1:3" x14ac:dyDescent="0.25">
      <c r="A27" t="s">
        <v>19</v>
      </c>
      <c r="B27" s="5">
        <f>B25-B3</f>
        <v>-14905.487198583694</v>
      </c>
      <c r="C27" s="5" t="str">
        <f>IF(C25=0,"Non concerné",C25-C3)</f>
        <v>Non concerné</v>
      </c>
    </row>
    <row r="28" spans="1:3" x14ac:dyDescent="0.25">
      <c r="A28" t="s">
        <v>20</v>
      </c>
      <c r="B28" s="5">
        <f>B26-B27</f>
        <v>37363.141638580011</v>
      </c>
      <c r="C28" s="5"/>
    </row>
  </sheetData>
  <dataValidations count="6">
    <dataValidation type="list" allowBlank="1" showInputMessage="1" showErrorMessage="1" sqref="B2:C2">
      <formula1>"Neuf,Ancien"</formula1>
    </dataValidation>
    <dataValidation type="whole" allowBlank="1" showInputMessage="1" showErrorMessage="1" errorTitle="Rentrez une valeur monétaire" error="Rentrez une valeur monétaire" sqref="B3:C3">
      <formula1>0</formula1>
      <formula2>10000000</formula2>
    </dataValidation>
    <dataValidation type="whole" allowBlank="1" showInputMessage="1" showErrorMessage="1" promptTitle="Durée du prêt" prompt="Entre 12 et 25" sqref="B14:C14">
      <formula1>12</formula1>
      <formula2>25</formula2>
    </dataValidation>
    <dataValidation type="custom" allowBlank="1" showInputMessage="1" showErrorMessage="1" errorTitle="Erreur" error="Merci de ne pas toucher la cellule, j'y ai consacré beaucoup d'effort pour vous satisfaire." sqref="B7">
      <formula1>"B3*B6"</formula1>
    </dataValidation>
    <dataValidation type="custom" allowBlank="1" showInputMessage="1" showErrorMessage="1" sqref="B12">
      <formula1>B3+B5+B8-B9+B11+B7</formula1>
    </dataValidation>
    <dataValidation type="custom" allowBlank="1" showInputMessage="1" showErrorMessage="1" sqref="B4:C4">
      <formula1>IF(B2="Neuf",3%,7.5%)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opLeftCell="A4" workbookViewId="0">
      <selection activeCell="B5" sqref="B5"/>
    </sheetView>
  </sheetViews>
  <sheetFormatPr baseColWidth="10" defaultRowHeight="15" x14ac:dyDescent="0.25"/>
  <cols>
    <col min="2" max="2" width="13.5703125" bestFit="1" customWidth="1"/>
  </cols>
  <sheetData>
    <row r="1" spans="1:18" x14ac:dyDescent="0.25">
      <c r="A1" t="s">
        <v>26</v>
      </c>
      <c r="B1" t="s">
        <v>27</v>
      </c>
    </row>
    <row r="2" spans="1:18" x14ac:dyDescent="0.25">
      <c r="A2" t="s">
        <v>28</v>
      </c>
      <c r="B2" t="s">
        <v>29</v>
      </c>
    </row>
    <row r="3" spans="1:18" x14ac:dyDescent="0.25">
      <c r="A3" t="s">
        <v>30</v>
      </c>
      <c r="B3" s="1">
        <v>10000</v>
      </c>
    </row>
    <row r="4" spans="1:18" x14ac:dyDescent="0.25">
      <c r="A4" t="s">
        <v>31</v>
      </c>
      <c r="B4">
        <v>3</v>
      </c>
    </row>
    <row r="5" spans="1:18" x14ac:dyDescent="0.25">
      <c r="A5" t="s">
        <v>32</v>
      </c>
      <c r="B5">
        <f>12*B4</f>
        <v>36</v>
      </c>
      <c r="E5" t="s">
        <v>33</v>
      </c>
      <c r="F5" t="s">
        <v>34</v>
      </c>
      <c r="G5" t="s">
        <v>35</v>
      </c>
      <c r="H5" t="s">
        <v>36</v>
      </c>
      <c r="I5" t="s">
        <v>37</v>
      </c>
      <c r="J5" t="s">
        <v>38</v>
      </c>
      <c r="K5" t="s">
        <v>39</v>
      </c>
      <c r="L5" t="s">
        <v>40</v>
      </c>
      <c r="M5" t="s">
        <v>41</v>
      </c>
      <c r="N5" t="s">
        <v>42</v>
      </c>
      <c r="O5" t="s">
        <v>43</v>
      </c>
      <c r="P5" t="s">
        <v>44</v>
      </c>
      <c r="Q5" t="s">
        <v>45</v>
      </c>
      <c r="R5" t="s">
        <v>46</v>
      </c>
    </row>
    <row r="6" spans="1:18" x14ac:dyDescent="0.25">
      <c r="A6" t="s">
        <v>47</v>
      </c>
      <c r="B6" s="4">
        <v>7.4999999999999997E-3</v>
      </c>
      <c r="D6" t="s">
        <v>47</v>
      </c>
      <c r="E6">
        <v>12</v>
      </c>
      <c r="F6">
        <v>24</v>
      </c>
      <c r="G6">
        <v>36</v>
      </c>
      <c r="H6">
        <v>48</v>
      </c>
      <c r="I6">
        <v>60</v>
      </c>
      <c r="J6">
        <v>72</v>
      </c>
      <c r="K6">
        <v>84</v>
      </c>
      <c r="L6">
        <v>96</v>
      </c>
      <c r="M6">
        <v>108</v>
      </c>
      <c r="N6">
        <v>120</v>
      </c>
      <c r="O6">
        <v>132</v>
      </c>
      <c r="P6">
        <v>144</v>
      </c>
      <c r="Q6">
        <v>156</v>
      </c>
      <c r="R6">
        <v>168</v>
      </c>
    </row>
    <row r="7" spans="1:18" x14ac:dyDescent="0.25">
      <c r="A7" t="s">
        <v>48</v>
      </c>
      <c r="B7" s="1">
        <v>200</v>
      </c>
      <c r="D7" s="4">
        <v>2.5000000000000001E-3</v>
      </c>
      <c r="E7" s="5">
        <f>-PMT($D$7/12,E$6,0,$B$3,IF($B$1="Début",1,0))</f>
        <v>832.37890319098187</v>
      </c>
      <c r="F7" s="5">
        <f>-PMT($D$7/12,F$6,0,$B$3,IF($B$1="Début",1,0))</f>
        <v>415.66926923567797</v>
      </c>
      <c r="G7" s="5">
        <f>-PMT($D$7/12,G$6,0,$B$3,IF($B$1="Début",1,0))</f>
        <v>276.76634723820519</v>
      </c>
      <c r="H7" s="5">
        <f>-PMT($D$7/12,H$6,0,$B$3,IF($B$1="Début",1,0))</f>
        <v>207.31510322951232</v>
      </c>
      <c r="I7" s="5">
        <f t="shared" ref="I7:R7" si="0">-PMT($D$7/12,I$6,0,$B$3,IF($B$1="Début",1,0))</f>
        <v>165.64453041557204</v>
      </c>
      <c r="J7" s="5">
        <f t="shared" si="0"/>
        <v>137.86429319819462</v>
      </c>
      <c r="K7" s="5">
        <f t="shared" si="0"/>
        <v>118.0213906065722</v>
      </c>
      <c r="L7" s="5">
        <f t="shared" si="0"/>
        <v>103.1393221551654</v>
      </c>
      <c r="M7" s="5">
        <f t="shared" si="0"/>
        <v>91.564476462998385</v>
      </c>
      <c r="N7" s="5">
        <f t="shared" si="0"/>
        <v>82.304686701377292</v>
      </c>
      <c r="O7" s="5">
        <f t="shared" si="0"/>
        <v>74.728573979216463</v>
      </c>
      <c r="P7" s="5">
        <f t="shared" si="0"/>
        <v>68.415219035701782</v>
      </c>
      <c r="Q7" s="5">
        <f t="shared" si="0"/>
        <v>63.07321622864773</v>
      </c>
      <c r="R7" s="5">
        <f t="shared" si="0"/>
        <v>58.494418670701506</v>
      </c>
    </row>
    <row r="8" spans="1:18" x14ac:dyDescent="0.25">
      <c r="B8" s="5">
        <f>-PMT(B6/12,B5,0,B3,IF(B2="Début",1,0))</f>
        <v>274.75128928454518</v>
      </c>
      <c r="D8" s="4">
        <v>5.0000000000000001E-3</v>
      </c>
      <c r="E8" s="5">
        <f>-PMT($D$8/12,E$6,0,$B$3,IF($B$1="Début",1,0))</f>
        <v>831.42533480609382</v>
      </c>
      <c r="F8" s="5">
        <f>-PMT($D$8/12,F$6,0,$B$3,IF($B$1="Début",1,0))</f>
        <v>414.67360435524097</v>
      </c>
      <c r="G8" s="5">
        <f>-PMT($D$8/12,G$6,0,$B$3,IF($B$1="Début",1,0))</f>
        <v>275.75751802592237</v>
      </c>
      <c r="H8" s="5">
        <f>-PMT($D$8/12,H$6,0,$B$3,IF($B$1="Début",1,0))</f>
        <v>206.30034271614375</v>
      </c>
      <c r="I8" s="5">
        <f t="shared" ref="I8:R8" si="1">-PMT($D$8/12,I$6,0,$B$3,IF($B$1="Début",1,0))</f>
        <v>164.62673180203637</v>
      </c>
      <c r="J8" s="5">
        <f t="shared" si="1"/>
        <v>136.84490307275277</v>
      </c>
      <c r="K8" s="5">
        <f t="shared" si="1"/>
        <v>117.00123557830872</v>
      </c>
      <c r="L8" s="5">
        <f t="shared" si="1"/>
        <v>102.11891884154417</v>
      </c>
      <c r="M8" s="5">
        <f t="shared" si="1"/>
        <v>90.544169262109847</v>
      </c>
      <c r="N8" s="5">
        <f t="shared" si="1"/>
        <v>81.284716678062125</v>
      </c>
      <c r="O8" s="5">
        <f t="shared" si="1"/>
        <v>73.709116439315324</v>
      </c>
      <c r="P8" s="5">
        <f t="shared" si="1"/>
        <v>67.396405444367744</v>
      </c>
      <c r="Q8" s="5">
        <f t="shared" si="1"/>
        <v>62.055147698538853</v>
      </c>
      <c r="R8" s="5">
        <f t="shared" si="1"/>
        <v>57.477174632962004</v>
      </c>
    </row>
    <row r="9" spans="1:18" x14ac:dyDescent="0.25">
      <c r="D9" s="4">
        <v>7.4999999999999997E-3</v>
      </c>
      <c r="E9" s="5">
        <f>-PMT($D$9/12,E$6,0,$B$3,IF($B$1="Début",1,0))</f>
        <v>830.4726279078842</v>
      </c>
      <c r="F9" s="5">
        <f t="shared" ref="F9:R9" si="2">-PMT($D$9/12,F$6,0,$B$3,IF($B$1="Début",1,0))</f>
        <v>413.67967147121004</v>
      </c>
      <c r="G9" s="5">
        <f t="shared" si="2"/>
        <v>274.75128928454518</v>
      </c>
      <c r="H9" s="5">
        <f t="shared" si="2"/>
        <v>205.28905060550505</v>
      </c>
      <c r="I9" s="5">
        <f t="shared" si="2"/>
        <v>163.61326926805432</v>
      </c>
      <c r="J9" s="5">
        <f t="shared" si="2"/>
        <v>135.83071653555132</v>
      </c>
      <c r="K9" s="5">
        <f t="shared" si="2"/>
        <v>115.98715150832629</v>
      </c>
      <c r="L9" s="5">
        <f t="shared" si="2"/>
        <v>101.10545372557627</v>
      </c>
      <c r="M9" s="5">
        <f t="shared" si="2"/>
        <v>89.531667365997293</v>
      </c>
      <c r="N9" s="5">
        <f t="shared" si="2"/>
        <v>80.273418928037373</v>
      </c>
      <c r="O9" s="5">
        <f t="shared" si="2"/>
        <v>72.699197993648554</v>
      </c>
      <c r="P9" s="5">
        <f t="shared" si="2"/>
        <v>66.387997610162856</v>
      </c>
      <c r="Q9" s="5">
        <f t="shared" si="2"/>
        <v>61.048351418995175</v>
      </c>
      <c r="R9" s="5">
        <f t="shared" si="2"/>
        <v>56.472069157759407</v>
      </c>
    </row>
    <row r="10" spans="1:18" x14ac:dyDescent="0.25">
      <c r="D10" s="4">
        <v>0.01</v>
      </c>
      <c r="E10" s="5">
        <f>-PMT($D10/12,E$6,0,$B$3,IF($B$1="Début",1,0))</f>
        <v>829.52078222463649</v>
      </c>
      <c r="F10" s="5">
        <f>-PMT($D10/12,F$6,0,$B$3,IF($B$1="Début",1,0))</f>
        <v>412.68747002108722</v>
      </c>
      <c r="G10" s="5">
        <f t="shared" ref="G10:R26" si="3">-PMT($D10/12,G$6,0,$B$3,IF($B$1="Début",1,0))</f>
        <v>273.74766012893764</v>
      </c>
      <c r="H10" s="5">
        <f t="shared" si="3"/>
        <v>204.28122564125806</v>
      </c>
      <c r="I10" s="5">
        <f t="shared" si="3"/>
        <v>162.60414112119491</v>
      </c>
      <c r="J10" s="5">
        <f t="shared" si="3"/>
        <v>134.82173137691876</v>
      </c>
      <c r="K10" s="5">
        <f t="shared" si="3"/>
        <v>114.97913557233412</v>
      </c>
      <c r="L10" s="5">
        <f t="shared" si="3"/>
        <v>100.09892325475936</v>
      </c>
      <c r="M10" s="5">
        <f t="shared" si="3"/>
        <v>88.526966364155399</v>
      </c>
      <c r="N10" s="5">
        <f t="shared" si="3"/>
        <v>79.270788036819454</v>
      </c>
      <c r="O10" s="5">
        <f t="shared" si="3"/>
        <v>71.698812061610923</v>
      </c>
      <c r="P10" s="5">
        <f t="shared" si="3"/>
        <v>65.389987608066164</v>
      </c>
      <c r="Q10" s="5">
        <f t="shared" si="3"/>
        <v>60.052817926154134</v>
      </c>
      <c r="R10" s="5">
        <f t="shared" si="3"/>
        <v>55.479091031852285</v>
      </c>
    </row>
    <row r="11" spans="1:18" x14ac:dyDescent="0.25">
      <c r="D11" s="4">
        <v>1.2500000000000001E-2</v>
      </c>
      <c r="E11" s="5">
        <f>-PMT($D11/12,E$6,0,$B$3,IF($B$1="Début",1,0))</f>
        <v>828.56979748370281</v>
      </c>
      <c r="F11" s="5">
        <f t="shared" ref="F11:J15" si="4">-PMT($D11/12,F$6,0,$B$3,IF($B$1="Début",1,0))</f>
        <v>411.69699943403515</v>
      </c>
      <c r="G11" s="5">
        <f t="shared" si="3"/>
        <v>272.74662964525999</v>
      </c>
      <c r="H11" s="5">
        <f t="shared" si="3"/>
        <v>203.27686649856926</v>
      </c>
      <c r="I11" s="5">
        <f t="shared" si="3"/>
        <v>161.59934553484976</v>
      </c>
      <c r="J11" s="5">
        <f t="shared" si="3"/>
        <v>133.81794515498146</v>
      </c>
      <c r="K11" s="5">
        <f t="shared" si="3"/>
        <v>113.97718457703371</v>
      </c>
      <c r="L11" s="5">
        <f t="shared" si="3"/>
        <v>99.099323325573778</v>
      </c>
      <c r="M11" s="5">
        <f t="shared" si="3"/>
        <v>87.530061061444584</v>
      </c>
      <c r="N11" s="5">
        <f t="shared" si="3"/>
        <v>78.276817513683483</v>
      </c>
      <c r="O11" s="5">
        <f t="shared" si="3"/>
        <v>70.707950630401015</v>
      </c>
      <c r="P11" s="5">
        <f t="shared" si="3"/>
        <v>64.402365654226784</v>
      </c>
      <c r="Q11" s="5">
        <f t="shared" si="3"/>
        <v>59.068535393708906</v>
      </c>
      <c r="R11" s="5">
        <f t="shared" si="3"/>
        <v>54.498226092690579</v>
      </c>
    </row>
    <row r="12" spans="1:18" x14ac:dyDescent="0.25">
      <c r="D12" s="4">
        <v>1.4999999999999999E-2</v>
      </c>
      <c r="E12" s="5">
        <f>-PMT($D12/12,E$6,0,$B$3,IF($B$1="Début",1,0))</f>
        <v>827.61967341150716</v>
      </c>
      <c r="F12" s="5">
        <f t="shared" si="4"/>
        <v>410.70825913089112</v>
      </c>
      <c r="G12" s="5">
        <f t="shared" si="4"/>
        <v>271.74819689101815</v>
      </c>
      <c r="H12" s="5">
        <f t="shared" si="4"/>
        <v>202.2759717842344</v>
      </c>
      <c r="I12" s="5">
        <f t="shared" si="4"/>
        <v>160.598880548496</v>
      </c>
      <c r="J12" s="5">
        <f t="shared" si="4"/>
        <v>132.81935519615863</v>
      </c>
      <c r="K12" s="5">
        <f t="shared" si="3"/>
        <v>112.98129496097971</v>
      </c>
      <c r="L12" s="5">
        <f t="shared" si="3"/>
        <v>98.106649284896903</v>
      </c>
      <c r="M12" s="5">
        <f t="shared" si="3"/>
        <v>86.540945480312587</v>
      </c>
      <c r="N12" s="5">
        <f t="shared" si="3"/>
        <v>77.291499795029893</v>
      </c>
      <c r="O12" s="5">
        <f t="shared" si="3"/>
        <v>69.726604259971296</v>
      </c>
      <c r="P12" s="5">
        <f t="shared" si="3"/>
        <v>63.425120113056465</v>
      </c>
      <c r="Q12" s="5">
        <f t="shared" si="3"/>
        <v>58.095489642845671</v>
      </c>
      <c r="R12" s="5">
        <f t="shared" si="3"/>
        <v>53.529457242066229</v>
      </c>
    </row>
    <row r="13" spans="1:18" x14ac:dyDescent="0.25">
      <c r="D13" s="4">
        <v>1.7500000000000002E-2</v>
      </c>
      <c r="E13" s="5">
        <f>-PMT($D13/12,E$6,0,$B$3,IF($B$1="Début",1,0))</f>
        <v>826.67040973354551</v>
      </c>
      <c r="F13" s="5">
        <f t="shared" si="4"/>
        <v>409.7212485241817</v>
      </c>
      <c r="G13" s="5">
        <f t="shared" si="4"/>
        <v>270.75236089511407</v>
      </c>
      <c r="H13" s="5">
        <f t="shared" si="4"/>
        <v>201.2785400368079</v>
      </c>
      <c r="I13" s="5">
        <f t="shared" si="4"/>
        <v>159.6027440679735</v>
      </c>
      <c r="J13" s="5">
        <f t="shared" si="4"/>
        <v>131.82595859569304</v>
      </c>
      <c r="K13" s="5">
        <f t="shared" si="3"/>
        <v>111.99146279551933</v>
      </c>
      <c r="L13" s="5">
        <f t="shared" si="3"/>
        <v>97.120895931571155</v>
      </c>
      <c r="M13" s="5">
        <f t="shared" si="3"/>
        <v>85.559612863294333</v>
      </c>
      <c r="N13" s="5">
        <f t="shared" si="3"/>
        <v>76.314826248222374</v>
      </c>
      <c r="O13" s="5">
        <f t="shared" si="3"/>
        <v>68.75476208873674</v>
      </c>
      <c r="P13" s="5">
        <f t="shared" si="3"/>
        <v>62.458237505493372</v>
      </c>
      <c r="Q13" s="5">
        <f t="shared" si="3"/>
        <v>57.133664153926098</v>
      </c>
      <c r="R13" s="5">
        <f t="shared" si="3"/>
        <v>52.572764462287878</v>
      </c>
    </row>
    <row r="14" spans="1:18" x14ac:dyDescent="0.25">
      <c r="D14" s="4">
        <v>0.02</v>
      </c>
      <c r="E14" s="5">
        <f>-PMT($D14/12,E$6,0,$B$3,IF($B$1="Début",1,0))</f>
        <v>825.72200617438773</v>
      </c>
      <c r="F14" s="5">
        <f t="shared" si="4"/>
        <v>408.73596701813563</v>
      </c>
      <c r="G14" s="5">
        <f t="shared" si="4"/>
        <v>269.75912065789714</v>
      </c>
      <c r="H14" s="5">
        <f t="shared" si="4"/>
        <v>200.28456972673703</v>
      </c>
      <c r="I14" s="5">
        <f t="shared" si="4"/>
        <v>158.61093386577713</v>
      </c>
      <c r="J14" s="5">
        <f t="shared" si="4"/>
        <v>130.83775221821853</v>
      </c>
      <c r="K14" s="5">
        <f t="shared" si="3"/>
        <v>111.00768378581078</v>
      </c>
      <c r="L14" s="5">
        <f t="shared" si="3"/>
        <v>96.142057518125881</v>
      </c>
      <c r="M14" s="5">
        <f t="shared" si="3"/>
        <v>84.586055675788728</v>
      </c>
      <c r="N14" s="5">
        <f t="shared" si="3"/>
        <v>75.346787175894036</v>
      </c>
      <c r="O14" s="5">
        <f t="shared" si="3"/>
        <v>67.792411840035996</v>
      </c>
      <c r="P14" s="5">
        <f t="shared" si="3"/>
        <v>61.501702518426129</v>
      </c>
      <c r="Q14" s="5">
        <f t="shared" si="3"/>
        <v>56.183040079897431</v>
      </c>
      <c r="R14" s="5">
        <f t="shared" si="3"/>
        <v>51.628124834851143</v>
      </c>
    </row>
    <row r="15" spans="1:18" x14ac:dyDescent="0.25">
      <c r="D15" s="4">
        <v>2.2499999999999999E-2</v>
      </c>
      <c r="E15" s="5">
        <f>-PMT($D15/12,E$6,0,$B$3,IF($B$1="Début",1,0))</f>
        <v>824.77446245768044</v>
      </c>
      <c r="F15" s="5">
        <f t="shared" si="4"/>
        <v>407.75241400869896</v>
      </c>
      <c r="G15" s="5">
        <f t="shared" si="4"/>
        <v>268.76847515121682</v>
      </c>
      <c r="H15" s="5">
        <f t="shared" si="4"/>
        <v>199.29405925650113</v>
      </c>
      <c r="I15" s="5">
        <f t="shared" si="4"/>
        <v>157.62344758136305</v>
      </c>
      <c r="J15" s="5">
        <f t="shared" si="4"/>
        <v>129.85473269836334</v>
      </c>
      <c r="K15" s="5">
        <f t="shared" si="3"/>
        <v>110.02995327191979</v>
      </c>
      <c r="L15" s="5">
        <f t="shared" si="3"/>
        <v>95.170127752651851</v>
      </c>
      <c r="M15" s="5">
        <f t="shared" si="3"/>
        <v>83.620265609109538</v>
      </c>
      <c r="N15" s="5">
        <f t="shared" si="3"/>
        <v>74.387371820716908</v>
      </c>
      <c r="O15" s="5">
        <f t="shared" si="3"/>
        <v>66.839539829337724</v>
      </c>
      <c r="P15" s="5">
        <f t="shared" si="3"/>
        <v>60.555498015265577</v>
      </c>
      <c r="Q15" s="5">
        <f t="shared" si="3"/>
        <v>55.243596261408733</v>
      </c>
      <c r="R15" s="5">
        <f t="shared" si="3"/>
        <v>50.695512561571149</v>
      </c>
    </row>
    <row r="16" spans="1:18" x14ac:dyDescent="0.25">
      <c r="D16" s="4">
        <v>2.5000000000000001E-2</v>
      </c>
      <c r="E16" s="5">
        <f t="shared" ref="E16:J26" si="5">-PMT($D16/12,E$6,0,$B$3,IF($B$1="Début",1,0))</f>
        <v>823.82777830614634</v>
      </c>
      <c r="F16" s="5">
        <f t="shared" si="5"/>
        <v>406.7705888835489</v>
      </c>
      <c r="G16" s="5">
        <f t="shared" si="5"/>
        <v>267.78042331847604</v>
      </c>
      <c r="H16" s="5">
        <f t="shared" si="5"/>
        <v>198.30700696075428</v>
      </c>
      <c r="I16" s="5">
        <f t="shared" si="5"/>
        <v>156.64028272146942</v>
      </c>
      <c r="J16" s="5">
        <f t="shared" si="5"/>
        <v>128.87689644138936</v>
      </c>
      <c r="K16" s="5">
        <f t="shared" si="3"/>
        <v>109.05826622999361</v>
      </c>
      <c r="L16" s="5">
        <f t="shared" si="3"/>
        <v>94.205099800826488</v>
      </c>
      <c r="M16" s="5">
        <f t="shared" si="3"/>
        <v>82.662233583808245</v>
      </c>
      <c r="N16" s="5">
        <f t="shared" si="3"/>
        <v>73.436568370631235</v>
      </c>
      <c r="O16" s="5">
        <f t="shared" si="3"/>
        <v>65.896130972184011</v>
      </c>
      <c r="P16" s="5">
        <f t="shared" si="3"/>
        <v>59.619605047650623</v>
      </c>
      <c r="Q16" s="5">
        <f t="shared" si="3"/>
        <v>54.315309243611289</v>
      </c>
      <c r="R16" s="5">
        <f t="shared" si="3"/>
        <v>49.774898988140116</v>
      </c>
    </row>
    <row r="17" spans="4:18" x14ac:dyDescent="0.25">
      <c r="D17" s="4">
        <v>2.75E-2</v>
      </c>
      <c r="E17" s="5">
        <f t="shared" si="5"/>
        <v>822.88195344158885</v>
      </c>
      <c r="F17" s="5">
        <f t="shared" si="5"/>
        <v>405.7904910221086</v>
      </c>
      <c r="G17" s="5">
        <f t="shared" si="5"/>
        <v>266.79496407468645</v>
      </c>
      <c r="H17" s="5">
        <f t="shared" si="5"/>
        <v>197.32341110647442</v>
      </c>
      <c r="I17" s="5">
        <f t="shared" si="5"/>
        <v>155.66143666045164</v>
      </c>
      <c r="J17" s="5">
        <f t="shared" si="5"/>
        <v>127.90423962386744</v>
      </c>
      <c r="K17" s="5">
        <f t="shared" si="3"/>
        <v>108.09261727351262</v>
      </c>
      <c r="L17" s="5">
        <f t="shared" si="3"/>
        <v>93.246966288089908</v>
      </c>
      <c r="M17" s="5">
        <f t="shared" si="3"/>
        <v>81.711949753267092</v>
      </c>
      <c r="N17" s="5">
        <f t="shared" si="3"/>
        <v>72.49436396452947</v>
      </c>
      <c r="O17" s="5">
        <f t="shared" si="3"/>
        <v>64.962168792862386</v>
      </c>
      <c r="P17" s="5">
        <f t="shared" si="3"/>
        <v>58.694002868273031</v>
      </c>
      <c r="Q17" s="5">
        <f t="shared" si="3"/>
        <v>53.398153294616812</v>
      </c>
      <c r="R17" s="5">
        <f t="shared" si="3"/>
        <v>48.866252630069035</v>
      </c>
    </row>
    <row r="18" spans="4:18" x14ac:dyDescent="0.25">
      <c r="D18" s="4">
        <v>0.03</v>
      </c>
      <c r="E18" s="5">
        <f t="shared" si="5"/>
        <v>821.93698758488949</v>
      </c>
      <c r="F18" s="5">
        <f t="shared" si="5"/>
        <v>404.81211979556105</v>
      </c>
      <c r="G18" s="5">
        <f t="shared" si="5"/>
        <v>265.8120963065233</v>
      </c>
      <c r="H18" s="5">
        <f t="shared" si="5"/>
        <v>196.34326989311515</v>
      </c>
      <c r="I18" s="5">
        <f t="shared" si="5"/>
        <v>154.68690664063138</v>
      </c>
      <c r="J18" s="5">
        <f t="shared" si="5"/>
        <v>126.93675819438741</v>
      </c>
      <c r="K18" s="5">
        <f t="shared" si="3"/>
        <v>107.13300065461773</v>
      </c>
      <c r="L18" s="5">
        <f t="shared" si="3"/>
        <v>92.295719301969072</v>
      </c>
      <c r="M18" s="5">
        <f t="shared" si="3"/>
        <v>80.769403507558408</v>
      </c>
      <c r="N18" s="5">
        <f t="shared" si="3"/>
        <v>71.560744698389513</v>
      </c>
      <c r="O18" s="5">
        <f t="shared" si="3"/>
        <v>64.037635433796709</v>
      </c>
      <c r="P18" s="5">
        <f t="shared" si="3"/>
        <v>57.77866894480394</v>
      </c>
      <c r="Q18" s="5">
        <f t="shared" si="3"/>
        <v>52.492100425586131</v>
      </c>
      <c r="R18" s="5">
        <f t="shared" si="3"/>
        <v>47.969539200968384</v>
      </c>
    </row>
    <row r="19" spans="4:18" x14ac:dyDescent="0.25">
      <c r="D19" s="4">
        <v>3.2500000000000001E-2</v>
      </c>
      <c r="E19" s="5">
        <f t="shared" si="5"/>
        <v>820.99288045601395</v>
      </c>
      <c r="F19" s="5">
        <f t="shared" si="5"/>
        <v>403.83547456686495</v>
      </c>
      <c r="G19" s="5">
        <f t="shared" si="5"/>
        <v>264.83181887238322</v>
      </c>
      <c r="H19" s="5">
        <f t="shared" si="5"/>
        <v>195.36658145276391</v>
      </c>
      <c r="I19" s="5">
        <f t="shared" si="5"/>
        <v>153.71668977266032</v>
      </c>
      <c r="J19" s="5">
        <f t="shared" si="5"/>
        <v>125.97444787430415</v>
      </c>
      <c r="K19" s="5">
        <f t="shared" si="3"/>
        <v>106.17941026551475</v>
      </c>
      <c r="L19" s="5">
        <f t="shared" si="3"/>
        <v>91.35135039455011</v>
      </c>
      <c r="M19" s="5">
        <f t="shared" si="3"/>
        <v>79.834583477568657</v>
      </c>
      <c r="N19" s="5">
        <f t="shared" si="3"/>
        <v>70.635695631852229</v>
      </c>
      <c r="O19" s="5">
        <f t="shared" si="3"/>
        <v>63.122511665647131</v>
      </c>
      <c r="P19" s="5">
        <f t="shared" si="3"/>
        <v>56.873578974905655</v>
      </c>
      <c r="Q19" s="5">
        <f t="shared" si="3"/>
        <v>51.597120412418555</v>
      </c>
      <c r="R19" s="5">
        <f t="shared" si="3"/>
        <v>47.08472164311943</v>
      </c>
    </row>
    <row r="20" spans="4:18" x14ac:dyDescent="0.25">
      <c r="D20" s="4">
        <v>3.5000000000000003E-2</v>
      </c>
      <c r="E20" s="5">
        <f t="shared" si="5"/>
        <v>820.04963177401089</v>
      </c>
      <c r="F20" s="5">
        <f t="shared" si="5"/>
        <v>402.86055469076848</v>
      </c>
      <c r="G20" s="5">
        <f t="shared" si="5"/>
        <v>263.85413060244144</v>
      </c>
      <c r="H20" s="5">
        <f t="shared" si="5"/>
        <v>194.39334385030352</v>
      </c>
      <c r="I20" s="5">
        <f t="shared" si="5"/>
        <v>152.75078303589731</v>
      </c>
      <c r="J20" s="5">
        <f t="shared" si="5"/>
        <v>125.01730415851786</v>
      </c>
      <c r="K20" s="5">
        <f t="shared" si="3"/>
        <v>105.23183963995288</v>
      </c>
      <c r="L20" s="5">
        <f t="shared" si="3"/>
        <v>90.413850585095929</v>
      </c>
      <c r="M20" s="5">
        <f t="shared" si="3"/>
        <v>78.907477539383009</v>
      </c>
      <c r="N20" s="5">
        <f t="shared" si="3"/>
        <v>69.719200795236659</v>
      </c>
      <c r="O20" s="5">
        <f t="shared" si="3"/>
        <v>62.21677689810776</v>
      </c>
      <c r="P20" s="5">
        <f t="shared" si="3"/>
        <v>55.978706902307977</v>
      </c>
      <c r="Q20" s="5">
        <f t="shared" si="3"/>
        <v>50.713180819009338</v>
      </c>
      <c r="R20" s="5">
        <f t="shared" si="3"/>
        <v>46.211760160283461</v>
      </c>
    </row>
    <row r="21" spans="4:18" x14ac:dyDescent="0.25">
      <c r="D21" s="4">
        <v>3.7499999999999999E-2</v>
      </c>
      <c r="E21" s="5">
        <f t="shared" si="5"/>
        <v>819.10724125701461</v>
      </c>
      <c r="F21" s="5">
        <f t="shared" si="5"/>
        <v>401.88735951382483</v>
      </c>
      <c r="G21" s="5">
        <f t="shared" si="5"/>
        <v>262.8790302987112</v>
      </c>
      <c r="H21" s="5">
        <f t="shared" si="5"/>
        <v>193.42355508357852</v>
      </c>
      <c r="I21" s="5">
        <f t="shared" si="5"/>
        <v>151.7891832788001</v>
      </c>
      <c r="J21" s="5">
        <f t="shared" si="5"/>
        <v>124.06532231628988</v>
      </c>
      <c r="K21" s="5">
        <f t="shared" si="3"/>
        <v>104.29028195477903</v>
      </c>
      <c r="L21" s="5">
        <f t="shared" si="3"/>
        <v>89.483210362808734</v>
      </c>
      <c r="M21" s="5">
        <f t="shared" si="3"/>
        <v>77.98807281892843</v>
      </c>
      <c r="N21" s="5">
        <f t="shared" si="3"/>
        <v>68.811243196987675</v>
      </c>
      <c r="O21" s="5">
        <f t="shared" si="3"/>
        <v>61.320409191390965</v>
      </c>
      <c r="P21" s="5">
        <f t="shared" si="3"/>
        <v>55.094024933930378</v>
      </c>
      <c r="Q21" s="5">
        <f t="shared" si="3"/>
        <v>49.840247022041439</v>
      </c>
      <c r="R21" s="5">
        <f t="shared" si="3"/>
        <v>45.350612252693971</v>
      </c>
    </row>
    <row r="22" spans="4:18" x14ac:dyDescent="0.25">
      <c r="D22" s="4">
        <v>0.04</v>
      </c>
      <c r="E22" s="5">
        <f t="shared" si="5"/>
        <v>818.1657086222458</v>
      </c>
      <c r="F22" s="5">
        <f t="shared" si="5"/>
        <v>400.91588837440719</v>
      </c>
      <c r="G22" s="5">
        <f t="shared" si="5"/>
        <v>261.90651673510354</v>
      </c>
      <c r="H22" s="5">
        <f t="shared" si="5"/>
        <v>192.45721308356647</v>
      </c>
      <c r="I22" s="5">
        <f t="shared" si="5"/>
        <v>150.83188721933018</v>
      </c>
      <c r="J22" s="5">
        <f t="shared" si="5"/>
        <v>123.1184973920917</v>
      </c>
      <c r="K22" s="5">
        <f t="shared" si="3"/>
        <v>103.35473003156515</v>
      </c>
      <c r="L22" s="5">
        <f t="shared" si="3"/>
        <v>88.559419689735378</v>
      </c>
      <c r="M22" s="5">
        <f t="shared" si="3"/>
        <v>77.076355696870579</v>
      </c>
      <c r="N22" s="5">
        <f t="shared" si="3"/>
        <v>67.911804831548153</v>
      </c>
      <c r="O22" s="5">
        <f t="shared" si="3"/>
        <v>60.433385268385749</v>
      </c>
      <c r="P22" s="5">
        <f t="shared" si="3"/>
        <v>54.219503558027064</v>
      </c>
      <c r="Q22" s="5">
        <f t="shared" si="3"/>
        <v>48.978282237274982</v>
      </c>
      <c r="R22" s="5">
        <f t="shared" si="3"/>
        <v>44.501232754172271</v>
      </c>
    </row>
    <row r="23" spans="4:18" x14ac:dyDescent="0.25">
      <c r="D23" s="4">
        <v>4.2500000000000003E-2</v>
      </c>
      <c r="E23" s="5">
        <f t="shared" si="5"/>
        <v>817.22503358601443</v>
      </c>
      <c r="F23" s="5">
        <f t="shared" si="5"/>
        <v>399.94614060272403</v>
      </c>
      <c r="G23" s="5">
        <f t="shared" si="5"/>
        <v>260.93658865748807</v>
      </c>
      <c r="H23" s="5">
        <f t="shared" si="5"/>
        <v>191.4943157145531</v>
      </c>
      <c r="I23" s="5">
        <f t="shared" si="5"/>
        <v>149.87889144537218</v>
      </c>
      <c r="J23" s="5">
        <f t="shared" si="5"/>
        <v>122.17682420648951</v>
      </c>
      <c r="K23" s="5">
        <f t="shared" si="3"/>
        <v>102.42517633830923</v>
      </c>
      <c r="L23" s="5">
        <f t="shared" si="3"/>
        <v>87.642468003813775</v>
      </c>
      <c r="M23" s="5">
        <f t="shared" si="3"/>
        <v>76.17231181376232</v>
      </c>
      <c r="N23" s="5">
        <f t="shared" si="3"/>
        <v>67.020866687649843</v>
      </c>
      <c r="O23" s="5">
        <f t="shared" si="3"/>
        <v>59.555680527477712</v>
      </c>
      <c r="P23" s="5">
        <f t="shared" si="3"/>
        <v>53.355111563333438</v>
      </c>
      <c r="Q23" s="5">
        <f t="shared" si="3"/>
        <v>48.12724754729647</v>
      </c>
      <c r="R23" s="5">
        <f t="shared" si="3"/>
        <v>43.663573871304777</v>
      </c>
    </row>
    <row r="24" spans="4:18" x14ac:dyDescent="0.25">
      <c r="D24" s="4">
        <v>4.4999999999999998E-2</v>
      </c>
      <c r="E24" s="5">
        <f t="shared" si="5"/>
        <v>816.28521586372062</v>
      </c>
      <c r="F24" s="5">
        <f t="shared" si="5"/>
        <v>398.97811552083442</v>
      </c>
      <c r="G24" s="5">
        <f t="shared" si="5"/>
        <v>259.96924478375576</v>
      </c>
      <c r="H24" s="5">
        <f t="shared" si="5"/>
        <v>190.53486077431256</v>
      </c>
      <c r="I24" s="5">
        <f t="shared" si="5"/>
        <v>148.93019241516649</v>
      </c>
      <c r="J24" s="5">
        <f t="shared" si="5"/>
        <v>121.24029735706151</v>
      </c>
      <c r="K24" s="5">
        <f t="shared" si="3"/>
        <v>101.50161299120887</v>
      </c>
      <c r="L24" s="5">
        <f t="shared" si="3"/>
        <v>86.732344222058856</v>
      </c>
      <c r="M24" s="5">
        <f t="shared" si="3"/>
        <v>75.275926075439457</v>
      </c>
      <c r="N24" s="5">
        <f t="shared" si="3"/>
        <v>66.138408757015299</v>
      </c>
      <c r="O24" s="5">
        <f t="shared" si="3"/>
        <v>58.687269056016689</v>
      </c>
      <c r="P24" s="5">
        <f t="shared" si="3"/>
        <v>52.500816059189646</v>
      </c>
      <c r="Q24" s="5">
        <f t="shared" si="3"/>
        <v>47.287101930687641</v>
      </c>
      <c r="R24" s="5">
        <f t="shared" si="3"/>
        <v>42.837585224616994</v>
      </c>
    </row>
    <row r="25" spans="4:18" x14ac:dyDescent="0.25">
      <c r="D25" s="4">
        <v>4.7500000000000001E-2</v>
      </c>
      <c r="E25" s="5">
        <f t="shared" si="5"/>
        <v>815.34625516985523</v>
      </c>
      <c r="F25" s="5">
        <f t="shared" si="5"/>
        <v>398.01181244266331</v>
      </c>
      <c r="G25" s="5">
        <f t="shared" si="5"/>
        <v>259.00448380388139</v>
      </c>
      <c r="H25" s="5">
        <f t="shared" si="5"/>
        <v>189.57884599429164</v>
      </c>
      <c r="I25" s="5">
        <f t="shared" si="5"/>
        <v>147.9857864577553</v>
      </c>
      <c r="J25" s="5">
        <f t="shared" si="5"/>
        <v>120.30891121934933</v>
      </c>
      <c r="K25" s="5">
        <f t="shared" si="3"/>
        <v>100.58403175650605</v>
      </c>
      <c r="L25" s="5">
        <f t="shared" si="3"/>
        <v>85.829036743886164</v>
      </c>
      <c r="M25" s="5">
        <f t="shared" si="3"/>
        <v>74.387182658659441</v>
      </c>
      <c r="N25" s="5">
        <f t="shared" si="3"/>
        <v>65.264410043463059</v>
      </c>
      <c r="O25" s="5">
        <f t="shared" si="3"/>
        <v>57.828123644418348</v>
      </c>
      <c r="P25" s="5">
        <f t="shared" si="3"/>
        <v>51.656582496616572</v>
      </c>
      <c r="Q25" s="5">
        <f t="shared" si="3"/>
        <v>46.457802292572218</v>
      </c>
      <c r="R25" s="5">
        <f t="shared" si="3"/>
        <v>42.023213891676306</v>
      </c>
    </row>
    <row r="26" spans="4:18" x14ac:dyDescent="0.25">
      <c r="D26" s="4">
        <v>0.05</v>
      </c>
      <c r="E26" s="5">
        <f t="shared" si="5"/>
        <v>814.4081512180046</v>
      </c>
      <c r="F26" s="5">
        <f t="shared" si="5"/>
        <v>397.04723067401778</v>
      </c>
      <c r="G26" s="5">
        <f t="shared" si="5"/>
        <v>258.04230437998814</v>
      </c>
      <c r="H26" s="5">
        <f t="shared" si="5"/>
        <v>188.62626903979853</v>
      </c>
      <c r="I26" s="5">
        <f t="shared" si="5"/>
        <v>147.04566977344268</v>
      </c>
      <c r="J26" s="5">
        <f t="shared" si="5"/>
        <v>119.38265994784263</v>
      </c>
      <c r="K26" s="5">
        <f t="shared" si="3"/>
        <v>99.672424052403429</v>
      </c>
      <c r="L26" s="5">
        <f t="shared" si="3"/>
        <v>84.932533454571285</v>
      </c>
      <c r="M26" s="5">
        <f t="shared" si="3"/>
        <v>73.506065016980273</v>
      </c>
      <c r="N26" s="5">
        <f t="shared" si="3"/>
        <v>64.398848572408568</v>
      </c>
      <c r="O26" s="5">
        <f t="shared" si="3"/>
        <v>56.978215800885195</v>
      </c>
      <c r="P26" s="5">
        <f t="shared" si="3"/>
        <v>50.822374690318568</v>
      </c>
      <c r="Q26" s="5">
        <f t="shared" si="3"/>
        <v>45.639303496496993</v>
      </c>
      <c r="R26" s="5">
        <f t="shared" si="3"/>
        <v>41.220404452053195</v>
      </c>
    </row>
    <row r="27" spans="4:18" x14ac:dyDescent="0.25">
      <c r="D27" s="4"/>
    </row>
    <row r="28" spans="4:18" x14ac:dyDescent="0.25">
      <c r="D28" s="4"/>
    </row>
    <row r="29" spans="4:18" x14ac:dyDescent="0.25">
      <c r="D29" s="4"/>
    </row>
    <row r="30" spans="4:18" x14ac:dyDescent="0.25">
      <c r="D30" s="4"/>
    </row>
    <row r="31" spans="4:18" x14ac:dyDescent="0.25">
      <c r="D31" s="4"/>
    </row>
    <row r="32" spans="4:18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  <row r="36" spans="4:4" x14ac:dyDescent="0.25">
      <c r="D36" s="4"/>
    </row>
    <row r="37" spans="4:4" x14ac:dyDescent="0.25">
      <c r="D37" s="4"/>
    </row>
  </sheetData>
  <conditionalFormatting sqref="E7:R26">
    <cfRule type="cellIs" dxfId="1" priority="1" operator="lessThan">
      <formula>$B$7</formula>
    </cfRule>
    <cfRule type="cellIs" dxfId="0" priority="2" operator="greaterThan">
      <formula>$B$7</formula>
    </cfRule>
  </conditionalFormatting>
  <dataValidations count="2">
    <dataValidation type="list" allowBlank="1" showInputMessage="1" showErrorMessage="1" sqref="B2">
      <formula1>"Début,Fin"</formula1>
    </dataValidation>
    <dataValidation type="list" allowBlank="1" showInputMessage="1" showErrorMessage="1" sqref="B1">
      <formula1>"Epargne,emprunt"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 3</vt:lpstr>
      <vt:lpstr>Epargne simple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DROUAUD Aurélien</dc:creator>
  <cp:lastModifiedBy>DROUAUD Aurélien</cp:lastModifiedBy>
  <dcterms:created xsi:type="dcterms:W3CDTF">2017-11-12T19:10:25Z</dcterms:created>
  <dcterms:modified xsi:type="dcterms:W3CDTF">2017-11-12T22:18:20Z</dcterms:modified>
</cp:coreProperties>
</file>