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4"/>
  </bookViews>
  <sheets>
    <sheet name="CALCULETE" sheetId="3" r:id="rId1"/>
    <sheet name="BORD" sheetId="1" r:id="rId2"/>
    <sheet name="STATS44" sheetId="5" r:id="rId3"/>
    <sheet name="satisf44" sheetId="6" r:id="rId4"/>
    <sheet name="postes libres" sheetId="7" r:id="rId5"/>
  </sheets>
  <calcPr calcId="145621"/>
</workbook>
</file>

<file path=xl/calcChain.xml><?xml version="1.0" encoding="utf-8"?>
<calcChain xmlns="http://schemas.openxmlformats.org/spreadsheetml/2006/main">
  <c r="D11" i="3" l="1"/>
  <c r="D10" i="3"/>
  <c r="O22" i="1"/>
  <c r="N22" i="1"/>
  <c r="M22" i="1"/>
  <c r="L22" i="1"/>
  <c r="K22" i="1"/>
  <c r="J22" i="1"/>
  <c r="C10" i="7"/>
  <c r="C2" i="7" l="1"/>
  <c r="C3" i="7" s="1"/>
  <c r="C14" i="7" l="1"/>
  <c r="B8" i="7"/>
  <c r="C11" i="7"/>
  <c r="C15" i="7" s="1"/>
  <c r="C12" i="7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5" i="1"/>
  <c r="G2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4" i="1"/>
  <c r="G3" i="1"/>
  <c r="D8" i="3" l="1"/>
  <c r="D2" i="6"/>
  <c r="D3" i="6" s="1"/>
  <c r="D4" i="6" s="1"/>
  <c r="D5" i="6" s="1"/>
  <c r="D6" i="6" s="1"/>
  <c r="D7" i="6" s="1"/>
  <c r="D8" i="6" s="1"/>
  <c r="D9" i="6" s="1"/>
  <c r="D10" i="6" s="1"/>
  <c r="D11" i="6" s="1"/>
  <c r="A2" i="6"/>
  <c r="A3" i="6" s="1"/>
  <c r="A4" i="6" s="1"/>
  <c r="A5" i="6" s="1"/>
  <c r="A6" i="6" s="1"/>
  <c r="A7" i="6" s="1"/>
  <c r="D9" i="3"/>
  <c r="D5" i="3"/>
  <c r="D7" i="3"/>
  <c r="D2" i="5"/>
  <c r="D3" i="5" s="1"/>
  <c r="D4" i="5" s="1"/>
  <c r="D5" i="5" s="1"/>
  <c r="D6" i="5" s="1"/>
  <c r="D7" i="5" s="1"/>
  <c r="D8" i="5" s="1"/>
  <c r="D9" i="5" s="1"/>
  <c r="D10" i="5" s="1"/>
  <c r="D11" i="5" s="1"/>
  <c r="A2" i="5"/>
  <c r="A3" i="5" s="1"/>
  <c r="A4" i="5" s="1"/>
  <c r="A5" i="5" s="1"/>
  <c r="A6" i="5" s="1"/>
  <c r="A7" i="5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</calcChain>
</file>

<file path=xl/sharedStrings.xml><?xml version="1.0" encoding="utf-8"?>
<sst xmlns="http://schemas.openxmlformats.org/spreadsheetml/2006/main" count="154" uniqueCount="85">
  <si>
    <t>Numero de fonctionnaire</t>
  </si>
  <si>
    <t>Nom</t>
  </si>
  <si>
    <t>secteur</t>
  </si>
  <si>
    <t xml:space="preserve">equipe </t>
  </si>
  <si>
    <t>activité</t>
  </si>
  <si>
    <t>bb</t>
  </si>
  <si>
    <t>cc</t>
  </si>
  <si>
    <t>dd</t>
  </si>
  <si>
    <t>aa</t>
  </si>
  <si>
    <t>ee</t>
  </si>
  <si>
    <t>ff</t>
  </si>
  <si>
    <t>gg</t>
  </si>
  <si>
    <t>ii</t>
  </si>
  <si>
    <t>jj</t>
  </si>
  <si>
    <t>kk</t>
  </si>
  <si>
    <t>ll</t>
  </si>
  <si>
    <t>mm</t>
  </si>
  <si>
    <t>nn</t>
  </si>
  <si>
    <t>oo</t>
  </si>
  <si>
    <t>pp</t>
  </si>
  <si>
    <t>xx</t>
  </si>
  <si>
    <t>tt</t>
  </si>
  <si>
    <t>a</t>
  </si>
  <si>
    <t>b</t>
  </si>
  <si>
    <t>scorpion</t>
  </si>
  <si>
    <t>elephant</t>
  </si>
  <si>
    <t>requin</t>
  </si>
  <si>
    <t>PA</t>
  </si>
  <si>
    <t>pro</t>
  </si>
  <si>
    <t>Pro</t>
  </si>
  <si>
    <t>SOURIS</t>
  </si>
  <si>
    <t>PRO</t>
  </si>
  <si>
    <t>NUMERO</t>
  </si>
  <si>
    <t>NOM</t>
  </si>
  <si>
    <t>RESULTATS</t>
  </si>
  <si>
    <t>EQUIPE</t>
  </si>
  <si>
    <t>PROCV =RECHERCHV ET SE=IF</t>
  </si>
  <si>
    <t>note client</t>
  </si>
  <si>
    <t xml:space="preserve">Note du client </t>
  </si>
  <si>
    <t>dinamite</t>
  </si>
  <si>
    <t>pa</t>
  </si>
  <si>
    <r>
      <t xml:space="preserve">vu que j'ai recopié les formules je sais pas pourquoi il y a erreur
</t>
    </r>
    <r>
      <rPr>
        <sz val="11"/>
        <color rgb="FFFF0000"/>
        <rFont val="Calibri"/>
        <family val="2"/>
        <scheme val="minor"/>
      </rPr>
      <t>recopié quelles formules ? celles d'origine ?
J'ai viré les textes "pa" &amp; "pro" en lignes 16 de feuilles STAT et satisf</t>
    </r>
  </si>
  <si>
    <t>Numero de poste</t>
  </si>
  <si>
    <t xml:space="preserve">Congé </t>
  </si>
  <si>
    <t>Samedi</t>
  </si>
  <si>
    <t>vendredi</t>
  </si>
  <si>
    <t>jeudi</t>
  </si>
  <si>
    <t>lundi</t>
  </si>
  <si>
    <t>mercredi</t>
  </si>
  <si>
    <t>mardi</t>
  </si>
  <si>
    <t>Aujourd'hui</t>
  </si>
  <si>
    <t>Postes Libres</t>
  </si>
  <si>
    <t xml:space="preserve">lundi </t>
  </si>
  <si>
    <t>samedi</t>
  </si>
  <si>
    <t>CONTAR</t>
  </si>
  <si>
    <t>F1</t>
  </si>
  <si>
    <t>F2</t>
  </si>
  <si>
    <t>F3</t>
  </si>
  <si>
    <t>P1</t>
  </si>
  <si>
    <t>P2</t>
  </si>
  <si>
    <t>P3</t>
  </si>
  <si>
    <t>P4</t>
  </si>
  <si>
    <t>F5</t>
  </si>
  <si>
    <t>F4</t>
  </si>
  <si>
    <t>P5</t>
  </si>
  <si>
    <t>P6</t>
  </si>
  <si>
    <t>P7</t>
  </si>
  <si>
    <t>P8</t>
  </si>
  <si>
    <t>P9</t>
  </si>
  <si>
    <t>P10</t>
  </si>
  <si>
    <t>F6</t>
  </si>
  <si>
    <t>F7</t>
  </si>
  <si>
    <t>F8</t>
  </si>
  <si>
    <t>Comment indentifier les numeros de poste en rapport avec la journée?</t>
  </si>
  <si>
    <t>f1</t>
  </si>
  <si>
    <t>p3</t>
  </si>
  <si>
    <t>p6</t>
  </si>
  <si>
    <t xml:space="preserve">p9 </t>
  </si>
  <si>
    <t>f7</t>
  </si>
  <si>
    <t xml:space="preserve">vendredi </t>
  </si>
  <si>
    <t>f3</t>
  </si>
  <si>
    <t>p1</t>
  </si>
  <si>
    <t xml:space="preserve">Poste </t>
  </si>
  <si>
    <t>Congé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</si>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</sst>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1" xfId="0" applyBorder="1"/>
    <xf numFmtId="0" fontId="2" fillId="2" borderId="1" xfId="0" applyFont="1" applyFill="1" applyBorder="1"/>
    <xf numFmtId="0" fontId="2" fillId="0" borderId="1" xfId="0" applyFont="1" applyBorder="1"/>
    <xf numFmtId="1" fontId="0" fillId="0" borderId="1" xfId="0" applyNumberFormat="1" applyBorder="1"/>
    <xf numFmtId="0" fontId="1" fillId="0" borderId="0" xfId="0" applyFont="1"/>
    <xf numFmtId="0" fontId="1" fillId="0" borderId="0" xfId="0" applyFont="1" applyFill="1" applyBorder="1"/>
    <xf numFmtId="0" fontId="0" fillId="4" borderId="1" xfId="0" applyFill="1" applyBorder="1"/>
    <xf numFmtId="0" fontId="1" fillId="4" borderId="0" xfId="0" applyFont="1" applyFill="1"/>
    <xf numFmtId="0" fontId="0" fillId="4" borderId="0" xfId="0" applyFill="1" applyBorder="1"/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14" fontId="3" fillId="0" borderId="0" xfId="0" applyNumberFormat="1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1"/>
  <sheetViews>
    <sheetView workbookViewId="0">
      <selection activeCell="D12" sqref="D12"/>
    </sheetView>
  </sheetViews>
  <sheetFormatPr defaultColWidth="9.140625" defaultRowHeight="15" x14ac:dyDescent="0.25"/>
  <sheetData>
    <row r="3" spans="2:4" x14ac:dyDescent="0.25">
      <c r="B3" t="s">
        <v>32</v>
      </c>
      <c r="D3" s="2">
        <v>20365</v>
      </c>
    </row>
    <row r="5" spans="2:4" x14ac:dyDescent="0.25">
      <c r="B5" t="s">
        <v>33</v>
      </c>
      <c r="D5" t="str">
        <f>VLOOKUP(D3,BORD!A:B,2,0)</f>
        <v>aa</v>
      </c>
    </row>
    <row r="7" spans="2:4" x14ac:dyDescent="0.25">
      <c r="B7" t="s">
        <v>34</v>
      </c>
      <c r="D7">
        <f>VLOOKUP($D$3,BORD!A:F,6,0)</f>
        <v>5</v>
      </c>
    </row>
    <row r="8" spans="2:4" x14ac:dyDescent="0.25">
      <c r="B8" t="s">
        <v>38</v>
      </c>
      <c r="D8">
        <f>VLOOKUP($D$3,BORD!A:G,7,0)</f>
        <v>8</v>
      </c>
    </row>
    <row r="9" spans="2:4" x14ac:dyDescent="0.25">
      <c r="B9" t="s">
        <v>35</v>
      </c>
      <c r="D9" t="str">
        <f>VLOOKUP($D$3,BORD!A:D,4,0)</f>
        <v>scorpion</v>
      </c>
    </row>
    <row r="10" spans="2:4" x14ac:dyDescent="0.25">
      <c r="B10" t="s">
        <v>82</v>
      </c>
      <c r="D10" t="str">
        <f>VLOOKUP($D$3,BORD!A:H,8,0)</f>
        <v>F1</v>
      </c>
    </row>
    <row r="11" spans="2:4" x14ac:dyDescent="0.25">
      <c r="B11" t="s">
        <v>83</v>
      </c>
      <c r="D11" t="str">
        <f>VLOOKUP($D$3,BORD!A:I,9,0)</f>
        <v>Samedi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32"/>
  <sheetViews>
    <sheetView topLeftCell="A2" workbookViewId="0">
      <selection activeCell="H22" sqref="H22"/>
    </sheetView>
  </sheetViews>
  <sheetFormatPr defaultColWidth="9.140625" defaultRowHeight="15" x14ac:dyDescent="0.25"/>
  <cols>
    <col min="1" max="1" width="16.28515625" customWidth="1"/>
    <col min="6" max="6" width="12.7109375" customWidth="1"/>
    <col min="7" max="7" width="17.42578125" customWidth="1"/>
  </cols>
  <sheetData>
    <row r="2" spans="1:28" ht="30" x14ac:dyDescent="0.25">
      <c r="A2" s="1" t="s">
        <v>0</v>
      </c>
      <c r="B2" s="2" t="s">
        <v>1</v>
      </c>
      <c r="C2" s="2" t="s">
        <v>2</v>
      </c>
      <c r="D2" s="2" t="s">
        <v>3</v>
      </c>
      <c r="E2" s="8" t="s">
        <v>4</v>
      </c>
      <c r="F2" s="2" t="s">
        <v>34</v>
      </c>
      <c r="G2" s="2" t="s">
        <v>37</v>
      </c>
      <c r="H2" s="1" t="s">
        <v>42</v>
      </c>
      <c r="I2" s="11" t="s">
        <v>43</v>
      </c>
      <c r="J2" s="2" t="s">
        <v>52</v>
      </c>
      <c r="K2" s="2" t="s">
        <v>49</v>
      </c>
      <c r="L2" s="2" t="s">
        <v>48</v>
      </c>
      <c r="M2" s="2" t="s">
        <v>46</v>
      </c>
      <c r="N2" s="2" t="s">
        <v>45</v>
      </c>
      <c r="O2" s="2" t="s">
        <v>53</v>
      </c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2"/>
      <c r="B3" s="2"/>
      <c r="C3" s="2"/>
      <c r="D3" s="2"/>
      <c r="E3" s="8"/>
      <c r="F3" s="2"/>
      <c r="G3" s="5" t="str">
        <f>IF($E:$E="PA",IFERROR(VLOOKUP($A3,satisf44!$A:$B,2,0),0)+IFERROR(VLOOKUP($A3,satisf44!$D:$E,2,0),0),"")</f>
        <v/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x14ac:dyDescent="0.25">
      <c r="A4" s="2">
        <v>20365</v>
      </c>
      <c r="B4" s="2" t="s">
        <v>8</v>
      </c>
      <c r="C4" s="2" t="s">
        <v>22</v>
      </c>
      <c r="D4" s="2" t="s">
        <v>24</v>
      </c>
      <c r="E4" s="8" t="s">
        <v>27</v>
      </c>
      <c r="F4" s="5">
        <f>IF($E:$E="PA",IFERROR(VLOOKUP($A4,STATS44!$A:$B,2,0),0)+IFERROR(VLOOKUP($A4,STATS44!$D:$E,2,0),0),IFERROR(VLOOKUP($A4,STATS44!$D:$E,2,0),0))</f>
        <v>5</v>
      </c>
      <c r="G4" s="5">
        <f>IF($E:$E="PA",IFERROR(VLOOKUP($A4,satisf44!$A:$B,2,0),0)+IFERROR(VLOOKUP($A4,satisf44!$D:$E,2,0),0),IFERROR(VLOOKUP($A4,satisf44!$D:$E,2,0),0))</f>
        <v>8</v>
      </c>
      <c r="H4" s="2" t="s">
        <v>55</v>
      </c>
      <c r="I4" s="2" t="s">
        <v>44</v>
      </c>
      <c r="J4" s="2"/>
      <c r="K4" s="2"/>
      <c r="L4" s="2"/>
      <c r="M4" s="2">
        <v>1</v>
      </c>
      <c r="N4" s="2"/>
      <c r="O4" s="2">
        <v>1</v>
      </c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x14ac:dyDescent="0.25">
      <c r="A5" s="2">
        <v>23067</v>
      </c>
      <c r="B5" s="2" t="s">
        <v>5</v>
      </c>
      <c r="C5" s="2" t="s">
        <v>22</v>
      </c>
      <c r="D5" s="2" t="s">
        <v>25</v>
      </c>
      <c r="E5" s="8" t="s">
        <v>29</v>
      </c>
      <c r="F5" s="5">
        <f>IF($E:$E="PA",IFERROR(VLOOKUP($A5,STATS44!$A:$B,2,0),0)+IFERROR(VLOOKUP($A5,STATS44!$D:$E,2,0),0),IFERROR(VLOOKUP($A5,STATS44!$D:$E,2,0),0))</f>
        <v>5</v>
      </c>
      <c r="G5" s="5">
        <f>IF($E:$E="PA",IFERROR(VLOOKUP($A5,satisf44!$A:$B,2,0),0)+IFERROR(VLOOKUP($A5,satisf44!$D:$E,2,0),0),IFERROR(VLOOKUP($A5,satisf44!$D:$E,2,0),0))</f>
        <v>2</v>
      </c>
      <c r="H5" s="2" t="s">
        <v>56</v>
      </c>
      <c r="I5" s="2" t="s">
        <v>44</v>
      </c>
      <c r="J5" s="2"/>
      <c r="K5" s="2"/>
      <c r="L5" s="2"/>
      <c r="M5" s="2"/>
      <c r="N5" s="2"/>
      <c r="O5" s="2">
        <v>1</v>
      </c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x14ac:dyDescent="0.25">
      <c r="A6" s="2">
        <f>SUM(A5)+1</f>
        <v>23068</v>
      </c>
      <c r="B6" s="2" t="s">
        <v>6</v>
      </c>
      <c r="C6" s="2" t="s">
        <v>22</v>
      </c>
      <c r="D6" s="2" t="s">
        <v>26</v>
      </c>
      <c r="E6" s="8" t="s">
        <v>27</v>
      </c>
      <c r="F6" s="5">
        <f>IF($E:$E="PA",IFERROR(VLOOKUP($A6,STATS44!$A:$B,2,0),0)+IFERROR(VLOOKUP($A6,STATS44!$D:$E,2,0),0),IFERROR(VLOOKUP($A6,STATS44!$D:$E,2,0),0))</f>
        <v>6</v>
      </c>
      <c r="G6" s="5">
        <f>IF($E:$E="PA",IFERROR(VLOOKUP($A6,satisf44!$A:$B,2,0),0)+IFERROR(VLOOKUP($A6,satisf44!$D:$E,2,0),0),IFERROR(VLOOKUP($A6,satisf44!$D:$E,2,0),0))</f>
        <v>3</v>
      </c>
      <c r="H6" s="2" t="s">
        <v>57</v>
      </c>
      <c r="I6" s="2" t="s">
        <v>45</v>
      </c>
      <c r="J6" s="2"/>
      <c r="K6" s="2"/>
      <c r="L6" s="2"/>
      <c r="M6" s="2"/>
      <c r="N6" s="2">
        <v>1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x14ac:dyDescent="0.25">
      <c r="A7" s="2">
        <f t="shared" ref="A7:A21" si="0">SUM(A6)+1</f>
        <v>23069</v>
      </c>
      <c r="B7" s="2" t="s">
        <v>7</v>
      </c>
      <c r="C7" s="2" t="s">
        <v>22</v>
      </c>
      <c r="D7" s="2" t="s">
        <v>24</v>
      </c>
      <c r="E7" s="8" t="s">
        <v>29</v>
      </c>
      <c r="F7" s="5">
        <f>IF($E:$E="PA",IFERROR(VLOOKUP($A7,STATS44!$A:$B,2,0),0)+IFERROR(VLOOKUP($A7,STATS44!$D:$E,2,0),0),IFERROR(VLOOKUP($A7,STATS44!$D:$E,2,0),0))</f>
        <v>8</v>
      </c>
      <c r="G7" s="5">
        <f>IF($E:$E="PA",IFERROR(VLOOKUP($A7,satisf44!$A:$B,2,0),0)+IFERROR(VLOOKUP($A7,satisf44!$D:$E,2,0),0),IFERROR(VLOOKUP($A7,satisf44!$D:$E,2,0),0))</f>
        <v>4</v>
      </c>
      <c r="H7" s="2" t="s">
        <v>58</v>
      </c>
      <c r="I7" s="2" t="s">
        <v>45</v>
      </c>
      <c r="J7" s="2"/>
      <c r="K7" s="2"/>
      <c r="L7" s="2"/>
      <c r="M7" s="2"/>
      <c r="N7" s="2">
        <v>1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x14ac:dyDescent="0.25">
      <c r="A8" s="2">
        <f t="shared" si="0"/>
        <v>23070</v>
      </c>
      <c r="B8" s="2" t="s">
        <v>9</v>
      </c>
      <c r="C8" s="2" t="s">
        <v>22</v>
      </c>
      <c r="D8" s="2" t="s">
        <v>24</v>
      </c>
      <c r="E8" s="8" t="s">
        <v>27</v>
      </c>
      <c r="F8" s="5">
        <f>IF($E:$E="PA",IFERROR(VLOOKUP($A8,STATS44!$A:$B,2,0),0)+IFERROR(VLOOKUP($A8,STATS44!$D:$E,2,0),0),IFERROR(VLOOKUP($A8,STATS44!$D:$E,2,0),0))</f>
        <v>9</v>
      </c>
      <c r="G8" s="5">
        <f>IF($E:$E="PA",IFERROR(VLOOKUP($A8,satisf44!$A:$B,2,0),0)+IFERROR(VLOOKUP($A8,satisf44!$D:$E,2,0),0),IFERROR(VLOOKUP($A8,satisf44!$D:$E,2,0),0))</f>
        <v>5</v>
      </c>
      <c r="H8" s="2" t="s">
        <v>59</v>
      </c>
      <c r="I8" s="2" t="s">
        <v>48</v>
      </c>
      <c r="J8" s="2"/>
      <c r="K8" s="2"/>
      <c r="L8" s="2">
        <v>1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x14ac:dyDescent="0.25">
      <c r="A9" s="2">
        <f t="shared" si="0"/>
        <v>23071</v>
      </c>
      <c r="B9" s="2" t="s">
        <v>10</v>
      </c>
      <c r="C9" s="2" t="s">
        <v>22</v>
      </c>
      <c r="D9" s="2" t="s">
        <v>25</v>
      </c>
      <c r="E9" s="8" t="s">
        <v>29</v>
      </c>
      <c r="F9" s="5">
        <f>IF($E:$E="PA",IFERROR(VLOOKUP($A9,STATS44!$A:$B,2,0),0)+IFERROR(VLOOKUP($A9,STATS44!$D:$E,2,0),0),IFERROR(VLOOKUP($A9,STATS44!$D:$E,2,0),0))</f>
        <v>7</v>
      </c>
      <c r="G9" s="5">
        <f>IF($E:$E="PA",IFERROR(VLOOKUP($A9,satisf44!$A:$B,2,0),0)+IFERROR(VLOOKUP($A9,satisf44!$D:$E,2,0),0),IFERROR(VLOOKUP($A9,satisf44!$D:$E,2,0),0))</f>
        <v>6</v>
      </c>
      <c r="H9" s="2" t="s">
        <v>60</v>
      </c>
      <c r="I9" s="2" t="s">
        <v>46</v>
      </c>
      <c r="J9" s="2"/>
      <c r="K9" s="2"/>
      <c r="L9" s="2"/>
      <c r="M9" s="2">
        <v>1</v>
      </c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x14ac:dyDescent="0.25">
      <c r="A10" s="2">
        <f t="shared" si="0"/>
        <v>23072</v>
      </c>
      <c r="B10" s="2" t="s">
        <v>11</v>
      </c>
      <c r="C10" s="2" t="s">
        <v>22</v>
      </c>
      <c r="D10" s="2" t="s">
        <v>25</v>
      </c>
      <c r="E10" s="8" t="s">
        <v>29</v>
      </c>
      <c r="F10" s="5">
        <f>IF($E:$E="PA",IFERROR(VLOOKUP($A10,STATS44!$A:$B,2,0),0)+IFERROR(VLOOKUP($A10,STATS44!$D:$E,2,0),0),IFERROR(VLOOKUP($A10,STATS44!$D:$E,2,0),0))</f>
        <v>4</v>
      </c>
      <c r="G10" s="5">
        <f>IF($E:$E="PA",IFERROR(VLOOKUP($A10,satisf44!$A:$B,2,0),0)+IFERROR(VLOOKUP($A10,satisf44!$D:$E,2,0),0),IFERROR(VLOOKUP($A10,satisf44!$D:$E,2,0),0))</f>
        <v>7</v>
      </c>
      <c r="H10" s="2" t="s">
        <v>61</v>
      </c>
      <c r="I10" s="2" t="s">
        <v>49</v>
      </c>
      <c r="J10" s="2"/>
      <c r="K10" s="2">
        <v>1</v>
      </c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x14ac:dyDescent="0.25">
      <c r="A11" s="2">
        <f t="shared" si="0"/>
        <v>23073</v>
      </c>
      <c r="B11" s="2" t="s">
        <v>11</v>
      </c>
      <c r="C11" s="2" t="s">
        <v>22</v>
      </c>
      <c r="D11" s="2" t="s">
        <v>26</v>
      </c>
      <c r="E11" s="8" t="s">
        <v>29</v>
      </c>
      <c r="F11" s="5">
        <f>IF($E:$E="PA",IFERROR(VLOOKUP($A11,STATS44!$A:$B,2,0),0)+IFERROR(VLOOKUP($A11,STATS44!$D:$E,2,0),0),IFERROR(VLOOKUP($A11,STATS44!$D:$E,2,0),0))</f>
        <v>1</v>
      </c>
      <c r="G11" s="5">
        <f>IF($E:$E="PA",IFERROR(VLOOKUP($A11,satisf44!$A:$B,2,0),0)+IFERROR(VLOOKUP($A11,satisf44!$D:$E,2,0),0),IFERROR(VLOOKUP($A11,satisf44!$D:$E,2,0),0))</f>
        <v>8</v>
      </c>
      <c r="H11" s="2" t="s">
        <v>62</v>
      </c>
      <c r="I11" s="2" t="s">
        <v>47</v>
      </c>
      <c r="J11" s="2">
        <v>1</v>
      </c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x14ac:dyDescent="0.25">
      <c r="A12" s="2">
        <f t="shared" si="0"/>
        <v>23074</v>
      </c>
      <c r="B12" s="2" t="s">
        <v>12</v>
      </c>
      <c r="C12" s="2" t="s">
        <v>22</v>
      </c>
      <c r="D12" s="2" t="s">
        <v>26</v>
      </c>
      <c r="E12" s="8" t="s">
        <v>29</v>
      </c>
      <c r="F12" s="5">
        <f>IF($E:$E="PA",IFERROR(VLOOKUP($A12,STATS44!$A:$B,2,0),0)+IFERROR(VLOOKUP($A12,STATS44!$D:$E,2,0),0),IFERROR(VLOOKUP($A12,STATS44!$D:$E,2,0),0))</f>
        <v>5</v>
      </c>
      <c r="G12" s="5">
        <f>IF($E:$E="PA",IFERROR(VLOOKUP($A12,satisf44!$A:$B,2,0),0)+IFERROR(VLOOKUP($A12,satisf44!$D:$E,2,0),0),IFERROR(VLOOKUP($A12,satisf44!$D:$E,2,0),0))</f>
        <v>9</v>
      </c>
      <c r="H12" s="2" t="s">
        <v>63</v>
      </c>
      <c r="I12" s="2" t="s">
        <v>44</v>
      </c>
      <c r="J12" s="2"/>
      <c r="K12" s="2"/>
      <c r="L12" s="2"/>
      <c r="M12" s="2"/>
      <c r="N12" s="2"/>
      <c r="O12" s="2">
        <v>1</v>
      </c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x14ac:dyDescent="0.25">
      <c r="A13" s="2">
        <f t="shared" si="0"/>
        <v>23075</v>
      </c>
      <c r="B13" s="2" t="s">
        <v>13</v>
      </c>
      <c r="C13" s="2" t="s">
        <v>23</v>
      </c>
      <c r="D13" s="2" t="s">
        <v>26</v>
      </c>
      <c r="E13" s="8" t="s">
        <v>27</v>
      </c>
      <c r="F13" s="5">
        <f>IF($E:$E="PA",IFERROR(VLOOKUP($A13,STATS44!$A:$B,2,0),0)+IFERROR(VLOOKUP($A13,STATS44!$D:$E,2,0),0),IFERROR(VLOOKUP($A13,STATS44!$D:$E,2,0),0))</f>
        <v>6</v>
      </c>
      <c r="G13" s="5">
        <f>IF($E:$E="PA",IFERROR(VLOOKUP($A13,satisf44!$A:$B,2,0),0)+IFERROR(VLOOKUP($A13,satisf44!$D:$E,2,0),0),IFERROR(VLOOKUP($A13,satisf44!$D:$E,2,0),0))</f>
        <v>10</v>
      </c>
      <c r="H13" s="2" t="s">
        <v>64</v>
      </c>
      <c r="I13" s="2" t="s">
        <v>47</v>
      </c>
      <c r="J13" s="2">
        <v>1</v>
      </c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x14ac:dyDescent="0.25">
      <c r="A14" s="2">
        <f t="shared" si="0"/>
        <v>23076</v>
      </c>
      <c r="B14" s="2" t="s">
        <v>14</v>
      </c>
      <c r="C14" s="2" t="s">
        <v>23</v>
      </c>
      <c r="D14" s="2" t="s">
        <v>26</v>
      </c>
      <c r="E14" s="8" t="s">
        <v>29</v>
      </c>
      <c r="F14" s="5">
        <f>IF($E:$E="PA",IFERROR(VLOOKUP($A14,STATS44!$A:$B,2,0),0)+IFERROR(VLOOKUP($A14,STATS44!$D:$E,2,0),0),IFERROR(VLOOKUP($A14,STATS44!$D:$E,2,0),0))</f>
        <v>4</v>
      </c>
      <c r="G14" s="5">
        <f>IF($E:$E="PA",IFERROR(VLOOKUP($A14,satisf44!$A:$B,2,0),0)+IFERROR(VLOOKUP($A14,satisf44!$D:$E,2,0),0),IFERROR(VLOOKUP($A14,satisf44!$D:$E,2,0),0))</f>
        <v>10</v>
      </c>
      <c r="H14" s="2" t="s">
        <v>65</v>
      </c>
      <c r="I14" s="2" t="s">
        <v>46</v>
      </c>
      <c r="J14" s="2"/>
      <c r="K14" s="2"/>
      <c r="L14" s="2"/>
      <c r="M14" s="2">
        <v>1</v>
      </c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x14ac:dyDescent="0.25">
      <c r="A15" s="2">
        <f t="shared" si="0"/>
        <v>23077</v>
      </c>
      <c r="B15" s="2" t="s">
        <v>15</v>
      </c>
      <c r="C15" s="2" t="s">
        <v>23</v>
      </c>
      <c r="D15" s="2" t="s">
        <v>26</v>
      </c>
      <c r="E15" s="8" t="s">
        <v>29</v>
      </c>
      <c r="F15" s="5">
        <f>IF($E:$E="PA",IFERROR(VLOOKUP($A15,STATS44!$A:$B,2,0),0)+IFERROR(VLOOKUP($A15,STATS44!$D:$E,2,0),0),IFERROR(VLOOKUP($A15,STATS44!$D:$E,2,0),0))</f>
        <v>9</v>
      </c>
      <c r="G15" s="5">
        <f>IF($E:$E="PA",IFERROR(VLOOKUP($A15,satisf44!$A:$B,2,0),0)+IFERROR(VLOOKUP($A15,satisf44!$D:$E,2,0),0),IFERROR(VLOOKUP($A15,satisf44!$D:$E,2,0),0))</f>
        <v>1</v>
      </c>
      <c r="H15" s="2" t="s">
        <v>66</v>
      </c>
      <c r="I15" s="2" t="s">
        <v>44</v>
      </c>
      <c r="J15" s="2"/>
      <c r="K15" s="2"/>
      <c r="L15" s="2"/>
      <c r="M15" s="2"/>
      <c r="N15" s="2"/>
      <c r="O15" s="2">
        <v>1</v>
      </c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x14ac:dyDescent="0.25">
      <c r="A16" s="2">
        <f t="shared" si="0"/>
        <v>23078</v>
      </c>
      <c r="B16" s="2" t="s">
        <v>16</v>
      </c>
      <c r="C16" s="2" t="s">
        <v>23</v>
      </c>
      <c r="D16" s="2" t="s">
        <v>26</v>
      </c>
      <c r="E16" s="8" t="s">
        <v>27</v>
      </c>
      <c r="F16" s="5">
        <f>IF($E:$E="PA",IFERROR(VLOOKUP($A16,STATS44!$A:$B,2,0),0)+IFERROR(VLOOKUP($A16,STATS44!$D:$E,2,0),0),IFERROR(VLOOKUP($A16,STATS44!$D:$E,2,0),0))</f>
        <v>0</v>
      </c>
      <c r="G16" s="5">
        <f>IF($E:$E="PA",IFERROR(VLOOKUP($A16,satisf44!$A:$B,2,0),0)+IFERROR(VLOOKUP($A16,satisf44!$D:$E,2,0),0),IFERROR(VLOOKUP($A16,satisf44!$D:$E,2,0),0))</f>
        <v>0</v>
      </c>
      <c r="H16" s="2" t="s">
        <v>67</v>
      </c>
      <c r="I16" s="2" t="s">
        <v>48</v>
      </c>
      <c r="J16" s="2"/>
      <c r="K16" s="2"/>
      <c r="L16" s="2">
        <v>1</v>
      </c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x14ac:dyDescent="0.25">
      <c r="A17" s="2">
        <f t="shared" si="0"/>
        <v>23079</v>
      </c>
      <c r="B17" s="2" t="s">
        <v>17</v>
      </c>
      <c r="C17" s="2" t="s">
        <v>23</v>
      </c>
      <c r="D17" s="2" t="s">
        <v>25</v>
      </c>
      <c r="E17" s="8" t="s">
        <v>29</v>
      </c>
      <c r="F17" s="5">
        <f>IF($E:$E="PA",IFERROR(VLOOKUP($A17,STATS44!$A:$B,2,0),0)+IFERROR(VLOOKUP($A17,STATS44!$D:$E,2,0),0),IFERROR(VLOOKUP($A17,STATS44!$D:$E,2,0),0))</f>
        <v>0</v>
      </c>
      <c r="G17" s="5">
        <f>IF($E:$E="PA",IFERROR(VLOOKUP($A17,satisf44!$A:$B,2,0),0)+IFERROR(VLOOKUP($A17,satisf44!$D:$E,2,0),0),IFERROR(VLOOKUP($A17,satisf44!$D:$E,2,0),0))</f>
        <v>0</v>
      </c>
      <c r="H17" s="2" t="s">
        <v>68</v>
      </c>
      <c r="I17" s="2" t="s">
        <v>46</v>
      </c>
      <c r="J17" s="2"/>
      <c r="K17" s="2"/>
      <c r="L17" s="2"/>
      <c r="M17" s="2">
        <v>1</v>
      </c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x14ac:dyDescent="0.25">
      <c r="A18" s="2">
        <f t="shared" si="0"/>
        <v>23080</v>
      </c>
      <c r="B18" s="2" t="s">
        <v>18</v>
      </c>
      <c r="C18" s="2" t="s">
        <v>23</v>
      </c>
      <c r="D18" s="2" t="s">
        <v>25</v>
      </c>
      <c r="E18" s="8" t="s">
        <v>27</v>
      </c>
      <c r="F18" s="5">
        <f>IF($E:$E="PA",IFERROR(VLOOKUP($A18,STATS44!$A:$B,2,0),0)+IFERROR(VLOOKUP($A18,STATS44!$D:$E,2,0),0),IFERROR(VLOOKUP($A18,STATS44!$D:$E,2,0),0))</f>
        <v>0</v>
      </c>
      <c r="G18" s="5">
        <f>IF($E:$E="PA",IFERROR(VLOOKUP($A18,satisf44!$A:$B,2,0),0)+IFERROR(VLOOKUP($A18,satisf44!$D:$E,2,0),0),IFERROR(VLOOKUP($A18,satisf44!$D:$E,2,0),0))</f>
        <v>0</v>
      </c>
      <c r="H18" s="2" t="s">
        <v>69</v>
      </c>
      <c r="I18" s="2" t="s">
        <v>49</v>
      </c>
      <c r="J18" s="2"/>
      <c r="K18" s="2">
        <v>1</v>
      </c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x14ac:dyDescent="0.25">
      <c r="A19" s="2">
        <f t="shared" si="0"/>
        <v>23081</v>
      </c>
      <c r="B19" s="2" t="s">
        <v>19</v>
      </c>
      <c r="C19" s="2" t="s">
        <v>23</v>
      </c>
      <c r="D19" s="2" t="s">
        <v>24</v>
      </c>
      <c r="E19" s="8" t="s">
        <v>29</v>
      </c>
      <c r="F19" s="5">
        <f>IF($E:$E="PA",IFERROR(VLOOKUP($A19,STATS44!$A:$B,2,0),0)+IFERROR(VLOOKUP($A19,STATS44!$D:$E,2,0),0),IFERROR(VLOOKUP($A19,STATS44!$D:$E,2,0),0))</f>
        <v>0</v>
      </c>
      <c r="G19" s="5">
        <f>IF($E:$E="PA",IFERROR(VLOOKUP($A19,satisf44!$A:$B,2,0),0)+IFERROR(VLOOKUP($A19,satisf44!$D:$E,2,0),0),IFERROR(VLOOKUP($A19,satisf44!$D:$E,2,0),0))</f>
        <v>0</v>
      </c>
      <c r="H19" s="2" t="s">
        <v>70</v>
      </c>
      <c r="I19" s="2" t="s">
        <v>47</v>
      </c>
      <c r="J19" s="2">
        <v>1</v>
      </c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x14ac:dyDescent="0.25">
      <c r="A20" s="2">
        <f t="shared" si="0"/>
        <v>23082</v>
      </c>
      <c r="B20" s="2" t="s">
        <v>20</v>
      </c>
      <c r="C20" s="2" t="s">
        <v>23</v>
      </c>
      <c r="D20" s="2" t="s">
        <v>24</v>
      </c>
      <c r="E20" s="8" t="s">
        <v>27</v>
      </c>
      <c r="F20" s="5">
        <f>IF($E:$E="PA",IFERROR(VLOOKUP($A20,STATS44!$A:$B,2,0),0)+IFERROR(VLOOKUP($A20,STATS44!$D:$E,2,0),0),IFERROR(VLOOKUP($A20,STATS44!$D:$E,2,0),0))</f>
        <v>0</v>
      </c>
      <c r="G20" s="5">
        <f>IF($E:$E="PA",IFERROR(VLOOKUP($A20,satisf44!$A:$B,2,0),0)+IFERROR(VLOOKUP($A20,satisf44!$D:$E,2,0),0),IFERROR(VLOOKUP($A20,satisf44!$D:$E,2,0),0))</f>
        <v>0</v>
      </c>
      <c r="H20" s="2" t="s">
        <v>71</v>
      </c>
      <c r="I20" s="2" t="s">
        <v>46</v>
      </c>
      <c r="J20" s="2"/>
      <c r="K20" s="2"/>
      <c r="L20" s="2"/>
      <c r="M20" s="2">
        <v>1</v>
      </c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x14ac:dyDescent="0.25">
      <c r="A21" s="2">
        <f t="shared" si="0"/>
        <v>23083</v>
      </c>
      <c r="B21" s="2" t="s">
        <v>21</v>
      </c>
      <c r="C21" s="2" t="s">
        <v>23</v>
      </c>
      <c r="D21" s="2" t="s">
        <v>25</v>
      </c>
      <c r="E21" s="8" t="s">
        <v>29</v>
      </c>
      <c r="F21" s="5">
        <f>IF($E:$E="PA",IFERROR(VLOOKUP($A21,STATS44!$A:$B,2,0),0)+IFERROR(VLOOKUP($A21,STATS44!$D:$E,2,0),0),IFERROR(VLOOKUP($A21,STATS44!$D:$E,2,0),0))</f>
        <v>0</v>
      </c>
      <c r="G21" s="5">
        <f>IF($E:$E="PA",IFERROR(VLOOKUP($A21,satisf44!$A:$B,2,0),0)+IFERROR(VLOOKUP($A21,satisf44!$D:$E,2,0),0),IFERROR(VLOOKUP($A21,satisf44!$D:$E,2,0),0))</f>
        <v>0</v>
      </c>
      <c r="H21" s="2" t="s">
        <v>72</v>
      </c>
      <c r="I21" s="2" t="s">
        <v>49</v>
      </c>
      <c r="J21" s="2"/>
      <c r="K21" s="2">
        <v>1</v>
      </c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x14ac:dyDescent="0.25">
      <c r="A22" s="6">
        <v>23200</v>
      </c>
      <c r="B22" s="6"/>
      <c r="C22" s="6"/>
      <c r="D22" s="6" t="s">
        <v>30</v>
      </c>
      <c r="E22" s="9" t="s">
        <v>27</v>
      </c>
      <c r="F22" s="5">
        <f>IF($E:$E="PA",IFERROR(VLOOKUP($A22,STATS44!$A:$B,2,0),0)+IFERROR(VLOOKUP($A22,STATS44!$D:$E,2,0),0),IFERROR(VLOOKUP($A22,STATS44!$D:$E,2,0),0))</f>
        <v>10</v>
      </c>
      <c r="G22" s="5">
        <f>IF($E:$E="PA",IFERROR(VLOOKUP($A22,satisf44!$A:$B,2,0),0)+IFERROR(VLOOKUP($A22,satisf44!$D:$E,2,0),0),IFERROR(VLOOKUP($A22,satisf44!$D:$E,2,0),0))</f>
        <v>14</v>
      </c>
      <c r="J22">
        <f>SUM(J3:J21)</f>
        <v>3</v>
      </c>
      <c r="K22">
        <f>SUM(K3:K21)</f>
        <v>3</v>
      </c>
      <c r="L22">
        <f>SUM(L3:L21)</f>
        <v>2</v>
      </c>
      <c r="M22">
        <f>SUM(M3:M21)</f>
        <v>5</v>
      </c>
      <c r="N22">
        <f>SUM(N3:N21)</f>
        <v>2</v>
      </c>
      <c r="O22">
        <f>SUM(O3:O21)</f>
        <v>4</v>
      </c>
    </row>
    <row r="23" spans="1:28" x14ac:dyDescent="0.25">
      <c r="A23" s="6">
        <v>23201</v>
      </c>
      <c r="D23" s="6" t="s">
        <v>30</v>
      </c>
      <c r="E23" s="10" t="s">
        <v>31</v>
      </c>
      <c r="F23" s="5">
        <f>IF($E:$E="PA",IFERROR(VLOOKUP($A23,STATS44!$A:$B,2,0),0)+IFERROR(VLOOKUP($A23,STATS44!$D:$E,2,0),0),IFERROR(VLOOKUP($A23,STATS44!$D:$E,2,0),0))</f>
        <v>0</v>
      </c>
      <c r="G23" s="5">
        <f>IF($E:$E="PA",IFERROR(VLOOKUP($A23,satisf44!$A:$B,2,0),0)+IFERROR(VLOOKUP($A23,satisf44!$D:$E,2,0),0),IFERROR(VLOOKUP($A23,satisf44!$D:$E,2,0),0))</f>
        <v>6</v>
      </c>
    </row>
    <row r="24" spans="1:28" x14ac:dyDescent="0.25">
      <c r="A24" s="6">
        <v>23202</v>
      </c>
      <c r="D24" s="6" t="s">
        <v>30</v>
      </c>
      <c r="E24" s="10" t="s">
        <v>28</v>
      </c>
      <c r="F24" s="5">
        <f>IF($E:$E="PA",IFERROR(VLOOKUP($A24,STATS44!$A:$B,2,0),0)+IFERROR(VLOOKUP($A24,STATS44!$D:$E,2,0),0),IFERROR(VLOOKUP($A24,STATS44!$D:$E,2,0),0))</f>
        <v>7</v>
      </c>
      <c r="G24" s="5">
        <f>IF($E:$E="PA",IFERROR(VLOOKUP($A24,satisf44!$A:$B,2,0),0)+IFERROR(VLOOKUP($A24,satisf44!$D:$E,2,0),0),IFERROR(VLOOKUP($A24,satisf44!$D:$E,2,0),0))</f>
        <v>5</v>
      </c>
    </row>
    <row r="25" spans="1:28" x14ac:dyDescent="0.25">
      <c r="A25" s="7">
        <v>23203</v>
      </c>
      <c r="D25" s="7" t="s">
        <v>39</v>
      </c>
      <c r="E25" s="10" t="s">
        <v>40</v>
      </c>
      <c r="F25" s="5">
        <f>IF($E:$E="PA",IFERROR(VLOOKUP($A25,STATS44!$A:$B,2,0),0)+IFERROR(VLOOKUP($A25,STATS44!$D:$E,2,0),0),IFERROR(VLOOKUP($A25,STATS44!$D:$E,2,0),0))</f>
        <v>600</v>
      </c>
      <c r="G25" s="5">
        <f>IF($E:$E="PA",IFERROR(VLOOKUP($A25,satisf44!$A:$B,2,0),0)+IFERROR(VLOOKUP($A25,satisf44!$D:$E,2,0),0),IFERROR(VLOOKUP($A25,satisf44!$D:$E,2,0),0))</f>
        <v>20</v>
      </c>
      <c r="K25" s="6"/>
    </row>
    <row r="26" spans="1:28" ht="15" customHeight="1" x14ac:dyDescent="0.25">
      <c r="B26" s="12" t="s">
        <v>36</v>
      </c>
      <c r="C26" s="12"/>
      <c r="D26" s="12"/>
      <c r="E26" s="12"/>
      <c r="F26" s="12"/>
      <c r="G26" s="12"/>
      <c r="H26" s="12"/>
      <c r="J26" s="13" t="s">
        <v>41</v>
      </c>
      <c r="K26" s="13"/>
      <c r="L26" s="13"/>
      <c r="M26" s="13"/>
      <c r="N26" s="13"/>
    </row>
    <row r="27" spans="1:28" x14ac:dyDescent="0.25">
      <c r="B27" s="12"/>
      <c r="C27" s="12"/>
      <c r="D27" s="12"/>
      <c r="E27" s="12"/>
      <c r="F27" s="12"/>
      <c r="G27" s="12"/>
      <c r="H27" s="12"/>
      <c r="J27" s="13"/>
      <c r="K27" s="13"/>
      <c r="L27" s="13"/>
      <c r="M27" s="13"/>
      <c r="N27" s="13"/>
    </row>
    <row r="28" spans="1:28" x14ac:dyDescent="0.25">
      <c r="B28" s="12"/>
      <c r="C28" s="12"/>
      <c r="D28" s="12"/>
      <c r="E28" s="12"/>
      <c r="F28" s="12"/>
      <c r="G28" s="12"/>
      <c r="H28" s="12"/>
      <c r="J28" s="13"/>
      <c r="K28" s="13"/>
      <c r="L28" s="13"/>
      <c r="M28" s="13"/>
      <c r="N28" s="13"/>
    </row>
    <row r="29" spans="1:28" x14ac:dyDescent="0.25">
      <c r="J29" s="13"/>
      <c r="K29" s="13"/>
      <c r="L29" s="13"/>
      <c r="M29" s="13"/>
      <c r="N29" s="13"/>
    </row>
    <row r="30" spans="1:28" x14ac:dyDescent="0.25">
      <c r="J30" s="13"/>
      <c r="K30" s="13"/>
      <c r="L30" s="13"/>
      <c r="M30" s="13"/>
      <c r="N30" s="13"/>
    </row>
    <row r="31" spans="1:28" x14ac:dyDescent="0.25">
      <c r="J31" s="13"/>
      <c r="K31" s="13"/>
      <c r="L31" s="13"/>
      <c r="M31" s="13"/>
      <c r="N31" s="13"/>
    </row>
    <row r="32" spans="1:28" x14ac:dyDescent="0.25">
      <c r="J32" s="13"/>
      <c r="K32" s="13"/>
      <c r="L32" s="13"/>
      <c r="M32" s="13"/>
      <c r="N32" s="13"/>
    </row>
  </sheetData>
  <mergeCells count="2">
    <mergeCell ref="B26:H28"/>
    <mergeCell ref="J26:N32"/>
  </mergeCells>
  <conditionalFormatting sqref="H4:H2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17" sqref="E17"/>
    </sheetView>
  </sheetViews>
  <sheetFormatPr defaultColWidth="9.140625" defaultRowHeight="15" x14ac:dyDescent="0.25"/>
  <cols>
    <col min="1" max="1" width="16.28515625" customWidth="1"/>
    <col min="4" max="4" width="16.28515625" customWidth="1"/>
  </cols>
  <sheetData>
    <row r="1" spans="1:5" x14ac:dyDescent="0.25">
      <c r="A1" s="3">
        <v>20365</v>
      </c>
      <c r="B1">
        <v>5</v>
      </c>
      <c r="D1" s="3">
        <v>23067</v>
      </c>
      <c r="E1">
        <v>5</v>
      </c>
    </row>
    <row r="2" spans="1:5" x14ac:dyDescent="0.25">
      <c r="A2" s="4">
        <f>SUM(A1)+1</f>
        <v>20366</v>
      </c>
      <c r="B2">
        <v>3</v>
      </c>
      <c r="D2" s="4">
        <f t="shared" ref="D2:D11" si="0">SUM(D1)+1</f>
        <v>23068</v>
      </c>
      <c r="E2">
        <v>6</v>
      </c>
    </row>
    <row r="3" spans="1:5" x14ac:dyDescent="0.25">
      <c r="A3" s="3">
        <f t="shared" ref="A3:A7" si="1">SUM(A2)+1</f>
        <v>20367</v>
      </c>
      <c r="B3">
        <v>2</v>
      </c>
      <c r="D3" s="3">
        <f t="shared" si="0"/>
        <v>23069</v>
      </c>
      <c r="E3">
        <v>8</v>
      </c>
    </row>
    <row r="4" spans="1:5" x14ac:dyDescent="0.25">
      <c r="A4" s="4">
        <f t="shared" si="1"/>
        <v>20368</v>
      </c>
      <c r="B4">
        <v>6</v>
      </c>
      <c r="D4" s="4">
        <f t="shared" si="0"/>
        <v>23070</v>
      </c>
      <c r="E4">
        <v>9</v>
      </c>
    </row>
    <row r="5" spans="1:5" x14ac:dyDescent="0.25">
      <c r="A5" s="3">
        <f t="shared" si="1"/>
        <v>20369</v>
      </c>
      <c r="B5">
        <v>4</v>
      </c>
      <c r="D5" s="3">
        <f t="shared" si="0"/>
        <v>23071</v>
      </c>
      <c r="E5">
        <v>7</v>
      </c>
    </row>
    <row r="6" spans="1:5" x14ac:dyDescent="0.25">
      <c r="A6" s="4">
        <f t="shared" si="1"/>
        <v>20370</v>
      </c>
      <c r="B6">
        <v>9</v>
      </c>
      <c r="D6" s="4">
        <f t="shared" si="0"/>
        <v>23072</v>
      </c>
      <c r="E6">
        <v>4</v>
      </c>
    </row>
    <row r="7" spans="1:5" x14ac:dyDescent="0.25">
      <c r="A7" s="3">
        <f t="shared" si="1"/>
        <v>20371</v>
      </c>
      <c r="B7">
        <v>4</v>
      </c>
      <c r="D7" s="3">
        <f t="shared" si="0"/>
        <v>23073</v>
      </c>
      <c r="E7">
        <v>1</v>
      </c>
    </row>
    <row r="8" spans="1:5" x14ac:dyDescent="0.25">
      <c r="A8">
        <v>23200</v>
      </c>
      <c r="B8">
        <v>3</v>
      </c>
      <c r="D8" s="4">
        <f t="shared" si="0"/>
        <v>23074</v>
      </c>
      <c r="E8">
        <v>5</v>
      </c>
    </row>
    <row r="9" spans="1:5" x14ac:dyDescent="0.25">
      <c r="A9">
        <v>23201</v>
      </c>
      <c r="B9">
        <v>5</v>
      </c>
      <c r="D9" s="3">
        <f t="shared" si="0"/>
        <v>23075</v>
      </c>
      <c r="E9">
        <v>6</v>
      </c>
    </row>
    <row r="10" spans="1:5" x14ac:dyDescent="0.25">
      <c r="A10">
        <v>23202</v>
      </c>
      <c r="B10">
        <v>0</v>
      </c>
      <c r="D10" s="4">
        <f t="shared" si="0"/>
        <v>23076</v>
      </c>
      <c r="E10">
        <v>4</v>
      </c>
    </row>
    <row r="11" spans="1:5" x14ac:dyDescent="0.25">
      <c r="D11" s="3">
        <f t="shared" si="0"/>
        <v>23077</v>
      </c>
      <c r="E11">
        <v>9</v>
      </c>
    </row>
    <row r="12" spans="1:5" x14ac:dyDescent="0.25">
      <c r="D12">
        <v>23200</v>
      </c>
      <c r="E12">
        <v>7</v>
      </c>
    </row>
    <row r="13" spans="1:5" x14ac:dyDescent="0.25">
      <c r="D13">
        <v>23201</v>
      </c>
      <c r="E13">
        <v>0</v>
      </c>
    </row>
    <row r="14" spans="1:5" x14ac:dyDescent="0.25">
      <c r="D14">
        <v>23202</v>
      </c>
      <c r="E14">
        <v>7</v>
      </c>
    </row>
    <row r="16" spans="1:5" x14ac:dyDescent="0.25">
      <c r="A16">
        <v>23203</v>
      </c>
      <c r="B16">
        <v>350</v>
      </c>
      <c r="D16">
        <v>23203</v>
      </c>
      <c r="E16">
        <v>250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J21" sqref="J21"/>
    </sheetView>
  </sheetViews>
  <sheetFormatPr defaultColWidth="9.140625" defaultRowHeight="15" x14ac:dyDescent="0.25"/>
  <sheetData>
    <row r="1" spans="1:5" x14ac:dyDescent="0.25">
      <c r="A1" s="3">
        <v>20365</v>
      </c>
      <c r="B1">
        <v>8</v>
      </c>
      <c r="D1" s="3">
        <v>23067</v>
      </c>
      <c r="E1">
        <v>2</v>
      </c>
    </row>
    <row r="2" spans="1:5" x14ac:dyDescent="0.25">
      <c r="A2" s="4">
        <f>SUM(A1)+1</f>
        <v>20366</v>
      </c>
      <c r="B2">
        <v>3</v>
      </c>
      <c r="D2" s="4">
        <f t="shared" ref="D2:D11" si="0">SUM(D1)+1</f>
        <v>23068</v>
      </c>
      <c r="E2">
        <v>3</v>
      </c>
    </row>
    <row r="3" spans="1:5" x14ac:dyDescent="0.25">
      <c r="A3" s="3">
        <f t="shared" ref="A3:A7" si="1">SUM(A2)+1</f>
        <v>20367</v>
      </c>
      <c r="B3">
        <v>6</v>
      </c>
      <c r="D3" s="3">
        <f t="shared" si="0"/>
        <v>23069</v>
      </c>
      <c r="E3">
        <v>4</v>
      </c>
    </row>
    <row r="4" spans="1:5" x14ac:dyDescent="0.25">
      <c r="A4" s="4">
        <f t="shared" si="1"/>
        <v>20368</v>
      </c>
      <c r="B4">
        <v>9</v>
      </c>
      <c r="D4" s="4">
        <f t="shared" si="0"/>
        <v>23070</v>
      </c>
      <c r="E4">
        <v>5</v>
      </c>
    </row>
    <row r="5" spans="1:5" x14ac:dyDescent="0.25">
      <c r="A5" s="3">
        <f t="shared" si="1"/>
        <v>20369</v>
      </c>
      <c r="B5">
        <v>8</v>
      </c>
      <c r="D5" s="3">
        <f t="shared" si="0"/>
        <v>23071</v>
      </c>
      <c r="E5">
        <v>6</v>
      </c>
    </row>
    <row r="6" spans="1:5" x14ac:dyDescent="0.25">
      <c r="A6" s="4">
        <f t="shared" si="1"/>
        <v>20370</v>
      </c>
      <c r="B6">
        <v>7</v>
      </c>
      <c r="D6" s="4">
        <f t="shared" si="0"/>
        <v>23072</v>
      </c>
      <c r="E6">
        <v>7</v>
      </c>
    </row>
    <row r="7" spans="1:5" x14ac:dyDescent="0.25">
      <c r="A7" s="3">
        <f t="shared" si="1"/>
        <v>20371</v>
      </c>
      <c r="B7">
        <v>10</v>
      </c>
      <c r="D7" s="3">
        <f t="shared" si="0"/>
        <v>23073</v>
      </c>
      <c r="E7">
        <v>8</v>
      </c>
    </row>
    <row r="8" spans="1:5" x14ac:dyDescent="0.25">
      <c r="A8">
        <v>23200</v>
      </c>
      <c r="B8">
        <v>6</v>
      </c>
      <c r="D8" s="4">
        <f t="shared" si="0"/>
        <v>23074</v>
      </c>
      <c r="E8">
        <v>9</v>
      </c>
    </row>
    <row r="9" spans="1:5" x14ac:dyDescent="0.25">
      <c r="A9">
        <v>23201</v>
      </c>
      <c r="B9">
        <v>7</v>
      </c>
      <c r="D9" s="3">
        <f t="shared" si="0"/>
        <v>23075</v>
      </c>
      <c r="E9">
        <v>10</v>
      </c>
    </row>
    <row r="10" spans="1:5" x14ac:dyDescent="0.25">
      <c r="A10">
        <v>23202</v>
      </c>
      <c r="B10">
        <v>8</v>
      </c>
      <c r="D10" s="4">
        <f t="shared" si="0"/>
        <v>23076</v>
      </c>
      <c r="E10">
        <v>10</v>
      </c>
    </row>
    <row r="11" spans="1:5" x14ac:dyDescent="0.25">
      <c r="D11" s="3">
        <f t="shared" si="0"/>
        <v>23077</v>
      </c>
      <c r="E11">
        <v>1</v>
      </c>
    </row>
    <row r="12" spans="1:5" x14ac:dyDescent="0.25">
      <c r="D12">
        <v>23200</v>
      </c>
      <c r="E12">
        <v>8</v>
      </c>
    </row>
    <row r="13" spans="1:5" x14ac:dyDescent="0.25">
      <c r="D13">
        <v>23201</v>
      </c>
      <c r="E13">
        <v>6</v>
      </c>
    </row>
    <row r="14" spans="1:5" x14ac:dyDescent="0.25">
      <c r="D14">
        <v>23202</v>
      </c>
      <c r="E14">
        <v>5</v>
      </c>
    </row>
    <row r="16" spans="1:5" x14ac:dyDescent="0.25">
      <c r="A16">
        <v>23203</v>
      </c>
      <c r="B16">
        <v>10</v>
      </c>
      <c r="D16">
        <v>23203</v>
      </c>
      <c r="E16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8"/>
  <sheetViews>
    <sheetView tabSelected="1" topLeftCell="A7" workbookViewId="0">
      <selection activeCell="O17" sqref="O17"/>
    </sheetView>
  </sheetViews>
  <sheetFormatPr defaultRowHeight="15" x14ac:dyDescent="0.25"/>
  <cols>
    <col min="3" max="3" width="13.28515625" customWidth="1"/>
  </cols>
  <sheetData>
    <row r="2" spans="2:4" x14ac:dyDescent="0.25">
      <c r="C2" s="20">
        <f ca="1">TODAY()</f>
        <v>43062</v>
      </c>
    </row>
    <row r="3" spans="2:4" x14ac:dyDescent="0.25">
      <c r="C3" s="17">
        <f ca="1">WEEKDAY(C2)</f>
        <v>5</v>
      </c>
    </row>
    <row r="6" spans="2:4" ht="31.5" customHeight="1" x14ac:dyDescent="0.5">
      <c r="B6" s="15" t="s">
        <v>51</v>
      </c>
      <c r="C6" s="15"/>
      <c r="D6" s="15"/>
    </row>
    <row r="7" spans="2:4" ht="31.5" customHeight="1" x14ac:dyDescent="0.25">
      <c r="B7" s="16" t="s">
        <v>50</v>
      </c>
      <c r="C7" s="16"/>
      <c r="D7" s="16"/>
    </row>
    <row r="8" spans="2:4" ht="31.5" customHeight="1" x14ac:dyDescent="0.25">
      <c r="B8" s="16" t="str">
        <f ca="1">IF($C$3=1,"Dimanche",IF($C$3=2,"Lundi",IF($C$3=3,"Mardi",IF($C$3=4,"Mercredi",IF($C$3=5,"Jeudi",IF($C$3=6,"Vendredi",IF($C$3=7,"Samedi",NAQ)))))))</f>
        <v>Jeudi</v>
      </c>
      <c r="C8" s="16"/>
      <c r="D8" s="16"/>
    </row>
    <row r="10" spans="2:4" x14ac:dyDescent="0.25">
      <c r="B10" s="17"/>
      <c r="C10" s="17" t="e">
        <f>IF("lundi",COUNT(BORD!J3:J21))</f>
        <v>#VALUE!</v>
      </c>
      <c r="D10" s="17"/>
    </row>
    <row r="11" spans="2:4" x14ac:dyDescent="0.25">
      <c r="B11" s="17"/>
      <c r="C11" s="18" t="str">
        <f ca="1">IF($C$3=1,"Dimanche",IF($C$3=2,"Lundi",IF($C$3=3,"Mardi",IF($C$3=4,"Mercredi",IF($C$3=5,"Jeudi",IF($C$3=6,"Vendredi",IF($C$3=7,"Samedi",NAQ)))))))</f>
        <v>Jeudi</v>
      </c>
      <c r="D11" s="17"/>
    </row>
    <row r="12" spans="2:4" x14ac:dyDescent="0.25">
      <c r="B12" s="17"/>
      <c r="C12" s="17" t="e">
        <f ca="1">IF(B8=lundi,COUNT(BORD!J3:J21),IF(B8=Mardi,COUNT(BORD!K4:K21),IF(B8=mercredi,COUNT(BORD!L3:L21),IF(B8=jeudi,COUNT(BORD!M3:M21),IF(B8=vendredi,COUNT(BORD!N3:N21),IF(B8=samedi,COUNT(BORD!O3:O21)))))))</f>
        <v>#NAME?</v>
      </c>
      <c r="D12" s="17"/>
    </row>
    <row r="13" spans="2:4" x14ac:dyDescent="0.25">
      <c r="B13" s="17"/>
      <c r="C13" s="17" t="s">
        <v>54</v>
      </c>
      <c r="D13" s="17"/>
    </row>
    <row r="14" spans="2:4" ht="31.5" x14ac:dyDescent="0.25">
      <c r="C14" s="19">
        <f ca="1">IF($C$3=1,"200",IF($C$3=2,BORD!J22,IF($C$3=3,BORD!K22,IF($C$3=4,BORD!L22,IF($C$3=5,BORD!M22,IF($C$3=6,BORD!N22,IF($C$3=7,BORD!O22,NAQ)))))))</f>
        <v>5</v>
      </c>
    </row>
    <row r="15" spans="2:4" x14ac:dyDescent="0.25">
      <c r="C15" s="17" t="e">
        <f ca="1">IF(C11=lundi,BORD!J22),IF(C11=Mardi,BORD!K22),IF(C11=mercredi,BORD!L22),IF(C11=jeudi,BORD!M22),IF(C11=vendredi,BORD!N22),IF(C11=samedi,BORD!O22)</f>
        <v>#NAME?</v>
      </c>
    </row>
    <row r="17" spans="6:13" ht="15" customHeight="1" x14ac:dyDescent="0.25">
      <c r="F17" s="21" t="s">
        <v>73</v>
      </c>
      <c r="G17" s="21"/>
      <c r="H17" s="21"/>
      <c r="I17" s="21"/>
      <c r="J17" s="21"/>
      <c r="K17" s="21"/>
      <c r="L17" s="21"/>
      <c r="M17" s="14"/>
    </row>
    <row r="18" spans="6:13" x14ac:dyDescent="0.25">
      <c r="F18" s="14" t="s">
        <v>84</v>
      </c>
      <c r="G18" s="14"/>
      <c r="H18" s="14"/>
      <c r="I18" s="14"/>
      <c r="J18" s="14"/>
      <c r="K18" s="14"/>
      <c r="L18" s="14"/>
      <c r="M18" s="14"/>
    </row>
    <row r="19" spans="6:13" x14ac:dyDescent="0.25">
      <c r="F19" s="14" t="s">
        <v>46</v>
      </c>
      <c r="G19" s="14"/>
      <c r="H19" s="14" t="s">
        <v>74</v>
      </c>
      <c r="I19" s="14"/>
      <c r="J19" s="14" t="s">
        <v>79</v>
      </c>
      <c r="K19" s="14" t="s">
        <v>80</v>
      </c>
      <c r="L19" s="14"/>
      <c r="M19" s="14"/>
    </row>
    <row r="20" spans="6:13" x14ac:dyDescent="0.25">
      <c r="F20" s="14"/>
      <c r="G20" s="14"/>
      <c r="H20" s="14" t="s">
        <v>75</v>
      </c>
      <c r="I20" s="14"/>
      <c r="J20" s="14"/>
      <c r="K20" s="14" t="s">
        <v>81</v>
      </c>
      <c r="L20" s="14"/>
      <c r="M20" s="14"/>
    </row>
    <row r="21" spans="6:13" x14ac:dyDescent="0.25">
      <c r="F21" s="14"/>
      <c r="G21" s="14"/>
      <c r="H21" s="14" t="s">
        <v>76</v>
      </c>
      <c r="I21" s="14"/>
      <c r="J21" s="14"/>
      <c r="K21" s="14"/>
      <c r="L21" s="14"/>
      <c r="M21" s="14"/>
    </row>
    <row r="22" spans="6:13" x14ac:dyDescent="0.25">
      <c r="F22" s="14"/>
      <c r="G22" s="14"/>
      <c r="H22" s="14" t="s">
        <v>77</v>
      </c>
      <c r="I22" s="14"/>
      <c r="J22" s="14"/>
      <c r="K22" s="14"/>
      <c r="L22" s="14"/>
      <c r="M22" s="14"/>
    </row>
    <row r="23" spans="6:13" x14ac:dyDescent="0.25">
      <c r="F23" s="14"/>
      <c r="G23" s="14"/>
      <c r="H23" s="14" t="s">
        <v>78</v>
      </c>
      <c r="I23" s="14"/>
      <c r="J23" s="14"/>
      <c r="K23" s="14"/>
      <c r="L23" s="14"/>
      <c r="M23" s="14"/>
    </row>
    <row r="24" spans="6:13" x14ac:dyDescent="0.25">
      <c r="F24" s="14"/>
      <c r="G24" s="14"/>
      <c r="H24" s="14"/>
      <c r="I24" s="14"/>
      <c r="J24" s="14"/>
      <c r="K24" s="14"/>
      <c r="L24" s="14"/>
      <c r="M24" s="14"/>
    </row>
    <row r="25" spans="6:13" x14ac:dyDescent="0.25">
      <c r="F25" s="14"/>
      <c r="G25" s="14"/>
      <c r="H25" s="14"/>
      <c r="I25" s="14"/>
      <c r="J25" s="14"/>
      <c r="K25" s="14"/>
      <c r="L25" s="14"/>
      <c r="M25" s="14"/>
    </row>
    <row r="26" spans="6:13" x14ac:dyDescent="0.25">
      <c r="F26" s="14"/>
      <c r="G26" s="14"/>
      <c r="H26" s="14"/>
      <c r="I26" s="14"/>
      <c r="J26" s="14"/>
      <c r="K26" s="14"/>
      <c r="L26" s="14"/>
      <c r="M26" s="14"/>
    </row>
    <row r="27" spans="6:13" x14ac:dyDescent="0.25">
      <c r="F27" s="14"/>
      <c r="G27" s="14"/>
      <c r="H27" s="14"/>
      <c r="I27" s="14"/>
      <c r="J27" s="14"/>
      <c r="K27" s="14"/>
      <c r="L27" s="14"/>
      <c r="M27" s="14"/>
    </row>
    <row r="28" spans="6:13" x14ac:dyDescent="0.25">
      <c r="F28" s="14"/>
      <c r="G28" s="14"/>
      <c r="H28" s="14"/>
      <c r="I28" s="14"/>
      <c r="J28" s="14"/>
      <c r="K28" s="14"/>
      <c r="L28" s="14"/>
      <c r="M28" s="14"/>
    </row>
  </sheetData>
  <mergeCells count="4">
    <mergeCell ref="B6:D6"/>
    <mergeCell ref="B7:D7"/>
    <mergeCell ref="B8:D8"/>
    <mergeCell ref="F17:L17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5</vt:i4>
      </vt:variant>
    </vt:vector>
  </HeadingPairs>
  <TitlesOfParts>
    <vt:vector size="5" baseType="lpstr">
      <vt:lpstr>CALCULETE</vt:lpstr>
      <vt:lpstr>BORD</vt:lpstr>
      <vt:lpstr>STATS44</vt:lpstr>
      <vt:lpstr>satisf44</vt:lpstr>
      <vt:lpstr>postes libres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2017-11-13T18:47:52Z</dcterms:created>
  <dcterms:modified xsi:type="dcterms:W3CDTF">2017-11-23T21:22:28Z</dcterms:modified>
</cp:coreProperties>
</file>