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EEQ_IM_IQ\CHIMIE\"/>
    </mc:Choice>
  </mc:AlternateContent>
  <xr:revisionPtr revIDLastSave="0" documentId="13_ncr:1_{BD105F16-FCC2-43BF-A86A-259F465DA049}" xr6:coauthVersionLast="37" xr6:coauthVersionMax="37" xr10:uidLastSave="{00000000-0000-0000-0000-000000000000}"/>
  <bookViews>
    <workbookView xWindow="0" yWindow="0" windowWidth="17256" windowHeight="5352" activeTab="1" xr2:uid="{99312117-F3E1-4C92-92A5-1A5A144845F5}"/>
  </bookViews>
  <sheets>
    <sheet name="Calcul IQ" sheetId="2" r:id="rId1"/>
    <sheet name="ISP_Lipas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U3" i="1"/>
  <c r="U4" i="1"/>
  <c r="U5" i="1"/>
  <c r="U6" i="1"/>
  <c r="P3" i="1"/>
  <c r="P4" i="1"/>
  <c r="P5" i="1"/>
  <c r="P6" i="1"/>
  <c r="O3" i="1"/>
  <c r="O4" i="1"/>
  <c r="O5" i="1"/>
  <c r="O6" i="1"/>
  <c r="N3" i="1"/>
  <c r="N4" i="1"/>
  <c r="N5" i="1"/>
  <c r="N6" i="1"/>
  <c r="M3" i="1"/>
  <c r="M4" i="1"/>
  <c r="M5" i="1"/>
  <c r="M6" i="1"/>
  <c r="L6" i="1"/>
  <c r="T6" i="1"/>
  <c r="G7" i="2" l="1"/>
  <c r="F7" i="2"/>
  <c r="E7" i="2"/>
  <c r="D7" i="2"/>
  <c r="R6" i="1" l="1"/>
  <c r="Q6" i="1"/>
  <c r="N7" i="2"/>
  <c r="F8" i="2"/>
  <c r="L7" i="2"/>
  <c r="G8" i="2"/>
  <c r="M7" i="2"/>
  <c r="K7" i="2"/>
  <c r="E8" i="2"/>
  <c r="C7" i="2"/>
  <c r="C8" i="2" s="1"/>
  <c r="I7" i="2"/>
  <c r="H7" i="2"/>
  <c r="D8" i="2"/>
  <c r="J7" i="2"/>
  <c r="T2" i="1" l="1"/>
  <c r="T3" i="1"/>
  <c r="T4" i="1"/>
  <c r="T5" i="1"/>
  <c r="L2" i="1"/>
  <c r="P2" i="1" s="1"/>
  <c r="L3" i="1"/>
  <c r="L4" i="1"/>
  <c r="L5" i="1"/>
  <c r="U2" i="1" l="1"/>
  <c r="W2" i="1"/>
  <c r="N2" i="1"/>
  <c r="O2" i="1"/>
  <c r="M2" i="1"/>
  <c r="R5" i="1" l="1"/>
  <c r="Q5" i="1"/>
  <c r="R2" i="1"/>
  <c r="Q2" i="1"/>
  <c r="R3" i="1"/>
  <c r="Q3" i="1"/>
  <c r="R4" i="1"/>
  <c r="Q4" i="1"/>
</calcChain>
</file>

<file path=xl/sharedStrings.xml><?xml version="1.0" encoding="utf-8"?>
<sst xmlns="http://schemas.openxmlformats.org/spreadsheetml/2006/main" count="71" uniqueCount="53">
  <si>
    <t>Date</t>
  </si>
  <si>
    <t>Enquête</t>
  </si>
  <si>
    <t>N° échantillon</t>
  </si>
  <si>
    <t>Analyte</t>
  </si>
  <si>
    <t>Analyseur</t>
  </si>
  <si>
    <t xml:space="preserve">Méthode </t>
  </si>
  <si>
    <t>Unités</t>
  </si>
  <si>
    <t>Résultat</t>
  </si>
  <si>
    <t>Z-score</t>
  </si>
  <si>
    <t>Performance</t>
  </si>
  <si>
    <t>A</t>
  </si>
  <si>
    <t>B</t>
  </si>
  <si>
    <t>C</t>
  </si>
  <si>
    <t>D</t>
  </si>
  <si>
    <t>2017/1</t>
  </si>
  <si>
    <t>d (%)</t>
  </si>
  <si>
    <t>Valeur Méthode</t>
  </si>
  <si>
    <t>U-Score</t>
  </si>
  <si>
    <t>Performance U</t>
  </si>
  <si>
    <t>OK</t>
  </si>
  <si>
    <t xml:space="preserve">KO </t>
  </si>
  <si>
    <t>C/13858</t>
  </si>
  <si>
    <t>Lipase</t>
  </si>
  <si>
    <t>ROCHE</t>
  </si>
  <si>
    <t>COBAS C701/C702</t>
  </si>
  <si>
    <t>U/L</t>
  </si>
  <si>
    <t>2017/2</t>
  </si>
  <si>
    <t>C/15044</t>
  </si>
  <si>
    <t>2017/4</t>
  </si>
  <si>
    <t>C/13699</t>
  </si>
  <si>
    <t>C/14153</t>
  </si>
  <si>
    <t>Période d'analyse des données :</t>
  </si>
  <si>
    <t>Début</t>
  </si>
  <si>
    <t>Fin</t>
  </si>
  <si>
    <t>Appareil</t>
  </si>
  <si>
    <t>Nb total EEQ</t>
  </si>
  <si>
    <r>
      <t xml:space="preserve">Nb de </t>
    </r>
    <r>
      <rPr>
        <b/>
        <sz val="11"/>
        <color theme="1"/>
        <rFont val="Calibri"/>
        <family val="2"/>
        <scheme val="minor"/>
      </rPr>
      <t>A</t>
    </r>
  </si>
  <si>
    <r>
      <t>Nb de</t>
    </r>
    <r>
      <rPr>
        <b/>
        <sz val="11"/>
        <color theme="1"/>
        <rFont val="Calibri"/>
        <family val="2"/>
        <scheme val="minor"/>
      </rPr>
      <t xml:space="preserve"> B</t>
    </r>
  </si>
  <si>
    <r>
      <t xml:space="preserve">Nb de </t>
    </r>
    <r>
      <rPr>
        <b/>
        <sz val="11"/>
        <color theme="1"/>
        <rFont val="Calibri"/>
        <family val="2"/>
        <scheme val="minor"/>
      </rPr>
      <t>C</t>
    </r>
  </si>
  <si>
    <r>
      <t xml:space="preserve">Nb de </t>
    </r>
    <r>
      <rPr>
        <b/>
        <sz val="11"/>
        <color theme="1"/>
        <rFont val="Calibri"/>
        <family val="2"/>
        <scheme val="minor"/>
      </rPr>
      <t>D</t>
    </r>
  </si>
  <si>
    <r>
      <t>IQ</t>
    </r>
    <r>
      <rPr>
        <vertAlign val="subscript"/>
        <sz val="10"/>
        <rFont val="Arial"/>
        <family val="2"/>
      </rPr>
      <t>EEQ</t>
    </r>
  </si>
  <si>
    <r>
      <t>IQ</t>
    </r>
    <r>
      <rPr>
        <vertAlign val="subscript"/>
        <sz val="10"/>
        <rFont val="Arial"/>
        <family val="2"/>
      </rPr>
      <t xml:space="preserve">EEQ </t>
    </r>
    <r>
      <rPr>
        <sz val="11"/>
        <rFont val="Calibri"/>
        <family val="2"/>
        <scheme val="minor"/>
      </rPr>
      <t>AB</t>
    </r>
  </si>
  <si>
    <r>
      <t xml:space="preserve">% de </t>
    </r>
    <r>
      <rPr>
        <b/>
        <sz val="11"/>
        <color theme="1"/>
        <rFont val="Calibri"/>
        <family val="2"/>
        <scheme val="minor"/>
      </rPr>
      <t>A</t>
    </r>
  </si>
  <si>
    <r>
      <t>% de</t>
    </r>
    <r>
      <rPr>
        <b/>
        <sz val="11"/>
        <color theme="1"/>
        <rFont val="Calibri"/>
        <family val="2"/>
        <scheme val="minor"/>
      </rPr>
      <t xml:space="preserve"> B</t>
    </r>
  </si>
  <si>
    <r>
      <t xml:space="preserve">% de </t>
    </r>
    <r>
      <rPr>
        <b/>
        <sz val="11"/>
        <color theme="1"/>
        <rFont val="Calibri"/>
        <family val="2"/>
        <scheme val="minor"/>
      </rPr>
      <t>C</t>
    </r>
  </si>
  <si>
    <r>
      <t xml:space="preserve">% de </t>
    </r>
    <r>
      <rPr>
        <b/>
        <sz val="11"/>
        <color theme="1"/>
        <rFont val="Calibri"/>
        <family val="2"/>
        <scheme val="minor"/>
      </rPr>
      <t>D</t>
    </r>
  </si>
  <si>
    <r>
      <t xml:space="preserve">% de </t>
    </r>
    <r>
      <rPr>
        <b/>
        <sz val="11"/>
        <color theme="1"/>
        <rFont val="Calibri"/>
        <family val="2"/>
        <scheme val="minor"/>
      </rPr>
      <t xml:space="preserve">A </t>
    </r>
    <r>
      <rPr>
        <sz val="11"/>
        <color theme="1"/>
        <rFont val="Calibri"/>
        <family val="2"/>
        <scheme val="minor"/>
      </rPr>
      <t xml:space="preserve">et </t>
    </r>
    <r>
      <rPr>
        <b/>
        <sz val="11"/>
        <color theme="1"/>
        <rFont val="Calibri"/>
        <family val="2"/>
        <scheme val="minor"/>
      </rPr>
      <t>B</t>
    </r>
  </si>
  <si>
    <t>ISP_Lipase</t>
  </si>
  <si>
    <r>
      <t>IQ</t>
    </r>
    <r>
      <rPr>
        <sz val="8"/>
        <color theme="1"/>
        <rFont val="Calibri"/>
        <family val="2"/>
        <scheme val="minor"/>
      </rPr>
      <t>ZEEQ</t>
    </r>
  </si>
  <si>
    <r>
      <t>IQ</t>
    </r>
    <r>
      <rPr>
        <sz val="8"/>
        <color theme="1"/>
        <rFont val="Calibri"/>
        <family val="2"/>
        <scheme val="minor"/>
      </rPr>
      <t>ZEEQAB</t>
    </r>
  </si>
  <si>
    <r>
      <t>IQ</t>
    </r>
    <r>
      <rPr>
        <sz val="8"/>
        <color theme="1"/>
        <rFont val="Calibri"/>
        <family val="2"/>
        <scheme val="minor"/>
      </rPr>
      <t>UEEQ</t>
    </r>
  </si>
  <si>
    <t>2017/5</t>
  </si>
  <si>
    <t>C/14852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</si>
</sst>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0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14" fontId="0" fillId="0" borderId="0" xfId="0" applyNumberFormat="1"/>
    <xf numFmtId="0" fontId="0" fillId="0" borderId="0" xfId="0" applyAlignment="1">
      <alignment textRotation="45"/>
    </xf>
    <xf numFmtId="0" fontId="0" fillId="0" borderId="3" xfId="0" applyBorder="1" applyAlignment="1">
      <alignment textRotation="45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textRotation="45"/>
    </xf>
    <xf numFmtId="0" fontId="0" fillId="4" borderId="3" xfId="0" applyFill="1" applyBorder="1" applyAlignment="1">
      <alignment textRotation="45"/>
    </xf>
    <xf numFmtId="0" fontId="0" fillId="5" borderId="3" xfId="0" applyFill="1" applyBorder="1" applyAlignment="1">
      <alignment textRotation="45"/>
    </xf>
    <xf numFmtId="0" fontId="0" fillId="6" borderId="3" xfId="0" applyFill="1" applyBorder="1" applyAlignment="1">
      <alignment textRotation="45"/>
    </xf>
    <xf numFmtId="0" fontId="0" fillId="7" borderId="3" xfId="0" applyFill="1" applyBorder="1" applyAlignment="1">
      <alignment textRotation="45"/>
    </xf>
    <xf numFmtId="0" fontId="2" fillId="0" borderId="0" xfId="0" applyFont="1"/>
    <xf numFmtId="0" fontId="2" fillId="0" borderId="2" xfId="0" applyFont="1" applyBorder="1"/>
    <xf numFmtId="0" fontId="2" fillId="0" borderId="0" xfId="0" applyFont="1" applyBorder="1"/>
    <xf numFmtId="14" fontId="0" fillId="0" borderId="2" xfId="0" applyNumberFormat="1" applyBorder="1" applyProtection="1">
      <protection locked="0"/>
    </xf>
    <xf numFmtId="14" fontId="0" fillId="0" borderId="0" xfId="0" applyNumberFormat="1" applyBorder="1"/>
    <xf numFmtId="0" fontId="2" fillId="0" borderId="4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2" xfId="0" applyFont="1" applyBorder="1" applyAlignment="1">
      <alignment horizontal="left" vertical="top"/>
    </xf>
    <xf numFmtId="0" fontId="0" fillId="0" borderId="2" xfId="0" applyFill="1" applyBorder="1"/>
    <xf numFmtId="0" fontId="0" fillId="0" borderId="2" xfId="0" applyBorder="1"/>
    <xf numFmtId="0" fontId="0" fillId="0" borderId="4" xfId="0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6" xfId="1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/>
  </cellXfs>
  <cellStyles count="2">
    <cellStyle name="Normal" xfId="0" builtinId="0"/>
    <cellStyle name="Pourcentage" xfId="1" builtinId="5"/>
  </cellStyles>
  <dxfs count="4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19" formatCode="dd/mm/yy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border>
        <bottom style="thin">
          <color rgb="FF002060"/>
        </bottom>
      </border>
    </dxf>
    <dxf>
      <alignment horizontal="general" vertical="bottom" textRotation="45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67384F-807F-4FA2-B86C-C207252B27B8}" name="Tableau1" displayName="Tableau1" ref="A1:W6" totalsRowShown="0" headerRowDxfId="43" headerRowBorderDxfId="42">
  <autoFilter ref="A1:W6" xr:uid="{B42E5471-EE86-4C49-AA19-B87D080B1C64}"/>
  <tableColumns count="23">
    <tableColumn id="1" xr3:uid="{05F2425E-9B9C-4055-8E82-1C572F3D0F4D}" name="Date" dataDxfId="41"/>
    <tableColumn id="2" xr3:uid="{9CA34943-2A8A-4B60-9C23-21FA851F41D0}" name="Enquête" dataDxfId="40"/>
    <tableColumn id="3" xr3:uid="{0673A6B5-A2B1-476E-AA53-68E5C2FAB71C}" name="N° échantillon" dataDxfId="39"/>
    <tableColumn id="4" xr3:uid="{B795E070-28D4-4CF8-92AA-2E22C2C8C654}" name="Analyte" dataDxfId="38"/>
    <tableColumn id="5" xr3:uid="{FEE050FA-C5A7-4792-B6DD-4148DF6E7544}" name="Analyseur" dataDxfId="37"/>
    <tableColumn id="6" xr3:uid="{99A24FF7-E81F-4837-93AB-530FD4C49A7C}" name="Méthode " dataDxfId="36"/>
    <tableColumn id="7" xr3:uid="{2FB4339F-B0B4-4275-B8CD-66E5D8EED7FE}" name="Unités" dataDxfId="35"/>
    <tableColumn id="8" xr3:uid="{08CED270-CA6F-48CD-BBAD-927A388DBF9D}" name="d (%)" dataDxfId="34"/>
    <tableColumn id="9" xr3:uid="{63C9940A-5CF6-4D16-A832-744FD8B1DA27}" name="Résultat" dataDxfId="33"/>
    <tableColumn id="10" xr3:uid="{95F26D4C-76CF-4116-9E73-E762891D3D3D}" name="Valeur Méthode" dataDxfId="32"/>
    <tableColumn id="11" xr3:uid="{77B4865C-DB1D-4AC0-8F68-EFE7FC4A0BF7}" name="Z-score" dataDxfId="31"/>
    <tableColumn id="12" xr3:uid="{651F5B86-A66A-4D89-9E46-4EEF7E934D01}" name="Performance" dataDxfId="30">
      <calculatedColumnFormula>IF(OR(ISBLANK(I2),(I2="NR")),"NUL",IF(AND(ABS(K2)&lt;1,0&lt;=ABS(K2)),"A",IF(AND(ABS(K2)&lt;2,ABS(K2)&gt;=1),"B",IF(AND(2&lt;=ABS(K2),ABS(K2)&lt;3),"C","D"))))</calculatedColumnFormula>
    </tableColumn>
    <tableColumn id="13" xr3:uid="{8EC35DE9-1878-4650-89E6-9119D20DF9CC}" name="A" dataDxfId="29">
      <calculatedColumnFormula>COUNTIF($L$2:$L2,Tableau1[[#Headers],[A]])</calculatedColumnFormula>
    </tableColumn>
    <tableColumn id="14" xr3:uid="{91401649-C0B8-4576-8BBB-72AD36837420}" name="B" dataDxfId="28">
      <calculatedColumnFormula>COUNTIF($L$2:$L2,Tableau1[[#Headers],[B]])</calculatedColumnFormula>
    </tableColumn>
    <tableColumn id="15" xr3:uid="{8917771F-C0E5-4158-B33E-B3D62A7355FC}" name="C" dataDxfId="27">
      <calculatedColumnFormula>COUNTIF($L$2:$L2,Tableau1[[#Headers],[C]])</calculatedColumnFormula>
    </tableColumn>
    <tableColumn id="16" xr3:uid="{7CBA5E40-1AF9-4E3A-B224-242AD0C05DB1}" name="D" dataDxfId="26">
      <calculatedColumnFormula>COUNTIF($L$2:$L2,Tableau1[[#Headers],[D]])</calculatedColumnFormula>
    </tableColumn>
    <tableColumn id="17" xr3:uid="{382A5F3F-3CD3-4E1E-A5CB-9666EE7E4A65}" name="IQZEEQ" dataDxfId="25">
      <calculatedColumnFormula>(4*M2+3*N2+1*O2+0*P2)/(4*(M2+N2+O2+P2))</calculatedColumnFormula>
    </tableColumn>
    <tableColumn id="18" xr3:uid="{1E971E06-F310-4B3E-94BC-62A5454B1757}" name="IQZEEQAB" dataDxfId="24">
      <calculatedColumnFormula>(4*M2+4*N2+1*O2+0*P2)/(4*(M2+N2+O2+P2))</calculatedColumnFormula>
    </tableColumn>
    <tableColumn id="19" xr3:uid="{C8E3F94D-500D-4511-A7CA-1B9B26259669}" name="U-Score" dataDxfId="23"/>
    <tableColumn id="20" xr3:uid="{D48B2D4D-AF00-41D3-AC64-1D8B8D877200}" name="Performance U" dataDxfId="22">
      <calculatedColumnFormula>IF(S2&gt;H2,"KO",IF(S2&lt;H2,"OK"))</calculatedColumnFormula>
    </tableColumn>
    <tableColumn id="22" xr3:uid="{59E0A40B-B071-45CB-B001-7F15889324F7}" name="OK" dataDxfId="21">
      <calculatedColumnFormula>COUNTIF($T$2:$T2,Tableau1[[#Headers],[OK]])</calculatedColumnFormula>
    </tableColumn>
    <tableColumn id="23" xr3:uid="{033E0B0D-C052-42EF-A75A-FD3CA641AE1D}" name="KO " dataDxfId="20"/>
    <tableColumn id="24" xr3:uid="{DDF9E660-E601-401F-A3A0-6116ED095029}" name="IQUEEQ" dataDxfId="19">
      <calculatedColumnFormula>COUNTIF(T$2:T2,"KO")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9072-721C-44B5-BE10-D8BB616CABEE}">
  <sheetPr>
    <tabColor theme="1"/>
    <pageSetUpPr fitToPage="1"/>
  </sheetPr>
  <dimension ref="A1:N8"/>
  <sheetViews>
    <sheetView workbookViewId="0">
      <selection activeCell="G7" sqref="G7"/>
    </sheetView>
  </sheetViews>
  <sheetFormatPr baseColWidth="10" defaultColWidth="19.5546875" defaultRowHeight="14.4" x14ac:dyDescent="0.3"/>
  <cols>
    <col min="1" max="1" width="30" bestFit="1" customWidth="1"/>
    <col min="2" max="2" width="8.5546875" bestFit="1" customWidth="1"/>
    <col min="3" max="3" width="12" bestFit="1" customWidth="1"/>
    <col min="4" max="4" width="8" bestFit="1" customWidth="1"/>
    <col min="5" max="6" width="7.88671875" bestFit="1" customWidth="1"/>
    <col min="7" max="7" width="8" bestFit="1" customWidth="1"/>
    <col min="8" max="8" width="8" customWidth="1"/>
    <col min="9" max="9" width="8.5546875" bestFit="1" customWidth="1"/>
    <col min="10" max="13" width="9.109375" customWidth="1"/>
    <col min="14" max="15" width="10.88671875" bestFit="1" customWidth="1"/>
  </cols>
  <sheetData>
    <row r="1" spans="1:14" x14ac:dyDescent="0.3">
      <c r="A1" s="15" t="s">
        <v>31</v>
      </c>
    </row>
    <row r="3" spans="1:14" x14ac:dyDescent="0.3">
      <c r="A3" s="16" t="s">
        <v>32</v>
      </c>
      <c r="C3" s="16" t="s">
        <v>33</v>
      </c>
      <c r="D3" s="17"/>
    </row>
    <row r="4" spans="1:14" x14ac:dyDescent="0.3">
      <c r="A4" s="18">
        <v>42736</v>
      </c>
      <c r="B4" s="1"/>
      <c r="C4" s="18">
        <v>43100</v>
      </c>
      <c r="D4" s="19"/>
    </row>
    <row r="6" spans="1:14" ht="15.6" x14ac:dyDescent="0.3">
      <c r="A6" s="16" t="s">
        <v>3</v>
      </c>
      <c r="B6" s="20" t="s">
        <v>34</v>
      </c>
      <c r="C6" s="20" t="s">
        <v>35</v>
      </c>
      <c r="D6" s="21" t="s">
        <v>36</v>
      </c>
      <c r="E6" s="22" t="s">
        <v>37</v>
      </c>
      <c r="F6" s="22" t="s">
        <v>38</v>
      </c>
      <c r="G6" s="23" t="s">
        <v>39</v>
      </c>
      <c r="H6" s="24" t="s">
        <v>40</v>
      </c>
      <c r="I6" s="24" t="s">
        <v>41</v>
      </c>
      <c r="J6" s="21" t="s">
        <v>42</v>
      </c>
      <c r="K6" s="22" t="s">
        <v>43</v>
      </c>
      <c r="L6" s="22" t="s">
        <v>44</v>
      </c>
      <c r="M6" s="23" t="s">
        <v>45</v>
      </c>
      <c r="N6" s="25" t="s">
        <v>46</v>
      </c>
    </row>
    <row r="7" spans="1:14" x14ac:dyDescent="0.3">
      <c r="A7" s="26" t="s">
        <v>47</v>
      </c>
      <c r="B7" s="27"/>
      <c r="C7" s="27">
        <f t="shared" ref="C7" si="0">SUM(D7:G7)</f>
        <v>5</v>
      </c>
      <c r="D7" s="27">
        <f>SUMPRODUCT(--(ISP_Lipase!$L$2:$L$5000="A")*(ISP_Lipase!$A$2:$A$5000&gt;=$A$4)*(ISP_Lipase!$A$2:$A$5000&lt;=$C$4))</f>
        <v>2</v>
      </c>
      <c r="E7" s="27">
        <f>SUMPRODUCT(--(ISP_Lipase!$L$2:$L$5000="B")*(ISP_Lipase!$A$2:$A$5000&gt;=$A$4)*(ISP_Lipase!$A$2:$A$5000&lt;=$C$4))</f>
        <v>2</v>
      </c>
      <c r="F7" s="27">
        <f>SUMPRODUCT(--(ISP_Lipase!$L$2:$L$5000="C")*(ISP_Lipase!$A$2:$A$5000&gt;=$A$4)*(ISP_Lipase!$A$2:$A$5000&lt;=$C$4))</f>
        <v>0</v>
      </c>
      <c r="G7" s="27">
        <f>SUMPRODUCT(--(ISP_Lipase!$L$2:$L$5000="D")*(ISP_Lipase!$A$2:$A$5000&gt;=$A$4)*(ISP_Lipase!$A$2:$A$5000&lt;=$C$4))</f>
        <v>1</v>
      </c>
      <c r="H7" s="28">
        <f t="shared" ref="H7" si="1">(4*D7+3*E7+1*F7+0*G7)/(4*(D7+E7+F7+G7))</f>
        <v>0.7</v>
      </c>
      <c r="I7" s="28">
        <f t="shared" ref="I7" si="2">(4*D7+4*E7+1*F7+0*G7)/(4*(D7+E7+F7+G7))</f>
        <v>0.8</v>
      </c>
      <c r="J7" s="29">
        <f t="shared" ref="J7" si="3">$D7/SUM($D7,$E7,$F7,$G7)</f>
        <v>0.4</v>
      </c>
      <c r="K7" s="30">
        <f t="shared" ref="K7" si="4">$E7/SUM($D7,$E7,$F7,$G7)</f>
        <v>0.4</v>
      </c>
      <c r="L7" s="30">
        <f t="shared" ref="L7" si="5">$F7/SUM($D7,$E7,$F7,$G7)</f>
        <v>0</v>
      </c>
      <c r="M7" s="31">
        <f t="shared" ref="M7" si="6">$G7/SUM($D7,$E7,$F7,$G7)</f>
        <v>0.2</v>
      </c>
      <c r="N7" s="28">
        <f t="shared" ref="N7" si="7">SUM(D7:E7)/(SUM(D7:G7))</f>
        <v>0.8</v>
      </c>
    </row>
    <row r="8" spans="1:14" x14ac:dyDescent="0.3">
      <c r="C8" s="9">
        <f>SUM(C7:C7)</f>
        <v>5</v>
      </c>
      <c r="D8" s="9">
        <f>SUM(D7:D7)</f>
        <v>2</v>
      </c>
      <c r="E8" s="9">
        <f>SUM(E7:E7)</f>
        <v>2</v>
      </c>
      <c r="F8" s="9">
        <f>SUM(F7:F7)</f>
        <v>0</v>
      </c>
      <c r="G8" s="9">
        <f>SUM(G7:G7)</f>
        <v>1</v>
      </c>
      <c r="H8" s="9"/>
      <c r="I8" s="9"/>
      <c r="J8" s="9"/>
      <c r="K8" s="9"/>
      <c r="L8" s="9"/>
      <c r="M8" s="9"/>
      <c r="N8" s="9"/>
    </row>
  </sheetData>
  <conditionalFormatting sqref="H7">
    <cfRule type="cellIs" dxfId="13" priority="7" operator="lessThan">
      <formula>0.75</formula>
    </cfRule>
    <cfRule type="cellIs" dxfId="12" priority="8" operator="between">
      <formula>0.75</formula>
      <formula>0.85</formula>
    </cfRule>
    <cfRule type="cellIs" dxfId="11" priority="9" operator="greaterThan">
      <formula>0.85</formula>
    </cfRule>
  </conditionalFormatting>
  <conditionalFormatting sqref="N7">
    <cfRule type="cellIs" dxfId="10" priority="4" operator="lessThan">
      <formula>0.75</formula>
    </cfRule>
    <cfRule type="cellIs" dxfId="9" priority="5" operator="between">
      <formula>0.75</formula>
      <formula>0.85</formula>
    </cfRule>
    <cfRule type="cellIs" dxfId="8" priority="6" operator="greaterThan">
      <formula>0.85</formula>
    </cfRule>
  </conditionalFormatting>
  <conditionalFormatting sqref="I7">
    <cfRule type="cellIs" dxfId="7" priority="1" operator="lessThan">
      <formula>0.75</formula>
    </cfRule>
    <cfRule type="cellIs" dxfId="6" priority="2" operator="between">
      <formula>0.75</formula>
      <formula>0.85</formula>
    </cfRule>
    <cfRule type="cellIs" dxfId="5" priority="3" operator="greaterThan">
      <formula>0.85</formula>
    </cfRule>
  </conditionalFormatting>
  <pageMargins left="0.7" right="0.7" top="0.75" bottom="0.75" header="0.3" footer="0.3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4F7E5-1731-43C2-A4CD-89271B233D1A}">
  <dimension ref="A1:W6"/>
  <sheetViews>
    <sheetView tabSelected="1" topLeftCell="E1" workbookViewId="0">
      <selection activeCell="T6" sqref="T6"/>
    </sheetView>
  </sheetViews>
  <sheetFormatPr baseColWidth="10" defaultRowHeight="14.4" x14ac:dyDescent="0.3"/>
  <cols>
    <col min="3" max="3" width="14.33203125" customWidth="1"/>
    <col min="4" max="4" width="13.77734375" customWidth="1"/>
    <col min="5" max="5" width="16.21875" customWidth="1"/>
    <col min="6" max="6" width="19" customWidth="1"/>
    <col min="7" max="23" width="8.77734375" customWidth="1"/>
  </cols>
  <sheetData>
    <row r="1" spans="1:23" s="2" customFormat="1" ht="68.400000000000006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15</v>
      </c>
      <c r="I1" s="3" t="s">
        <v>7</v>
      </c>
      <c r="J1" s="3" t="s">
        <v>16</v>
      </c>
      <c r="K1" s="10" t="s">
        <v>8</v>
      </c>
      <c r="L1" s="11" t="s">
        <v>9</v>
      </c>
      <c r="M1" s="12" t="s">
        <v>10</v>
      </c>
      <c r="N1" s="12" t="s">
        <v>11</v>
      </c>
      <c r="O1" s="13" t="s">
        <v>12</v>
      </c>
      <c r="P1" s="14" t="s">
        <v>13</v>
      </c>
      <c r="Q1" s="3" t="s">
        <v>48</v>
      </c>
      <c r="R1" s="3" t="s">
        <v>49</v>
      </c>
      <c r="S1" s="10" t="s">
        <v>17</v>
      </c>
      <c r="T1" s="11" t="s">
        <v>18</v>
      </c>
      <c r="U1" s="12" t="s">
        <v>19</v>
      </c>
      <c r="V1" s="14" t="s">
        <v>20</v>
      </c>
      <c r="W1" s="3" t="s">
        <v>50</v>
      </c>
    </row>
    <row r="2" spans="1:23" x14ac:dyDescent="0.3">
      <c r="A2" s="6">
        <v>42736</v>
      </c>
      <c r="B2" s="4" t="s">
        <v>14</v>
      </c>
      <c r="C2" s="4" t="s">
        <v>21</v>
      </c>
      <c r="D2" s="4" t="s">
        <v>22</v>
      </c>
      <c r="E2" s="4" t="s">
        <v>23</v>
      </c>
      <c r="F2" s="4" t="s">
        <v>24</v>
      </c>
      <c r="G2" s="4" t="s">
        <v>25</v>
      </c>
      <c r="H2" s="4">
        <v>14.3</v>
      </c>
      <c r="I2" s="4">
        <v>34</v>
      </c>
      <c r="J2" s="5">
        <v>33</v>
      </c>
      <c r="K2" s="5">
        <v>1.35</v>
      </c>
      <c r="L2" s="7" t="str">
        <f t="shared" ref="L2:L5" si="0">IF(OR(ISBLANK(I2),(I2="NR")),"NUL",IF(AND(ABS(K2)&lt;1,0&lt;=ABS(K2)),"A",IF(AND(ABS(K2)&lt;2,ABS(K2)&gt;=1),"B",IF(AND(2&lt;=ABS(K2),ABS(K2)&lt;3),"C","D"))))</f>
        <v>B</v>
      </c>
      <c r="M2" s="7">
        <f>COUNTIF($L$2:$L2,Tableau1[[#Headers],[A]])</f>
        <v>0</v>
      </c>
      <c r="N2" s="7">
        <f>COUNTIF($L$2:$L2,Tableau1[[#Headers],[B]])</f>
        <v>1</v>
      </c>
      <c r="O2" s="7">
        <f>COUNTIF($L$2:$L2,Tableau1[[#Headers],[C]])</f>
        <v>0</v>
      </c>
      <c r="P2" s="7">
        <f>COUNTIF($L$2:$L2,Tableau1[[#Headers],[D]])</f>
        <v>0</v>
      </c>
      <c r="Q2" s="8">
        <f t="shared" ref="Q2:Q5" si="1">(4*M2+3*N2+1*O2+0*P2)/(4*(M2+N2+O2+P2))</f>
        <v>0.75</v>
      </c>
      <c r="R2" s="7">
        <f t="shared" ref="R2:R5" si="2">(4*M2+4*N2+1*O2+0*P2)/(4*(M2+N2+O2+P2))</f>
        <v>1</v>
      </c>
      <c r="S2" s="5">
        <v>3.03</v>
      </c>
      <c r="T2" s="7" t="str">
        <f t="shared" ref="T2:T5" si="3">IF(S2&gt;H2,"KO",IF(S2&lt;H2,"OK"))</f>
        <v>OK</v>
      </c>
      <c r="U2" s="7">
        <f>COUNTIF($T$2:$T2,Tableau1[[#Headers],[OK]])</f>
        <v>1</v>
      </c>
      <c r="V2" s="7"/>
      <c r="W2" s="7">
        <f>COUNTIF(T$2:T2,"KO")</f>
        <v>0</v>
      </c>
    </row>
    <row r="3" spans="1:23" x14ac:dyDescent="0.3">
      <c r="A3" s="6">
        <v>42795</v>
      </c>
      <c r="B3" s="4" t="s">
        <v>26</v>
      </c>
      <c r="C3" s="4" t="s">
        <v>27</v>
      </c>
      <c r="D3" s="4" t="s">
        <v>22</v>
      </c>
      <c r="E3" s="4" t="s">
        <v>23</v>
      </c>
      <c r="F3" s="4" t="s">
        <v>24</v>
      </c>
      <c r="G3" s="4" t="s">
        <v>25</v>
      </c>
      <c r="H3" s="4">
        <v>14.3</v>
      </c>
      <c r="I3" s="4">
        <v>19</v>
      </c>
      <c r="J3" s="5">
        <v>19</v>
      </c>
      <c r="K3" s="5">
        <v>0</v>
      </c>
      <c r="L3" s="7" t="str">
        <f t="shared" si="0"/>
        <v>A</v>
      </c>
      <c r="M3" s="7">
        <f>COUNTIF($L$2:$L3,Tableau1[[#Headers],[A]])</f>
        <v>1</v>
      </c>
      <c r="N3" s="7">
        <f>COUNTIF($L$2:$L3,Tableau1[[#Headers],[B]])</f>
        <v>1</v>
      </c>
      <c r="O3" s="7">
        <f>COUNTIF($L$2:$L3,Tableau1[[#Headers],[C]])</f>
        <v>0</v>
      </c>
      <c r="P3" s="7">
        <f>COUNTIF($L$2:$L3,Tableau1[[#Headers],[D]])</f>
        <v>0</v>
      </c>
      <c r="Q3" s="8">
        <f t="shared" si="1"/>
        <v>0.875</v>
      </c>
      <c r="R3" s="7">
        <f t="shared" si="2"/>
        <v>1</v>
      </c>
      <c r="S3" s="5">
        <v>0</v>
      </c>
      <c r="T3" s="7" t="str">
        <f t="shared" si="3"/>
        <v>OK</v>
      </c>
      <c r="U3" s="7">
        <f>COUNTIF($T$2:$T3,Tableau1[[#Headers],[OK]])</f>
        <v>2</v>
      </c>
      <c r="V3" s="7"/>
      <c r="W3" s="7">
        <f>COUNTIF(T$2:T3,"KO")</f>
        <v>0</v>
      </c>
    </row>
    <row r="4" spans="1:23" x14ac:dyDescent="0.3">
      <c r="A4" s="6">
        <v>43070</v>
      </c>
      <c r="B4" s="4" t="s">
        <v>28</v>
      </c>
      <c r="C4" s="4" t="s">
        <v>29</v>
      </c>
      <c r="D4" s="4" t="s">
        <v>22</v>
      </c>
      <c r="E4" s="4" t="s">
        <v>23</v>
      </c>
      <c r="F4" s="4" t="s">
        <v>24</v>
      </c>
      <c r="G4" s="4" t="s">
        <v>25</v>
      </c>
      <c r="H4" s="4">
        <v>14.3</v>
      </c>
      <c r="I4" s="4">
        <v>56</v>
      </c>
      <c r="J4" s="5">
        <v>56</v>
      </c>
      <c r="K4" s="5">
        <v>0</v>
      </c>
      <c r="L4" s="7" t="str">
        <f t="shared" si="0"/>
        <v>A</v>
      </c>
      <c r="M4" s="7">
        <f>COUNTIF($L$2:$L4,Tableau1[[#Headers],[A]])</f>
        <v>2</v>
      </c>
      <c r="N4" s="7">
        <f>COUNTIF($L$2:$L4,Tableau1[[#Headers],[B]])</f>
        <v>1</v>
      </c>
      <c r="O4" s="7">
        <f>COUNTIF($L$2:$L4,Tableau1[[#Headers],[C]])</f>
        <v>0</v>
      </c>
      <c r="P4" s="7">
        <f>COUNTIF($L$2:$L4,Tableau1[[#Headers],[D]])</f>
        <v>0</v>
      </c>
      <c r="Q4" s="8">
        <f t="shared" si="1"/>
        <v>0.91666666666666663</v>
      </c>
      <c r="R4" s="7">
        <f t="shared" si="2"/>
        <v>1</v>
      </c>
      <c r="S4" s="5">
        <v>0</v>
      </c>
      <c r="T4" s="7" t="str">
        <f t="shared" si="3"/>
        <v>OK</v>
      </c>
      <c r="U4" s="7">
        <f>COUNTIF($T$2:$T4,Tableau1[[#Headers],[OK]])</f>
        <v>3</v>
      </c>
      <c r="V4" s="7"/>
      <c r="W4" s="7">
        <f>COUNTIF(T$2:T4,"KO")</f>
        <v>0</v>
      </c>
    </row>
    <row r="5" spans="1:23" x14ac:dyDescent="0.3">
      <c r="A5" s="6">
        <v>43070</v>
      </c>
      <c r="B5" s="4" t="s">
        <v>28</v>
      </c>
      <c r="C5" s="4" t="s">
        <v>30</v>
      </c>
      <c r="D5" s="4" t="s">
        <v>22</v>
      </c>
      <c r="E5" s="4" t="s">
        <v>23</v>
      </c>
      <c r="F5" s="4" t="s">
        <v>24</v>
      </c>
      <c r="G5" s="4" t="s">
        <v>25</v>
      </c>
      <c r="H5" s="4">
        <v>14.3</v>
      </c>
      <c r="I5" s="4">
        <v>35</v>
      </c>
      <c r="J5" s="5">
        <v>34</v>
      </c>
      <c r="K5" s="5">
        <v>1.35</v>
      </c>
      <c r="L5" s="7" t="str">
        <f t="shared" si="0"/>
        <v>B</v>
      </c>
      <c r="M5" s="7">
        <f>COUNTIF($L$2:$L5,Tableau1[[#Headers],[A]])</f>
        <v>2</v>
      </c>
      <c r="N5" s="7">
        <f>COUNTIF($L$2:$L5,Tableau1[[#Headers],[B]])</f>
        <v>2</v>
      </c>
      <c r="O5" s="7">
        <f>COUNTIF($L$2:$L5,Tableau1[[#Headers],[C]])</f>
        <v>0</v>
      </c>
      <c r="P5" s="7">
        <f>COUNTIF($L$2:$L5,Tableau1[[#Headers],[D]])</f>
        <v>0</v>
      </c>
      <c r="Q5" s="8">
        <f t="shared" si="1"/>
        <v>0.875</v>
      </c>
      <c r="R5" s="7">
        <f t="shared" si="2"/>
        <v>1</v>
      </c>
      <c r="S5" s="5">
        <v>2.94</v>
      </c>
      <c r="T5" s="7" t="str">
        <f t="shared" si="3"/>
        <v>OK</v>
      </c>
      <c r="U5" s="7">
        <f>COUNTIF($T$2:$T5,Tableau1[[#Headers],[OK]])</f>
        <v>4</v>
      </c>
      <c r="V5" s="7"/>
      <c r="W5" s="7">
        <f>COUNTIF(T$2:T5,"KO")</f>
        <v>0</v>
      </c>
    </row>
    <row r="6" spans="1:23" x14ac:dyDescent="0.3">
      <c r="A6" s="32">
        <v>43070</v>
      </c>
      <c r="B6" s="33" t="s">
        <v>51</v>
      </c>
      <c r="C6" s="33" t="s">
        <v>52</v>
      </c>
      <c r="D6" s="33" t="s">
        <v>22</v>
      </c>
      <c r="E6" s="33" t="s">
        <v>23</v>
      </c>
      <c r="F6" s="33" t="s">
        <v>24</v>
      </c>
      <c r="G6" s="33" t="s">
        <v>25</v>
      </c>
      <c r="H6" s="33">
        <v>14.3</v>
      </c>
      <c r="I6" s="33">
        <v>48</v>
      </c>
      <c r="J6" s="34">
        <v>52</v>
      </c>
      <c r="K6" s="34">
        <v>3.05</v>
      </c>
      <c r="L6" s="35" t="str">
        <f>IF(OR(ISBLANK(I6),(I6="NR")),"NUL",IF(AND(ABS(K6)&lt;1,0&lt;=ABS(K6)),"A",IF(AND(ABS(K6)&lt;2,ABS(K6)&gt;=1),"B",IF(AND(2&lt;=ABS(K6),ABS(K6)&lt;3),"C","D"))))</f>
        <v>D</v>
      </c>
      <c r="M6" s="7">
        <f>COUNTIF($L$2:$L6,Tableau1[[#Headers],[A]])</f>
        <v>2</v>
      </c>
      <c r="N6" s="7">
        <f>COUNTIF($L$2:$L6,Tableau1[[#Headers],[B]])</f>
        <v>2</v>
      </c>
      <c r="O6" s="7">
        <f>COUNTIF($L$2:$L6,Tableau1[[#Headers],[C]])</f>
        <v>0</v>
      </c>
      <c r="P6" s="7">
        <f>COUNTIF($L$2:$L6,Tableau1[[#Headers],[D]])</f>
        <v>1</v>
      </c>
      <c r="Q6" s="36">
        <f>(4*M6+3*N6+1*O6+0*P6)/(4*(M6+N6+O6+P6))</f>
        <v>0.7</v>
      </c>
      <c r="R6" s="35">
        <f>(4*M6+4*N6+1*O6+0*P6)/(4*(M6+N6+O6+P6))</f>
        <v>0.8</v>
      </c>
      <c r="S6" s="34">
        <v>15.5</v>
      </c>
      <c r="T6" s="35" t="str">
        <f>IF(S6&gt;H6,"KO",IF(S6&lt;H6,"OK"))</f>
        <v>KO</v>
      </c>
      <c r="U6" s="7">
        <f>COUNTIF($T$2:$T6,Tableau1[[#Headers],[OK]])</f>
        <v>4</v>
      </c>
      <c r="V6" s="37"/>
      <c r="W6" s="7">
        <f>COUNTIF(T$2:T6,"KO")</f>
        <v>1</v>
      </c>
    </row>
  </sheetData>
  <conditionalFormatting sqref="L2:L6">
    <cfRule type="cellIs" dxfId="4" priority="3" operator="equal">
      <formula>"D"</formula>
    </cfRule>
    <cfRule type="cellIs" dxfId="3" priority="5" operator="equal">
      <formula>"C"</formula>
    </cfRule>
    <cfRule type="cellIs" dxfId="2" priority="6" operator="between">
      <formula>"A"</formula>
      <formula>"B"</formula>
    </cfRule>
  </conditionalFormatting>
  <conditionalFormatting sqref="T2:T6">
    <cfRule type="cellIs" dxfId="1" priority="1" operator="equal">
      <formula>"KO"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IQ</vt:lpstr>
      <vt:lpstr>ISP_Lipase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Sandrine Devivier</cp:lastModifiedBy>
  <dcterms:created xsi:type="dcterms:W3CDTF">2018-10-25T10:15:19Z</dcterms:created>
  <dcterms:modified xsi:type="dcterms:W3CDTF">2018-10-25T16:40:30Z</dcterms:modified>
</cp:coreProperties>
</file>