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andr\Desktop\EEQ_IM_IQ\CHIMIE\"/>
    </mc:Choice>
  </mc:AlternateContent>
  <xr:revisionPtr revIDLastSave="0" documentId="13_ncr:1_{C60201E1-B5E2-4164-BED3-E891B06DE257}" xr6:coauthVersionLast="37" xr6:coauthVersionMax="37" xr10:uidLastSave="{00000000-0000-0000-0000-000000000000}"/>
  <bookViews>
    <workbookView xWindow="0" yWindow="0" windowWidth="19008" windowHeight="8772" xr2:uid="{00000000-000D-0000-FFFF-FFFF00000000}"/>
  </bookViews>
  <sheets>
    <sheet name="ISP_Lipase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9" i="1" l="1"/>
  <c r="N7" i="1"/>
  <c r="M9" i="1"/>
  <c r="K10" i="1"/>
  <c r="O7" i="1" s="1"/>
  <c r="L10" i="1"/>
  <c r="N10" i="1"/>
  <c r="O10" i="1"/>
  <c r="S10" i="1"/>
  <c r="U8" i="1" s="1"/>
  <c r="U10" i="1"/>
  <c r="K9" i="1"/>
  <c r="S9" i="1"/>
  <c r="K8" i="1"/>
  <c r="S8" i="1"/>
  <c r="M10" i="1" l="1"/>
  <c r="P10" i="1" s="1"/>
  <c r="O8" i="1"/>
  <c r="T9" i="1"/>
  <c r="V5" i="1"/>
  <c r="U7" i="1"/>
  <c r="O9" i="1"/>
  <c r="T10" i="1"/>
  <c r="L7" i="1"/>
  <c r="U9" i="1"/>
  <c r="L9" i="1"/>
  <c r="P9" i="1" s="1"/>
  <c r="L8" i="1"/>
  <c r="T7" i="1"/>
  <c r="T8" i="1"/>
  <c r="M7" i="1"/>
  <c r="M8" i="1"/>
  <c r="N8" i="1"/>
  <c r="K7" i="1"/>
  <c r="S7" i="1"/>
  <c r="K6" i="1"/>
  <c r="S6" i="1"/>
  <c r="Q10" i="1" l="1"/>
  <c r="Q9" i="1"/>
  <c r="P8" i="1"/>
  <c r="Q8" i="1"/>
  <c r="S2" i="1"/>
  <c r="S3" i="1"/>
  <c r="S4" i="1"/>
  <c r="S5" i="1"/>
  <c r="K2" i="1"/>
  <c r="K5" i="1"/>
  <c r="K4" i="1"/>
  <c r="L2" i="1" l="1"/>
  <c r="N2" i="1"/>
  <c r="M2" i="1"/>
  <c r="O2" i="1"/>
  <c r="U3" i="1"/>
  <c r="T5" i="1"/>
  <c r="T3" i="1"/>
  <c r="U6" i="1"/>
  <c r="T2" i="1"/>
  <c r="U4" i="1"/>
  <c r="U2" i="1"/>
  <c r="T6" i="1"/>
  <c r="U5" i="1"/>
  <c r="T4" i="1"/>
  <c r="V4" i="1"/>
  <c r="V2" i="1"/>
  <c r="V3" i="1"/>
  <c r="K3" i="1"/>
  <c r="M3" i="1" s="1"/>
  <c r="V10" i="1" l="1"/>
  <c r="V6" i="1"/>
  <c r="V8" i="1"/>
  <c r="V9" i="1"/>
  <c r="V7" i="1"/>
  <c r="M4" i="1"/>
  <c r="N3" i="1"/>
  <c r="N6" i="1"/>
  <c r="N4" i="1"/>
  <c r="M5" i="1"/>
  <c r="L4" i="1"/>
  <c r="L5" i="1"/>
  <c r="O5" i="1"/>
  <c r="N5" i="1"/>
  <c r="O4" i="1"/>
  <c r="L6" i="1"/>
  <c r="M6" i="1"/>
  <c r="O6" i="1"/>
  <c r="L3" i="1"/>
  <c r="O3" i="1"/>
  <c r="P3" i="1" s="1"/>
  <c r="P2" i="1"/>
  <c r="Q2" i="1"/>
  <c r="Q5" i="1" l="1"/>
  <c r="Q6" i="1"/>
  <c r="P5" i="1"/>
  <c r="P4" i="1"/>
  <c r="P6" i="1"/>
  <c r="Q4" i="1"/>
  <c r="Q3" i="1"/>
  <c r="P7" i="1"/>
  <c r="Q7" i="1"/>
</calcChain>
</file>

<file path=xl/sharedStrings.xml><?xml version="1.0" encoding="utf-8"?>
<sst xmlns="http://schemas.openxmlformats.org/spreadsheetml/2006/main" count="51" uniqueCount="38">
  <si>
    <t>Enquête</t>
  </si>
  <si>
    <t>Analyte</t>
  </si>
  <si>
    <t>Analyseur</t>
  </si>
  <si>
    <t>Méthode</t>
  </si>
  <si>
    <t>Unités</t>
  </si>
  <si>
    <t>Résultat</t>
  </si>
  <si>
    <t>Z-score</t>
  </si>
  <si>
    <t>A</t>
  </si>
  <si>
    <t>B</t>
  </si>
  <si>
    <t>C</t>
  </si>
  <si>
    <t>D</t>
  </si>
  <si>
    <t>N° échantillon</t>
  </si>
  <si>
    <t>2017/1</t>
  </si>
  <si>
    <t>C/13858</t>
  </si>
  <si>
    <t>Lipase</t>
  </si>
  <si>
    <t>ROCHE</t>
  </si>
  <si>
    <t>COBAS C701/C702</t>
  </si>
  <si>
    <t>U/L</t>
  </si>
  <si>
    <t>Valeur Méthode</t>
  </si>
  <si>
    <t>U-score</t>
  </si>
  <si>
    <t>2017/2</t>
  </si>
  <si>
    <t>C/15044</t>
  </si>
  <si>
    <t>C/13699</t>
  </si>
  <si>
    <t>2017/4</t>
  </si>
  <si>
    <t>C/14153</t>
  </si>
  <si>
    <t>d (%)</t>
  </si>
  <si>
    <t>OK</t>
  </si>
  <si>
    <t>KO</t>
  </si>
  <si>
    <t>Performance U</t>
  </si>
  <si>
    <t>Performance Z</t>
  </si>
  <si>
    <t>2018/1</t>
  </si>
  <si>
    <t>2015/2</t>
  </si>
  <si>
    <t>IQUEEQ</t>
  </si>
  <si>
    <r>
      <t>IQ</t>
    </r>
    <r>
      <rPr>
        <sz val="11"/>
        <color theme="1"/>
        <rFont val="Calibri"/>
        <family val="2"/>
        <scheme val="minor"/>
      </rPr>
      <t>ZEEQ</t>
    </r>
  </si>
  <si>
    <r>
      <t>IQ</t>
    </r>
    <r>
      <rPr>
        <sz val="11"/>
        <color theme="1"/>
        <rFont val="Calibri"/>
        <family val="2"/>
        <scheme val="minor"/>
      </rPr>
      <t>ZEEQAB</t>
    </r>
  </si>
  <si>
    <t>2018/3</t>
  </si>
  <si>
    <t>2018/4</t>
  </si>
  <si>
    <t>2018/5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</si>
</sst>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1" fillId="2" borderId="3" xfId="0" applyFont="1" applyFill="1" applyBorder="1" applyAlignment="1">
      <alignment horizontal="left" textRotation="45"/>
    </xf>
    <xf numFmtId="0" fontId="0" fillId="0" borderId="1" xfId="0" applyFont="1" applyBorder="1" applyAlignment="1">
      <alignment horizontal="center"/>
    </xf>
    <xf numFmtId="0" fontId="0" fillId="8" borderId="1" xfId="0" applyFont="1" applyFill="1" applyBorder="1" applyAlignment="1">
      <alignment horizontal="center"/>
    </xf>
    <xf numFmtId="2" fontId="0" fillId="0" borderId="1" xfId="0" applyNumberFormat="1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8" borderId="2" xfId="0" applyFont="1" applyFill="1" applyBorder="1" applyAlignment="1">
      <alignment horizontal="center"/>
    </xf>
    <xf numFmtId="2" fontId="0" fillId="0" borderId="2" xfId="0" applyNumberFormat="1" applyFont="1" applyBorder="1" applyAlignment="1">
      <alignment horizontal="center"/>
    </xf>
    <xf numFmtId="0" fontId="0" fillId="0" borderId="2" xfId="0" applyNumberFormat="1" applyFont="1" applyBorder="1" applyAlignment="1">
      <alignment horizontal="center"/>
    </xf>
    <xf numFmtId="2" fontId="0" fillId="8" borderId="2" xfId="0" applyNumberFormat="1" applyFont="1" applyFill="1" applyBorder="1" applyAlignment="1">
      <alignment horizontal="center"/>
    </xf>
    <xf numFmtId="0" fontId="0" fillId="2" borderId="1" xfId="0" applyFont="1" applyFill="1" applyBorder="1" applyAlignment="1">
      <alignment horizontal="left" textRotation="45"/>
    </xf>
    <xf numFmtId="0" fontId="0" fillId="2" borderId="1" xfId="0" applyFont="1" applyFill="1" applyBorder="1" applyAlignment="1">
      <alignment horizontal="left" textRotation="45" wrapText="1"/>
    </xf>
    <xf numFmtId="0" fontId="0" fillId="7" borderId="1" xfId="0" applyFont="1" applyFill="1" applyBorder="1" applyAlignment="1">
      <alignment horizontal="left" textRotation="45"/>
    </xf>
    <xf numFmtId="0" fontId="0" fillId="6" borderId="1" xfId="0" applyFont="1" applyFill="1" applyBorder="1" applyAlignment="1">
      <alignment horizontal="left" textRotation="45"/>
    </xf>
    <xf numFmtId="0" fontId="0" fillId="3" borderId="1" xfId="0" applyFont="1" applyFill="1" applyBorder="1" applyAlignment="1">
      <alignment horizontal="left" textRotation="45"/>
    </xf>
    <xf numFmtId="0" fontId="0" fillId="4" borderId="1" xfId="0" applyFont="1" applyFill="1" applyBorder="1" applyAlignment="1">
      <alignment horizontal="left" textRotation="45"/>
    </xf>
    <xf numFmtId="0" fontId="0" fillId="5" borderId="1" xfId="0" applyFont="1" applyFill="1" applyBorder="1" applyAlignment="1">
      <alignment horizontal="left" textRotation="45"/>
    </xf>
    <xf numFmtId="0" fontId="0" fillId="0" borderId="0" xfId="0" applyFont="1" applyBorder="1" applyAlignment="1">
      <alignment horizontal="center"/>
    </xf>
    <xf numFmtId="0" fontId="0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2" fontId="2" fillId="8" borderId="2" xfId="0" applyNumberFormat="1" applyFont="1" applyFill="1" applyBorder="1" applyAlignment="1">
      <alignment horizontal="center"/>
    </xf>
    <xf numFmtId="0" fontId="2" fillId="0" borderId="2" xfId="0" applyNumberFormat="1" applyFont="1" applyBorder="1" applyAlignment="1">
      <alignment horizontal="center"/>
    </xf>
    <xf numFmtId="0" fontId="2" fillId="8" borderId="2" xfId="0" applyFont="1" applyFill="1" applyBorder="1" applyAlignment="1">
      <alignment horizontal="center"/>
    </xf>
    <xf numFmtId="2" fontId="2" fillId="0" borderId="2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</cellXfs>
  <cellStyles count="1">
    <cellStyle name="Normal" xfId="0" builtinId="0"/>
  </cellStyles>
  <dxfs count="45">
    <dxf>
      <font>
        <color auto="1"/>
      </font>
      <fill>
        <patternFill>
          <bgColor rgb="FF92D050"/>
        </patternFill>
      </fill>
    </dxf>
    <dxf>
      <font>
        <color theme="1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92D050"/>
        </patternFill>
      </fill>
    </dxf>
    <dxf>
      <font>
        <color theme="1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92D050"/>
        </patternFill>
      </fill>
    </dxf>
    <dxf>
      <font>
        <color theme="1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strike val="0"/>
        <outline val="0"/>
        <shadow val="0"/>
        <u val="none"/>
        <vertAlign val="baseline"/>
        <sz val="1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alignment horizontal="center" vertical="bottom" textRotation="0" wrapText="0" indent="0" justifyLastLine="0" shrinkToFit="0" readingOrder="0"/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solid">
          <fgColor indexed="64"/>
          <bgColor theme="4" tint="0.39997558519241921"/>
        </patternFill>
      </fill>
      <alignment horizontal="left" vertical="bottom" textRotation="45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auto="1"/>
      </font>
      <fill>
        <patternFill>
          <bgColor rgb="FF92D050"/>
        </patternFill>
      </fill>
    </dxf>
    <dxf>
      <font>
        <color theme="1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V10" totalsRowShown="0" headerRowDxfId="39" dataDxfId="37" headerRowBorderDxfId="38">
  <autoFilter ref="A1:V10" xr:uid="{00000000-0009-0000-0100-000001000000}"/>
  <tableColumns count="22">
    <tableColumn id="2" xr3:uid="{00000000-0010-0000-0000-000002000000}" name="Enquête" dataDxfId="36"/>
    <tableColumn id="3" xr3:uid="{00000000-0010-0000-0000-000003000000}" name="N° échantillon" dataDxfId="35"/>
    <tableColumn id="4" xr3:uid="{00000000-0010-0000-0000-000004000000}" name="Analyte" dataDxfId="34"/>
    <tableColumn id="5" xr3:uid="{00000000-0010-0000-0000-000005000000}" name="Analyseur" dataDxfId="33"/>
    <tableColumn id="6" xr3:uid="{00000000-0010-0000-0000-000006000000}" name="Méthode" dataDxfId="32"/>
    <tableColumn id="7" xr3:uid="{00000000-0010-0000-0000-000007000000}" name="Unités" dataDxfId="31"/>
    <tableColumn id="19" xr3:uid="{00000000-0010-0000-0000-000013000000}" name="d (%)" dataDxfId="30"/>
    <tableColumn id="8" xr3:uid="{00000000-0010-0000-0000-000008000000}" name="Résultat" dataDxfId="29"/>
    <tableColumn id="9" xr3:uid="{00000000-0010-0000-0000-000009000000}" name="Valeur Méthode" dataDxfId="28"/>
    <tableColumn id="10" xr3:uid="{00000000-0010-0000-0000-00000A000000}" name="Z-score" dataDxfId="27"/>
    <tableColumn id="11" xr3:uid="{00000000-0010-0000-0000-00000B000000}" name="Performance Z" dataDxfId="26">
      <calculatedColumnFormula>IF(OR(ISBLANK(H2),(H2="NR")),"NUL",IF(AND(ABS(J2)&lt;1,0&lt;=ABS(J2)),"A",IF(AND(ABS(J2)&lt;2,ABS(J2)&gt;=1),"B",IF(AND(2&lt;=ABS(J2),ABS(J2)&lt;3),"C","D"))))</calculatedColumnFormula>
    </tableColumn>
    <tableColumn id="12" xr3:uid="{00000000-0010-0000-0000-00000C000000}" name="A" dataDxfId="25">
      <calculatedColumnFormula>COUNTIF($K$2:$K2,Tableau1[[#Headers],[A]])</calculatedColumnFormula>
    </tableColumn>
    <tableColumn id="13" xr3:uid="{00000000-0010-0000-0000-00000D000000}" name="B" dataDxfId="24">
      <calculatedColumnFormula>COUNTIF($K$2:$K2,Tableau1[[#Headers],[B]])</calculatedColumnFormula>
    </tableColumn>
    <tableColumn id="14" xr3:uid="{00000000-0010-0000-0000-00000E000000}" name="C" dataDxfId="23">
      <calculatedColumnFormula>COUNTIF($K$2:$K2,Tableau1[[#Headers],[C]])</calculatedColumnFormula>
    </tableColumn>
    <tableColumn id="15" xr3:uid="{00000000-0010-0000-0000-00000F000000}" name="D" dataDxfId="22">
      <calculatedColumnFormula>COUNTIF($K$2:$K2,Tableau1[[#Headers],[D]])</calculatedColumnFormula>
    </tableColumn>
    <tableColumn id="16" xr3:uid="{00000000-0010-0000-0000-000010000000}" name="IQZEEQ" dataDxfId="21">
      <calculatedColumnFormula>(4*L2+3*M2+1*N2+0*O2)/(4*(L2+M2+N2+O2))</calculatedColumnFormula>
    </tableColumn>
    <tableColumn id="17" xr3:uid="{00000000-0010-0000-0000-000011000000}" name="IQZEEQAB" dataDxfId="20">
      <calculatedColumnFormula>(4*L2+4*M2+1*N2+0*O2)/(4*(L2+M2+N2+O2))</calculatedColumnFormula>
    </tableColumn>
    <tableColumn id="18" xr3:uid="{00000000-0010-0000-0000-000012000000}" name="U-score" dataDxfId="19"/>
    <tableColumn id="23" xr3:uid="{00000000-0010-0000-0000-000017000000}" name="Performance U" dataDxfId="18">
      <calculatedColumnFormula>IF(R2&gt;G2,"KO",IF(R2&lt;G2,"OK"))</calculatedColumnFormula>
    </tableColumn>
    <tableColumn id="22" xr3:uid="{00000000-0010-0000-0000-000016000000}" name="OK" dataDxfId="17">
      <calculatedColumnFormula>COUNTIF($S$2:$S2,Tableau1[[#Headers],[OK]])</calculatedColumnFormula>
    </tableColumn>
    <tableColumn id="21" xr3:uid="{00000000-0010-0000-0000-000015000000}" name="KO" dataDxfId="16">
      <calculatedColumnFormula>COUNTIF($S$2:$S2,Tableau1[[#Headers],[KO]])</calculatedColumnFormula>
    </tableColumn>
    <tableColumn id="1" xr3:uid="{00000000-0010-0000-0000-000001000000}" name="IQUEEQ" dataDxfId="15">
      <calculatedColumnFormula>COUNTIF(T$2:T2,"KO")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FF0000"/>
  </sheetPr>
  <dimension ref="A1:X10"/>
  <sheetViews>
    <sheetView tabSelected="1" workbookViewId="0">
      <selection activeCell="N10" sqref="N10"/>
    </sheetView>
  </sheetViews>
  <sheetFormatPr baseColWidth="10" defaultRowHeight="14.4" x14ac:dyDescent="0.3"/>
  <cols>
    <col min="1" max="1" width="8.5546875" style="1" customWidth="1"/>
    <col min="2" max="2" width="11.33203125" style="1" customWidth="1"/>
    <col min="3" max="3" width="11.5546875" style="1"/>
    <col min="4" max="4" width="11.33203125" style="1" customWidth="1"/>
    <col min="5" max="5" width="17.44140625" style="1" customWidth="1"/>
    <col min="6" max="10" width="8.6640625" style="1" customWidth="1"/>
    <col min="11" max="11" width="8.6640625" customWidth="1"/>
    <col min="12" max="17" width="8.6640625" style="1" customWidth="1"/>
    <col min="18" max="22" width="8.6640625" customWidth="1"/>
    <col min="23" max="24" width="8.6640625" style="1" customWidth="1"/>
  </cols>
  <sheetData>
    <row r="1" spans="1:24" ht="78.599999999999994" customHeight="1" x14ac:dyDescent="0.3">
      <c r="A1" s="11" t="s">
        <v>0</v>
      </c>
      <c r="B1" s="11" t="s">
        <v>11</v>
      </c>
      <c r="C1" s="11" t="s">
        <v>1</v>
      </c>
      <c r="D1" s="11" t="s">
        <v>2</v>
      </c>
      <c r="E1" s="11" t="s">
        <v>3</v>
      </c>
      <c r="F1" s="11" t="s">
        <v>4</v>
      </c>
      <c r="G1" s="11" t="s">
        <v>25</v>
      </c>
      <c r="H1" s="11" t="s">
        <v>5</v>
      </c>
      <c r="I1" s="12" t="s">
        <v>18</v>
      </c>
      <c r="J1" s="13" t="s">
        <v>6</v>
      </c>
      <c r="K1" s="14" t="s">
        <v>29</v>
      </c>
      <c r="L1" s="15" t="s">
        <v>7</v>
      </c>
      <c r="M1" s="15" t="s">
        <v>8</v>
      </c>
      <c r="N1" s="16" t="s">
        <v>9</v>
      </c>
      <c r="O1" s="17" t="s">
        <v>10</v>
      </c>
      <c r="P1" s="11" t="s">
        <v>33</v>
      </c>
      <c r="Q1" s="11" t="s">
        <v>34</v>
      </c>
      <c r="R1" s="13" t="s">
        <v>19</v>
      </c>
      <c r="S1" s="14" t="s">
        <v>28</v>
      </c>
      <c r="T1" s="15" t="s">
        <v>26</v>
      </c>
      <c r="U1" s="17" t="s">
        <v>27</v>
      </c>
      <c r="V1" s="2" t="s">
        <v>32</v>
      </c>
      <c r="W1"/>
      <c r="X1"/>
    </row>
    <row r="2" spans="1:24" x14ac:dyDescent="0.3">
      <c r="A2" s="3" t="s">
        <v>12</v>
      </c>
      <c r="B2" s="3" t="s">
        <v>13</v>
      </c>
      <c r="C2" s="3" t="s">
        <v>14</v>
      </c>
      <c r="D2" s="3" t="s">
        <v>15</v>
      </c>
      <c r="E2" s="3" t="s">
        <v>16</v>
      </c>
      <c r="F2" s="3" t="s">
        <v>17</v>
      </c>
      <c r="G2" s="3">
        <v>14.3</v>
      </c>
      <c r="H2" s="3">
        <v>34</v>
      </c>
      <c r="I2" s="3">
        <v>33</v>
      </c>
      <c r="J2" s="4">
        <v>1.35</v>
      </c>
      <c r="K2" s="3" t="str">
        <f t="shared" ref="K2:K7" si="0">IF(OR(ISBLANK(H2),(H2="NR")),"NUL",IF(AND(ABS(J2)&lt;1,0&lt;=ABS(J2)),"A",IF(AND(ABS(J2)&lt;2,ABS(J2)&gt;=1),"B",IF(AND(2&lt;=ABS(J2),ABS(J2)&lt;3),"C","D"))))</f>
        <v>B</v>
      </c>
      <c r="L2" s="19">
        <f>COUNTIF($K$2:$K2,Tableau1[[#Headers],[A]])</f>
        <v>0</v>
      </c>
      <c r="M2" s="19">
        <f>COUNTIF($K$2:$K2,Tableau1[[#Headers],[B]])</f>
        <v>1</v>
      </c>
      <c r="N2" s="19">
        <f>COUNTIF($K$2:$K2,Tableau1[[#Headers],[C]])</f>
        <v>0</v>
      </c>
      <c r="O2" s="19">
        <f>COUNTIF($K$2:$K2,Tableau1[[#Headers],[D]])</f>
        <v>0</v>
      </c>
      <c r="P2" s="5">
        <f t="shared" ref="P2:P7" si="1">(4*L2+3*M2+1*N2+0*O2)/(4*(L2+M2+N2+O2))</f>
        <v>0.75</v>
      </c>
      <c r="Q2" s="5">
        <f t="shared" ref="Q2:Q7" si="2">(4*L2+4*M2+1*N2+0*O2)/(4*(L2+M2+N2+O2))</f>
        <v>1</v>
      </c>
      <c r="R2" s="4">
        <v>3.03</v>
      </c>
      <c r="S2" s="3" t="str">
        <f t="shared" ref="S2:S7" si="3">IF(R2&gt;G2,"KO",IF(R2&lt;G2,"OK"))</f>
        <v>OK</v>
      </c>
      <c r="T2" s="3">
        <f>COUNTIF($S$2:$S2,Tableau1[[#Headers],[OK]])</f>
        <v>1</v>
      </c>
      <c r="U2" s="3">
        <f>COUNTIF($S$2:$S2,Tableau1[[#Headers],[KO]])</f>
        <v>0</v>
      </c>
      <c r="V2" s="3">
        <f>COUNTIF(S$2:S2,"KO")</f>
        <v>0</v>
      </c>
      <c r="W2"/>
      <c r="X2"/>
    </row>
    <row r="3" spans="1:24" x14ac:dyDescent="0.3">
      <c r="A3" s="6" t="s">
        <v>20</v>
      </c>
      <c r="B3" s="6" t="s">
        <v>21</v>
      </c>
      <c r="C3" s="6" t="s">
        <v>14</v>
      </c>
      <c r="D3" s="6" t="s">
        <v>15</v>
      </c>
      <c r="E3" s="3" t="s">
        <v>16</v>
      </c>
      <c r="F3" s="3" t="s">
        <v>17</v>
      </c>
      <c r="G3" s="6">
        <v>14.3</v>
      </c>
      <c r="H3" s="6">
        <v>19</v>
      </c>
      <c r="I3" s="6">
        <v>19</v>
      </c>
      <c r="J3" s="7">
        <v>0</v>
      </c>
      <c r="K3" s="3" t="str">
        <f t="shared" si="0"/>
        <v>A</v>
      </c>
      <c r="L3" s="19">
        <f>COUNTIF($K$2:$K3,Tableau1[[#Headers],[A]])</f>
        <v>1</v>
      </c>
      <c r="M3" s="19">
        <f>COUNTIF($K$2:$K3,Tableau1[[#Headers],[B]])</f>
        <v>1</v>
      </c>
      <c r="N3" s="19">
        <f>COUNTIF($K$2:$K3,Tableau1[[#Headers],[C]])</f>
        <v>0</v>
      </c>
      <c r="O3" s="19">
        <f>COUNTIF($K$2:$K3,Tableau1[[#Headers],[D]])</f>
        <v>0</v>
      </c>
      <c r="P3" s="8">
        <f t="shared" si="1"/>
        <v>0.875</v>
      </c>
      <c r="Q3" s="8">
        <f t="shared" si="2"/>
        <v>1</v>
      </c>
      <c r="R3" s="7">
        <v>0</v>
      </c>
      <c r="S3" s="6" t="str">
        <f t="shared" si="3"/>
        <v>OK</v>
      </c>
      <c r="T3" s="3">
        <f>COUNTIF($S$2:$S3,Tableau1[[#Headers],[OK]])</f>
        <v>2</v>
      </c>
      <c r="U3" s="3">
        <f>COUNTIF($S$2:$S3,Tableau1[[#Headers],[KO]])</f>
        <v>0</v>
      </c>
      <c r="V3" s="6">
        <f>COUNTIF(S$2:S3,"KO")</f>
        <v>0</v>
      </c>
      <c r="W3"/>
      <c r="X3"/>
    </row>
    <row r="4" spans="1:24" x14ac:dyDescent="0.3">
      <c r="A4" s="6" t="s">
        <v>23</v>
      </c>
      <c r="B4" s="6" t="s">
        <v>22</v>
      </c>
      <c r="C4" s="6" t="s">
        <v>14</v>
      </c>
      <c r="D4" s="6" t="s">
        <v>15</v>
      </c>
      <c r="E4" s="3" t="s">
        <v>16</v>
      </c>
      <c r="F4" s="3" t="s">
        <v>17</v>
      </c>
      <c r="G4" s="6">
        <v>14.3</v>
      </c>
      <c r="H4" s="6">
        <v>56</v>
      </c>
      <c r="I4" s="6">
        <v>56</v>
      </c>
      <c r="J4" s="7">
        <v>0</v>
      </c>
      <c r="K4" s="6" t="str">
        <f t="shared" si="0"/>
        <v>A</v>
      </c>
      <c r="L4" s="19">
        <f>COUNTIF($K$2:$K4,Tableau1[[#Headers],[A]])</f>
        <v>2</v>
      </c>
      <c r="M4" s="19">
        <f>COUNTIF($K$2:$K4,Tableau1[[#Headers],[B]])</f>
        <v>1</v>
      </c>
      <c r="N4" s="19">
        <f>COUNTIF($K$2:$K4,Tableau1[[#Headers],[C]])</f>
        <v>0</v>
      </c>
      <c r="O4" s="19">
        <f>COUNTIF($K$2:$K4,Tableau1[[#Headers],[D]])</f>
        <v>0</v>
      </c>
      <c r="P4" s="8">
        <f t="shared" si="1"/>
        <v>0.91666666666666663</v>
      </c>
      <c r="Q4" s="8">
        <f t="shared" si="2"/>
        <v>1</v>
      </c>
      <c r="R4" s="7">
        <v>0</v>
      </c>
      <c r="S4" s="6" t="str">
        <f t="shared" si="3"/>
        <v>OK</v>
      </c>
      <c r="T4" s="3">
        <f>COUNTIF($S$2:$S4,Tableau1[[#Headers],[OK]])</f>
        <v>3</v>
      </c>
      <c r="U4" s="3">
        <f>COUNTIF($S$2:$S4,Tableau1[[#Headers],[KO]])</f>
        <v>0</v>
      </c>
      <c r="V4" s="6">
        <f>COUNTIF(S$2:S4,"KO")</f>
        <v>0</v>
      </c>
      <c r="W4"/>
      <c r="X4"/>
    </row>
    <row r="5" spans="1:24" x14ac:dyDescent="0.3">
      <c r="A5" s="6" t="s">
        <v>23</v>
      </c>
      <c r="B5" s="6" t="s">
        <v>24</v>
      </c>
      <c r="C5" s="6" t="s">
        <v>14</v>
      </c>
      <c r="D5" s="6" t="s">
        <v>15</v>
      </c>
      <c r="E5" s="3" t="s">
        <v>16</v>
      </c>
      <c r="F5" s="3" t="s">
        <v>17</v>
      </c>
      <c r="G5" s="6">
        <v>14.3</v>
      </c>
      <c r="H5" s="6">
        <v>35</v>
      </c>
      <c r="I5" s="6">
        <v>34</v>
      </c>
      <c r="J5" s="7">
        <v>1.35</v>
      </c>
      <c r="K5" s="6" t="str">
        <f t="shared" si="0"/>
        <v>B</v>
      </c>
      <c r="L5" s="19">
        <f>COUNTIF($K$2:$K5,Tableau1[[#Headers],[A]])</f>
        <v>2</v>
      </c>
      <c r="M5" s="19">
        <f>COUNTIF($K$2:$K5,Tableau1[[#Headers],[B]])</f>
        <v>2</v>
      </c>
      <c r="N5" s="19">
        <f>COUNTIF($K$2:$K5,Tableau1[[#Headers],[C]])</f>
        <v>0</v>
      </c>
      <c r="O5" s="19">
        <f>COUNTIF($K$2:$K5,Tableau1[[#Headers],[D]])</f>
        <v>0</v>
      </c>
      <c r="P5" s="8">
        <f t="shared" si="1"/>
        <v>0.875</v>
      </c>
      <c r="Q5" s="8">
        <f t="shared" si="2"/>
        <v>1</v>
      </c>
      <c r="R5" s="7">
        <v>2.94</v>
      </c>
      <c r="S5" s="6" t="str">
        <f t="shared" si="3"/>
        <v>OK</v>
      </c>
      <c r="T5" s="3">
        <f>COUNTIF($S$2:$S5,Tableau1[[#Headers],[OK]])</f>
        <v>4</v>
      </c>
      <c r="U5" s="3">
        <f>COUNTIF($S$2:$S5,Tableau1[[#Headers],[KO]])</f>
        <v>0</v>
      </c>
      <c r="V5" s="6">
        <f>COUNTIF(S$2:S10,"KO")</f>
        <v>2</v>
      </c>
      <c r="W5"/>
      <c r="X5"/>
    </row>
    <row r="6" spans="1:24" x14ac:dyDescent="0.3">
      <c r="A6" s="6" t="s">
        <v>30</v>
      </c>
      <c r="B6" s="6"/>
      <c r="C6" s="6"/>
      <c r="D6" s="6"/>
      <c r="E6" s="6"/>
      <c r="F6" s="6"/>
      <c r="G6" s="6">
        <v>14.3</v>
      </c>
      <c r="H6" s="6">
        <v>45</v>
      </c>
      <c r="I6" s="6"/>
      <c r="J6" s="7">
        <v>2.5</v>
      </c>
      <c r="K6" s="6" t="str">
        <f t="shared" si="0"/>
        <v>C</v>
      </c>
      <c r="L6" s="19">
        <f>COUNTIF($K$2:$K6,Tableau1[[#Headers],[A]])</f>
        <v>2</v>
      </c>
      <c r="M6" s="19">
        <f>COUNTIF($K$2:$K6,Tableau1[[#Headers],[B]])</f>
        <v>2</v>
      </c>
      <c r="N6" s="19">
        <f>COUNTIF($K$2:$K6,Tableau1[[#Headers],[C]])</f>
        <v>1</v>
      </c>
      <c r="O6" s="19">
        <f>COUNTIF($K$2:$K6,Tableau1[[#Headers],[D]])</f>
        <v>0</v>
      </c>
      <c r="P6" s="8">
        <f t="shared" si="1"/>
        <v>0.75</v>
      </c>
      <c r="Q6" s="8">
        <f t="shared" si="2"/>
        <v>0.85</v>
      </c>
      <c r="R6" s="10">
        <v>14.5</v>
      </c>
      <c r="S6" s="9" t="str">
        <f t="shared" si="3"/>
        <v>KO</v>
      </c>
      <c r="T6" s="3">
        <f>COUNTIF($S$2:$S6,Tableau1[[#Headers],[OK]])</f>
        <v>4</v>
      </c>
      <c r="U6" s="3">
        <f>COUNTIF($S$2:$S6,Tableau1[[#Headers],[KO]])</f>
        <v>1</v>
      </c>
      <c r="V6" s="18">
        <f>COUNTIF(T$2:T9,"KO")</f>
        <v>0</v>
      </c>
    </row>
    <row r="7" spans="1:24" x14ac:dyDescent="0.3">
      <c r="A7" s="6" t="s">
        <v>31</v>
      </c>
      <c r="B7" s="6"/>
      <c r="C7" s="6"/>
      <c r="D7" s="6"/>
      <c r="E7" s="6"/>
      <c r="F7" s="6"/>
      <c r="G7" s="6">
        <v>14.3</v>
      </c>
      <c r="H7" s="6">
        <v>85</v>
      </c>
      <c r="I7" s="6"/>
      <c r="J7" s="7">
        <v>3.6</v>
      </c>
      <c r="K7" s="6" t="str">
        <f t="shared" si="0"/>
        <v>D</v>
      </c>
      <c r="L7" s="19">
        <f>COUNTIF($K$2:$K10,Tableau1[[#Headers],[A]])</f>
        <v>2</v>
      </c>
      <c r="M7" s="19">
        <f>COUNTIF($K$2:$K9,Tableau1[[#Headers],[B]])</f>
        <v>3</v>
      </c>
      <c r="N7" s="19">
        <f>COUNTIF($K$2:$K10,Tableau1[[#Headers],[C]])</f>
        <v>2</v>
      </c>
      <c r="O7" s="19">
        <f>COUNTIF($K$2:$K10,Tableau1[[#Headers],[D]])</f>
        <v>2</v>
      </c>
      <c r="P7" s="8">
        <f t="shared" si="1"/>
        <v>0.52777777777777779</v>
      </c>
      <c r="Q7" s="8">
        <f t="shared" si="2"/>
        <v>0.61111111111111116</v>
      </c>
      <c r="R7" s="10">
        <v>14.8</v>
      </c>
      <c r="S7" s="9" t="str">
        <f t="shared" si="3"/>
        <v>KO</v>
      </c>
      <c r="T7" s="3">
        <f>COUNTIF($S$2:$S9,Tableau1[[#Headers],[OK]])</f>
        <v>6</v>
      </c>
      <c r="U7" s="3">
        <f>COUNTIF($S$2:$S10,Tableau1[[#Headers],[KO]])</f>
        <v>2</v>
      </c>
      <c r="V7" s="18">
        <f>COUNTIF(T$2:T9,"KO")</f>
        <v>0</v>
      </c>
    </row>
    <row r="8" spans="1:24" x14ac:dyDescent="0.3">
      <c r="A8" s="20" t="s">
        <v>35</v>
      </c>
      <c r="B8" s="20"/>
      <c r="C8" s="20"/>
      <c r="D8" s="20"/>
      <c r="E8" s="20"/>
      <c r="F8" s="20"/>
      <c r="G8" s="20">
        <v>14.3</v>
      </c>
      <c r="H8" s="20">
        <v>102</v>
      </c>
      <c r="I8" s="20"/>
      <c r="J8" s="23">
        <v>8.1999999999999993</v>
      </c>
      <c r="K8" s="20" t="str">
        <f>IF(OR(ISBLANK(H8),(H8="NR")),"NUL",IF(AND(ABS(J8)&lt;1,0&lt;=ABS(J8)),"A",IF(AND(ABS(J8)&lt;2,ABS(J8)&gt;=1),"B",IF(AND(2&lt;=ABS(J8),ABS(J8)&lt;3),"C","D"))))</f>
        <v>D</v>
      </c>
      <c r="L8" s="9">
        <f>COUNTIF($K$2:$K9,Tableau1[[#Headers],[A]])</f>
        <v>2</v>
      </c>
      <c r="M8" s="9">
        <f>COUNTIF($K$2:$K9,Tableau1[[#Headers],[B]])</f>
        <v>3</v>
      </c>
      <c r="N8" s="9">
        <f>COUNTIF($K$2:$K9,Tableau1[[#Headers],[C]])</f>
        <v>1</v>
      </c>
      <c r="O8" s="9">
        <f>COUNTIF($K$2:$K10,Tableau1[[#Headers],[D]])</f>
        <v>2</v>
      </c>
      <c r="P8" s="24">
        <f>(4*L8+3*M8+1*N8+0*O8)/(4*(L8+M8+N8+O8))</f>
        <v>0.5625</v>
      </c>
      <c r="Q8" s="24">
        <f>(4*L8+4*M8+1*N8+0*O8)/(4*(L8+M8+N8+O8))</f>
        <v>0.65625</v>
      </c>
      <c r="R8" s="21"/>
      <c r="S8" s="22" t="str">
        <f>IF(R8&gt;G8,"KO",IF(R8&lt;G8,"OK"))</f>
        <v>OK</v>
      </c>
      <c r="T8" s="9">
        <f>COUNTIF($S$2:$S9,Tableau1[[#Headers],[OK]])</f>
        <v>6</v>
      </c>
      <c r="U8" s="9">
        <f>COUNTIF($S$2:$S10,Tableau1[[#Headers],[KO]])</f>
        <v>2</v>
      </c>
      <c r="V8" s="18">
        <f>COUNTIF(T$2:T9,"KO")</f>
        <v>0</v>
      </c>
    </row>
    <row r="9" spans="1:24" x14ac:dyDescent="0.3">
      <c r="A9" s="20" t="s">
        <v>36</v>
      </c>
      <c r="B9" s="20"/>
      <c r="C9" s="20"/>
      <c r="D9" s="20"/>
      <c r="E9" s="20"/>
      <c r="F9" s="20"/>
      <c r="G9" s="20">
        <v>14.3</v>
      </c>
      <c r="H9" s="20">
        <v>20</v>
      </c>
      <c r="I9" s="20"/>
      <c r="J9" s="23">
        <v>1.2</v>
      </c>
      <c r="K9" s="20" t="str">
        <f>IF(OR(ISBLANK(H9),(H9="NR")),"NUL",IF(AND(ABS(J9)&lt;1,0&lt;=ABS(J9)),"A",IF(AND(ABS(J9)&lt;2,ABS(J9)&gt;=1),"B",IF(AND(2&lt;=ABS(J9),ABS(J9)&lt;3),"C","D"))))</f>
        <v>B</v>
      </c>
      <c r="L9" s="9">
        <f>COUNTIF($K$2:$K10,Tableau1[[#Headers],[A]])</f>
        <v>2</v>
      </c>
      <c r="M9" s="9">
        <f>COUNTIF($K$2:$K10,Tableau1[[#Headers],[B]])</f>
        <v>3</v>
      </c>
      <c r="N9" s="9">
        <f>COUNTIF($K$2:$K10,Tableau1[[#Headers],[C]])</f>
        <v>2</v>
      </c>
      <c r="O9" s="9">
        <f>COUNTIF($K$2:$K10,Tableau1[[#Headers],[D]])</f>
        <v>2</v>
      </c>
      <c r="P9" s="24">
        <f>(4*L9+3*M9+1*N9+0*O9)/(4*(L9+M9+N9+O9))</f>
        <v>0.52777777777777779</v>
      </c>
      <c r="Q9" s="24">
        <f>(4*L9+4*M9+1*N9+0*O9)/(4*(L9+M9+N9+O9))</f>
        <v>0.61111111111111116</v>
      </c>
      <c r="R9" s="21"/>
      <c r="S9" s="22" t="str">
        <f>IF(R9&gt;G9,"KO",IF(R9&lt;G9,"OK"))</f>
        <v>OK</v>
      </c>
      <c r="T9" s="9">
        <f>COUNTIF($S$2:$S10,Tableau1[[#Headers],[OK]])</f>
        <v>7</v>
      </c>
      <c r="U9" s="9">
        <f>COUNTIF($S$2:$S10,Tableau1[[#Headers],[KO]])</f>
        <v>2</v>
      </c>
      <c r="V9" s="25">
        <f>COUNTIF(T$2:T9,"KO")</f>
        <v>0</v>
      </c>
    </row>
    <row r="10" spans="1:24" x14ac:dyDescent="0.3">
      <c r="A10" s="20" t="s">
        <v>37</v>
      </c>
      <c r="B10" s="20"/>
      <c r="C10" s="20"/>
      <c r="D10" s="20"/>
      <c r="E10" s="20"/>
      <c r="F10" s="20"/>
      <c r="G10" s="20">
        <v>14.3</v>
      </c>
      <c r="H10" s="20">
        <v>35</v>
      </c>
      <c r="I10" s="20"/>
      <c r="J10" s="23">
        <v>2.5</v>
      </c>
      <c r="K10" s="20" t="str">
        <f>IF(OR(ISBLANK(H10),(H10="NR")),"NUL",IF(AND(ABS(J10)&lt;1,0&lt;=ABS(J10)),"A",IF(AND(ABS(J10)&lt;2,ABS(J10)&gt;=1),"B",IF(AND(2&lt;=ABS(J10),ABS(J10)&lt;3),"C","D"))))</f>
        <v>C</v>
      </c>
      <c r="L10" s="22">
        <f>COUNTIF($K$2:$K10,Tableau1[[#Headers],[A]])</f>
        <v>2</v>
      </c>
      <c r="M10" s="22">
        <f>COUNTIF($K$2:$K10,Tableau1[[#Headers],[B]])</f>
        <v>3</v>
      </c>
      <c r="N10" s="22">
        <f>COUNTIF($K$2:$K10,Tableau1[[#Headers],[C]])</f>
        <v>2</v>
      </c>
      <c r="O10" s="22">
        <f>COUNTIF($K$2:$K10,Tableau1[[#Headers],[D]])</f>
        <v>2</v>
      </c>
      <c r="P10" s="24">
        <f>(4*L10+3*M10+1*N10+0*O10)/(4*(L10+M10+N10+O10))</f>
        <v>0.52777777777777779</v>
      </c>
      <c r="Q10" s="24">
        <f>(4*L10+4*M10+1*N10+0*O10)/(4*(L10+M10+N10+O10))</f>
        <v>0.61111111111111116</v>
      </c>
      <c r="R10" s="21"/>
      <c r="S10" s="22" t="str">
        <f>IF(R10&gt;G10,"KO",IF(R10&lt;G10,"OK"))</f>
        <v>OK</v>
      </c>
      <c r="T10" s="22">
        <f>COUNTIF($S$2:$S10,Tableau1[[#Headers],[OK]])</f>
        <v>7</v>
      </c>
      <c r="U10" s="22">
        <f>COUNTIF($S$2:$S10,Tableau1[[#Headers],[KO]])</f>
        <v>2</v>
      </c>
      <c r="V10" s="25">
        <f>COUNTIF(T$2:T10,"KO")</f>
        <v>0</v>
      </c>
    </row>
  </sheetData>
  <conditionalFormatting sqref="K2:K10">
    <cfRule type="cellIs" dxfId="44" priority="7" operator="equal">
      <formula>"D"</formula>
    </cfRule>
    <cfRule type="cellIs" dxfId="43" priority="8" operator="equal">
      <formula>"C"</formula>
    </cfRule>
    <cfRule type="cellIs" dxfId="42" priority="9" operator="between">
      <formula>"A"</formula>
      <formula>"B"</formula>
    </cfRule>
  </conditionalFormatting>
  <conditionalFormatting sqref="S2:S10">
    <cfRule type="cellIs" dxfId="41" priority="1" operator="equal">
      <formula>"KO"</formula>
    </cfRule>
    <cfRule type="cellIs" dxfId="40" priority="2" operator="equal">
      <formula>"OK"</formula>
    </cfRule>
  </conditionalFormatting>
  <pageMargins left="0.7" right="0.7" top="0.75" bottom="0.75" header="0.3" footer="0.3"/>
  <pageSetup paperSize="9" orientation="portrait" r:id="rId1"/>
  <ignoredErrors>
    <ignoredError sqref="V2:V4" calculatedColumn="1"/>
  </ignoredErrors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ISP_Lipase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 Devivier</dc:creator>
  <cp:lastModifiedBy>Sandrine Devivier</cp:lastModifiedBy>
  <dcterms:created xsi:type="dcterms:W3CDTF">2018-10-18T05:32:02Z</dcterms:created>
  <dcterms:modified xsi:type="dcterms:W3CDTF">2018-10-25T09:18:43Z</dcterms:modified>
</cp:coreProperties>
</file>