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drawings/drawing2.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drawings/drawing3.xml" ContentType="application/vnd.openxmlformats-officedocument.drawing+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updateLinks="never" codeName="ThisWorkbook" defaultThemeVersion="124226"/>
  <bookViews>
    <workbookView xWindow="120" yWindow="240" windowWidth="15180" windowHeight="7845" tabRatio="773" activeTab="1"/>
  </bookViews>
  <sheets>
    <sheet name="RAO" sheetId="9" r:id="rId1"/>
    <sheet name="P GARDE" sheetId="26" r:id="rId2"/>
    <sheet name="Offre EN" sheetId="27" r:id="rId3"/>
    <sheet name="Offre FR" sheetId="28" r:id="rId4"/>
    <sheet name="Tiroir &amp; pose" sheetId="31" r:id="rId5"/>
    <sheet name="Fiche prix" sheetId="29" r:id="rId6"/>
    <sheet name="FOA SERVICE" sheetId="34" r:id="rId7"/>
    <sheet name="FOA ECR" sheetId="35" r:id="rId8"/>
    <sheet name="Commerce" sheetId="25" r:id="rId9"/>
    <sheet name="DC" sheetId="30" r:id="rId10"/>
    <sheet name="Notice" sheetId="33" r:id="rId11"/>
  </sheets>
  <externalReferences>
    <externalReference r:id="rId12"/>
    <externalReference r:id="rId13"/>
    <externalReference r:id="rId14"/>
    <externalReference r:id="rId15"/>
  </externalReferences>
  <definedNames>
    <definedName name="_Toc136793491" localSheetId="2">'Offre EN'!$I$23</definedName>
    <definedName name="_Toc136793492" localSheetId="2">'Offre EN'!$A$70</definedName>
    <definedName name="Commerce">Commerce!$A$2:$A$19</definedName>
    <definedName name="Commercial">[1]Menus!$A$1:$A$23</definedName>
    <definedName name="CommerciauxExport">Commerce!$A$13:$A$18</definedName>
    <definedName name="CommerciauxFR">Commerce!$A$2:$A$12</definedName>
    <definedName name="CommerciauxInstallateurs">Commerce!#REF!</definedName>
    <definedName name="company" localSheetId="2">'Offre EN'!$B$5</definedName>
    <definedName name="dateAO" localSheetId="2">'Offre EN'!#REF!</definedName>
    <definedName name="dateAO" localSheetId="3">'Offre FR'!#REF!</definedName>
    <definedName name="dateAO" localSheetId="4">'Tiroir &amp; pose'!#REF!</definedName>
    <definedName name="datedujour" localSheetId="2">'Offre EN'!#REF!</definedName>
    <definedName name="Destinataire" localSheetId="2">'Offre EN'!#REF!</definedName>
    <definedName name="devis">[2]Intro!$C$44</definedName>
    <definedName name="do">[2]Intro!$C$47</definedName>
    <definedName name="numero" localSheetId="2">'Offre EN'!#REF!</definedName>
    <definedName name="OfferREF" localSheetId="3">'Offre FR'!#REF!</definedName>
    <definedName name="OfferREF" localSheetId="4">'Tiroir &amp; pose'!#REF!</definedName>
    <definedName name="OLE_LINK1" localSheetId="2">'Offre EN'!$H$5</definedName>
    <definedName name="pays">[2]Intro!$C$45</definedName>
    <definedName name="projet">[2]Intro!$C$49</definedName>
    <definedName name="quotation" localSheetId="2">'Offre EN'!$I$7</definedName>
    <definedName name="TCO">[1]Menus!$A$24:$A$42</definedName>
    <definedName name="TCOServices">Commerce!$A$22:$A$34</definedName>
    <definedName name="Type">RAO!$J$28:$J$28</definedName>
    <definedName name="Type_TGBT">RAO!$J$28:$N$28</definedName>
    <definedName name="util">[2]Intro!$C$46</definedName>
    <definedName name="_xlnm.Print_Area" localSheetId="8">Commerce!$A$2:$B$19</definedName>
    <definedName name="_xlnm.Print_Area" localSheetId="9">DC!$A$1:$S$138</definedName>
    <definedName name="_xlnm.Print_Area" localSheetId="5">'Fiche prix'!$A$2:$L$44</definedName>
    <definedName name="_xlnm.Print_Area" localSheetId="6">'FOA SERVICE'!$A$1:$I$46</definedName>
    <definedName name="_xlnm.Print_Area" localSheetId="10">Notice!$A$1:$I$17</definedName>
    <definedName name="_xlnm.Print_Area" localSheetId="2">'Offre EN'!$A$2:$G$196</definedName>
    <definedName name="_xlnm.Print_Area" localSheetId="3">'Offre FR'!$A$1:$G$148</definedName>
    <definedName name="_xlnm.Print_Area" localSheetId="1">'P GARDE'!$A$2:$G$57</definedName>
    <definedName name="_xlnm.Print_Area" localSheetId="0">RAO!$A$1:$H$67</definedName>
    <definedName name="_xlnm.Print_Area" localSheetId="4">'Tiroir &amp; pose'!$A$1:$G$158</definedName>
  </definedNames>
  <calcPr calcId="145621"/>
</workbook>
</file>

<file path=xl/calcChain.xml><?xml version="1.0" encoding="utf-8"?>
<calcChain xmlns="http://schemas.openxmlformats.org/spreadsheetml/2006/main">
  <c r="B4" i="29" l="1"/>
  <c r="R11" i="29" l="1"/>
  <c r="S11" i="29" s="1"/>
  <c r="T11" i="29"/>
  <c r="U11" i="29"/>
  <c r="V11" i="29"/>
  <c r="R12" i="29"/>
  <c r="S12" i="29" s="1"/>
  <c r="T12" i="29"/>
  <c r="U12" i="29"/>
  <c r="V12" i="29"/>
  <c r="R13" i="29"/>
  <c r="S13" i="29" s="1"/>
  <c r="T13" i="29"/>
  <c r="U13" i="29"/>
  <c r="V13" i="29"/>
  <c r="R14" i="29"/>
  <c r="S14" i="29" s="1"/>
  <c r="T14" i="29"/>
  <c r="U14" i="29"/>
  <c r="V14" i="29"/>
  <c r="R15" i="29"/>
  <c r="S15" i="29" s="1"/>
  <c r="T15" i="29"/>
  <c r="U15" i="29"/>
  <c r="V15" i="29"/>
  <c r="R16" i="29"/>
  <c r="S16" i="29" s="1"/>
  <c r="T16" i="29"/>
  <c r="U16" i="29"/>
  <c r="V16" i="29"/>
  <c r="R17" i="29"/>
  <c r="S17" i="29" s="1"/>
  <c r="T17" i="29"/>
  <c r="U17" i="29"/>
  <c r="V17" i="29"/>
  <c r="R18" i="29"/>
  <c r="S18" i="29" s="1"/>
  <c r="T18" i="29"/>
  <c r="U18" i="29"/>
  <c r="V18" i="29"/>
  <c r="R19" i="29"/>
  <c r="S19" i="29" s="1"/>
  <c r="T19" i="29"/>
  <c r="U19" i="29"/>
  <c r="V19" i="29"/>
  <c r="R20" i="29"/>
  <c r="S20" i="29" s="1"/>
  <c r="T20" i="29"/>
  <c r="U20" i="29"/>
  <c r="V20" i="29"/>
  <c r="R21" i="29"/>
  <c r="S21" i="29" s="1"/>
  <c r="T21" i="29"/>
  <c r="U21" i="29"/>
  <c r="V21" i="29"/>
  <c r="R22" i="29"/>
  <c r="S22" i="29" s="1"/>
  <c r="T22" i="29"/>
  <c r="U22" i="29"/>
  <c r="V22" i="29"/>
  <c r="R23" i="29"/>
  <c r="S23" i="29" s="1"/>
  <c r="T23" i="29"/>
  <c r="U23" i="29"/>
  <c r="V23" i="29"/>
  <c r="R24" i="29"/>
  <c r="S24" i="29" s="1"/>
  <c r="T24" i="29"/>
  <c r="U24" i="29"/>
  <c r="V24" i="29"/>
  <c r="R25" i="29"/>
  <c r="S25" i="29" s="1"/>
  <c r="T25" i="29"/>
  <c r="U25" i="29"/>
  <c r="V25" i="29"/>
  <c r="R26" i="29"/>
  <c r="S26" i="29" s="1"/>
  <c r="T26" i="29"/>
  <c r="U26" i="29"/>
  <c r="V26" i="29"/>
  <c r="R27" i="29"/>
  <c r="S27" i="29" s="1"/>
  <c r="T27" i="29"/>
  <c r="U27" i="29"/>
  <c r="V27" i="29"/>
  <c r="R28" i="29"/>
  <c r="S28" i="29" s="1"/>
  <c r="T28" i="29"/>
  <c r="U28" i="29"/>
  <c r="V28" i="29"/>
  <c r="R29" i="29"/>
  <c r="S29" i="29" s="1"/>
  <c r="T29" i="29"/>
  <c r="U29" i="29"/>
  <c r="V29" i="29"/>
  <c r="R30" i="29"/>
  <c r="S30" i="29" s="1"/>
  <c r="T30" i="29"/>
  <c r="U30" i="29"/>
  <c r="V30" i="29"/>
  <c r="V10" i="29"/>
  <c r="U10" i="29"/>
  <c r="T10" i="29"/>
  <c r="R10" i="29"/>
  <c r="S10" i="29" s="1"/>
  <c r="C12" i="26" l="1"/>
  <c r="C10" i="26"/>
  <c r="A1" i="29" l="1"/>
  <c r="J36" i="29" l="1"/>
  <c r="K11" i="29"/>
  <c r="L11" i="29" s="1"/>
  <c r="P11" i="29" s="1"/>
  <c r="K12" i="29"/>
  <c r="L12" i="29" s="1"/>
  <c r="P12" i="29" s="1"/>
  <c r="K14" i="29"/>
  <c r="L14" i="29" s="1"/>
  <c r="P14" i="29" s="1"/>
  <c r="K16" i="29"/>
  <c r="L16" i="29" s="1"/>
  <c r="P16" i="29" s="1"/>
  <c r="K18" i="29"/>
  <c r="L18" i="29" s="1"/>
  <c r="P18" i="29" s="1"/>
  <c r="K20" i="29"/>
  <c r="L20" i="29" s="1"/>
  <c r="P20" i="29" s="1"/>
  <c r="K29" i="29"/>
  <c r="L29" i="29" s="1"/>
  <c r="P29" i="29" s="1"/>
  <c r="K30" i="29"/>
  <c r="L30" i="29" s="1"/>
  <c r="P30" i="29" s="1"/>
  <c r="K13" i="29"/>
  <c r="L13" i="29" s="1"/>
  <c r="P13" i="29" s="1"/>
  <c r="K15" i="29"/>
  <c r="L15" i="29" s="1"/>
  <c r="P15" i="29" s="1"/>
  <c r="K17" i="29"/>
  <c r="L17" i="29" s="1"/>
  <c r="P17" i="29" s="1"/>
  <c r="K19" i="29"/>
  <c r="L19" i="29" s="1"/>
  <c r="P19" i="29" s="1"/>
  <c r="K22" i="29"/>
  <c r="L22" i="29" s="1"/>
  <c r="P22" i="29" s="1"/>
  <c r="F8" i="27"/>
  <c r="E32" i="27" s="1"/>
  <c r="F16" i="28"/>
  <c r="E50" i="28" s="1"/>
  <c r="D16" i="35"/>
  <c r="K10" i="29"/>
  <c r="L10" i="29" s="1"/>
  <c r="P10" i="29" s="1"/>
  <c r="F48" i="31"/>
  <c r="E14" i="35"/>
  <c r="D18" i="35"/>
  <c r="C10" i="35"/>
  <c r="D2" i="35"/>
  <c r="E7" i="35"/>
  <c r="E4" i="35"/>
  <c r="B45" i="34"/>
  <c r="B44" i="34"/>
  <c r="E6" i="34"/>
  <c r="E6" i="35" s="1"/>
  <c r="E5" i="34"/>
  <c r="E5" i="35" s="1"/>
  <c r="P37" i="29"/>
  <c r="C97" i="31"/>
  <c r="E97" i="31"/>
  <c r="G97" i="31"/>
  <c r="C98" i="31"/>
  <c r="E98" i="31"/>
  <c r="G98" i="31"/>
  <c r="C99" i="31"/>
  <c r="E99" i="31"/>
  <c r="G99" i="31"/>
  <c r="C100" i="31"/>
  <c r="E100" i="31"/>
  <c r="G100" i="31"/>
  <c r="C101" i="31"/>
  <c r="E101" i="31"/>
  <c r="G101" i="31"/>
  <c r="C102" i="31"/>
  <c r="E102" i="31"/>
  <c r="G102" i="31"/>
  <c r="C103" i="31"/>
  <c r="E103" i="31"/>
  <c r="G103" i="31"/>
  <c r="C104" i="31"/>
  <c r="E104" i="31"/>
  <c r="G104" i="31"/>
  <c r="C105" i="31"/>
  <c r="E105" i="31"/>
  <c r="G105" i="31"/>
  <c r="C106" i="31"/>
  <c r="E106" i="31"/>
  <c r="G106" i="31"/>
  <c r="B97" i="31"/>
  <c r="B98" i="31"/>
  <c r="B99" i="31"/>
  <c r="B100" i="31"/>
  <c r="B101" i="31"/>
  <c r="B102" i="31"/>
  <c r="B103" i="31"/>
  <c r="B104" i="31"/>
  <c r="B105" i="31"/>
  <c r="B106" i="31"/>
  <c r="A106" i="31"/>
  <c r="A97" i="31"/>
  <c r="A98" i="31"/>
  <c r="A99" i="31"/>
  <c r="A100" i="31"/>
  <c r="A101" i="31"/>
  <c r="A102" i="31"/>
  <c r="A103" i="31"/>
  <c r="A104" i="31"/>
  <c r="A105" i="31"/>
  <c r="E14" i="28"/>
  <c r="E14" i="31"/>
  <c r="G176" i="31"/>
  <c r="E77" i="31"/>
  <c r="E157" i="31" s="1"/>
  <c r="D54" i="31"/>
  <c r="E50" i="31"/>
  <c r="D48" i="31"/>
  <c r="D37" i="31"/>
  <c r="D36" i="31"/>
  <c r="D34" i="31"/>
  <c r="D33" i="31"/>
  <c r="C16" i="31"/>
  <c r="G175" i="31" s="1"/>
  <c r="D36" i="28"/>
  <c r="D33" i="28"/>
  <c r="C59" i="27"/>
  <c r="C61" i="27"/>
  <c r="C19" i="26"/>
  <c r="J34" i="29"/>
  <c r="D14" i="26"/>
  <c r="A48" i="29"/>
  <c r="H49" i="29"/>
  <c r="N32" i="29"/>
  <c r="D65" i="27"/>
  <c r="C8" i="27"/>
  <c r="C16" i="28"/>
  <c r="E147" i="28"/>
  <c r="D48" i="30"/>
  <c r="A91" i="30"/>
  <c r="B7" i="26" s="1"/>
  <c r="A92" i="30"/>
  <c r="A93" i="30"/>
  <c r="B10" i="26" s="1"/>
  <c r="A94" i="30"/>
  <c r="A95" i="30"/>
  <c r="B12" i="26" s="1"/>
  <c r="A96" i="30"/>
  <c r="A97" i="30"/>
  <c r="B14" i="26" s="1"/>
  <c r="A98" i="30"/>
  <c r="A99" i="30"/>
  <c r="B15" i="26" s="1"/>
  <c r="A100" i="30"/>
  <c r="A101" i="30"/>
  <c r="B18" i="26" s="1"/>
  <c r="A102" i="30"/>
  <c r="A103" i="30"/>
  <c r="B20" i="26" s="1"/>
  <c r="A90" i="30"/>
  <c r="A2" i="26" s="1"/>
  <c r="C80" i="30"/>
  <c r="C81" i="30"/>
  <c r="B80" i="30" s="1"/>
  <c r="C78" i="30"/>
  <c r="C77" i="30"/>
  <c r="D37" i="28"/>
  <c r="D34" i="28"/>
  <c r="D48" i="28"/>
  <c r="D30" i="27"/>
  <c r="G51" i="29"/>
  <c r="B13" i="30"/>
  <c r="B6" i="29" s="1"/>
  <c r="B3" i="29"/>
  <c r="O38" i="29"/>
  <c r="B35" i="30"/>
  <c r="F3" i="30"/>
  <c r="B38" i="29"/>
  <c r="C48" i="30"/>
  <c r="C47" i="30"/>
  <c r="C46" i="30"/>
  <c r="F42" i="30"/>
  <c r="E42" i="30"/>
  <c r="E109" i="31"/>
  <c r="C42" i="30"/>
  <c r="D32" i="29" s="1"/>
  <c r="B109" i="31" s="1"/>
  <c r="B42" i="30"/>
  <c r="D38" i="30"/>
  <c r="F41" i="29" s="1"/>
  <c r="B38" i="30"/>
  <c r="D41" i="29" s="1"/>
  <c r="A38" i="30"/>
  <c r="B41" i="29" s="1"/>
  <c r="D34" i="30"/>
  <c r="F40" i="29" s="1"/>
  <c r="E110" i="31" s="1"/>
  <c r="C34" i="30"/>
  <c r="D40" i="29" s="1"/>
  <c r="B110" i="31" s="1"/>
  <c r="B34" i="30"/>
  <c r="B40" i="29" s="1"/>
  <c r="A5" i="30"/>
  <c r="A4" i="29" s="1"/>
  <c r="A4" i="30"/>
  <c r="A3" i="29" s="1"/>
  <c r="I9" i="30"/>
  <c r="C18" i="30"/>
  <c r="B8" i="29" s="1"/>
  <c r="B96" i="31" s="1"/>
  <c r="D18" i="30"/>
  <c r="C8" i="29" s="1"/>
  <c r="E18" i="30"/>
  <c r="D8" i="29" s="1"/>
  <c r="C96" i="31" s="1"/>
  <c r="F18" i="30"/>
  <c r="E8" i="29" s="1"/>
  <c r="G18" i="30"/>
  <c r="E96" i="31"/>
  <c r="H18" i="30"/>
  <c r="F8" i="29" s="1"/>
  <c r="I18" i="30"/>
  <c r="G8" i="29" s="1"/>
  <c r="J18" i="30"/>
  <c r="H8" i="29" s="1"/>
  <c r="G96" i="31" s="1"/>
  <c r="K18" i="30"/>
  <c r="I8" i="29" s="1"/>
  <c r="L18" i="30"/>
  <c r="J8" i="29" s="1"/>
  <c r="M18" i="30"/>
  <c r="K8" i="29" s="1"/>
  <c r="N18" i="30"/>
  <c r="L8" i="29" s="1"/>
  <c r="B18" i="30"/>
  <c r="A8" i="29" s="1"/>
  <c r="A96" i="31" s="1"/>
  <c r="A108" i="31" s="1"/>
  <c r="A25" i="30"/>
  <c r="A34" i="29" s="1"/>
  <c r="A26" i="30"/>
  <c r="A39" i="29" s="1"/>
  <c r="A27" i="30"/>
  <c r="A44" i="29" s="1"/>
  <c r="A24" i="30"/>
  <c r="A31" i="29" s="1"/>
  <c r="A66" i="30"/>
  <c r="D68" i="30"/>
  <c r="C68" i="30"/>
  <c r="D67" i="30"/>
  <c r="C67" i="30"/>
  <c r="D66" i="30"/>
  <c r="C66" i="30"/>
  <c r="J71" i="30"/>
  <c r="J70" i="30"/>
  <c r="J69" i="30"/>
  <c r="J49" i="30"/>
  <c r="J51" i="30"/>
  <c r="J50" i="30"/>
  <c r="B32" i="29"/>
  <c r="D30" i="30"/>
  <c r="F6" i="30" s="1"/>
  <c r="E30" i="30"/>
  <c r="F7" i="30" s="1"/>
  <c r="F30" i="30"/>
  <c r="F8" i="30" s="1"/>
  <c r="C30" i="30"/>
  <c r="F5" i="30" s="1"/>
  <c r="G166" i="28"/>
  <c r="C176" i="27"/>
  <c r="C171" i="27"/>
  <c r="C177" i="27" s="1"/>
  <c r="D129" i="27"/>
  <c r="G194" i="27"/>
  <c r="E10" i="31"/>
  <c r="D77" i="27"/>
  <c r="D195" i="27"/>
  <c r="G128" i="27"/>
  <c r="G64" i="27"/>
  <c r="K27" i="29"/>
  <c r="L27" i="29" s="1"/>
  <c r="P27" i="29" s="1"/>
  <c r="K28" i="29"/>
  <c r="L28" i="29" s="1"/>
  <c r="P28" i="29" s="1"/>
  <c r="K25" i="29"/>
  <c r="L26" i="29" s="1"/>
  <c r="P26" i="29" s="1"/>
  <c r="K24" i="29"/>
  <c r="L24" i="29" s="1"/>
  <c r="P24" i="29" s="1"/>
  <c r="K23" i="29"/>
  <c r="L23" i="29" s="1"/>
  <c r="P23" i="29" s="1"/>
  <c r="G49" i="29"/>
  <c r="H51" i="29"/>
  <c r="B46" i="30"/>
  <c r="B37" i="29" s="1"/>
  <c r="D47" i="30"/>
  <c r="B77" i="30"/>
  <c r="E10" i="28"/>
  <c r="D91" i="28"/>
  <c r="G76" i="31"/>
  <c r="G156" i="31" s="1"/>
  <c r="D87" i="31"/>
  <c r="B48" i="29"/>
  <c r="D20" i="35" s="1"/>
  <c r="D51" i="31"/>
  <c r="F30" i="27"/>
  <c r="G146" i="28" l="1"/>
  <c r="G76" i="28"/>
  <c r="G165" i="28"/>
  <c r="L25" i="29"/>
  <c r="P25" i="29" s="1"/>
  <c r="K21" i="29"/>
  <c r="L21" i="29" s="1"/>
  <c r="P21" i="29" s="1"/>
  <c r="K26" i="29"/>
  <c r="G44" i="34"/>
  <c r="C48" i="29"/>
  <c r="O40" i="29" s="1"/>
  <c r="D48" i="29" s="1"/>
  <c r="B2" i="29"/>
  <c r="D46" i="30"/>
  <c r="N37" i="29" s="1"/>
  <c r="M37" i="29" s="1"/>
  <c r="G50" i="29" s="1"/>
  <c r="D21" i="35"/>
  <c r="G45" i="34"/>
  <c r="J31" i="29" l="1"/>
  <c r="H50" i="29"/>
  <c r="O41" i="29"/>
  <c r="K48" i="29" s="1"/>
  <c r="G43" i="34"/>
  <c r="D19" i="35"/>
  <c r="J44" i="29" l="1"/>
  <c r="G112" i="31" s="1"/>
  <c r="P40" i="29"/>
  <c r="E48" i="29" s="1"/>
  <c r="P41" i="29" l="1"/>
  <c r="L48" i="29" s="1"/>
  <c r="L1" i="29" l="1"/>
</calcChain>
</file>

<file path=xl/comments1.xml><?xml version="1.0" encoding="utf-8"?>
<comments xmlns="http://schemas.openxmlformats.org/spreadsheetml/2006/main">
  <authors>
    <author>anglard.pierre</author>
  </authors>
  <commentList>
    <comment ref="M10" authorId="0">
      <text>
        <r>
          <rPr>
            <b/>
            <sz val="8"/>
            <color indexed="81"/>
            <rFont val="Tahoma"/>
            <family val="2"/>
          </rPr>
          <t xml:space="preserve">PRC : </t>
        </r>
        <r>
          <rPr>
            <sz val="8"/>
            <color indexed="81"/>
            <rFont val="Tahoma"/>
            <family val="2"/>
          </rPr>
          <t xml:space="preserve">PRC venant de HARMONY ou prix Baan pour les pièces seules
</t>
        </r>
      </text>
    </comment>
    <comment ref="N10" authorId="0">
      <text>
        <r>
          <rPr>
            <b/>
            <sz val="8"/>
            <color indexed="81"/>
            <rFont val="Tahoma"/>
            <family val="2"/>
          </rPr>
          <t xml:space="preserve">Temps Harmony : </t>
        </r>
        <r>
          <rPr>
            <sz val="8"/>
            <color indexed="81"/>
            <rFont val="Tahoma"/>
            <family val="2"/>
          </rPr>
          <t xml:space="preserve">Temps donné par la fiche prix du tiroir sous Harmony
</t>
        </r>
      </text>
    </comment>
    <comment ref="O10" authorId="0">
      <text>
        <r>
          <rPr>
            <b/>
            <sz val="8"/>
            <color indexed="81"/>
            <rFont val="Tahoma"/>
            <family val="2"/>
          </rPr>
          <t xml:space="preserve">Temps d'étude estimé :
</t>
        </r>
        <r>
          <rPr>
            <sz val="8"/>
            <color indexed="81"/>
            <rFont val="Tahoma"/>
            <family val="2"/>
          </rPr>
          <t xml:space="preserve">à compléter 1 fois par type de tiroir
</t>
        </r>
      </text>
    </comment>
    <comment ref="O11" authorId="0">
      <text>
        <r>
          <rPr>
            <b/>
            <sz val="8"/>
            <color indexed="81"/>
            <rFont val="Tahoma"/>
            <family val="2"/>
          </rPr>
          <t xml:space="preserve">Temps d'étude estimé :
</t>
        </r>
        <r>
          <rPr>
            <sz val="8"/>
            <color indexed="81"/>
            <rFont val="Tahoma"/>
            <family val="2"/>
          </rPr>
          <t xml:space="preserve">à compléter 1 fois par type de tiroir
</t>
        </r>
      </text>
    </comment>
    <comment ref="O21" authorId="0">
      <text>
        <r>
          <rPr>
            <b/>
            <sz val="8"/>
            <color indexed="81"/>
            <rFont val="Tahoma"/>
            <family val="2"/>
          </rPr>
          <t xml:space="preserve">Temps d'étude estimé :
</t>
        </r>
        <r>
          <rPr>
            <sz val="8"/>
            <color indexed="81"/>
            <rFont val="Tahoma"/>
            <family val="2"/>
          </rPr>
          <t xml:space="preserve">à compléter 1 fois par type de tiroir
</t>
        </r>
      </text>
    </comment>
    <comment ref="O23" authorId="0">
      <text>
        <r>
          <rPr>
            <b/>
            <sz val="8"/>
            <color indexed="81"/>
            <rFont val="Tahoma"/>
            <family val="2"/>
          </rPr>
          <t xml:space="preserve">Temps d'étude estimé :
</t>
        </r>
        <r>
          <rPr>
            <sz val="8"/>
            <color indexed="81"/>
            <rFont val="Tahoma"/>
            <family val="2"/>
          </rPr>
          <t xml:space="preserve">à compléter 1 fois par type de tiroir
</t>
        </r>
      </text>
    </comment>
    <comment ref="O24" authorId="0">
      <text>
        <r>
          <rPr>
            <b/>
            <sz val="8"/>
            <color indexed="81"/>
            <rFont val="Tahoma"/>
            <family val="2"/>
          </rPr>
          <t xml:space="preserve">Temps d'étude estimé :
</t>
        </r>
        <r>
          <rPr>
            <sz val="8"/>
            <color indexed="81"/>
            <rFont val="Tahoma"/>
            <family val="2"/>
          </rPr>
          <t xml:space="preserve">à compléter 1 fois par type de tiroir
</t>
        </r>
      </text>
    </comment>
    <comment ref="O25" authorId="0">
      <text>
        <r>
          <rPr>
            <b/>
            <sz val="8"/>
            <color indexed="81"/>
            <rFont val="Tahoma"/>
            <family val="2"/>
          </rPr>
          <t xml:space="preserve">Temps d'étude estimé :
</t>
        </r>
        <r>
          <rPr>
            <sz val="8"/>
            <color indexed="81"/>
            <rFont val="Tahoma"/>
            <family val="2"/>
          </rPr>
          <t xml:space="preserve">à compléter 1 fois par type de tiroir
</t>
        </r>
      </text>
    </comment>
    <comment ref="O26" authorId="0">
      <text>
        <r>
          <rPr>
            <b/>
            <sz val="8"/>
            <color indexed="81"/>
            <rFont val="Tahoma"/>
            <family val="2"/>
          </rPr>
          <t xml:space="preserve">Temps d'étude estimé :
</t>
        </r>
        <r>
          <rPr>
            <sz val="8"/>
            <color indexed="81"/>
            <rFont val="Tahoma"/>
            <family val="2"/>
          </rPr>
          <t xml:space="preserve">à compléter 1 fois par type de tiroir
</t>
        </r>
      </text>
    </comment>
    <comment ref="O27" authorId="0">
      <text>
        <r>
          <rPr>
            <b/>
            <sz val="8"/>
            <color indexed="81"/>
            <rFont val="Tahoma"/>
            <family val="2"/>
          </rPr>
          <t xml:space="preserve">Temps d'étude estimé :
</t>
        </r>
        <r>
          <rPr>
            <sz val="8"/>
            <color indexed="81"/>
            <rFont val="Tahoma"/>
            <family val="2"/>
          </rPr>
          <t xml:space="preserve">à compléter 1 fois par type de tiroir
</t>
        </r>
      </text>
    </comment>
    <comment ref="O28" authorId="0">
      <text>
        <r>
          <rPr>
            <b/>
            <sz val="8"/>
            <color indexed="81"/>
            <rFont val="Tahoma"/>
            <family val="2"/>
          </rPr>
          <t xml:space="preserve">Temps d'étude estimé :
</t>
        </r>
        <r>
          <rPr>
            <sz val="8"/>
            <color indexed="81"/>
            <rFont val="Tahoma"/>
            <family val="2"/>
          </rPr>
          <t xml:space="preserve">à compléter 1 fois par type de tiroir
</t>
        </r>
      </text>
    </comment>
    <comment ref="O29" authorId="0">
      <text>
        <r>
          <rPr>
            <b/>
            <sz val="8"/>
            <color indexed="81"/>
            <rFont val="Tahoma"/>
            <family val="2"/>
          </rPr>
          <t xml:space="preserve">Temps d'étude estimé :
</t>
        </r>
        <r>
          <rPr>
            <sz val="8"/>
            <color indexed="81"/>
            <rFont val="Tahoma"/>
            <family val="2"/>
          </rPr>
          <t xml:space="preserve">à compléter 1 fois par type de tiroir
</t>
        </r>
      </text>
    </comment>
    <comment ref="O30" authorId="0">
      <text>
        <r>
          <rPr>
            <b/>
            <sz val="8"/>
            <color indexed="81"/>
            <rFont val="Tahoma"/>
            <family val="2"/>
          </rPr>
          <t xml:space="preserve">Temps d'étude estimé :
</t>
        </r>
        <r>
          <rPr>
            <sz val="8"/>
            <color indexed="81"/>
            <rFont val="Tahoma"/>
            <family val="2"/>
          </rPr>
          <t xml:space="preserve">à compléter 1 fois par type de tiroir
</t>
        </r>
      </text>
    </comment>
    <comment ref="L32" authorId="0">
      <text>
        <r>
          <rPr>
            <b/>
            <sz val="8"/>
            <color indexed="81"/>
            <rFont val="Tahoma"/>
            <family val="2"/>
          </rPr>
          <t xml:space="preserve">Prestation sur site : </t>
        </r>
        <r>
          <rPr>
            <sz val="8"/>
            <color indexed="81"/>
            <rFont val="Tahoma"/>
            <family val="2"/>
          </rPr>
          <t xml:space="preserve">Remplir cette case
</t>
        </r>
      </text>
    </comment>
    <comment ref="M32" authorId="0">
      <text>
        <r>
          <rPr>
            <b/>
            <sz val="8"/>
            <color indexed="81"/>
            <rFont val="Tahoma"/>
            <family val="2"/>
          </rPr>
          <t xml:space="preserve">TMCD COS : </t>
        </r>
        <r>
          <rPr>
            <sz val="8"/>
            <color indexed="81"/>
            <rFont val="Tahoma"/>
            <family val="2"/>
          </rPr>
          <t xml:space="preserve">Remplir cette case
</t>
        </r>
      </text>
    </comment>
    <comment ref="M38" authorId="0">
      <text>
        <r>
          <rPr>
            <b/>
            <sz val="8"/>
            <color indexed="81"/>
            <rFont val="Tahoma"/>
            <family val="2"/>
          </rPr>
          <t xml:space="preserve">InCoTerms : </t>
        </r>
        <r>
          <rPr>
            <sz val="8"/>
            <color indexed="81"/>
            <rFont val="Tahoma"/>
            <family val="2"/>
          </rPr>
          <t xml:space="preserve">Remplir cette case
</t>
        </r>
      </text>
    </comment>
    <comment ref="L40" authorId="0">
      <text>
        <r>
          <rPr>
            <b/>
            <sz val="8"/>
            <color indexed="81"/>
            <rFont val="Tahoma"/>
            <family val="2"/>
          </rPr>
          <t>Mise à jour des plans :</t>
        </r>
        <r>
          <rPr>
            <sz val="8"/>
            <color indexed="81"/>
            <rFont val="Tahoma"/>
            <family val="2"/>
          </rPr>
          <t xml:space="preserve">
Si non inclus : 400 euros minimum</t>
        </r>
      </text>
    </comment>
    <comment ref="L41" authorId="0">
      <text>
        <r>
          <rPr>
            <b/>
            <sz val="8"/>
            <color indexed="81"/>
            <rFont val="Tahoma"/>
            <family val="2"/>
          </rPr>
          <t>Frais de légalisation :</t>
        </r>
        <r>
          <rPr>
            <sz val="8"/>
            <color indexed="81"/>
            <rFont val="Tahoma"/>
            <family val="2"/>
          </rPr>
          <t xml:space="preserve">
150 euros de base</t>
        </r>
      </text>
    </comment>
  </commentList>
</comments>
</file>

<file path=xl/sharedStrings.xml><?xml version="1.0" encoding="utf-8"?>
<sst xmlns="http://schemas.openxmlformats.org/spreadsheetml/2006/main" count="1000" uniqueCount="696">
  <si>
    <t>N° d'affaire d'origine</t>
  </si>
  <si>
    <t>Client donneur d'ordre</t>
  </si>
  <si>
    <t>Client final</t>
  </si>
  <si>
    <t>Pays final</t>
  </si>
  <si>
    <t>Nom du site</t>
  </si>
  <si>
    <t>Demande reçue le</t>
  </si>
  <si>
    <t>Offre attendue pour le</t>
  </si>
  <si>
    <t>APPEL D'OFFRE</t>
  </si>
  <si>
    <t>Date estimée de commande</t>
  </si>
  <si>
    <t>Bordereau de prix existant</t>
  </si>
  <si>
    <t>Partenaire commercial</t>
  </si>
  <si>
    <t>Commerçant</t>
  </si>
  <si>
    <t>Montant</t>
  </si>
  <si>
    <t>Enjeux/Stratégie COMECA</t>
  </si>
  <si>
    <t>ENVIRONNEMENT
 PROJET</t>
  </si>
  <si>
    <t>Type TGBT</t>
  </si>
  <si>
    <t>Fournitures particulières</t>
  </si>
  <si>
    <t>Date et signature</t>
  </si>
  <si>
    <t>Rédacteur</t>
  </si>
  <si>
    <t>REVUE D'APPEL D'OFFRE</t>
  </si>
  <si>
    <t>GD400</t>
  </si>
  <si>
    <t>N660</t>
  </si>
  <si>
    <t>N680</t>
  </si>
  <si>
    <t>EVODIS</t>
  </si>
  <si>
    <t>GEMSTART</t>
  </si>
  <si>
    <t>TCO</t>
  </si>
  <si>
    <t>Connaissance des schémas à utiliser</t>
  </si>
  <si>
    <t>Contact Commercial Client</t>
  </si>
  <si>
    <t>Contact Technique Client</t>
  </si>
  <si>
    <t>Emballage</t>
  </si>
  <si>
    <t>adresse</t>
  </si>
  <si>
    <t>TOTAL</t>
  </si>
  <si>
    <t>TMCD</t>
  </si>
  <si>
    <t>Moyen de paiement</t>
  </si>
  <si>
    <t>Dear Sir,</t>
  </si>
  <si>
    <t>Further to your request, we are pleased to submit herewith our best technical and commercial proposal, based on the information provided to us for the following project:</t>
  </si>
  <si>
    <t>Our offer consists of the following chapters:</t>
  </si>
  <si>
    <t>Special Conditions</t>
  </si>
  <si>
    <t>1 page</t>
  </si>
  <si>
    <t>Scope of Works</t>
  </si>
  <si>
    <t>Modifications Request</t>
  </si>
  <si>
    <t>Site Services (optional)</t>
  </si>
  <si>
    <t>List of Prices</t>
  </si>
  <si>
    <t>Remaining available for any further clarification.</t>
  </si>
  <si>
    <t>Yours faithfully,</t>
  </si>
  <si>
    <t>A - SPECIAL CONDITIONS</t>
  </si>
  <si>
    <t>Country of origin</t>
  </si>
  <si>
    <t>FRANCE</t>
  </si>
  <si>
    <t>Applicable documents</t>
  </si>
  <si>
    <t>Documents shall prevail in the following order :</t>
  </si>
  <si>
    <t>Incoterms</t>
  </si>
  <si>
    <t>Prices reference</t>
  </si>
  <si>
    <t>Offer validity</t>
  </si>
  <si>
    <t>Delivery Schedule</t>
  </si>
  <si>
    <t>Warranty period</t>
  </si>
  <si>
    <t>Warranty period will automatically end at the first event occurring among the following :</t>
  </si>
  <si>
    <t>-  12 months after commissioning of equipment</t>
  </si>
  <si>
    <t>-  15 months after EXW delivery of equipment</t>
  </si>
  <si>
    <t>8</t>
  </si>
  <si>
    <t>Payment Terms</t>
  </si>
  <si>
    <t>Percentage of total contract price :</t>
  </si>
  <si>
    <t>Payment Type</t>
  </si>
  <si>
    <t>Termination</t>
  </si>
  <si>
    <t>In case the Buyer terminates the Contract, applicable fees to the benefit of the Seller will be at least of :</t>
  </si>
  <si>
    <t>- 40% up to 3 weeks after order acknowledgement</t>
  </si>
  <si>
    <t>- 80% up to 2 weeks prior to scheduled shipping date</t>
  </si>
  <si>
    <t>- 100% afterwards</t>
  </si>
  <si>
    <t>(percentages of total Contract value)</t>
  </si>
  <si>
    <t>Liabilities</t>
  </si>
  <si>
    <t>Seller’s liability shall be limited to the price stipulated in the Contract for the Equipment or Service giving rise to a claim.</t>
  </si>
  <si>
    <t>B - SCOPE OF WORKS</t>
  </si>
  <si>
    <t>The documents parts of our offer are applicable with the following order of priority:</t>
  </si>
  <si>
    <t>C - MODIFICATIONS REQUEST</t>
  </si>
  <si>
    <t>Any request by the Buyer aiming at modifying the content of the Contract will have to be sent in writing to the Seller as soon as possible. The only obligation of the Seller is to prepare and submit to the Buyer a commercial offer, with an updated delivery schedule, taking into consideration the modifications request.</t>
  </si>
  <si>
    <t>The Contract will remain unchanged as long as the Buyer will not have acknowledged in writing his acceptance for the changes in price and delivery schedule as proposed in the Seller offer for the modifications.</t>
  </si>
  <si>
    <t>Mobilisation and Demobilisation fees:</t>
  </si>
  <si>
    <t xml:space="preserve">upon request </t>
  </si>
  <si>
    <r>
      <t>Including:</t>
    </r>
    <r>
      <rPr>
        <b/>
        <sz val="10"/>
        <rFont val="Arial"/>
        <family val="2"/>
      </rPr>
      <t xml:space="preserve"> </t>
    </r>
  </si>
  <si>
    <t>per man</t>
  </si>
  <si>
    <r>
      <t>-</t>
    </r>
    <r>
      <rPr>
        <sz val="7"/>
        <rFont val="Times New Roman"/>
        <family val="1"/>
      </rPr>
      <t xml:space="preserve">          </t>
    </r>
    <r>
      <rPr>
        <sz val="8"/>
        <rFont val="Arial"/>
        <family val="2"/>
      </rPr>
      <t>France inland transportation time</t>
    </r>
  </si>
  <si>
    <r>
      <t>-</t>
    </r>
    <r>
      <rPr>
        <sz val="7"/>
        <rFont val="Times New Roman"/>
        <family val="1"/>
      </rPr>
      <t xml:space="preserve">          </t>
    </r>
    <r>
      <rPr>
        <sz val="8"/>
        <rFont val="Arial"/>
        <family val="2"/>
      </rPr>
      <t xml:space="preserve">Preparation &amp; Report time. </t>
    </r>
  </si>
  <si>
    <r>
      <t>-</t>
    </r>
    <r>
      <rPr>
        <sz val="7"/>
        <rFont val="Times New Roman"/>
        <family val="1"/>
      </rPr>
      <t xml:space="preserve">          </t>
    </r>
    <r>
      <rPr>
        <sz val="8"/>
        <rFont val="Arial"/>
        <family val="2"/>
      </rPr>
      <t>Visa</t>
    </r>
  </si>
  <si>
    <t>Daily Travelling rates, Waiting time(on or out of the site) :</t>
  </si>
  <si>
    <t>per man/per day</t>
  </si>
  <si>
    <r>
      <t>-</t>
    </r>
    <r>
      <rPr>
        <sz val="7"/>
        <rFont val="Times New Roman"/>
        <family val="1"/>
      </rPr>
      <t xml:space="preserve">          </t>
    </r>
    <r>
      <rPr>
        <sz val="8"/>
        <rFont val="Arial"/>
        <family val="2"/>
      </rPr>
      <t>Flight travel</t>
    </r>
  </si>
  <si>
    <r>
      <t>-</t>
    </r>
    <r>
      <rPr>
        <sz val="7"/>
        <rFont val="Times New Roman"/>
        <family val="1"/>
      </rPr>
      <t xml:space="preserve">          </t>
    </r>
    <r>
      <rPr>
        <sz val="8"/>
        <rFont val="Arial"/>
        <family val="2"/>
      </rPr>
      <t xml:space="preserve">Local transportation &gt; 2 hours </t>
    </r>
  </si>
  <si>
    <r>
      <t>Calendar day rate :</t>
    </r>
    <r>
      <rPr>
        <sz val="11"/>
        <rFont val="Arial"/>
        <family val="2"/>
      </rPr>
      <t xml:space="preserve"> </t>
    </r>
  </si>
  <si>
    <t>upon request</t>
  </si>
  <si>
    <t>Working Basis:</t>
  </si>
  <si>
    <t>Overtime hour rate :</t>
  </si>
  <si>
    <t>per man/per hour</t>
  </si>
  <si>
    <t>In addition, the following costs will be invoiced to Buyer :</t>
  </si>
  <si>
    <t>(invoice +10%)</t>
  </si>
  <si>
    <t>Optional</t>
  </si>
  <si>
    <r>
      <t>upon request</t>
    </r>
    <r>
      <rPr>
        <b/>
        <sz val="10"/>
        <rFont val="Arial"/>
        <family val="2"/>
      </rPr>
      <t xml:space="preserve"> per week</t>
    </r>
  </si>
  <si>
    <t xml:space="preserve">Megger, Ductor, Secondary injection test box </t>
  </si>
  <si>
    <t xml:space="preserve">Training </t>
  </si>
  <si>
    <t>For the attention of</t>
  </si>
  <si>
    <t>COMECA Equipements Basse Tension</t>
  </si>
  <si>
    <t>Route de Givry - Z.I. La Garenne</t>
  </si>
  <si>
    <t>BP 60078 Chatenoy Le Royal - 71325 Chalon sur saone Cedex</t>
  </si>
  <si>
    <t>90 days</t>
  </si>
  <si>
    <t>ref</t>
  </si>
  <si>
    <t xml:space="preserve">Offer reference (to report on your P.O.) </t>
  </si>
  <si>
    <t>Other documents to be mentioned</t>
  </si>
  <si>
    <t>Technical specification</t>
  </si>
  <si>
    <t>Low Voltage switchboards, panels, and/or spare parts as per technical offer</t>
  </si>
  <si>
    <t>Additional offer on request</t>
  </si>
  <si>
    <t>List of applicable documents</t>
  </si>
  <si>
    <t>General Scope of Works</t>
  </si>
  <si>
    <t>Limits of supply</t>
  </si>
  <si>
    <t>Equipment and Services only if described in our offer</t>
  </si>
  <si>
    <t>Unloading and handling of cubicles after departure from factory</t>
  </si>
  <si>
    <t xml:space="preserve">Study or supply of bus ducts </t>
  </si>
  <si>
    <t xml:space="preserve">Any erection works and cabling of cubicles after departure from factory </t>
  </si>
  <si>
    <t>Any training, if not offered with a description and a set number of attendees</t>
  </si>
  <si>
    <t>Supply of any cable and cable accessories after cubicle departure from factory (such as cable glands, cable lugs, cable supports, any specific cable connections, or cables interconnecting supplied equipment with other equipment)</t>
  </si>
  <si>
    <t>Site assistance/Supervision of erection works and Pre-commissioning</t>
  </si>
  <si>
    <t>Date</t>
  </si>
  <si>
    <t>CA</t>
  </si>
  <si>
    <t>Geste commercial</t>
  </si>
  <si>
    <t>Elements fournis/client</t>
  </si>
  <si>
    <t>Upon request we may organise a training program, either in our factory, in Buyer’s premises, or on site. For any quotation, the number of people, as well as the duration and the requested location of training are needed.</t>
  </si>
  <si>
    <t xml:space="preserve">-          the rental charges for the test material such as </t>
  </si>
  <si>
    <r>
      <t>Applicable for each hour:</t>
    </r>
    <r>
      <rPr>
        <b/>
        <sz val="11"/>
        <rFont val="Arial"/>
        <family val="2"/>
      </rPr>
      <t xml:space="preserve"> </t>
    </r>
  </si>
  <si>
    <r>
      <t xml:space="preserve">-          </t>
    </r>
    <r>
      <rPr>
        <sz val="11"/>
        <rFont val="Arial"/>
        <family val="2"/>
      </rPr>
      <t>Air ticket</t>
    </r>
  </si>
  <si>
    <r>
      <t xml:space="preserve">-          </t>
    </r>
    <r>
      <rPr>
        <sz val="11"/>
        <rFont val="Arial"/>
        <family val="2"/>
      </rPr>
      <t>Daily local transportation from lodging (hotel) to site</t>
    </r>
  </si>
  <si>
    <r>
      <t xml:space="preserve">-          </t>
    </r>
    <r>
      <rPr>
        <sz val="11"/>
        <rFont val="Arial"/>
        <family val="2"/>
      </rPr>
      <t>Local transportation from the airport to the hotel &amp; back</t>
    </r>
  </si>
  <si>
    <r>
      <t xml:space="preserve">-          </t>
    </r>
    <r>
      <rPr>
        <sz val="11"/>
        <rFont val="Arial"/>
        <family val="2"/>
      </rPr>
      <t>Meals and Lodging daily expenses</t>
    </r>
  </si>
  <si>
    <r>
      <t xml:space="preserve">-          </t>
    </r>
    <r>
      <rPr>
        <sz val="11"/>
        <rFont val="Arial"/>
        <family val="2"/>
      </rPr>
      <t>Excess baggage, and additional trips from/to France</t>
    </r>
  </si>
  <si>
    <t>We may provide assistance for on-site erection works and pre-commissioning with one of our specialists (in addition to local erection and commissioning staff provided by the Buyer). Such services shall be related to Equipment described in separate offer.</t>
  </si>
  <si>
    <r>
      <rPr>
        <u/>
        <sz val="11"/>
        <rFont val="Wingdings"/>
        <charset val="2"/>
      </rPr>
      <t></t>
    </r>
    <r>
      <rPr>
        <u/>
        <sz val="9.35"/>
        <rFont val="Arial"/>
        <family val="2"/>
      </rPr>
      <t xml:space="preserve"> </t>
    </r>
    <r>
      <rPr>
        <u/>
        <sz val="11"/>
        <rFont val="Arial"/>
        <family val="2"/>
      </rPr>
      <t>Seller technical offer :</t>
    </r>
  </si>
  <si>
    <r>
      <rPr>
        <u/>
        <sz val="11"/>
        <rFont val="Wingdings"/>
        <charset val="2"/>
      </rPr>
      <t></t>
    </r>
    <r>
      <rPr>
        <u/>
        <sz val="9.35"/>
        <rFont val="Arial"/>
        <family val="2"/>
      </rPr>
      <t xml:space="preserve"> </t>
    </r>
    <r>
      <rPr>
        <u/>
        <sz val="11"/>
        <rFont val="Arial"/>
        <family val="2"/>
      </rPr>
      <t>Buyer technical documents for quotation :</t>
    </r>
  </si>
  <si>
    <r>
      <rPr>
        <u/>
        <sz val="11"/>
        <rFont val="Wingdings"/>
        <charset val="2"/>
      </rPr>
      <t></t>
    </r>
    <r>
      <rPr>
        <u/>
        <sz val="9.35"/>
        <rFont val="Arial"/>
        <family val="2"/>
      </rPr>
      <t xml:space="preserve"> </t>
    </r>
    <r>
      <rPr>
        <u/>
        <sz val="11"/>
        <rFont val="Arial"/>
        <family val="2"/>
      </rPr>
      <t>Equipment to be supplied:</t>
    </r>
  </si>
  <si>
    <r>
      <rPr>
        <u/>
        <sz val="11"/>
        <rFont val="Wingdings"/>
        <charset val="2"/>
      </rPr>
      <t></t>
    </r>
    <r>
      <rPr>
        <u/>
        <sz val="9.35"/>
        <rFont val="Arial"/>
        <family val="2"/>
      </rPr>
      <t xml:space="preserve"> </t>
    </r>
    <r>
      <rPr>
        <u/>
        <sz val="11"/>
        <rFont val="Arial"/>
        <family val="2"/>
      </rPr>
      <t>Services to be provided:</t>
    </r>
  </si>
  <si>
    <r>
      <rPr>
        <u/>
        <sz val="11"/>
        <rFont val="Wingdings"/>
        <charset val="2"/>
      </rPr>
      <t></t>
    </r>
    <r>
      <rPr>
        <u/>
        <sz val="9.35"/>
        <rFont val="Arial"/>
        <family val="2"/>
      </rPr>
      <t xml:space="preserve"> </t>
    </r>
    <r>
      <rPr>
        <u/>
        <sz val="11"/>
        <rFont val="Arial"/>
        <family val="2"/>
      </rPr>
      <t>Seller supplies:</t>
    </r>
  </si>
  <si>
    <r>
      <rPr>
        <u/>
        <sz val="11"/>
        <rFont val="Wingdings"/>
        <charset val="2"/>
      </rPr>
      <t></t>
    </r>
    <r>
      <rPr>
        <u/>
        <sz val="9.35"/>
        <rFont val="Arial"/>
        <family val="2"/>
      </rPr>
      <t xml:space="preserve"> </t>
    </r>
    <r>
      <rPr>
        <u/>
        <sz val="11"/>
        <rFont val="Arial"/>
        <family val="2"/>
      </rPr>
      <t>Seller offer does not include (excepted otherwise specified in our offer):</t>
    </r>
  </si>
  <si>
    <t>Tel :</t>
  </si>
  <si>
    <t>Messieurs,</t>
  </si>
  <si>
    <t>SOMMAIRE</t>
  </si>
  <si>
    <t>Conditions particulières</t>
  </si>
  <si>
    <t>B .</t>
  </si>
  <si>
    <t>Prestations</t>
  </si>
  <si>
    <t>C .</t>
  </si>
  <si>
    <t>Demandes de modification</t>
  </si>
  <si>
    <t>A . CONDITIONS PARTICULIERES</t>
  </si>
  <si>
    <t>Pays d'origine</t>
  </si>
  <si>
    <t>Documents applicables</t>
  </si>
  <si>
    <t>L'ordre de préséance des documents sera le suivant</t>
  </si>
  <si>
    <t>- Présent document</t>
  </si>
  <si>
    <t>- Documents de demande de prix (appel d'offre)</t>
  </si>
  <si>
    <t>Incoterm lié au prix</t>
  </si>
  <si>
    <t>Référence de prix</t>
  </si>
  <si>
    <t>Validité d'offre</t>
  </si>
  <si>
    <t>Période de garantie</t>
  </si>
  <si>
    <t>- 15 mois après chaque mise à disposition EXW usine</t>
  </si>
  <si>
    <t>Termes de paiement</t>
  </si>
  <si>
    <t>Résiliation</t>
  </si>
  <si>
    <t>Pourcentages du montat total du contrat :</t>
  </si>
  <si>
    <t>Modes de paiment</t>
  </si>
  <si>
    <t>- 80% jusqu'à 2 semaines avant la date prévisionnelle d'éxpédition</t>
  </si>
  <si>
    <t>Responsabilités</t>
  </si>
  <si>
    <t>Liste des documents applicables</t>
  </si>
  <si>
    <t xml:space="preserve">Notre offre est basée sur une proposition technique constituée des documents suivants, listés dans leur ordre de préséance : </t>
  </si>
  <si>
    <r>
      <rPr>
        <u/>
        <sz val="11"/>
        <rFont val="Wingdings"/>
        <charset val="2"/>
      </rPr>
      <t></t>
    </r>
    <r>
      <rPr>
        <u/>
        <sz val="9.35"/>
        <rFont val="Arial"/>
        <family val="2"/>
      </rPr>
      <t xml:space="preserve"> </t>
    </r>
    <r>
      <rPr>
        <u/>
        <sz val="11"/>
        <rFont val="Arial"/>
        <family val="2"/>
      </rPr>
      <t>Proposition technique du vendeur :</t>
    </r>
  </si>
  <si>
    <t>Descriptif de la liste de prix</t>
  </si>
  <si>
    <t>Autres documents</t>
  </si>
  <si>
    <r>
      <rPr>
        <u/>
        <sz val="11"/>
        <rFont val="Wingdings"/>
        <charset val="2"/>
      </rPr>
      <t></t>
    </r>
    <r>
      <rPr>
        <u/>
        <sz val="9.35"/>
        <rFont val="Arial"/>
        <family val="2"/>
      </rPr>
      <t xml:space="preserve"> </t>
    </r>
    <r>
      <rPr>
        <u/>
        <sz val="11"/>
        <rFont val="Arial"/>
        <family val="2"/>
      </rPr>
      <t>Les documents techniques reçus de l'Acheteur :</t>
    </r>
  </si>
  <si>
    <t>Spécification technique</t>
  </si>
  <si>
    <t>Descrition générale des prestations</t>
  </si>
  <si>
    <r>
      <rPr>
        <u/>
        <sz val="11"/>
        <rFont val="Wingdings"/>
        <charset val="2"/>
      </rPr>
      <t></t>
    </r>
    <r>
      <rPr>
        <u/>
        <sz val="9.35"/>
        <rFont val="Arial"/>
        <family val="2"/>
      </rPr>
      <t xml:space="preserve"> </t>
    </r>
    <r>
      <rPr>
        <u/>
        <sz val="11"/>
        <rFont val="Arial"/>
        <family val="2"/>
      </rPr>
      <t>Fournitures à livrer:</t>
    </r>
  </si>
  <si>
    <r>
      <rPr>
        <u/>
        <sz val="11"/>
        <rFont val="Wingdings"/>
        <charset val="2"/>
      </rPr>
      <t></t>
    </r>
    <r>
      <rPr>
        <u/>
        <sz val="9.35"/>
        <rFont val="Arial"/>
        <family val="2"/>
      </rPr>
      <t xml:space="preserve"> </t>
    </r>
    <r>
      <rPr>
        <u/>
        <sz val="11"/>
        <rFont val="Arial"/>
        <family val="2"/>
      </rPr>
      <t>Services à réaliser:</t>
    </r>
  </si>
  <si>
    <t>Limites de prestations</t>
  </si>
  <si>
    <t>- La fourniture de tout cable, et tout accessoires de cablâge après le départ usine ( tel que presse étoupe, cosse, support de cable, interface spéciale de connexion, ou tout câble d'interconnexion avec d'autres équipements)</t>
  </si>
  <si>
    <t>- La fourniture de l'étude de gaines à barres</t>
  </si>
  <si>
    <t>- Tout montage et tout câblage des équipements après départ usine</t>
  </si>
  <si>
    <t>- Toute formation sauf si celle-ci fait l'objet d'une proposition et d'une commande</t>
  </si>
  <si>
    <t>C. DEMANDES DE MODIFICATION</t>
  </si>
  <si>
    <t>Toute demande de l'Acheteur visant à modifier le contenu du contrat devra être formulée par écrit au Vendeur dans les délais les plus brefs.</t>
  </si>
  <si>
    <t>La seule obligation du Vendeur est de proposer à l'Acheteur une offre de prix et de délais permettant de prendre en compte les dites demandes de modification.</t>
  </si>
  <si>
    <r>
      <rPr>
        <u/>
        <sz val="10.5"/>
        <rFont val="Wingdings"/>
        <charset val="2"/>
      </rPr>
      <t></t>
    </r>
    <r>
      <rPr>
        <u/>
        <sz val="10.5"/>
        <rFont val="Arial"/>
        <family val="2"/>
      </rPr>
      <t xml:space="preserve"> L'offre du vendeur n'inclut pas (sauf indication contraire dans notre offre technique):</t>
    </r>
  </si>
  <si>
    <t xml:space="preserve">Frais de mobilisations et de démobilisations (Mob/Démob): </t>
  </si>
  <si>
    <t>sur demande</t>
  </si>
  <si>
    <t>EUROS</t>
  </si>
  <si>
    <t>par homme</t>
  </si>
  <si>
    <t>Taux par jour calendaire, basé sur ces conditions de travail:</t>
  </si>
  <si>
    <t>- 10 heures par jours/ 6 jours travaillés par semaine</t>
  </si>
  <si>
    <t>- Avec un maximum de 60 heures travaillées par semaine</t>
  </si>
  <si>
    <t>Taux applicable pour chaque heure supplémentaire</t>
  </si>
  <si>
    <t>par jour</t>
  </si>
  <si>
    <t>par heure</t>
  </si>
  <si>
    <t>- Au-delà de 60 heures par semaine calendaire</t>
  </si>
  <si>
    <t>- Tout billet d'avion</t>
  </si>
  <si>
    <t>- Excès de bagages, voyages supplémentaires</t>
  </si>
  <si>
    <t>- Au-delà de 10 heures par jour calendaire</t>
  </si>
  <si>
    <t>des frais réels</t>
  </si>
  <si>
    <t>- Tout transport local entre le site, l'hôtel et l'aéroport</t>
  </si>
  <si>
    <t>- Les repas et le logement au quotidien</t>
  </si>
  <si>
    <t>Assistance sur site pour le montage</t>
  </si>
  <si>
    <t>Taux ci-dessus</t>
  </si>
  <si>
    <t>Assistance sur site pour la mise en service</t>
  </si>
  <si>
    <t>- Un spécialiste de France :</t>
  </si>
  <si>
    <t>- Un spécialiste de France pour l'IMCS :</t>
  </si>
  <si>
    <t>120% des taux ci-dessus</t>
  </si>
  <si>
    <t>Location d'équipements pour notre spécialiste :</t>
  </si>
  <si>
    <t>- Une boîte d'injection secondaire</t>
  </si>
  <si>
    <t>- Un ensemble de : 1 Megger et 1 Ductor</t>
  </si>
  <si>
    <t>Formation</t>
  </si>
  <si>
    <t>EUR/semaine</t>
  </si>
  <si>
    <t>A votre demande, nous pouvons organiser une formation, dans notre usine, dans vos locaux ou sur site. Pour toute demande de prix, merci d'indiquer le nombre de personnes, la durée et le lieu souhaité de la formation.</t>
  </si>
  <si>
    <t>+ mob/démob</t>
  </si>
  <si>
    <t>+ coûts supplémentaires</t>
  </si>
  <si>
    <t>-   3 months maintenance</t>
  </si>
  <si>
    <t>GALAXIS</t>
  </si>
  <si>
    <t>DESCRIPTION</t>
  </si>
  <si>
    <t>CD</t>
  </si>
  <si>
    <t>PRC</t>
  </si>
  <si>
    <t>Partie Mobile</t>
  </si>
  <si>
    <t xml:space="preserve"> </t>
  </si>
  <si>
    <t>SEI4C Seafreight packing</t>
  </si>
  <si>
    <t>CFR (ICC 2010)</t>
  </si>
  <si>
    <t>CIF (ICC 2010)</t>
  </si>
  <si>
    <t>CPT (ICC 2010)</t>
  </si>
  <si>
    <t>CIP (ICC 2010)</t>
  </si>
  <si>
    <t>DAT (ICC 2010)</t>
  </si>
  <si>
    <t>Fees</t>
  </si>
  <si>
    <t xml:space="preserve"> ITEM</t>
  </si>
  <si>
    <t>TYPE TGBT</t>
  </si>
  <si>
    <t>PROJET</t>
  </si>
  <si>
    <t>EMPLACEMENT</t>
  </si>
  <si>
    <t>PRIX UNIT</t>
  </si>
  <si>
    <t>PROJECT</t>
  </si>
  <si>
    <t>ELECTRICAL SCHEMATIC</t>
  </si>
  <si>
    <t>LOCATION</t>
  </si>
  <si>
    <t>UNIT PRICE       Ex Works</t>
  </si>
  <si>
    <t>TOTAL PRICE     Ex Works</t>
  </si>
  <si>
    <t>Partie Fixe</t>
  </si>
  <si>
    <t>D'HOSTINGUE Philippe</t>
  </si>
  <si>
    <t>KROLIC Guy</t>
  </si>
  <si>
    <t>LE GUILLOUS Stéphane</t>
  </si>
  <si>
    <t>LACHON Grégory</t>
  </si>
  <si>
    <t>LUCAS Sébastien</t>
  </si>
  <si>
    <t>Cordialement,</t>
  </si>
  <si>
    <t>Séléctionnez le terme de paiement avec le menu déroulant</t>
  </si>
  <si>
    <t>Insérez la référence du document</t>
  </si>
  <si>
    <t xml:space="preserve">                                             </t>
  </si>
  <si>
    <t>Incoterms recopiés à partir de la fiche de prix</t>
  </si>
  <si>
    <t>Services</t>
  </si>
  <si>
    <t>GM600</t>
  </si>
  <si>
    <t>NOTA :</t>
  </si>
  <si>
    <t xml:space="preserve">ref </t>
  </si>
  <si>
    <t>Qtt x CD</t>
  </si>
  <si>
    <t>Offer reference ( to report in your P.O) :</t>
  </si>
  <si>
    <t>(Commande standard UK, Offshore,…)</t>
  </si>
  <si>
    <t>xxxxx</t>
  </si>
  <si>
    <t>weeks from Effective Date for EXW</t>
  </si>
  <si>
    <t>(CCI 2010) factory delivery if all technical requirements are made available to the Seller before the Effective Date.</t>
  </si>
  <si>
    <t>(à rappeler sur votre commande)</t>
  </si>
  <si>
    <t>La période de garantie sera automatiquement terminée à l'occurrence du premier événement:</t>
  </si>
  <si>
    <t>No fees</t>
  </si>
  <si>
    <t>Colonne2</t>
  </si>
  <si>
    <t>Colonne3</t>
  </si>
  <si>
    <t>Colonne4</t>
  </si>
  <si>
    <t>Colonne5</t>
  </si>
  <si>
    <t>Colonne7</t>
  </si>
  <si>
    <t>Colonne8</t>
  </si>
  <si>
    <t>Colonne9</t>
  </si>
  <si>
    <t>Colonne10</t>
  </si>
  <si>
    <t>Colonne11</t>
  </si>
  <si>
    <t>Colonne12</t>
  </si>
  <si>
    <t>Colonne13</t>
  </si>
  <si>
    <t>SAISI DANS LA RAO</t>
  </si>
  <si>
    <t>La responsabilité du Vendeur est limitée, toutes causes confondues, au prix contractuel des fournitures ou prestations donnant lieu à des réclamations.</t>
  </si>
  <si>
    <t>livraison EXW usine, sous réserve de la réception préalable de tous les éléments</t>
  </si>
  <si>
    <t>techniques, hors congés.</t>
  </si>
  <si>
    <t>semaines à partir de l'Entrée en vigueur du contrat pour la</t>
  </si>
  <si>
    <t>50% d'acompte (paiement immédiat)
50% à la livraison EXW (immédiat)</t>
  </si>
  <si>
    <t>Frais de légalisation pour documentation</t>
  </si>
  <si>
    <t>Pas de frais</t>
  </si>
  <si>
    <t>Frais</t>
  </si>
  <si>
    <t>FCA (CCI 2010)</t>
  </si>
  <si>
    <t>Packing</t>
  </si>
  <si>
    <t>CALIBRE</t>
  </si>
  <si>
    <t>RANGE</t>
  </si>
  <si>
    <t>100% à mise à disposition EXW</t>
  </si>
  <si>
    <t>EBT standard packing : box</t>
  </si>
  <si>
    <t>SEI4B Airfreight packing : wooden box</t>
  </si>
  <si>
    <t>Emballage standard EBT : carton</t>
  </si>
  <si>
    <t>Emballage maritime : SEI4C</t>
  </si>
  <si>
    <t>Emballage aérien : SEI4B</t>
  </si>
  <si>
    <t>commande du COS</t>
  </si>
  <si>
    <t>TMCD TOTAL</t>
  </si>
  <si>
    <t>OUI</t>
  </si>
  <si>
    <t>NON</t>
  </si>
  <si>
    <t>VERIFIER LA COUVERTURE SFAC</t>
  </si>
  <si>
    <t>Une telle prestation sera exclusivement limitée aux équipements décrits dans la présente offre</t>
  </si>
  <si>
    <t>Pré-requis :</t>
  </si>
  <si>
    <t>- Le client met à disposition le matériel au pied du tableau.</t>
  </si>
  <si>
    <t>- Le temps de préparation, de voyage et de reporting</t>
  </si>
  <si>
    <t>- Essais fonctionnels hors tension</t>
  </si>
  <si>
    <t>- Le client met à disposition le tableau Hors Tension.</t>
  </si>
  <si>
    <t>Preriquisites :</t>
  </si>
  <si>
    <t>- The customer makes available the material to be installed close to the switchboard</t>
  </si>
  <si>
    <t>- The customer takes in charge all entry requirements</t>
  </si>
  <si>
    <t>Contents of COMECA works on site :</t>
  </si>
  <si>
    <t>- Installation of drawers, mobile and fixed parts</t>
  </si>
  <si>
    <t>- Out of voltage functional testing</t>
  </si>
  <si>
    <t>- The customer makes available the switchbard out of voltage</t>
  </si>
  <si>
    <t>Une assistance pour le montage et la mise en service sur site est fournie,</t>
  </si>
  <si>
    <t>Cette prestation sera effectuée par un intervenant COMECA assisté par du personnel électricien du site</t>
  </si>
  <si>
    <t>- Le client prend en charge les formalités d'entrée sur site et les accès sécurité.</t>
  </si>
  <si>
    <t>La durée d'intervention est incluse dans le forfait de base : voir page 5 de l'offre</t>
  </si>
  <si>
    <t>Toute durée supplémentaire sur site sera facturable selon les tarifs spécifiés ci-dessous</t>
  </si>
  <si>
    <t>- Les frais de déplacements : aller-retour usine COMECA-aéroport (hors billets d'avion)</t>
  </si>
  <si>
    <t>Les frais suivants seront facturés à l'Acheteur selon les règles ci-dessous :</t>
  </si>
  <si>
    <t>D - EQUIPEMENTS INSTALLATION</t>
  </si>
  <si>
    <t>- Customer's staff training, on site</t>
  </si>
  <si>
    <t>Intervention duration is included in the basic package, please refere to page 5 of this offer.</t>
  </si>
  <si>
    <t>Any extra-time on site will be invoiced following prices specified below :</t>
  </si>
  <si>
    <r>
      <rPr>
        <sz val="7"/>
        <rFont val="Times New Roman"/>
        <family val="1"/>
      </rPr>
      <t>-          T</t>
    </r>
    <r>
      <rPr>
        <sz val="8"/>
        <rFont val="Arial"/>
        <family val="2"/>
      </rPr>
      <t>ravel expenses in France (without plane ticket)</t>
    </r>
  </si>
  <si>
    <t>Temps d'étude</t>
  </si>
  <si>
    <t>Votre interlocuteur technique</t>
  </si>
  <si>
    <t>A .</t>
  </si>
  <si>
    <t>Your commercial contact</t>
  </si>
  <si>
    <t>Your technical contact</t>
  </si>
  <si>
    <t>Votre interlocuteur commercial</t>
  </si>
  <si>
    <t>Swift Bank transfer, 30 days from invoice, except for immediate payment</t>
  </si>
  <si>
    <t>Champs libre pour autres termes --&gt;</t>
  </si>
  <si>
    <t>champs à modifier</t>
  </si>
  <si>
    <t>100% before dispatch, immediate payment</t>
  </si>
  <si>
    <t>Mise a disposition du matériel</t>
  </si>
  <si>
    <t>Planning d'intervention</t>
  </si>
  <si>
    <t>6a</t>
  </si>
  <si>
    <t>6b</t>
  </si>
  <si>
    <t>On site installation</t>
  </si>
  <si>
    <t>Page 4</t>
  </si>
  <si>
    <t>Affaire complexe</t>
  </si>
  <si>
    <t>Virement bancaire à 45 jours fin de mois sauf paiements immédiats.</t>
  </si>
  <si>
    <t>PAVAN Christian</t>
  </si>
  <si>
    <t>CLERC Valérie</t>
  </si>
  <si>
    <t>KIRITCHENKO Alain</t>
  </si>
  <si>
    <t>lieu ?</t>
  </si>
  <si>
    <t>VERSION</t>
  </si>
  <si>
    <t>*</t>
  </si>
  <si>
    <t>N° DE DEVIS</t>
  </si>
  <si>
    <t>CLIENT FINAL</t>
  </si>
  <si>
    <t>ABB</t>
  </si>
  <si>
    <t>GE</t>
  </si>
  <si>
    <t>Working days per week</t>
  </si>
  <si>
    <r>
      <t>W</t>
    </r>
    <r>
      <rPr>
        <sz val="11"/>
        <rFont val="Arial"/>
        <family val="2"/>
      </rPr>
      <t>orking hours per day</t>
    </r>
  </si>
  <si>
    <r>
      <t>M</t>
    </r>
    <r>
      <rPr>
        <sz val="11"/>
        <rFont val="Arial"/>
        <family val="2"/>
      </rPr>
      <t xml:space="preserve">aximum of </t>
    </r>
    <r>
      <rPr>
        <sz val="11"/>
        <rFont val="Arial"/>
        <family val="2"/>
      </rPr>
      <t>working hours per week</t>
    </r>
  </si>
  <si>
    <t>For each calendar day, beyond</t>
  </si>
  <si>
    <t>hours</t>
  </si>
  <si>
    <t>For each calendar week, beyond</t>
  </si>
  <si>
    <r>
      <t xml:space="preserve">Night hours (between </t>
    </r>
    <r>
      <rPr>
        <b/>
        <sz val="11"/>
        <rFont val="Arial"/>
        <family val="2"/>
      </rPr>
      <t>22h</t>
    </r>
    <r>
      <rPr>
        <sz val="11"/>
        <rFont val="Arial"/>
        <family val="2"/>
      </rPr>
      <t xml:space="preserve"> &amp; </t>
    </r>
    <r>
      <rPr>
        <b/>
        <sz val="11"/>
        <rFont val="Arial"/>
        <family val="2"/>
      </rPr>
      <t>6h</t>
    </r>
    <r>
      <rPr>
        <sz val="11"/>
        <rFont val="Arial"/>
        <family val="2"/>
      </rPr>
      <t>)</t>
    </r>
  </si>
  <si>
    <t>PROJECT NAME :</t>
  </si>
  <si>
    <t>END USER :</t>
  </si>
  <si>
    <t>CONTRACTOR :</t>
  </si>
  <si>
    <t>BUYER :</t>
  </si>
  <si>
    <t>Offer reference :</t>
  </si>
  <si>
    <t>Sales:</t>
  </si>
  <si>
    <t>Quotation :</t>
  </si>
  <si>
    <t>commercial offer - services</t>
  </si>
  <si>
    <t>saisir</t>
  </si>
  <si>
    <t>saisir le lieu</t>
  </si>
  <si>
    <r>
      <t>-</t>
    </r>
    <r>
      <rPr>
        <sz val="7"/>
        <rFont val="Times New Roman"/>
        <family val="1"/>
      </rPr>
      <t xml:space="preserve">          </t>
    </r>
    <r>
      <rPr>
        <sz val="11"/>
        <rFont val="Arial"/>
        <family val="2"/>
      </rPr>
      <t>The present Commercial Offer</t>
    </r>
  </si>
  <si>
    <r>
      <t>-</t>
    </r>
    <r>
      <rPr>
        <sz val="7"/>
        <rFont val="Times New Roman"/>
        <family val="1"/>
      </rPr>
      <t xml:space="preserve">          </t>
    </r>
    <r>
      <rPr>
        <sz val="11"/>
        <rFont val="Arial"/>
        <family val="2"/>
      </rPr>
      <t>RFQ (Request For Quotation)</t>
    </r>
  </si>
  <si>
    <r>
      <t>A.</t>
    </r>
    <r>
      <rPr>
        <b/>
        <sz val="7"/>
        <color indexed="49"/>
        <rFont val="Times New Roman"/>
        <family val="1"/>
      </rPr>
      <t xml:space="preserve">             </t>
    </r>
    <r>
      <rPr>
        <b/>
        <sz val="11"/>
        <color indexed="49"/>
        <rFont val="Arial"/>
        <family val="2"/>
      </rPr>
      <t> </t>
    </r>
  </si>
  <si>
    <r>
      <t>B.</t>
    </r>
    <r>
      <rPr>
        <b/>
        <sz val="7"/>
        <color indexed="49"/>
        <rFont val="Times New Roman"/>
        <family val="1"/>
      </rPr>
      <t xml:space="preserve">             </t>
    </r>
    <r>
      <rPr>
        <b/>
        <sz val="11"/>
        <color indexed="49"/>
        <rFont val="Arial"/>
        <family val="2"/>
      </rPr>
      <t> </t>
    </r>
  </si>
  <si>
    <r>
      <t>C.</t>
    </r>
    <r>
      <rPr>
        <b/>
        <sz val="7"/>
        <color indexed="49"/>
        <rFont val="Times New Roman"/>
        <family val="1"/>
      </rPr>
      <t xml:space="preserve">             </t>
    </r>
    <r>
      <rPr>
        <b/>
        <sz val="11"/>
        <color indexed="49"/>
        <rFont val="Arial"/>
        <family val="2"/>
      </rPr>
      <t> </t>
    </r>
  </si>
  <si>
    <r>
      <t>D.</t>
    </r>
    <r>
      <rPr>
        <b/>
        <sz val="7"/>
        <color indexed="49"/>
        <rFont val="Times New Roman"/>
        <family val="1"/>
      </rPr>
      <t xml:space="preserve">             </t>
    </r>
    <r>
      <rPr>
        <b/>
        <sz val="11"/>
        <color indexed="49"/>
        <rFont val="Arial"/>
        <family val="2"/>
      </rPr>
      <t> </t>
    </r>
  </si>
  <si>
    <r>
      <t>E.</t>
    </r>
    <r>
      <rPr>
        <b/>
        <sz val="7"/>
        <color indexed="49"/>
        <rFont val="Times New Roman"/>
        <family val="1"/>
      </rPr>
      <t xml:space="preserve">             </t>
    </r>
    <r>
      <rPr>
        <b/>
        <sz val="11"/>
        <color indexed="49"/>
        <rFont val="Arial"/>
        <family val="2"/>
      </rPr>
      <t> </t>
    </r>
  </si>
  <si>
    <t>NORMABLOC</t>
  </si>
  <si>
    <t>GEMSTART 5</t>
  </si>
  <si>
    <t>FOB (CCI 2010)</t>
  </si>
  <si>
    <t>BP 60078 Chatenoy Le Royal - 71325 Chalon/saone Cedex</t>
  </si>
  <si>
    <t>saisir si faux</t>
  </si>
  <si>
    <t>Plans et schémas</t>
  </si>
  <si>
    <t>NOM DU PROJET :</t>
  </si>
  <si>
    <t>CLIENT FINAL :</t>
  </si>
  <si>
    <t>ACHETEUR :</t>
  </si>
  <si>
    <t>Offre n° :</t>
  </si>
  <si>
    <t>Commerce :</t>
  </si>
  <si>
    <t>Chiffrage :</t>
  </si>
  <si>
    <t>LAUWERS Raphael</t>
  </si>
  <si>
    <t>commerçant export</t>
  </si>
  <si>
    <t>langue</t>
  </si>
  <si>
    <t>Français</t>
  </si>
  <si>
    <t>Anglais</t>
  </si>
  <si>
    <t>30% advance payment
70% at EXW delivery France</t>
  </si>
  <si>
    <t>100% advance payment</t>
  </si>
  <si>
    <t>Covered at 100% by L/C irrevocable and confirmed
by a 1st order French bank</t>
  </si>
  <si>
    <t>offre commerciale - services</t>
  </si>
  <si>
    <t>SCHEMA N°</t>
  </si>
  <si>
    <t>Cahier des charges</t>
  </si>
  <si>
    <t>Langue</t>
  </si>
  <si>
    <t>N° Offre</t>
  </si>
  <si>
    <t>Quotation ref</t>
  </si>
  <si>
    <t>Nom du projet</t>
  </si>
  <si>
    <t>Project name</t>
  </si>
  <si>
    <t>Temps passé au chiffrage</t>
  </si>
  <si>
    <t>NOTA</t>
  </si>
  <si>
    <r>
      <t>NB DE P</t>
    </r>
    <r>
      <rPr>
        <sz val="8"/>
        <rFont val="Calibri"/>
        <family val="2"/>
      </rPr>
      <t>ÔLES</t>
    </r>
  </si>
  <si>
    <t>légende EN</t>
  </si>
  <si>
    <t>légende FR</t>
  </si>
  <si>
    <t>TYPE</t>
  </si>
  <si>
    <t>SWG TYPE</t>
  </si>
  <si>
    <t>REFERENCE / DETAILS</t>
  </si>
  <si>
    <t>NUMBER OF POLES</t>
  </si>
  <si>
    <t>SCHEMA ASSOCIE</t>
  </si>
  <si>
    <t>QTT</t>
  </si>
  <si>
    <t>QTY</t>
  </si>
  <si>
    <t>PRIX TOTAL</t>
  </si>
  <si>
    <t>PLANS</t>
  </si>
  <si>
    <t>Schematics &amp; drawings</t>
  </si>
  <si>
    <t>Sous réserve des éléments fournis par le client</t>
  </si>
  <si>
    <t>Legalization fees for documentation</t>
  </si>
  <si>
    <t>Following contractor's datas</t>
  </si>
  <si>
    <t>Type de fourniture</t>
  </si>
  <si>
    <t>Partie Fixe + Mobile</t>
  </si>
  <si>
    <t>Material</t>
  </si>
  <si>
    <t>Fixed Part</t>
  </si>
  <si>
    <t>Mobile Part</t>
  </si>
  <si>
    <t>Fixed + Mobile Part</t>
  </si>
  <si>
    <t>Pièce seule</t>
  </si>
  <si>
    <t>Services sur site</t>
  </si>
  <si>
    <t>On site Services</t>
  </si>
  <si>
    <t>Estimated work time on site :</t>
  </si>
  <si>
    <t>InCoTerm</t>
  </si>
  <si>
    <t xml:space="preserve">EXW (ICC 2010) </t>
  </si>
  <si>
    <t>EBT, Chatenoy Le Royal, France</t>
  </si>
  <si>
    <t>Lieu?</t>
  </si>
  <si>
    <t>Port de ?</t>
  </si>
  <si>
    <t>DAP (ICC 2010)</t>
  </si>
  <si>
    <t>DDP (ICC 2010)</t>
  </si>
  <si>
    <t>Emballage optionnel</t>
  </si>
  <si>
    <t>Optional Packing</t>
  </si>
  <si>
    <t>SOUS TOTAL HT</t>
  </si>
  <si>
    <t>SOUS TOTAL HT SERVICES</t>
  </si>
  <si>
    <t>SOUS TOTAL HT TRANSPORT &amp; EMBALLAGE</t>
  </si>
  <si>
    <t>PRIX TOTAL HT</t>
  </si>
  <si>
    <t>SUB-TOTAL EXCLUDING VAT</t>
  </si>
  <si>
    <t>SUB-TOTAL FOR SERVICES EXCLUDING VAT</t>
  </si>
  <si>
    <t>SUB-TOTAL FOR PACKING &amp; DELIVERY EXCLUDING VAT</t>
  </si>
  <si>
    <t>TOTAL PRICE EXCLUDING VAT</t>
  </si>
  <si>
    <t>Légende</t>
  </si>
  <si>
    <t>Colonne1</t>
  </si>
  <si>
    <t>Type de TGBT</t>
  </si>
  <si>
    <t>Taux horaire</t>
  </si>
  <si>
    <t>Coeff</t>
  </si>
  <si>
    <t>Tiroirs</t>
  </si>
  <si>
    <t>Coeff France</t>
  </si>
  <si>
    <t>Coeff normal</t>
  </si>
  <si>
    <t>Temps Harmony</t>
  </si>
  <si>
    <t>TMCD par ITEM</t>
  </si>
  <si>
    <t>Colonne14</t>
  </si>
  <si>
    <t>Colonne15</t>
  </si>
  <si>
    <t>Colonne16</t>
  </si>
  <si>
    <t>Colonne17</t>
  </si>
  <si>
    <t>Nb d'Item</t>
  </si>
  <si>
    <t>Px au m²</t>
  </si>
  <si>
    <t>Base prix</t>
  </si>
  <si>
    <t>included</t>
  </si>
  <si>
    <t>founitures</t>
  </si>
  <si>
    <t>total</t>
  </si>
  <si>
    <t>FOURNITURES</t>
  </si>
  <si>
    <t>DIVERS</t>
  </si>
  <si>
    <t>Cout</t>
  </si>
  <si>
    <t>Heures d'études</t>
  </si>
  <si>
    <t>Cout des heures</t>
  </si>
  <si>
    <t>Cout du matériel</t>
  </si>
  <si>
    <t>COS</t>
  </si>
  <si>
    <t>Total m²</t>
  </si>
  <si>
    <t>Coef</t>
  </si>
  <si>
    <t>CD COS</t>
  </si>
  <si>
    <t>Frais de légalisation</t>
  </si>
  <si>
    <t>Version</t>
  </si>
  <si>
    <t>Délai</t>
  </si>
  <si>
    <t>Gamme</t>
  </si>
  <si>
    <t>Type fourniture</t>
  </si>
  <si>
    <t>Complexe</t>
  </si>
  <si>
    <t>Obsolescence</t>
  </si>
  <si>
    <t>Long délai</t>
  </si>
  <si>
    <t>Etudes longues</t>
  </si>
  <si>
    <t>Qtt</t>
  </si>
  <si>
    <t>Délai client</t>
  </si>
  <si>
    <t>Janvier 2012</t>
  </si>
  <si>
    <t>Quantité d'items différente</t>
  </si>
  <si>
    <t>4.3</t>
  </si>
  <si>
    <t>5.1</t>
  </si>
  <si>
    <t>5.3</t>
  </si>
  <si>
    <t>5.4</t>
  </si>
  <si>
    <t>choix</t>
  </si>
  <si>
    <t>TMCD COS</t>
  </si>
  <si>
    <t>Fournisseur</t>
  </si>
  <si>
    <t>Schneider</t>
  </si>
  <si>
    <t>Heures de Prod HARMONY</t>
  </si>
  <si>
    <t>VAL</t>
  </si>
  <si>
    <t>Temps x Qtt</t>
  </si>
  <si>
    <t xml:space="preserve">Version </t>
  </si>
  <si>
    <t>Le montant minimum d'une commande est de 500€ HT (hors emballage et expédition). Toute modification de cablage doit être faite par COMECA ou l'un de ses prestataires.</t>
  </si>
  <si>
    <t>The minimum amount for a purchase order is 500€ (excluding packing and shipment). Any wiring modification must be made by COMECA or any of its providers, otherwise the warranty is no longer applied to the concerned equipment.</t>
  </si>
  <si>
    <t>CONTACTS</t>
  </si>
  <si>
    <t>OBJET :</t>
  </si>
  <si>
    <t>Projet neuf en cours</t>
  </si>
  <si>
    <t>Dernière affaire sensible</t>
  </si>
  <si>
    <t>Etudes</t>
  </si>
  <si>
    <t>Emplacement désiré par tiroir</t>
  </si>
  <si>
    <t>Tableau</t>
  </si>
  <si>
    <t>Colonne</t>
  </si>
  <si>
    <t>Compartiment</t>
  </si>
  <si>
    <t>Nom tiroir</t>
  </si>
  <si>
    <t>Schéma</t>
  </si>
  <si>
    <t>Calibre</t>
  </si>
  <si>
    <t>Autre</t>
  </si>
  <si>
    <t>Mail :</t>
  </si>
  <si>
    <t>Récapitulatif de la demande du client</t>
  </si>
  <si>
    <t>PRESTATION (informations obligatoires)</t>
  </si>
  <si>
    <t>Demande du</t>
  </si>
  <si>
    <t>Offre N°</t>
  </si>
  <si>
    <t xml:space="preserve">Faisant suite à votre demande, nous avons le plaisir de vous transmettre ci-après notre meilleure offre technique et commerciale.                                                                                                                                                                                                           </t>
  </si>
  <si>
    <t>xx/xx/xx</t>
  </si>
  <si>
    <t>de M. xxxxxx</t>
  </si>
  <si>
    <t>30 jours</t>
  </si>
  <si>
    <t>Référence est faite aux numéros des articles de nos Conditions Générales disponibles sous le lien suivant :</t>
  </si>
  <si>
    <t>http://www.comeca-group.com/cgfp</t>
  </si>
  <si>
    <t>B . PRESTATIONS</t>
  </si>
  <si>
    <t>Penalités de retard</t>
  </si>
  <si>
    <t>COMECA EBT n'accepte aucune pénalité pour retard de livraison des matériels, prestations ou documentations</t>
  </si>
  <si>
    <t>Restant à votre disposition pour tout complément d'information et dans l'attente d'un prochain rendez-vous.</t>
  </si>
  <si>
    <t>plans de façade et schémas utilisés pour le chiffrage</t>
  </si>
  <si>
    <t>- Rapport de Fin d'Intervention valant début de garantie</t>
  </si>
  <si>
    <r>
      <rPr>
        <u/>
        <sz val="11"/>
        <rFont val="Wingdings"/>
        <charset val="2"/>
      </rPr>
      <t></t>
    </r>
    <r>
      <rPr>
        <u/>
        <sz val="9.35"/>
        <rFont val="Arial"/>
        <family val="2"/>
      </rPr>
      <t xml:space="preserve"> </t>
    </r>
    <r>
      <rPr>
        <u/>
        <sz val="11"/>
        <rFont val="Arial"/>
        <family val="2"/>
      </rPr>
      <t>Prestation sur site:</t>
    </r>
  </si>
  <si>
    <t>Type d'offre</t>
  </si>
  <si>
    <t>Nouveau client (Création de compte)</t>
  </si>
  <si>
    <t xml:space="preserve">Ces informations sont essentielles au chiffrage. </t>
  </si>
  <si>
    <t>Date de mise en place</t>
  </si>
  <si>
    <t>COMPLEMENT D'INFORMATION</t>
  </si>
  <si>
    <t>Particularités</t>
  </si>
  <si>
    <t>Équipements Complémentaires</t>
  </si>
  <si>
    <t>date à confirmer 1 mois avant l'opération prévue en 1 fois.</t>
  </si>
  <si>
    <t>- 12 mois après la mise en place par nos services</t>
  </si>
  <si>
    <t>Nous n'acceptons pas les retenues de Garantie sur les commandes de pièces de rechange et d'équipements complémentaires.</t>
  </si>
  <si>
    <t>30% d'acompte (paiement immédiat)
70% à la mise en place du matériel</t>
  </si>
  <si>
    <t>En cas d'annulation de commande par l'Acheteur, les frais d'annulation représenteront au minimum : (pourcentage du montant total de la commande)</t>
  </si>
  <si>
    <t>- 100 % ultérieurement</t>
  </si>
  <si>
    <t>- 40% jusqu'à 1 semaine après l'émission de l'accusé de réception de commande par le vendeur (études, appros matériel et mise à jour des plans)</t>
  </si>
  <si>
    <t>Le vendeur fournit les matériels décrits dans cette offre, la mise à jour des plans et schémas suivant les informations en notre possession, et uniquement sur les modifications concernées par cette offre.</t>
  </si>
  <si>
    <t xml:space="preserve">A l'attention </t>
  </si>
  <si>
    <t>Détail de la prestation :</t>
  </si>
  <si>
    <r>
      <rPr>
        <u/>
        <sz val="11"/>
        <rFont val="Wingdings"/>
        <charset val="2"/>
      </rPr>
      <t></t>
    </r>
    <r>
      <rPr>
        <u/>
        <sz val="9.35"/>
        <rFont val="Arial"/>
        <family val="2"/>
      </rPr>
      <t xml:space="preserve"> </t>
    </r>
    <r>
      <rPr>
        <u/>
        <sz val="11"/>
        <rFont val="Arial"/>
        <family val="2"/>
      </rPr>
      <t>Prestation sur site (selon proposition dans le tableau de prix) :</t>
    </r>
  </si>
  <si>
    <r>
      <rPr>
        <u/>
        <sz val="11"/>
        <rFont val="Wingdings"/>
        <charset val="2"/>
      </rPr>
      <t></t>
    </r>
    <r>
      <rPr>
        <u/>
        <sz val="11"/>
        <rFont val="Arial"/>
        <family val="2"/>
      </rPr>
      <t xml:space="preserve"> L'offre du vendeur n'inclut pas (sauf indication contraire dans notre offre technique):</t>
    </r>
  </si>
  <si>
    <t>Le Contrat restera inchangé tant que l'Acheteur n'aura pas notifié par avenant à la commande son acceptation de l'offre de prix et/ou de délais, relative aux demandes de modification.</t>
  </si>
  <si>
    <t>- Installation des tiroirs, parties fixes et mobiles (hors raccordement aval puissance et auxiliaires)</t>
  </si>
  <si>
    <r>
      <rPr>
        <u/>
        <sz val="11"/>
        <rFont val="Wingdings"/>
        <charset val="2"/>
      </rPr>
      <t></t>
    </r>
    <r>
      <rPr>
        <u/>
        <sz val="9.35"/>
        <rFont val="Arial"/>
        <family val="2"/>
      </rPr>
      <t xml:space="preserve"> </t>
    </r>
    <r>
      <rPr>
        <u/>
        <sz val="11"/>
        <rFont val="Arial"/>
        <family val="2"/>
      </rPr>
      <t>Fournitures et pose des éléments listés ci-dessous :</t>
    </r>
  </si>
  <si>
    <t>Les fournitures et pièces telles que décrites ci-dessous.</t>
  </si>
  <si>
    <t>PRESTATIONS SUR SITE</t>
  </si>
  <si>
    <t>DETAILS</t>
  </si>
  <si>
    <t>Prix total HT de l'offre de services :</t>
  </si>
  <si>
    <t>Abaques temps études</t>
  </si>
  <si>
    <t>tiroirs</t>
  </si>
  <si>
    <t>heures</t>
  </si>
  <si>
    <t>PV sans arrondi</t>
  </si>
  <si>
    <t>PLANTIN René</t>
  </si>
  <si>
    <t>RPN</t>
  </si>
  <si>
    <t>Conditions d'exécution des travaux</t>
  </si>
  <si>
    <t>3.1.1</t>
  </si>
  <si>
    <t>Aucun service n'est proposé dans le cadre de la présente offre, à l'excéption des prestations décrites dans la fiche de prix.</t>
  </si>
  <si>
    <t>70% à la mise à disposition (paiement immédiat)
30% à la mise en place (paiement immédiat)
50% à la livraison EXW (immédiat)</t>
  </si>
  <si>
    <t>Installation des tiroirs</t>
  </si>
  <si>
    <t>Drawers installation</t>
  </si>
  <si>
    <t>Update, limited to the equipment included in this offer</t>
  </si>
  <si>
    <t>Explication sur la construction du fichier</t>
  </si>
  <si>
    <t>L'offre est bilingue</t>
  </si>
  <si>
    <t>La langue des champs est donc définie par la case B1 de la page de garde</t>
  </si>
  <si>
    <t>Les données sont reportées entre onglets, il faut donc commencer par le premier onglet afin de ne pas travailler inutilement</t>
  </si>
  <si>
    <t>Tout les champs qui se modifient automatiquement sont issus de l'onglet DC (données de Chiffrage)</t>
  </si>
  <si>
    <t>Explication sur l'onglet DC</t>
  </si>
  <si>
    <t>Cet onglet contient tout les paramètres de l'offre.</t>
  </si>
  <si>
    <t>Si des modifications doivent être apportées, il faut faire attention à modifier le bon champs.</t>
  </si>
  <si>
    <t>Beaucoup de champs sont conditionnés par le choix de la langue.</t>
  </si>
  <si>
    <t>Les champs à modifier sont donc les champs de droite, ceux sans formule</t>
  </si>
  <si>
    <r>
      <t xml:space="preserve">Il y a donc les cases conditionnées sur la gauche de la page </t>
    </r>
    <r>
      <rPr>
        <sz val="10"/>
        <color indexed="62"/>
        <rFont val="Arial"/>
        <family val="2"/>
      </rPr>
      <t>(en bleu)</t>
    </r>
    <r>
      <rPr>
        <sz val="10"/>
        <rFont val="Arial"/>
        <family val="2"/>
      </rPr>
      <t xml:space="preserve"> et les choix FR et EN sur la droite.</t>
    </r>
  </si>
  <si>
    <t>AK</t>
  </si>
  <si>
    <t>Fourniture des schémas tiroirs et plan de face  avant TGBT de l'offre</t>
  </si>
  <si>
    <t>+33  608 57 76 57     r.lauwers@comeca-group.com</t>
  </si>
  <si>
    <t>RABAH Lahoury</t>
  </si>
  <si>
    <t>+33 6 71 90 55 12    g.lachon@comeca-group.com</t>
  </si>
  <si>
    <t>+33 6 76 98 70 38    s.leguillous@comeca-group.com</t>
  </si>
  <si>
    <t>+33 3 85 98 23 20  c.pavan@comeca-group.com</t>
  </si>
  <si>
    <t>nom  +33 3 85 98  + mail@comeca-group.com</t>
  </si>
  <si>
    <t>+33 3 85 98 22 52   v.clerc@comeca-group.com</t>
  </si>
  <si>
    <t>+33 3 85 98 22 42   r.plantin@comeca-group.com</t>
  </si>
  <si>
    <t>3.2</t>
  </si>
  <si>
    <t>+33 6 32 27 31 23   rlahoury@yahoo.fr</t>
  </si>
  <si>
    <t>Les pièces de rechanges tels que décrits dans l'offre.</t>
  </si>
  <si>
    <t xml:space="preserve">Cette prestation sera effectuée par un intervenant COMECA  </t>
  </si>
  <si>
    <t>- Installation des parties fixes et mobiles (hors raccordement aval puissance et auxiliaires)</t>
  </si>
  <si>
    <t xml:space="preserve">   N° DE PROJET SERVICE :</t>
  </si>
  <si>
    <t>DATE DE TRANSMISSION DU PROJET :</t>
  </si>
  <si>
    <t>CLIENT DONNEUR D'ORDRE :</t>
  </si>
  <si>
    <t>N° DE COMMANDE :</t>
  </si>
  <si>
    <t>CHARGE D'AFFAIRE :</t>
  </si>
  <si>
    <t>RSS</t>
  </si>
  <si>
    <t>DATE D'INTERVENTION :</t>
  </si>
  <si>
    <t>CONTACT CLIENT:</t>
  </si>
  <si>
    <t>INTERVENANT :</t>
  </si>
  <si>
    <t>ECR</t>
  </si>
  <si>
    <t>DATE :</t>
  </si>
  <si>
    <t>INCOTERM :</t>
  </si>
  <si>
    <t>CAISSE :</t>
  </si>
  <si>
    <t>DATE MAD :</t>
  </si>
  <si>
    <t>TECHNICIEN D'AFFAIRE :</t>
  </si>
  <si>
    <t>COLONNES D'ADJONCTION</t>
  </si>
  <si>
    <t xml:space="preserve">DEVIS </t>
  </si>
  <si>
    <t xml:space="preserve">COLONNE </t>
  </si>
  <si>
    <t>ACHATS :</t>
  </si>
  <si>
    <t>TCO:</t>
  </si>
  <si>
    <t>Heures ETUDES :</t>
  </si>
  <si>
    <t>DATE DE TRANSMISSION DU PROJET</t>
  </si>
  <si>
    <t>CLIENT DONNEUR D'ORDRE</t>
  </si>
  <si>
    <t>CONTACT TECHNIQUE</t>
  </si>
  <si>
    <t>DATE D'APPROBATION</t>
  </si>
  <si>
    <t>DATE D'APPROVISIONNEMENT</t>
  </si>
  <si>
    <t>DATE DE MISE A DISPOSITION</t>
  </si>
  <si>
    <t>ACHATS</t>
  </si>
  <si>
    <t>Heures ETUDES</t>
  </si>
  <si>
    <t>Heures MO ATELIER</t>
  </si>
  <si>
    <t xml:space="preserve">   - N° D'AFFAIRE D'ORIGINE :</t>
  </si>
  <si>
    <t xml:space="preserve">    - TYPE DE TABLEAU :</t>
  </si>
  <si>
    <t>QUANTITATIF:</t>
  </si>
  <si>
    <t>PF</t>
  </si>
  <si>
    <t>PM</t>
  </si>
  <si>
    <t>PIECES SEULES</t>
  </si>
  <si>
    <t>PEINTURE CHARPENTE :</t>
  </si>
  <si>
    <t>PEINTURE FRONTON :</t>
  </si>
  <si>
    <t>JEU DE BARRES :</t>
  </si>
  <si>
    <t>N° DE PLAN D'ENSEMBLE :</t>
  </si>
  <si>
    <t>N° DE SCHEMA :</t>
  </si>
  <si>
    <t>SPECIFICATION TECHNIQUE :</t>
  </si>
  <si>
    <t xml:space="preserve"> PHOTOS :</t>
  </si>
  <si>
    <t xml:space="preserve">   - REMARQUES :</t>
  </si>
  <si>
    <t>APPROS A LONG DELAI</t>
  </si>
  <si>
    <t>N° :</t>
  </si>
  <si>
    <t>Heures MO ATELIER :</t>
  </si>
  <si>
    <t>AUTOMATIQUE</t>
  </si>
  <si>
    <t>FRANCO NON DECHARGE</t>
  </si>
  <si>
    <t>100% à la livraison</t>
  </si>
  <si>
    <t>paiement avant expédition</t>
  </si>
  <si>
    <t>NOM :</t>
  </si>
  <si>
    <t>- 12 mois après la livraison et/ou la mise en place par nos services</t>
  </si>
  <si>
    <t xml:space="preserve">50% à la cde (paiement immédiat) - 50% à la livraison EXW  </t>
  </si>
  <si>
    <t xml:space="preserve">30% à la cde - 60% à la livraison - 10% après installation
 </t>
  </si>
  <si>
    <t>+33 3 85 98 22 31   a.kiritchenko@comeca-group.com</t>
  </si>
  <si>
    <t>+33 6 80 47 85 79    g.krolic@comeca-group.com</t>
  </si>
  <si>
    <t>+33 6 78 32 70 29    p.dhostingue@comeca-group.com</t>
  </si>
  <si>
    <t>+33 6 89 32 54 08    s.lucas@comeca-group.com</t>
  </si>
  <si>
    <r>
      <rPr>
        <u/>
        <sz val="10"/>
        <color rgb="FFFF0000"/>
        <rFont val="Arial"/>
        <family val="2"/>
      </rPr>
      <t>Nuit</t>
    </r>
    <r>
      <rPr>
        <sz val="10"/>
        <color rgb="FFFF0000"/>
        <rFont val="Arial"/>
        <family val="2"/>
      </rPr>
      <t xml:space="preserve"> (Semaine ou weekend) : + 50%</t>
    </r>
  </si>
  <si>
    <r>
      <rPr>
        <u/>
        <sz val="10"/>
        <color rgb="FFFF0000"/>
        <rFont val="Arial"/>
        <family val="2"/>
      </rPr>
      <t>Journée le weekend</t>
    </r>
    <r>
      <rPr>
        <sz val="10"/>
        <color rgb="FFFF0000"/>
        <rFont val="Arial"/>
        <family val="2"/>
      </rPr>
      <t xml:space="preserve"> : Samedi + 50%   -   Dimanche et/ou jour férié : 100%</t>
    </r>
  </si>
  <si>
    <t>D le manach</t>
  </si>
  <si>
    <t>de M.</t>
  </si>
  <si>
    <t>Sous Total HT SERVICES</t>
  </si>
  <si>
    <t>GD 400</t>
  </si>
  <si>
    <t xml:space="preserve">90% à la livraison - 10%  aprés installation 
 </t>
  </si>
  <si>
    <t>90 jours</t>
  </si>
  <si>
    <t>To define</t>
  </si>
  <si>
    <t>email of 25th June</t>
  </si>
  <si>
    <t>jl.tanguy@comeca-group.com</t>
  </si>
  <si>
    <t>TANGUY Jean-louis</t>
  </si>
  <si>
    <t>AUSTRALIA</t>
  </si>
  <si>
    <t>Standard EBT</t>
  </si>
  <si>
    <t xml:space="preserve">Plan utilisé pour chiffrage : </t>
  </si>
  <si>
    <t>EL KOUSSAIMI NAWFAL</t>
  </si>
  <si>
    <t>+212 (0)666 931 466  n.elkoussaimi@comeca-group.com</t>
  </si>
  <si>
    <t xml:space="preserve">URBANIAK Kevin  </t>
  </si>
  <si>
    <t>+33 6 88 85 52 20   k.urbaniak@comeca-group.com</t>
  </si>
  <si>
    <t>MF1075-M</t>
  </si>
  <si>
    <t>MR6010</t>
  </si>
  <si>
    <t>GD600</t>
  </si>
  <si>
    <t>Intervention</t>
  </si>
  <si>
    <r>
      <t xml:space="preserve">Faisant suite à votre demande, nous avons le plaisir de vous transmettre ci-après notre meilleure offre technique et commerciale. 
</t>
    </r>
    <r>
      <rPr>
        <b/>
        <i/>
        <sz val="12"/>
        <color rgb="FFFF0000"/>
        <rFont val="Arial"/>
        <family val="2"/>
      </rPr>
      <t>Merci d'adresser vos commandes à votre interlocuteur commercial indiqué ci dessous</t>
    </r>
    <r>
      <rPr>
        <i/>
        <sz val="11"/>
        <rFont val="Arial"/>
        <family val="2"/>
      </rPr>
      <t xml:space="preserve">                                                                                                                                                                                                       </t>
    </r>
  </si>
  <si>
    <t xml:space="preserve">date d'intervention à déterminer avec le client </t>
  </si>
  <si>
    <t>DJELTI Stephane</t>
  </si>
  <si>
    <t>+33 6 76 98 67 20    s.djelti@comeca-group.com</t>
  </si>
  <si>
    <t>Délai de Livraison (Départ Usine)</t>
  </si>
  <si>
    <t xml:space="preserve">                                   N° Intra Communautaire FR 89 389 191 412</t>
  </si>
  <si>
    <t xml:space="preserve">    SIRET: 389 191 412 00029 - APE 2712Z</t>
  </si>
  <si>
    <t>MARTIN Vincent</t>
  </si>
  <si>
    <t>VMN</t>
  </si>
  <si>
    <t>+33 3 85 98 22 08   v.martin@comeca-group.com</t>
  </si>
  <si>
    <r>
      <t>semaines</t>
    </r>
    <r>
      <rPr>
        <sz val="10"/>
        <color rgb="FFFF0000"/>
        <rFont val="Arial"/>
        <family val="2"/>
      </rPr>
      <t xml:space="preserve"> </t>
    </r>
    <r>
      <rPr>
        <sz val="10"/>
        <rFont val="Arial"/>
        <family val="2"/>
      </rPr>
      <t xml:space="preserve">à réception du bon de commande à EBT Chatenoy Le Royal </t>
    </r>
  </si>
  <si>
    <t xml:space="preserve">JUILLET 2017 </t>
  </si>
  <si>
    <t>30% à la cde - 70% à la livraison</t>
  </si>
  <si>
    <t xml:space="preserve">90% à la livraison - 10%  aprés installation 
 </t>
  </si>
  <si>
    <t xml:space="preserve">Installation des tiroirs </t>
  </si>
  <si>
    <t>Mise en place des tiroirs par un technicien COMECA en semaine et en journée</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</si>
</sst>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6" formatCode="#,##0\ &quot;€&quot;;[Red]\-#,##0\ &quot;€&quot;"/>
    <numFmt numFmtId="44" formatCode="_-* #,##0.00\ &quot;€&quot;_-;\-* #,##0.00\ &quot;€&quot;_-;_-* &quot;-&quot;??\ &quot;€&quot;_-;_-@_-"/>
    <numFmt numFmtId="164" formatCode="_-* #,##0.00\ &quot;F&quot;_-;\-* #,##0.00\ &quot;F&quot;_-;_-* &quot;-&quot;??\ &quot;F&quot;_-;_-@_-"/>
    <numFmt numFmtId="165" formatCode="_-* #,##0.00\ _F_-;\-* #,##0.00\ _F_-;_-* &quot;-&quot;??\ _F_-;_-@_-"/>
    <numFmt numFmtId="166" formatCode="#,##0\ &quot;€&quot;"/>
    <numFmt numFmtId="167" formatCode="0#&quot; &quot;##&quot; &quot;##&quot; &quot;##&quot; &quot;##"/>
    <numFmt numFmtId="168" formatCode="00000"/>
    <numFmt numFmtId="169" formatCode="dd/mm/yy;@"/>
    <numFmt numFmtId="170" formatCode="_-* #,##0\ &quot;€&quot;_-;\-* #,##0\ &quot;€&quot;_-;_-* &quot;-&quot;??\ &quot;€&quot;_-;_-@_-"/>
  </numFmts>
  <fonts count="90">
    <font>
      <sz val="10"/>
      <name val="Arial"/>
    </font>
    <font>
      <b/>
      <sz val="10"/>
      <name val="Arial"/>
      <family val="2"/>
    </font>
    <font>
      <sz val="10"/>
      <name val="Arial"/>
      <family val="2"/>
    </font>
    <font>
      <b/>
      <sz val="9"/>
      <name val="Arial"/>
      <family val="2"/>
    </font>
    <font>
      <b/>
      <sz val="12"/>
      <name val="Arial"/>
      <family val="2"/>
    </font>
    <font>
      <sz val="8"/>
      <name val="Arial"/>
      <family val="2"/>
    </font>
    <font>
      <sz val="11"/>
      <name val="Arial"/>
      <family val="2"/>
    </font>
    <font>
      <sz val="12"/>
      <name val="Arial"/>
      <family val="2"/>
    </font>
    <font>
      <sz val="10"/>
      <name val="Arial"/>
      <family val="2"/>
    </font>
    <font>
      <b/>
      <u/>
      <sz val="12"/>
      <name val="Arial"/>
      <family val="2"/>
    </font>
    <font>
      <b/>
      <u/>
      <sz val="10"/>
      <name val="Arial"/>
      <family val="2"/>
    </font>
    <font>
      <sz val="9"/>
      <name val="Arial"/>
      <family val="2"/>
    </font>
    <font>
      <u/>
      <sz val="10"/>
      <name val="Arial"/>
      <family val="2"/>
    </font>
    <font>
      <b/>
      <sz val="11"/>
      <name val="Arial"/>
      <family val="2"/>
    </font>
    <font>
      <u/>
      <sz val="11"/>
      <name val="Arial"/>
      <family val="2"/>
    </font>
    <font>
      <sz val="7"/>
      <name val="Times New Roman"/>
      <family val="1"/>
    </font>
    <font>
      <sz val="11"/>
      <color indexed="12"/>
      <name val="Arial"/>
      <family val="2"/>
    </font>
    <font>
      <sz val="8"/>
      <name val="Symbol"/>
      <family val="1"/>
      <charset val="2"/>
    </font>
    <font>
      <sz val="8"/>
      <name val="Times New Roman"/>
      <family val="1"/>
    </font>
    <font>
      <sz val="11"/>
      <name val="Times New Roman"/>
      <family val="1"/>
    </font>
    <font>
      <u/>
      <sz val="11"/>
      <name val="Wingdings"/>
      <charset val="2"/>
    </font>
    <font>
      <u/>
      <sz val="9.35"/>
      <name val="Arial"/>
      <family val="2"/>
    </font>
    <font>
      <b/>
      <u/>
      <sz val="11"/>
      <name val="Arial"/>
      <family val="2"/>
    </font>
    <font>
      <u/>
      <sz val="10.5"/>
      <name val="Arial"/>
      <family val="2"/>
    </font>
    <font>
      <u/>
      <sz val="10.5"/>
      <name val="Wingdings"/>
      <charset val="2"/>
    </font>
    <font>
      <sz val="10.5"/>
      <name val="Arial"/>
      <family val="2"/>
    </font>
    <font>
      <b/>
      <sz val="10"/>
      <name val="Ottawa"/>
      <family val="2"/>
    </font>
    <font>
      <sz val="10"/>
      <name val="Ottawa"/>
      <family val="2"/>
    </font>
    <font>
      <sz val="10"/>
      <color indexed="8"/>
      <name val="Ottawa"/>
      <family val="2"/>
    </font>
    <font>
      <b/>
      <u/>
      <sz val="16"/>
      <name val="Arial"/>
      <family val="2"/>
    </font>
    <font>
      <sz val="16"/>
      <name val="Arial"/>
      <family val="2"/>
    </font>
    <font>
      <b/>
      <sz val="11"/>
      <color indexed="49"/>
      <name val="Arial"/>
      <family val="2"/>
    </font>
    <font>
      <b/>
      <sz val="7"/>
      <color indexed="49"/>
      <name val="Times New Roman"/>
      <family val="1"/>
    </font>
    <font>
      <i/>
      <sz val="11"/>
      <name val="Arial"/>
      <family val="2"/>
    </font>
    <font>
      <sz val="8"/>
      <name val="Calibri"/>
      <family val="2"/>
    </font>
    <font>
      <sz val="8"/>
      <color indexed="81"/>
      <name val="Tahoma"/>
      <family val="2"/>
    </font>
    <font>
      <b/>
      <sz val="8"/>
      <color indexed="81"/>
      <name val="Tahoma"/>
      <family val="2"/>
    </font>
    <font>
      <b/>
      <sz val="16"/>
      <name val="Arial"/>
      <family val="2"/>
    </font>
    <font>
      <i/>
      <sz val="14"/>
      <name val="Arial"/>
      <family val="2"/>
    </font>
    <font>
      <sz val="10"/>
      <name val="Arial"/>
      <family val="2"/>
    </font>
    <font>
      <sz val="10"/>
      <color indexed="62"/>
      <name val="Arial"/>
      <family val="2"/>
    </font>
    <font>
      <sz val="14"/>
      <name val="Arial"/>
      <family val="2"/>
    </font>
    <font>
      <sz val="10"/>
      <color theme="1"/>
      <name val="Arial"/>
      <family val="2"/>
    </font>
    <font>
      <sz val="10"/>
      <color theme="0"/>
      <name val="Arial"/>
      <family val="2"/>
    </font>
    <font>
      <sz val="10"/>
      <color rgb="FFFF0000"/>
      <name val="Arial"/>
      <family val="2"/>
    </font>
    <font>
      <u/>
      <sz val="8.5"/>
      <color theme="10"/>
      <name val="Arial"/>
      <family val="2"/>
    </font>
    <font>
      <sz val="11"/>
      <color theme="1"/>
      <name val="Calibri"/>
      <family val="2"/>
      <scheme val="minor"/>
    </font>
    <font>
      <b/>
      <sz val="10"/>
      <color theme="0"/>
      <name val="Arial"/>
      <family val="2"/>
    </font>
    <font>
      <b/>
      <sz val="48"/>
      <color theme="0" tint="-0.499984740745262"/>
      <name val="BankGothic Lt BT"/>
      <family val="2"/>
    </font>
    <font>
      <b/>
      <sz val="90"/>
      <color theme="0" tint="-0.499984740745262"/>
      <name val="BankGothic Lt BT"/>
      <family val="2"/>
    </font>
    <font>
      <sz val="60"/>
      <color theme="0" tint="-0.499984740745262"/>
      <name val="BankGothic Lt BT"/>
      <family val="2"/>
    </font>
    <font>
      <b/>
      <sz val="10"/>
      <color theme="8" tint="-0.249977111117893"/>
      <name val="Arial"/>
      <family val="2"/>
    </font>
    <font>
      <sz val="9"/>
      <color rgb="FF808080"/>
      <name val="Arial"/>
      <family val="2"/>
    </font>
    <font>
      <b/>
      <sz val="16"/>
      <color theme="0"/>
      <name val="Arial"/>
      <family val="2"/>
    </font>
    <font>
      <b/>
      <sz val="11"/>
      <color theme="8" tint="-0.249977111117893"/>
      <name val="Arial"/>
      <family val="2"/>
    </font>
    <font>
      <b/>
      <sz val="10"/>
      <color theme="4" tint="-0.249977111117893"/>
      <name val="Arial"/>
      <family val="2"/>
    </font>
    <font>
      <b/>
      <sz val="11"/>
      <color theme="4" tint="-0.249977111117893"/>
      <name val="Arial"/>
      <family val="2"/>
    </font>
    <font>
      <b/>
      <u/>
      <sz val="12"/>
      <color theme="9" tint="-0.249977111117893"/>
      <name val="Arial"/>
      <family val="2"/>
    </font>
    <font>
      <sz val="10"/>
      <color theme="4" tint="-0.249977111117893"/>
      <name val="Arial"/>
      <family val="2"/>
    </font>
    <font>
      <b/>
      <sz val="14"/>
      <color theme="0"/>
      <name val="Arial"/>
      <family val="2"/>
    </font>
    <font>
      <b/>
      <sz val="20"/>
      <color theme="0"/>
      <name val="Arial"/>
      <family val="2"/>
    </font>
    <font>
      <b/>
      <sz val="12"/>
      <color theme="0"/>
      <name val="Arial"/>
      <family val="2"/>
    </font>
    <font>
      <b/>
      <u/>
      <sz val="12"/>
      <color theme="4" tint="-0.249977111117893"/>
      <name val="Arial"/>
      <family val="2"/>
    </font>
    <font>
      <b/>
      <sz val="10"/>
      <color rgb="FFFF0000"/>
      <name val="Arial"/>
      <family val="2"/>
    </font>
    <font>
      <sz val="10"/>
      <color rgb="FF0000FF"/>
      <name val="Arial"/>
      <family val="2"/>
    </font>
    <font>
      <b/>
      <u/>
      <sz val="11"/>
      <color theme="9" tint="-0.249977111117893"/>
      <name val="Arial"/>
      <family val="2"/>
    </font>
    <font>
      <b/>
      <u/>
      <sz val="11"/>
      <color theme="4" tint="-0.249977111117893"/>
      <name val="Arial"/>
      <family val="2"/>
    </font>
    <font>
      <sz val="10"/>
      <color rgb="FF0070C0"/>
      <name val="Arial"/>
      <family val="2"/>
    </font>
    <font>
      <b/>
      <sz val="10"/>
      <color rgb="FF0000FF"/>
      <name val="Arial"/>
      <family val="2"/>
    </font>
    <font>
      <sz val="10"/>
      <color theme="0" tint="-4.9989318521683403E-2"/>
      <name val="Arial"/>
      <family val="2"/>
    </font>
    <font>
      <b/>
      <sz val="12"/>
      <color theme="8" tint="-0.249977111117893"/>
      <name val="Arial"/>
      <family val="2"/>
    </font>
    <font>
      <sz val="11"/>
      <color theme="4" tint="-0.249977111117893"/>
      <name val="Arial"/>
      <family val="2"/>
    </font>
    <font>
      <sz val="10"/>
      <color theme="3" tint="0.39997558519241921"/>
      <name val="Arial"/>
      <family val="2"/>
    </font>
    <font>
      <b/>
      <sz val="11"/>
      <color theme="3" tint="0.39997558519241921"/>
      <name val="Arial"/>
      <family val="2"/>
    </font>
    <font>
      <b/>
      <sz val="16"/>
      <color theme="4" tint="-0.249977111117893"/>
      <name val="Arial"/>
      <family val="2"/>
    </font>
    <font>
      <b/>
      <sz val="12"/>
      <color theme="4" tint="-0.249977111117893"/>
      <name val="Arial"/>
      <family val="2"/>
    </font>
    <font>
      <sz val="11"/>
      <color theme="1"/>
      <name val="Arial"/>
      <family val="2"/>
    </font>
    <font>
      <b/>
      <sz val="12"/>
      <color theme="1"/>
      <name val="Calibri"/>
      <family val="2"/>
      <scheme val="minor"/>
    </font>
    <font>
      <b/>
      <sz val="14"/>
      <color theme="1"/>
      <name val="Calibri"/>
      <family val="2"/>
      <scheme val="minor"/>
    </font>
    <font>
      <sz val="14"/>
      <color theme="1"/>
      <name val="Calibri"/>
      <family val="2"/>
      <scheme val="minor"/>
    </font>
    <font>
      <b/>
      <sz val="11"/>
      <color theme="9" tint="-0.249977111117893"/>
      <name val="Arial"/>
      <family val="2"/>
    </font>
    <font>
      <b/>
      <u/>
      <sz val="10"/>
      <color theme="10"/>
      <name val="Arial"/>
      <family val="2"/>
    </font>
    <font>
      <sz val="8"/>
      <color theme="3" tint="0.39997558519241921"/>
      <name val="Arial"/>
      <family val="2"/>
    </font>
    <font>
      <b/>
      <sz val="12"/>
      <color theme="9" tint="-0.249977111117893"/>
      <name val="Arial"/>
      <family val="2"/>
    </font>
    <font>
      <u/>
      <sz val="10"/>
      <color rgb="FFFF0000"/>
      <name val="Arial"/>
      <family val="2"/>
    </font>
    <font>
      <sz val="12"/>
      <color theme="4" tint="-0.249977111117893"/>
      <name val="Arial"/>
      <family val="2"/>
    </font>
    <font>
      <sz val="11"/>
      <name val="Calibri"/>
      <family val="2"/>
    </font>
    <font>
      <sz val="8"/>
      <color rgb="FF000000"/>
      <name val="Tahoma"/>
      <family val="2"/>
    </font>
    <font>
      <sz val="10"/>
      <name val="Arial"/>
      <family val="2"/>
    </font>
    <font>
      <b/>
      <i/>
      <sz val="12"/>
      <color rgb="FFFF0000"/>
      <name val="Arial"/>
      <family val="2"/>
    </font>
  </fonts>
  <fills count="18">
    <fill>
      <patternFill patternType="none"/>
    </fill>
    <fill>
      <patternFill patternType="gray125"/>
    </fill>
    <fill>
      <patternFill patternType="solid">
        <fgColor theme="0"/>
        <bgColor indexed="64"/>
      </patternFill>
    </fill>
    <fill>
      <patternFill patternType="solid">
        <fgColor theme="4" tint="0.79998168889431442"/>
        <bgColor indexed="64"/>
      </patternFill>
    </fill>
    <fill>
      <patternFill patternType="solid">
        <fgColor theme="3" tint="0.59999389629810485"/>
        <bgColor indexed="64"/>
      </patternFill>
    </fill>
    <fill>
      <patternFill patternType="solid">
        <fgColor theme="2"/>
        <bgColor indexed="64"/>
      </patternFill>
    </fill>
    <fill>
      <patternFill patternType="solid">
        <fgColor theme="0" tint="-4.9989318521683403E-2"/>
        <bgColor indexed="64"/>
      </patternFill>
    </fill>
    <fill>
      <patternFill patternType="solid">
        <fgColor rgb="FFFF0000"/>
        <bgColor rgb="FFFF0000"/>
      </patternFill>
    </fill>
    <fill>
      <patternFill patternType="solid">
        <fgColor theme="3" tint="0.79998168889431442"/>
        <bgColor indexed="64"/>
      </patternFill>
    </fill>
    <fill>
      <patternFill patternType="solid">
        <fgColor theme="3" tint="0.39997558519241921"/>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4" tint="0.59999389629810485"/>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6" tint="0.39997558519241921"/>
        <bgColor indexed="64"/>
      </patternFill>
    </fill>
    <fill>
      <patternFill patternType="solid">
        <fgColor rgb="FFFFFF66"/>
        <bgColor indexed="64"/>
      </patternFill>
    </fill>
    <fill>
      <patternFill patternType="solid">
        <fgColor theme="5" tint="0.59999389629810485"/>
        <bgColor indexed="64"/>
      </patternFill>
    </fill>
  </fills>
  <borders count="62">
    <border>
      <left/>
      <right/>
      <top/>
      <bottom/>
      <diagonal/>
    </border>
    <border>
      <left/>
      <right/>
      <top style="medium">
        <color indexed="64"/>
      </top>
      <bottom/>
      <diagonal/>
    </border>
    <border>
      <left/>
      <right style="medium">
        <color indexed="64"/>
      </right>
      <top style="medium">
        <color indexed="64"/>
      </top>
      <bottom/>
      <diagonal/>
    </border>
    <border>
      <left/>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style="medium">
        <color indexed="64"/>
      </left>
      <right style="medium">
        <color indexed="64"/>
      </right>
      <top/>
      <bottom/>
      <diagonal/>
    </border>
    <border>
      <left style="medium">
        <color indexed="64"/>
      </left>
      <right/>
      <top/>
      <bottom/>
      <diagonal/>
    </border>
    <border>
      <left style="thin">
        <color indexed="64"/>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right style="thin">
        <color theme="2"/>
      </right>
      <top/>
      <bottom/>
      <diagonal/>
    </border>
    <border>
      <left style="thin">
        <color theme="2"/>
      </left>
      <right style="thin">
        <color theme="2"/>
      </right>
      <top style="thin">
        <color theme="2"/>
      </top>
      <bottom style="thin">
        <color theme="2"/>
      </bottom>
      <diagonal/>
    </border>
    <border>
      <left style="thin">
        <color theme="2"/>
      </left>
      <right/>
      <top/>
      <bottom/>
      <diagonal/>
    </border>
    <border>
      <left/>
      <right/>
      <top style="thin">
        <color theme="2"/>
      </top>
      <bottom/>
      <diagonal/>
    </border>
    <border>
      <left style="thin">
        <color theme="2"/>
      </left>
      <right/>
      <top style="thin">
        <color theme="2"/>
      </top>
      <bottom style="thin">
        <color theme="2"/>
      </bottom>
      <diagonal/>
    </border>
    <border>
      <left/>
      <right/>
      <top/>
      <bottom style="thin">
        <color theme="2"/>
      </bottom>
      <diagonal/>
    </border>
    <border>
      <left/>
      <right style="thin">
        <color theme="2"/>
      </right>
      <top style="thin">
        <color theme="2"/>
      </top>
      <bottom style="thin">
        <color theme="2"/>
      </bottom>
      <diagonal/>
    </border>
    <border>
      <left/>
      <right/>
      <top style="thin">
        <color theme="2"/>
      </top>
      <bottom style="thin">
        <color theme="2"/>
      </bottom>
      <diagonal/>
    </border>
    <border>
      <left/>
      <right/>
      <top style="thin">
        <color indexed="64"/>
      </top>
      <bottom style="thin">
        <color theme="2"/>
      </bottom>
      <diagonal/>
    </border>
    <border>
      <left/>
      <right style="thin">
        <color indexed="64"/>
      </right>
      <top style="thin">
        <color indexed="64"/>
      </top>
      <bottom style="thin">
        <color theme="2"/>
      </bottom>
      <diagonal/>
    </border>
    <border>
      <left style="thin">
        <color theme="2"/>
      </left>
      <right/>
      <top style="thin">
        <color theme="2"/>
      </top>
      <bottom/>
      <diagonal/>
    </border>
    <border>
      <left/>
      <right style="thin">
        <color indexed="64"/>
      </right>
      <top style="thin">
        <color theme="2"/>
      </top>
      <bottom/>
      <diagonal/>
    </border>
    <border>
      <left style="thin">
        <color theme="2"/>
      </left>
      <right/>
      <top/>
      <bottom style="thin">
        <color indexed="64"/>
      </bottom>
      <diagonal/>
    </border>
    <border>
      <left style="thin">
        <color indexed="64"/>
      </left>
      <right style="thin">
        <color indexed="64"/>
      </right>
      <top style="medium">
        <color indexed="64"/>
      </top>
      <bottom style="medium">
        <color indexed="64"/>
      </bottom>
      <diagonal/>
    </border>
  </borders>
  <cellStyleXfs count="12">
    <xf numFmtId="0" fontId="0" fillId="0" borderId="0"/>
    <xf numFmtId="0" fontId="45" fillId="0" borderId="0" applyNumberFormat="0" applyFill="0" applyBorder="0" applyAlignment="0" applyProtection="0">
      <alignment vertical="top"/>
      <protection locked="0"/>
    </xf>
    <xf numFmtId="165" fontId="8" fillId="0" borderId="0" applyFont="0" applyFill="0" applyBorder="0" applyAlignment="0" applyProtection="0"/>
    <xf numFmtId="165" fontId="2" fillId="0" borderId="0" applyFont="0" applyFill="0" applyBorder="0" applyAlignment="0" applyProtection="0"/>
    <xf numFmtId="165" fontId="2" fillId="0" borderId="0" applyFont="0" applyFill="0" applyBorder="0" applyAlignment="0" applyProtection="0"/>
    <xf numFmtId="164" fontId="2" fillId="0" borderId="0" applyFont="0" applyFill="0" applyBorder="0" applyAlignment="0" applyProtection="0"/>
    <xf numFmtId="0" fontId="2" fillId="0" borderId="0"/>
    <xf numFmtId="0" fontId="46" fillId="0" borderId="0"/>
    <xf numFmtId="0" fontId="2" fillId="0" borderId="0"/>
    <xf numFmtId="9" fontId="2" fillId="0" borderId="0" applyFont="0" applyFill="0" applyBorder="0" applyAlignment="0" applyProtection="0"/>
    <xf numFmtId="9" fontId="39" fillId="0" borderId="0" applyFont="0" applyFill="0" applyBorder="0" applyAlignment="0" applyProtection="0"/>
    <xf numFmtId="44" fontId="88" fillId="0" borderId="0" applyFont="0" applyFill="0" applyBorder="0" applyAlignment="0" applyProtection="0"/>
  </cellStyleXfs>
  <cellXfs count="984">
    <xf numFmtId="0" fontId="0" fillId="0" borderId="0" xfId="0"/>
    <xf numFmtId="0" fontId="0" fillId="0" borderId="1" xfId="0" applyBorder="1" applyProtection="1">
      <protection locked="0"/>
    </xf>
    <xf numFmtId="0" fontId="0" fillId="0" borderId="0" xfId="0" applyProtection="1">
      <protection locked="0"/>
    </xf>
    <xf numFmtId="0" fontId="0" fillId="0" borderId="0" xfId="0" applyBorder="1" applyProtection="1">
      <protection locked="0"/>
    </xf>
    <xf numFmtId="0" fontId="2" fillId="0" borderId="0" xfId="0" applyFont="1" applyProtection="1">
      <protection locked="0"/>
    </xf>
    <xf numFmtId="0" fontId="2" fillId="0" borderId="0" xfId="0" applyFont="1" applyFill="1" applyBorder="1" applyProtection="1">
      <protection locked="0"/>
    </xf>
    <xf numFmtId="0" fontId="0" fillId="0" borderId="0" xfId="0" applyAlignment="1" applyProtection="1">
      <protection locked="0"/>
    </xf>
    <xf numFmtId="0" fontId="2" fillId="0" borderId="0" xfId="6" applyFont="1" applyFill="1" applyBorder="1" applyAlignment="1" applyProtection="1">
      <alignment vertical="center"/>
      <protection locked="0"/>
    </xf>
    <xf numFmtId="0" fontId="2" fillId="0" borderId="0" xfId="6" applyFont="1" applyFill="1" applyBorder="1" applyProtection="1">
      <protection locked="0"/>
    </xf>
    <xf numFmtId="0" fontId="2" fillId="0" borderId="0" xfId="6" applyFont="1" applyFill="1" applyBorder="1" applyProtection="1"/>
    <xf numFmtId="0" fontId="0" fillId="2" borderId="0" xfId="0" applyFill="1" applyBorder="1" applyProtection="1"/>
    <xf numFmtId="0" fontId="0" fillId="2" borderId="0" xfId="0" applyFill="1" applyProtection="1">
      <protection locked="0"/>
    </xf>
    <xf numFmtId="0" fontId="0" fillId="2" borderId="0" xfId="0" applyFill="1" applyBorder="1" applyProtection="1">
      <protection locked="0"/>
    </xf>
    <xf numFmtId="0" fontId="0" fillId="2" borderId="1" xfId="0" applyFill="1" applyBorder="1" applyProtection="1">
      <protection locked="0"/>
    </xf>
    <xf numFmtId="0" fontId="0" fillId="2" borderId="2" xfId="0" applyFill="1" applyBorder="1" applyProtection="1">
      <protection locked="0"/>
    </xf>
    <xf numFmtId="0" fontId="0" fillId="2" borderId="3" xfId="0" applyFill="1" applyBorder="1" applyProtection="1">
      <protection locked="0"/>
    </xf>
    <xf numFmtId="0" fontId="0" fillId="2" borderId="4" xfId="0" applyFill="1" applyBorder="1" applyProtection="1">
      <protection locked="0"/>
    </xf>
    <xf numFmtId="0" fontId="0" fillId="2" borderId="0" xfId="0" applyFill="1" applyBorder="1" applyAlignment="1" applyProtection="1">
      <alignment horizontal="left"/>
      <protection locked="0"/>
    </xf>
    <xf numFmtId="0" fontId="2" fillId="2" borderId="1" xfId="0" applyFont="1" applyFill="1" applyBorder="1" applyProtection="1">
      <protection locked="0"/>
    </xf>
    <xf numFmtId="0" fontId="2" fillId="2" borderId="0" xfId="0" applyFont="1" applyFill="1" applyBorder="1" applyAlignment="1" applyProtection="1">
      <protection locked="0"/>
    </xf>
    <xf numFmtId="0" fontId="0" fillId="2" borderId="5" xfId="0" applyFill="1" applyBorder="1" applyAlignment="1" applyProtection="1">
      <alignment horizontal="left"/>
      <protection locked="0"/>
    </xf>
    <xf numFmtId="0" fontId="2" fillId="2" borderId="0" xfId="0" applyFont="1" applyFill="1" applyBorder="1" applyProtection="1">
      <protection locked="0"/>
    </xf>
    <xf numFmtId="0" fontId="2" fillId="2" borderId="3" xfId="0" applyFont="1" applyFill="1" applyBorder="1" applyProtection="1">
      <protection locked="0"/>
    </xf>
    <xf numFmtId="0" fontId="0" fillId="2" borderId="1" xfId="0" applyFill="1" applyBorder="1" applyAlignment="1" applyProtection="1">
      <protection locked="0"/>
    </xf>
    <xf numFmtId="0" fontId="0" fillId="2" borderId="2" xfId="0" applyFill="1" applyBorder="1" applyAlignment="1" applyProtection="1">
      <protection locked="0"/>
    </xf>
    <xf numFmtId="0" fontId="1" fillId="3" borderId="6" xfId="0" applyFont="1" applyFill="1" applyBorder="1" applyProtection="1">
      <protection locked="0"/>
    </xf>
    <xf numFmtId="0" fontId="1" fillId="3" borderId="7" xfId="0" applyFont="1" applyFill="1" applyBorder="1" applyProtection="1">
      <protection locked="0"/>
    </xf>
    <xf numFmtId="0" fontId="1" fillId="2" borderId="8" xfId="0" applyFont="1" applyFill="1" applyBorder="1" applyProtection="1">
      <protection locked="0"/>
    </xf>
    <xf numFmtId="0" fontId="1" fillId="2" borderId="9" xfId="0" applyFont="1" applyFill="1" applyBorder="1" applyProtection="1">
      <protection locked="0"/>
    </xf>
    <xf numFmtId="0" fontId="0" fillId="2" borderId="9" xfId="0" applyFill="1" applyBorder="1" applyAlignment="1" applyProtection="1">
      <alignment horizontal="left"/>
      <protection locked="0"/>
    </xf>
    <xf numFmtId="0" fontId="0" fillId="2" borderId="10" xfId="0" applyFill="1" applyBorder="1" applyAlignment="1" applyProtection="1">
      <alignment horizontal="left"/>
      <protection locked="0"/>
    </xf>
    <xf numFmtId="0" fontId="2" fillId="2" borderId="0" xfId="0" applyNumberFormat="1" applyFont="1" applyFill="1" applyBorder="1" applyAlignment="1" applyProtection="1">
      <alignment horizontal="right"/>
      <protection locked="0"/>
    </xf>
    <xf numFmtId="0" fontId="2" fillId="2" borderId="3" xfId="0" applyNumberFormat="1" applyFont="1" applyFill="1" applyBorder="1" applyAlignment="1" applyProtection="1">
      <alignment horizontal="right"/>
      <protection locked="0"/>
    </xf>
    <xf numFmtId="0" fontId="2" fillId="2" borderId="1" xfId="0" applyFont="1" applyFill="1" applyBorder="1" applyAlignment="1" applyProtection="1">
      <alignment horizontal="left"/>
      <protection locked="0"/>
    </xf>
    <xf numFmtId="0" fontId="2" fillId="2" borderId="5" xfId="0" applyFont="1" applyFill="1" applyBorder="1" applyAlignment="1" applyProtection="1">
      <protection locked="0"/>
    </xf>
    <xf numFmtId="14" fontId="2" fillId="2" borderId="0" xfId="0" applyNumberFormat="1" applyFont="1" applyFill="1" applyBorder="1" applyAlignment="1" applyProtection="1"/>
    <xf numFmtId="0" fontId="2" fillId="2" borderId="2" xfId="0" applyFont="1" applyFill="1" applyBorder="1" applyProtection="1">
      <protection locked="0"/>
    </xf>
    <xf numFmtId="0" fontId="2" fillId="2" borderId="0" xfId="0" applyFont="1" applyFill="1" applyBorder="1" applyAlignment="1" applyProtection="1">
      <alignment horizontal="left"/>
      <protection locked="0"/>
    </xf>
    <xf numFmtId="0" fontId="2" fillId="2" borderId="5" xfId="0" applyFont="1" applyFill="1" applyBorder="1" applyProtection="1">
      <protection locked="0"/>
    </xf>
    <xf numFmtId="0" fontId="2" fillId="2" borderId="3" xfId="0" applyFont="1" applyFill="1" applyBorder="1" applyAlignment="1" applyProtection="1">
      <alignment horizontal="left"/>
      <protection locked="0"/>
    </xf>
    <xf numFmtId="0" fontId="2" fillId="2" borderId="4" xfId="0" applyFont="1" applyFill="1" applyBorder="1" applyProtection="1">
      <protection locked="0"/>
    </xf>
    <xf numFmtId="0" fontId="0" fillId="0" borderId="11" xfId="0" applyFill="1" applyBorder="1" applyProtection="1">
      <protection locked="0"/>
    </xf>
    <xf numFmtId="0" fontId="13" fillId="4" borderId="6" xfId="0" applyFont="1" applyFill="1" applyBorder="1" applyProtection="1"/>
    <xf numFmtId="0" fontId="13" fillId="4" borderId="12" xfId="0" applyFont="1" applyFill="1" applyBorder="1" applyProtection="1"/>
    <xf numFmtId="0" fontId="13" fillId="4" borderId="7" xfId="0" applyFont="1" applyFill="1" applyBorder="1" applyProtection="1"/>
    <xf numFmtId="0" fontId="13" fillId="4" borderId="12" xfId="0" applyFont="1" applyFill="1" applyBorder="1" applyAlignment="1" applyProtection="1"/>
    <xf numFmtId="0" fontId="13" fillId="4" borderId="7" xfId="0" applyFont="1" applyFill="1" applyBorder="1" applyAlignment="1" applyProtection="1"/>
    <xf numFmtId="0" fontId="2" fillId="2" borderId="2" xfId="0" applyFont="1" applyFill="1" applyBorder="1" applyAlignment="1" applyProtection="1">
      <alignment horizontal="left"/>
      <protection locked="0"/>
    </xf>
    <xf numFmtId="0" fontId="2" fillId="2" borderId="0" xfId="0" applyFont="1" applyFill="1" applyBorder="1" applyAlignment="1" applyProtection="1"/>
    <xf numFmtId="0" fontId="0" fillId="2" borderId="1" xfId="0" applyFill="1" applyBorder="1" applyAlignment="1" applyProtection="1">
      <alignment horizontal="left"/>
      <protection locked="0"/>
    </xf>
    <xf numFmtId="0" fontId="0" fillId="2" borderId="2" xfId="0" applyFill="1" applyBorder="1" applyAlignment="1" applyProtection="1">
      <alignment horizontal="left"/>
      <protection locked="0"/>
    </xf>
    <xf numFmtId="0" fontId="30" fillId="2" borderId="0" xfId="0" applyFont="1" applyFill="1" applyBorder="1" applyProtection="1">
      <protection locked="0"/>
    </xf>
    <xf numFmtId="0" fontId="0" fillId="5" borderId="0" xfId="0" applyFill="1" applyProtection="1">
      <protection locked="0"/>
    </xf>
    <xf numFmtId="0" fontId="2" fillId="5" borderId="0" xfId="0" applyFont="1" applyFill="1" applyProtection="1">
      <protection locked="0"/>
    </xf>
    <xf numFmtId="0" fontId="0" fillId="5" borderId="0" xfId="0" applyFill="1" applyProtection="1"/>
    <xf numFmtId="0" fontId="0" fillId="5" borderId="0" xfId="0" applyFill="1" applyBorder="1" applyProtection="1">
      <protection locked="0"/>
    </xf>
    <xf numFmtId="0" fontId="2" fillId="5" borderId="0" xfId="0" applyFont="1" applyFill="1" applyBorder="1" applyProtection="1">
      <protection locked="0"/>
    </xf>
    <xf numFmtId="0" fontId="0" fillId="5" borderId="0" xfId="0" applyFill="1" applyAlignment="1" applyProtection="1">
      <protection locked="0"/>
    </xf>
    <xf numFmtId="0" fontId="13" fillId="4" borderId="12" xfId="0" applyFont="1" applyFill="1" applyBorder="1" applyAlignment="1" applyProtection="1">
      <alignment vertical="center"/>
    </xf>
    <xf numFmtId="0" fontId="13" fillId="4" borderId="6" xfId="0" applyFont="1" applyFill="1" applyBorder="1" applyAlignment="1" applyProtection="1">
      <alignment vertical="center"/>
    </xf>
    <xf numFmtId="0" fontId="13" fillId="4" borderId="7" xfId="0" applyFont="1" applyFill="1" applyBorder="1" applyAlignment="1" applyProtection="1">
      <alignment vertical="center"/>
    </xf>
    <xf numFmtId="14" fontId="6" fillId="2" borderId="3" xfId="0" applyNumberFormat="1" applyFont="1" applyFill="1" applyBorder="1" applyAlignment="1" applyProtection="1">
      <alignment horizontal="left" vertical="center"/>
      <protection locked="0"/>
    </xf>
    <xf numFmtId="0" fontId="6" fillId="2" borderId="1" xfId="0" applyFont="1" applyFill="1" applyBorder="1" applyAlignment="1" applyProtection="1">
      <alignment horizontal="left" vertical="center"/>
      <protection locked="0"/>
    </xf>
    <xf numFmtId="0" fontId="0" fillId="2" borderId="13" xfId="0" applyNumberFormat="1" applyFill="1" applyBorder="1" applyAlignment="1" applyProtection="1">
      <protection locked="0"/>
    </xf>
    <xf numFmtId="0" fontId="0" fillId="2" borderId="0" xfId="0" applyNumberFormat="1" applyFill="1" applyBorder="1" applyAlignment="1" applyProtection="1">
      <protection locked="0"/>
    </xf>
    <xf numFmtId="0" fontId="0" fillId="2" borderId="5" xfId="0" applyNumberFormat="1" applyFill="1" applyBorder="1" applyAlignment="1" applyProtection="1">
      <protection locked="0"/>
    </xf>
    <xf numFmtId="0" fontId="2" fillId="2" borderId="0" xfId="0" applyFont="1" applyFill="1" applyBorder="1" applyAlignment="1" applyProtection="1">
      <alignment horizontal="left"/>
    </xf>
    <xf numFmtId="0" fontId="2" fillId="2" borderId="5" xfId="0" applyFont="1" applyFill="1" applyBorder="1" applyAlignment="1" applyProtection="1">
      <alignment horizontal="left"/>
      <protection locked="0"/>
    </xf>
    <xf numFmtId="14" fontId="0" fillId="2" borderId="0" xfId="0" applyNumberFormat="1" applyFill="1" applyBorder="1" applyAlignment="1" applyProtection="1">
      <alignment horizontal="left"/>
      <protection locked="0"/>
    </xf>
    <xf numFmtId="14" fontId="0" fillId="2" borderId="5" xfId="0" applyNumberFormat="1" applyFill="1" applyBorder="1" applyAlignment="1" applyProtection="1">
      <alignment horizontal="left"/>
      <protection locked="0"/>
    </xf>
    <xf numFmtId="0" fontId="6" fillId="4" borderId="12" xfId="0" applyFont="1" applyFill="1" applyBorder="1" applyAlignment="1" applyProtection="1"/>
    <xf numFmtId="0" fontId="0" fillId="0" borderId="14" xfId="0" applyBorder="1" applyProtection="1">
      <protection locked="0"/>
    </xf>
    <xf numFmtId="0" fontId="2" fillId="6" borderId="13" xfId="0" applyNumberFormat="1" applyFont="1" applyFill="1" applyBorder="1" applyAlignment="1" applyProtection="1">
      <protection locked="0"/>
    </xf>
    <xf numFmtId="0" fontId="2" fillId="0" borderId="14" xfId="0" applyFont="1" applyBorder="1" applyAlignment="1" applyProtection="1">
      <alignment horizontal="left"/>
      <protection locked="0"/>
    </xf>
    <xf numFmtId="0" fontId="2" fillId="0" borderId="0" xfId="0" applyFont="1"/>
    <xf numFmtId="0" fontId="48" fillId="2" borderId="0" xfId="0" applyFont="1" applyFill="1" applyAlignment="1">
      <alignment vertical="center" textRotation="90"/>
    </xf>
    <xf numFmtId="0" fontId="49" fillId="2" borderId="0" xfId="0" applyFont="1" applyFill="1" applyAlignment="1">
      <alignment horizontal="center" vertical="center" textRotation="90"/>
    </xf>
    <xf numFmtId="0" fontId="0" fillId="2" borderId="0" xfId="0" applyFill="1"/>
    <xf numFmtId="0" fontId="50" fillId="2" borderId="0" xfId="0" applyFont="1" applyFill="1" applyAlignment="1">
      <alignment horizontal="center" textRotation="90"/>
    </xf>
    <xf numFmtId="0" fontId="51" fillId="2" borderId="0" xfId="0" applyFont="1" applyFill="1"/>
    <xf numFmtId="0" fontId="0" fillId="0" borderId="0" xfId="0" applyFill="1"/>
    <xf numFmtId="0" fontId="2" fillId="0" borderId="15" xfId="0" applyFont="1" applyBorder="1" applyProtection="1"/>
    <xf numFmtId="0" fontId="2" fillId="0" borderId="14" xfId="0" applyFont="1" applyBorder="1" applyProtection="1"/>
    <xf numFmtId="0" fontId="2" fillId="0" borderId="0" xfId="0" applyFont="1" applyBorder="1" applyProtection="1"/>
    <xf numFmtId="0" fontId="0" fillId="0" borderId="14" xfId="0" applyBorder="1" applyAlignment="1" applyProtection="1">
      <alignment horizontal="left"/>
      <protection locked="0"/>
    </xf>
    <xf numFmtId="0" fontId="2" fillId="0" borderId="14" xfId="0" applyFont="1" applyBorder="1" applyProtection="1">
      <protection locked="0"/>
    </xf>
    <xf numFmtId="0" fontId="2" fillId="0" borderId="17" xfId="0" applyFont="1" applyBorder="1" applyProtection="1">
      <protection locked="0"/>
    </xf>
    <xf numFmtId="0" fontId="2" fillId="0" borderId="18" xfId="0" applyFont="1" applyBorder="1" applyProtection="1">
      <protection locked="0"/>
    </xf>
    <xf numFmtId="0" fontId="2" fillId="0" borderId="19" xfId="0" applyFont="1" applyBorder="1" applyProtection="1">
      <protection locked="0"/>
    </xf>
    <xf numFmtId="0" fontId="0" fillId="0" borderId="18" xfId="0" applyFont="1" applyFill="1" applyBorder="1" applyProtection="1">
      <protection locked="0"/>
    </xf>
    <xf numFmtId="0" fontId="0" fillId="0" borderId="0" xfId="0" applyFill="1" applyBorder="1" applyProtection="1">
      <protection locked="0"/>
    </xf>
    <xf numFmtId="0" fontId="42" fillId="0" borderId="0" xfId="0" applyFont="1"/>
    <xf numFmtId="0" fontId="42" fillId="0" borderId="14" xfId="0" applyFont="1" applyBorder="1" applyProtection="1"/>
    <xf numFmtId="0" fontId="42" fillId="0" borderId="0" xfId="0" applyFont="1" applyBorder="1" applyProtection="1"/>
    <xf numFmtId="0" fontId="42" fillId="0" borderId="0" xfId="0" applyFont="1" applyBorder="1"/>
    <xf numFmtId="0" fontId="42" fillId="0" borderId="0" xfId="0" applyFont="1" applyBorder="1" applyAlignment="1" applyProtection="1">
      <alignment horizontal="left"/>
    </xf>
    <xf numFmtId="0" fontId="42" fillId="0" borderId="0" xfId="0" applyFont="1" applyBorder="1" applyAlignment="1" applyProtection="1">
      <alignment horizontal="left"/>
      <protection locked="0"/>
    </xf>
    <xf numFmtId="0" fontId="42" fillId="0" borderId="0" xfId="0" applyFont="1" applyBorder="1" applyAlignment="1" applyProtection="1">
      <protection locked="0"/>
    </xf>
    <xf numFmtId="0" fontId="42" fillId="0" borderId="0" xfId="0" applyFont="1" applyBorder="1" applyProtection="1">
      <protection locked="0"/>
    </xf>
    <xf numFmtId="0" fontId="42" fillId="0" borderId="0" xfId="0" applyFont="1" applyBorder="1" applyAlignment="1" applyProtection="1"/>
    <xf numFmtId="0" fontId="42" fillId="0" borderId="0" xfId="0" applyFont="1" applyFill="1" applyBorder="1" applyProtection="1">
      <protection locked="0"/>
    </xf>
    <xf numFmtId="0" fontId="48" fillId="0" borderId="0" xfId="6" applyFont="1" applyAlignment="1">
      <alignment vertical="center" textRotation="90"/>
    </xf>
    <xf numFmtId="0" fontId="49" fillId="0" borderId="0" xfId="6" applyFont="1" applyAlignment="1">
      <alignment horizontal="center" vertical="center" textRotation="90"/>
    </xf>
    <xf numFmtId="0" fontId="2" fillId="0" borderId="0" xfId="6"/>
    <xf numFmtId="0" fontId="2" fillId="5" borderId="0" xfId="6" applyFill="1" applyAlignment="1" applyProtection="1">
      <alignment horizontal="left"/>
    </xf>
    <xf numFmtId="0" fontId="2" fillId="0" borderId="0" xfId="6" applyAlignment="1" applyProtection="1">
      <alignment horizontal="left"/>
    </xf>
    <xf numFmtId="0" fontId="26" fillId="0" borderId="0" xfId="6" applyFont="1" applyFill="1" applyBorder="1" applyAlignment="1" applyProtection="1">
      <alignment vertical="center" wrapText="1"/>
    </xf>
    <xf numFmtId="0" fontId="27" fillId="0" borderId="0" xfId="6" applyFont="1" applyFill="1" applyBorder="1" applyAlignment="1" applyProtection="1">
      <alignment vertical="center" wrapText="1"/>
    </xf>
    <xf numFmtId="0" fontId="27" fillId="0" borderId="0" xfId="6" applyFont="1" applyFill="1" applyBorder="1" applyAlignment="1" applyProtection="1">
      <alignment horizontal="center" vertical="center"/>
      <protection locked="0"/>
    </xf>
    <xf numFmtId="0" fontId="28" fillId="0" borderId="0" xfId="6" applyFont="1" applyFill="1" applyBorder="1" applyAlignment="1" applyProtection="1">
      <alignment vertical="center" wrapText="1"/>
      <protection locked="0"/>
    </xf>
    <xf numFmtId="167" fontId="27" fillId="0" borderId="0" xfId="6" applyNumberFormat="1" applyFont="1" applyFill="1" applyBorder="1" applyAlignment="1" applyProtection="1">
      <alignment horizontal="center" vertical="center" wrapText="1"/>
      <protection locked="0"/>
    </xf>
    <xf numFmtId="168" fontId="27" fillId="0" borderId="0" xfId="6" applyNumberFormat="1" applyFont="1" applyFill="1" applyBorder="1" applyAlignment="1" applyProtection="1">
      <alignment horizontal="center" vertical="center" wrapText="1"/>
      <protection locked="0"/>
    </xf>
    <xf numFmtId="167" fontId="27" fillId="0" borderId="0" xfId="6" applyNumberFormat="1" applyFont="1" applyFill="1" applyBorder="1" applyAlignment="1" applyProtection="1">
      <alignment horizontal="left" vertical="center" wrapText="1"/>
      <protection locked="0"/>
    </xf>
    <xf numFmtId="0" fontId="2" fillId="0" borderId="0" xfId="6" applyProtection="1">
      <protection locked="0"/>
    </xf>
    <xf numFmtId="0" fontId="2" fillId="0" borderId="0" xfId="6" applyFill="1" applyProtection="1"/>
    <xf numFmtId="0" fontId="2" fillId="2" borderId="0" xfId="6" applyFill="1" applyProtection="1"/>
    <xf numFmtId="0" fontId="2" fillId="0" borderId="0" xfId="6" applyAlignment="1" applyProtection="1">
      <alignment horizontal="left"/>
      <protection locked="0"/>
    </xf>
    <xf numFmtId="0" fontId="2" fillId="5" borderId="0" xfId="6" applyFill="1" applyProtection="1">
      <protection locked="0"/>
    </xf>
    <xf numFmtId="0" fontId="6" fillId="5" borderId="0" xfId="6" applyFont="1" applyFill="1" applyAlignment="1" applyProtection="1">
      <alignment horizontal="left"/>
    </xf>
    <xf numFmtId="0" fontId="2" fillId="2" borderId="0" xfId="6" applyFill="1" applyBorder="1" applyProtection="1"/>
    <xf numFmtId="0" fontId="1" fillId="2" borderId="0" xfId="6" applyFont="1" applyFill="1" applyAlignment="1" applyProtection="1">
      <alignment vertical="center" wrapText="1"/>
    </xf>
    <xf numFmtId="0" fontId="1" fillId="2" borderId="0" xfId="6" applyFont="1" applyFill="1" applyAlignment="1" applyProtection="1">
      <alignment horizontal="left" vertical="center"/>
    </xf>
    <xf numFmtId="0" fontId="2" fillId="0" borderId="0" xfId="6" applyFont="1" applyAlignment="1" applyProtection="1">
      <alignment horizontal="left"/>
      <protection locked="0"/>
    </xf>
    <xf numFmtId="0" fontId="2" fillId="5" borderId="0" xfId="6" applyFill="1" applyProtection="1"/>
    <xf numFmtId="0" fontId="52" fillId="5" borderId="0" xfId="6" applyFont="1" applyFill="1" applyAlignment="1" applyProtection="1">
      <alignment horizontal="left" vertical="top" wrapText="1"/>
    </xf>
    <xf numFmtId="0" fontId="2" fillId="2" borderId="48" xfId="6" applyFill="1" applyBorder="1" applyProtection="1"/>
    <xf numFmtId="14" fontId="6" fillId="2" borderId="49" xfId="6" applyNumberFormat="1" applyFont="1" applyFill="1" applyBorder="1" applyAlignment="1" applyProtection="1">
      <alignment horizontal="left"/>
      <protection locked="0"/>
    </xf>
    <xf numFmtId="0" fontId="2" fillId="2" borderId="50" xfId="6" applyFill="1" applyBorder="1" applyProtection="1"/>
    <xf numFmtId="0" fontId="53" fillId="7" borderId="0" xfId="6" applyFont="1" applyFill="1" applyAlignment="1"/>
    <xf numFmtId="0" fontId="53" fillId="2" borderId="0" xfId="6" applyFont="1" applyFill="1" applyAlignment="1" applyProtection="1">
      <alignment vertical="center"/>
    </xf>
    <xf numFmtId="0" fontId="12" fillId="2" borderId="0" xfId="6" applyFont="1" applyFill="1" applyAlignment="1" applyProtection="1">
      <alignment vertical="top"/>
    </xf>
    <xf numFmtId="0" fontId="12" fillId="2" borderId="0" xfId="6" applyFont="1" applyFill="1" applyBorder="1" applyAlignment="1" applyProtection="1">
      <alignment vertical="top"/>
    </xf>
    <xf numFmtId="0" fontId="12" fillId="2" borderId="51" xfId="6" applyFont="1" applyFill="1" applyBorder="1" applyAlignment="1" applyProtection="1">
      <alignment vertical="top"/>
    </xf>
    <xf numFmtId="0" fontId="1" fillId="2" borderId="0" xfId="6" applyFont="1" applyFill="1" applyAlignment="1" applyProtection="1">
      <alignment horizontal="center" vertical="center"/>
    </xf>
    <xf numFmtId="0" fontId="33" fillId="2" borderId="0" xfId="6" applyFont="1" applyFill="1" applyAlignment="1" applyProtection="1">
      <alignment horizontal="left"/>
    </xf>
    <xf numFmtId="0" fontId="6" fillId="2" borderId="0" xfId="6" applyFont="1" applyFill="1" applyAlignment="1" applyProtection="1">
      <alignment horizontal="left"/>
    </xf>
    <xf numFmtId="0" fontId="6" fillId="5" borderId="0" xfId="6" applyFont="1" applyFill="1" applyAlignment="1" applyProtection="1">
      <alignment wrapText="1"/>
    </xf>
    <xf numFmtId="0" fontId="6" fillId="2" borderId="0" xfId="6" applyFont="1" applyFill="1" applyAlignment="1" applyProtection="1">
      <alignment wrapText="1"/>
    </xf>
    <xf numFmtId="0" fontId="54" fillId="2" borderId="0" xfId="6" applyFont="1" applyFill="1" applyAlignment="1" applyProtection="1">
      <alignment horizontal="right"/>
    </xf>
    <xf numFmtId="0" fontId="54" fillId="2" borderId="0" xfId="6" applyFont="1" applyFill="1" applyAlignment="1" applyProtection="1">
      <alignment horizontal="left"/>
    </xf>
    <xf numFmtId="0" fontId="51" fillId="2" borderId="0" xfId="6" applyFont="1" applyFill="1" applyAlignment="1" applyProtection="1"/>
    <xf numFmtId="0" fontId="55" fillId="2" borderId="0" xfId="6" applyFont="1" applyFill="1" applyAlignment="1" applyProtection="1"/>
    <xf numFmtId="0" fontId="2" fillId="2" borderId="0" xfId="6" applyFill="1" applyAlignment="1" applyProtection="1"/>
    <xf numFmtId="0" fontId="5" fillId="2" borderId="0" xfId="6" applyFont="1" applyFill="1" applyAlignment="1" applyProtection="1">
      <alignment horizontal="left"/>
    </xf>
    <xf numFmtId="0" fontId="6" fillId="5" borderId="0" xfId="6" applyFont="1" applyFill="1" applyAlignment="1" applyProtection="1">
      <alignment horizontal="left" wrapText="1"/>
    </xf>
    <xf numFmtId="0" fontId="5" fillId="5" borderId="0" xfId="6" applyFont="1" applyFill="1" applyAlignment="1" applyProtection="1">
      <alignment horizontal="left" wrapText="1"/>
    </xf>
    <xf numFmtId="0" fontId="56" fillId="2" borderId="0" xfId="6" applyFont="1" applyFill="1" applyAlignment="1" applyProtection="1">
      <alignment horizontal="right"/>
    </xf>
    <xf numFmtId="0" fontId="56" fillId="2" borderId="0" xfId="6" applyFont="1" applyFill="1" applyAlignment="1" applyProtection="1">
      <alignment horizontal="left" vertical="top"/>
    </xf>
    <xf numFmtId="0" fontId="55" fillId="2" borderId="0" xfId="6" applyFont="1" applyFill="1" applyProtection="1"/>
    <xf numFmtId="0" fontId="6" fillId="2" borderId="0" xfId="6" applyFont="1" applyFill="1" applyBorder="1" applyAlignment="1" applyProtection="1">
      <alignment horizontal="left"/>
    </xf>
    <xf numFmtId="0" fontId="33" fillId="2" borderId="0" xfId="6" applyFont="1" applyFill="1" applyBorder="1" applyAlignment="1" applyProtection="1">
      <alignment horizontal="left"/>
    </xf>
    <xf numFmtId="0" fontId="1" fillId="2" borderId="0" xfId="6" applyFont="1" applyFill="1" applyProtection="1"/>
    <xf numFmtId="0" fontId="3" fillId="2" borderId="0" xfId="6" applyFont="1" applyFill="1" applyProtection="1"/>
    <xf numFmtId="0" fontId="2" fillId="2" borderId="0" xfId="6" applyNumberFormat="1" applyFill="1" applyBorder="1" applyProtection="1"/>
    <xf numFmtId="0" fontId="3" fillId="5" borderId="0" xfId="6" applyFont="1" applyFill="1" applyProtection="1"/>
    <xf numFmtId="0" fontId="1" fillId="2" borderId="0" xfId="6" applyFont="1" applyFill="1" applyAlignment="1" applyProtection="1"/>
    <xf numFmtId="0" fontId="57" fillId="2" borderId="0" xfId="6" applyFont="1" applyFill="1" applyAlignment="1" applyProtection="1">
      <alignment horizontal="left"/>
    </xf>
    <xf numFmtId="0" fontId="58" fillId="2" borderId="0" xfId="6" applyFont="1" applyFill="1" applyProtection="1"/>
    <xf numFmtId="0" fontId="9" fillId="5" borderId="0" xfId="6" applyFont="1" applyFill="1" applyAlignment="1" applyProtection="1">
      <alignment horizontal="left"/>
    </xf>
    <xf numFmtId="0" fontId="13" fillId="2" borderId="20" xfId="6" applyFont="1" applyFill="1" applyBorder="1" applyAlignment="1" applyProtection="1">
      <alignment horizontal="center" vertical="top"/>
    </xf>
    <xf numFmtId="0" fontId="6" fillId="8" borderId="21" xfId="6" applyFont="1" applyFill="1" applyBorder="1" applyAlignment="1" applyProtection="1"/>
    <xf numFmtId="0" fontId="6" fillId="8" borderId="22" xfId="6" applyFont="1" applyFill="1" applyBorder="1" applyAlignment="1" applyProtection="1"/>
    <xf numFmtId="0" fontId="59" fillId="7" borderId="0" xfId="6" applyFont="1" applyFill="1" applyAlignment="1"/>
    <xf numFmtId="0" fontId="1" fillId="2" borderId="0" xfId="6" applyFont="1" applyFill="1" applyAlignment="1" applyProtection="1">
      <alignment horizontal="left"/>
    </xf>
    <xf numFmtId="0" fontId="2" fillId="5" borderId="0" xfId="6" applyFont="1" applyFill="1" applyAlignment="1" applyProtection="1">
      <alignment horizontal="left"/>
    </xf>
    <xf numFmtId="0" fontId="6" fillId="8" borderId="21" xfId="6" applyFont="1" applyFill="1" applyBorder="1" applyAlignment="1" applyProtection="1">
      <alignment wrapText="1"/>
    </xf>
    <xf numFmtId="14" fontId="6" fillId="8" borderId="21" xfId="6" applyNumberFormat="1" applyFont="1" applyFill="1" applyBorder="1" applyAlignment="1" applyProtection="1">
      <alignment wrapText="1"/>
    </xf>
    <xf numFmtId="0" fontId="6" fillId="8" borderId="22" xfId="6" applyFont="1" applyFill="1" applyBorder="1" applyAlignment="1" applyProtection="1">
      <alignment wrapText="1"/>
    </xf>
    <xf numFmtId="0" fontId="2" fillId="5" borderId="0" xfId="6" applyFont="1" applyFill="1" applyProtection="1"/>
    <xf numFmtId="0" fontId="13" fillId="2" borderId="15" xfId="6" applyFont="1" applyFill="1" applyBorder="1" applyAlignment="1" applyProtection="1">
      <alignment horizontal="center" vertical="top"/>
    </xf>
    <xf numFmtId="0" fontId="6" fillId="8" borderId="23" xfId="6" applyFont="1" applyFill="1" applyBorder="1" applyAlignment="1" applyProtection="1">
      <alignment horizontal="center" wrapText="1"/>
      <protection locked="0"/>
    </xf>
    <xf numFmtId="0" fontId="60" fillId="7" borderId="0" xfId="6" applyFont="1" applyFill="1" applyAlignment="1"/>
    <xf numFmtId="0" fontId="1" fillId="2" borderId="0" xfId="6" applyFont="1" applyFill="1" applyBorder="1" applyAlignment="1" applyProtection="1">
      <alignment horizontal="left" vertical="center"/>
    </xf>
    <xf numFmtId="0" fontId="13" fillId="2" borderId="14" xfId="6" applyFont="1" applyFill="1" applyBorder="1" applyAlignment="1" applyProtection="1">
      <alignment horizontal="center" vertical="top"/>
    </xf>
    <xf numFmtId="0" fontId="13" fillId="2" borderId="0" xfId="6" applyFont="1" applyFill="1" applyBorder="1" applyAlignment="1" applyProtection="1">
      <alignment horizontal="center" vertical="top"/>
    </xf>
    <xf numFmtId="0" fontId="13" fillId="2" borderId="18" xfId="6" applyFont="1" applyFill="1" applyBorder="1" applyAlignment="1" applyProtection="1">
      <alignment horizontal="center" vertical="top"/>
    </xf>
    <xf numFmtId="0" fontId="6" fillId="8" borderId="24" xfId="6" applyFont="1" applyFill="1" applyBorder="1" applyAlignment="1" applyProtection="1">
      <alignment vertical="top" wrapText="1"/>
    </xf>
    <xf numFmtId="0" fontId="6" fillId="8" borderId="19" xfId="6" applyFont="1" applyFill="1" applyBorder="1" applyAlignment="1" applyProtection="1">
      <alignment vertical="top" wrapText="1"/>
    </xf>
    <xf numFmtId="0" fontId="61" fillId="2" borderId="14" xfId="6" applyFont="1" applyFill="1" applyBorder="1" applyAlignment="1" applyProtection="1">
      <alignment horizontal="left" vertical="center"/>
    </xf>
    <xf numFmtId="0" fontId="2" fillId="0" borderId="25" xfId="6" applyFont="1" applyFill="1" applyBorder="1" applyAlignment="1" applyProtection="1">
      <alignment horizontal="left"/>
      <protection locked="0"/>
    </xf>
    <xf numFmtId="0" fontId="2" fillId="0" borderId="26" xfId="6" applyFont="1" applyBorder="1" applyAlignment="1" applyProtection="1"/>
    <xf numFmtId="0" fontId="13" fillId="2" borderId="14" xfId="6" applyFont="1" applyFill="1" applyBorder="1" applyAlignment="1" applyProtection="1">
      <alignment vertical="top"/>
    </xf>
    <xf numFmtId="0" fontId="2" fillId="0" borderId="26" xfId="6" applyFont="1" applyFill="1" applyBorder="1" applyAlignment="1" applyProtection="1">
      <alignment vertical="center"/>
    </xf>
    <xf numFmtId="0" fontId="13" fillId="2" borderId="18" xfId="6" applyFont="1" applyFill="1" applyBorder="1" applyAlignment="1" applyProtection="1">
      <alignment vertical="top"/>
    </xf>
    <xf numFmtId="0" fontId="2" fillId="0" borderId="0" xfId="6" applyFont="1" applyFill="1" applyBorder="1" applyAlignment="1" applyProtection="1">
      <alignment horizontal="left" vertical="center"/>
    </xf>
    <xf numFmtId="0" fontId="2" fillId="0" borderId="27" xfId="6" applyFont="1" applyFill="1" applyBorder="1" applyAlignment="1" applyProtection="1">
      <alignment horizontal="left" vertical="center"/>
    </xf>
    <xf numFmtId="0" fontId="2" fillId="2" borderId="23" xfId="6" applyFill="1" applyBorder="1" applyProtection="1"/>
    <xf numFmtId="0" fontId="2" fillId="2" borderId="23" xfId="6" applyFill="1" applyBorder="1" applyAlignment="1" applyProtection="1">
      <alignment horizontal="right"/>
    </xf>
    <xf numFmtId="0" fontId="2" fillId="2" borderId="0" xfId="6" applyFill="1" applyAlignment="1" applyProtection="1">
      <alignment horizontal="left"/>
    </xf>
    <xf numFmtId="0" fontId="58" fillId="2" borderId="0" xfId="6" applyFont="1" applyFill="1" applyAlignment="1" applyProtection="1">
      <alignment horizontal="left"/>
    </xf>
    <xf numFmtId="0" fontId="62" fillId="2" borderId="0" xfId="6" applyFont="1" applyFill="1" applyAlignment="1" applyProtection="1">
      <alignment horizontal="left"/>
    </xf>
    <xf numFmtId="0" fontId="9" fillId="2" borderId="0" xfId="6" applyFont="1" applyFill="1" applyAlignment="1" applyProtection="1">
      <alignment horizontal="left"/>
    </xf>
    <xf numFmtId="0" fontId="4" fillId="2" borderId="0" xfId="6" applyFont="1" applyFill="1" applyAlignment="1" applyProtection="1">
      <alignment horizontal="center"/>
    </xf>
    <xf numFmtId="0" fontId="9" fillId="2" borderId="0" xfId="6" applyFont="1" applyFill="1" applyAlignment="1" applyProtection="1"/>
    <xf numFmtId="0" fontId="2" fillId="2" borderId="0" xfId="6" applyFont="1" applyFill="1" applyAlignment="1" applyProtection="1">
      <alignment horizontal="left"/>
    </xf>
    <xf numFmtId="0" fontId="6" fillId="2" borderId="0" xfId="6" applyFont="1" applyFill="1" applyAlignment="1" applyProtection="1">
      <alignment horizontal="left" indent="4"/>
    </xf>
    <xf numFmtId="0" fontId="2" fillId="2" borderId="0" xfId="6" applyFont="1" applyFill="1" applyAlignment="1" applyProtection="1">
      <alignment horizontal="left" indent="4"/>
    </xf>
    <xf numFmtId="49" fontId="14" fillId="2" borderId="0" xfId="6" applyNumberFormat="1" applyFont="1" applyFill="1" applyAlignment="1" applyProtection="1">
      <alignment horizontal="left" indent="4"/>
    </xf>
    <xf numFmtId="49" fontId="2" fillId="2" borderId="0" xfId="6" applyNumberFormat="1" applyFont="1" applyFill="1" applyAlignment="1" applyProtection="1">
      <alignment horizontal="left"/>
    </xf>
    <xf numFmtId="0" fontId="6" fillId="2" borderId="0" xfId="6" applyFont="1" applyFill="1" applyAlignment="1" applyProtection="1"/>
    <xf numFmtId="0" fontId="6" fillId="2" borderId="0" xfId="6" applyFont="1" applyFill="1" applyAlignment="1" applyProtection="1">
      <alignment horizontal="right"/>
    </xf>
    <xf numFmtId="0" fontId="2" fillId="2" borderId="0" xfId="6" applyFill="1" applyAlignment="1" applyProtection="1">
      <alignment horizontal="center"/>
    </xf>
    <xf numFmtId="14" fontId="6" fillId="2" borderId="0" xfId="6" applyNumberFormat="1" applyFont="1" applyFill="1" applyAlignment="1" applyProtection="1">
      <alignment horizontal="left"/>
    </xf>
    <xf numFmtId="0" fontId="14" fillId="2" borderId="0" xfId="6" applyFont="1" applyFill="1" applyAlignment="1" applyProtection="1">
      <alignment horizontal="left" indent="4"/>
    </xf>
    <xf numFmtId="0" fontId="6" fillId="2" borderId="0" xfId="6" applyFont="1" applyFill="1" applyBorder="1" applyAlignment="1" applyProtection="1">
      <alignment horizontal="right"/>
    </xf>
    <xf numFmtId="0" fontId="6" fillId="2" borderId="49" xfId="6" applyFont="1" applyFill="1" applyBorder="1" applyAlignment="1" applyProtection="1">
      <alignment horizontal="left" vertical="center"/>
    </xf>
    <xf numFmtId="0" fontId="2" fillId="2" borderId="0" xfId="6" applyFont="1" applyFill="1" applyBorder="1" applyProtection="1">
      <protection locked="0"/>
    </xf>
    <xf numFmtId="0" fontId="2" fillId="2" borderId="0" xfId="6" applyFont="1" applyFill="1" applyBorder="1" applyProtection="1"/>
    <xf numFmtId="0" fontId="2" fillId="2" borderId="0" xfId="6" applyFont="1" applyFill="1" applyProtection="1"/>
    <xf numFmtId="0" fontId="16" fillId="2" borderId="0" xfId="6" applyFont="1" applyFill="1" applyAlignment="1" applyProtection="1"/>
    <xf numFmtId="0" fontId="6" fillId="2" borderId="0" xfId="6" applyFont="1" applyFill="1" applyAlignment="1" applyProtection="1">
      <alignment vertical="center" wrapText="1"/>
    </xf>
    <xf numFmtId="0" fontId="16" fillId="2" borderId="0" xfId="6" applyFont="1" applyFill="1" applyAlignment="1" applyProtection="1">
      <alignment vertical="center" wrapText="1"/>
    </xf>
    <xf numFmtId="0" fontId="16" fillId="2" borderId="0" xfId="6" applyFont="1" applyFill="1" applyAlignment="1" applyProtection="1">
      <alignment wrapText="1"/>
    </xf>
    <xf numFmtId="0" fontId="6" fillId="5" borderId="0" xfId="6" applyFont="1" applyFill="1" applyAlignment="1" applyProtection="1">
      <alignment horizontal="left" indent="2"/>
    </xf>
    <xf numFmtId="0" fontId="2" fillId="2" borderId="0" xfId="6" applyFill="1" applyProtection="1">
      <protection locked="0"/>
    </xf>
    <xf numFmtId="0" fontId="2" fillId="0" borderId="0" xfId="6" applyFill="1" applyProtection="1">
      <protection locked="0"/>
    </xf>
    <xf numFmtId="0" fontId="10" fillId="2" borderId="0" xfId="6" applyFont="1" applyFill="1" applyAlignment="1" applyProtection="1">
      <alignment horizontal="left"/>
    </xf>
    <xf numFmtId="0" fontId="2" fillId="2" borderId="0" xfId="6" quotePrefix="1" applyFont="1" applyFill="1" applyAlignment="1" applyProtection="1">
      <alignment horizontal="left"/>
    </xf>
    <xf numFmtId="0" fontId="2" fillId="2" borderId="0" xfId="6" quotePrefix="1" applyFont="1" applyFill="1" applyAlignment="1" applyProtection="1">
      <alignment horizontal="left" wrapText="1"/>
    </xf>
    <xf numFmtId="0" fontId="2" fillId="2" borderId="0" xfId="6" applyFont="1" applyFill="1" applyAlignment="1" applyProtection="1">
      <alignment horizontal="left" wrapText="1"/>
    </xf>
    <xf numFmtId="0" fontId="17" fillId="2" borderId="0" xfId="6" applyFont="1" applyFill="1" applyAlignment="1" applyProtection="1">
      <alignment horizontal="left" wrapText="1"/>
    </xf>
    <xf numFmtId="0" fontId="14" fillId="2" borderId="0" xfId="6" applyFont="1" applyFill="1" applyAlignment="1" applyProtection="1">
      <alignment horizontal="left"/>
    </xf>
    <xf numFmtId="0" fontId="63" fillId="2" borderId="0" xfId="6" applyFont="1" applyFill="1" applyAlignment="1" applyProtection="1">
      <alignment horizontal="left"/>
    </xf>
    <xf numFmtId="0" fontId="18" fillId="2" borderId="0" xfId="6" applyFont="1" applyFill="1" applyAlignment="1" applyProtection="1">
      <alignment horizontal="left" indent="8"/>
    </xf>
    <xf numFmtId="0" fontId="7" fillId="2" borderId="0" xfId="6" applyFont="1" applyFill="1" applyAlignment="1" applyProtection="1">
      <alignment horizontal="left"/>
    </xf>
    <xf numFmtId="0" fontId="18" fillId="2" borderId="0" xfId="6" quotePrefix="1" applyFont="1" applyFill="1" applyAlignment="1" applyProtection="1">
      <alignment horizontal="left" indent="8"/>
    </xf>
    <xf numFmtId="0" fontId="6" fillId="2" borderId="0" xfId="6" applyFont="1" applyFill="1" applyProtection="1"/>
    <xf numFmtId="0" fontId="13" fillId="2" borderId="0" xfId="6" applyFont="1" applyFill="1" applyAlignment="1" applyProtection="1">
      <alignment horizontal="left"/>
    </xf>
    <xf numFmtId="0" fontId="19" fillId="2" borderId="0" xfId="6" applyFont="1" applyFill="1" applyAlignment="1" applyProtection="1">
      <alignment horizontal="left"/>
    </xf>
    <xf numFmtId="0" fontId="18" fillId="2" borderId="0" xfId="6" applyFont="1" applyFill="1" applyAlignment="1" applyProtection="1">
      <alignment horizontal="left"/>
    </xf>
    <xf numFmtId="0" fontId="19" fillId="2" borderId="0" xfId="6" applyFont="1" applyFill="1" applyAlignment="1" applyProtection="1"/>
    <xf numFmtId="0" fontId="18" fillId="2" borderId="0" xfId="6" applyFont="1" applyFill="1" applyAlignment="1" applyProtection="1"/>
    <xf numFmtId="0" fontId="5" fillId="2" borderId="0" xfId="6" applyFont="1" applyFill="1" applyAlignment="1" applyProtection="1"/>
    <xf numFmtId="0" fontId="63" fillId="2" borderId="0" xfId="6" applyFont="1" applyFill="1" applyAlignment="1" applyProtection="1">
      <alignment horizontal="center"/>
    </xf>
    <xf numFmtId="0" fontId="2" fillId="2" borderId="23" xfId="6" applyFill="1" applyBorder="1" applyProtection="1">
      <protection locked="0"/>
    </xf>
    <xf numFmtId="0" fontId="2" fillId="2" borderId="0" xfId="6" applyFill="1" applyBorder="1" applyProtection="1">
      <protection locked="0"/>
    </xf>
    <xf numFmtId="0" fontId="48" fillId="2" borderId="0" xfId="6" applyFont="1" applyFill="1" applyAlignment="1">
      <alignment vertical="center" textRotation="90"/>
    </xf>
    <xf numFmtId="0" fontId="49" fillId="2" borderId="0" xfId="6" applyFont="1" applyFill="1" applyAlignment="1">
      <alignment horizontal="center" vertical="center" textRotation="90"/>
    </xf>
    <xf numFmtId="0" fontId="2" fillId="2" borderId="0" xfId="6" applyFill="1"/>
    <xf numFmtId="0" fontId="2" fillId="0" borderId="0" xfId="6" applyProtection="1"/>
    <xf numFmtId="0" fontId="2" fillId="0" borderId="0" xfId="6" applyFont="1" applyFill="1" applyBorder="1" applyAlignment="1" applyProtection="1">
      <alignment vertical="center"/>
    </xf>
    <xf numFmtId="0" fontId="12" fillId="2" borderId="0" xfId="6" applyFont="1" applyFill="1" applyAlignment="1" applyProtection="1"/>
    <xf numFmtId="0" fontId="1" fillId="2" borderId="0" xfId="6" applyFont="1" applyFill="1" applyBorder="1" applyAlignment="1" applyProtection="1">
      <alignment horizontal="left"/>
    </xf>
    <xf numFmtId="0" fontId="58" fillId="2" borderId="0" xfId="6" applyFont="1" applyFill="1" applyAlignment="1" applyProtection="1">
      <alignment horizontal="left" vertical="center"/>
    </xf>
    <xf numFmtId="0" fontId="58" fillId="2" borderId="0" xfId="6" applyFont="1" applyFill="1" applyAlignment="1" applyProtection="1">
      <alignment horizontal="center"/>
    </xf>
    <xf numFmtId="0" fontId="33" fillId="2" borderId="0" xfId="6" applyFont="1" applyFill="1" applyAlignment="1" applyProtection="1">
      <alignment horizontal="left" vertical="center"/>
    </xf>
    <xf numFmtId="0" fontId="6" fillId="2" borderId="0" xfId="6" applyFont="1" applyFill="1" applyAlignment="1" applyProtection="1">
      <alignment horizontal="center" vertical="center"/>
    </xf>
    <xf numFmtId="0" fontId="64" fillId="2" borderId="0" xfId="6" applyFont="1" applyFill="1" applyBorder="1" applyAlignment="1" applyProtection="1">
      <alignment vertical="center" wrapText="1"/>
    </xf>
    <xf numFmtId="0" fontId="58" fillId="2" borderId="0" xfId="6" applyFont="1" applyFill="1" applyAlignment="1" applyProtection="1">
      <alignment horizontal="center" vertical="center"/>
    </xf>
    <xf numFmtId="0" fontId="11" fillId="2" borderId="0" xfId="6" applyFont="1" applyFill="1" applyProtection="1"/>
    <xf numFmtId="0" fontId="2" fillId="2" borderId="0" xfId="6" applyNumberFormat="1" applyFont="1" applyFill="1" applyBorder="1" applyProtection="1"/>
    <xf numFmtId="0" fontId="2" fillId="2" borderId="0" xfId="6" applyFont="1" applyFill="1" applyAlignment="1" applyProtection="1"/>
    <xf numFmtId="0" fontId="3" fillId="2" borderId="0" xfId="6" applyFont="1" applyFill="1" applyAlignment="1" applyProtection="1"/>
    <xf numFmtId="0" fontId="64" fillId="2" borderId="0" xfId="6" applyFont="1" applyFill="1" applyBorder="1" applyAlignment="1" applyProtection="1">
      <alignment horizontal="left" vertical="center" wrapText="1"/>
    </xf>
    <xf numFmtId="0" fontId="65" fillId="2" borderId="0" xfId="6" applyFont="1" applyFill="1" applyAlignment="1" applyProtection="1">
      <alignment horizontal="left" vertical="center"/>
    </xf>
    <xf numFmtId="0" fontId="10" fillId="2" borderId="0" xfId="6" applyFont="1" applyFill="1" applyProtection="1"/>
    <xf numFmtId="0" fontId="2" fillId="8" borderId="21" xfId="6" applyFont="1" applyFill="1" applyBorder="1" applyAlignment="1" applyProtection="1"/>
    <xf numFmtId="0" fontId="2" fillId="8" borderId="22" xfId="6" applyFont="1" applyFill="1" applyBorder="1" applyAlignment="1" applyProtection="1"/>
    <xf numFmtId="0" fontId="2" fillId="8" borderId="21" xfId="6" applyFont="1" applyFill="1" applyBorder="1" applyAlignment="1" applyProtection="1">
      <alignment wrapText="1"/>
    </xf>
    <xf numFmtId="0" fontId="2" fillId="8" borderId="23" xfId="6" applyFont="1" applyFill="1" applyBorder="1" applyAlignment="1" applyProtection="1">
      <alignment horizontal="center" vertical="center" wrapText="1"/>
      <protection locked="0"/>
    </xf>
    <xf numFmtId="0" fontId="6" fillId="2" borderId="0" xfId="6" applyFont="1" applyFill="1" applyAlignment="1" applyProtection="1">
      <alignment horizontal="left" indent="2"/>
    </xf>
    <xf numFmtId="0" fontId="13" fillId="2" borderId="24" xfId="6" applyFont="1" applyFill="1" applyBorder="1" applyAlignment="1" applyProtection="1">
      <alignment horizontal="center" vertical="top"/>
    </xf>
    <xf numFmtId="0" fontId="2" fillId="0" borderId="12" xfId="6" applyFont="1" applyFill="1" applyBorder="1" applyAlignment="1" applyProtection="1">
      <alignment vertical="center"/>
    </xf>
    <xf numFmtId="0" fontId="2" fillId="0" borderId="12" xfId="6" applyFont="1" applyFill="1" applyBorder="1" applyAlignment="1" applyProtection="1">
      <alignment horizontal="left" vertical="center" wrapText="1"/>
    </xf>
    <xf numFmtId="49" fontId="2" fillId="0" borderId="0" xfId="6" applyNumberFormat="1" applyFont="1" applyAlignment="1" applyProtection="1">
      <alignment wrapText="1"/>
      <protection locked="0"/>
    </xf>
    <xf numFmtId="0" fontId="2" fillId="2" borderId="18" xfId="6" applyFill="1" applyBorder="1" applyProtection="1"/>
    <xf numFmtId="0" fontId="2" fillId="2" borderId="24" xfId="6" applyFill="1" applyBorder="1" applyProtection="1"/>
    <xf numFmtId="0" fontId="11" fillId="2" borderId="23" xfId="6" applyFont="1" applyFill="1" applyBorder="1" applyProtection="1"/>
    <xf numFmtId="0" fontId="22" fillId="2" borderId="0" xfId="6" applyFont="1" applyFill="1" applyAlignment="1" applyProtection="1"/>
    <xf numFmtId="0" fontId="2" fillId="2" borderId="0" xfId="6" applyFont="1" applyFill="1" applyAlignment="1" applyProtection="1">
      <alignment horizontal="center" wrapText="1"/>
    </xf>
    <xf numFmtId="49" fontId="2" fillId="2" borderId="0" xfId="6" applyNumberFormat="1" applyFill="1" applyAlignment="1" applyProtection="1">
      <alignment horizontal="left"/>
    </xf>
    <xf numFmtId="0" fontId="2" fillId="2" borderId="52" xfId="6" applyFont="1" applyFill="1" applyBorder="1" applyAlignment="1" applyProtection="1">
      <alignment horizontal="left"/>
      <protection locked="0"/>
    </xf>
    <xf numFmtId="0" fontId="2" fillId="2" borderId="0" xfId="6" applyFont="1" applyFill="1" applyBorder="1" applyAlignment="1" applyProtection="1">
      <alignment horizontal="center"/>
      <protection locked="0"/>
    </xf>
    <xf numFmtId="0" fontId="2" fillId="2" borderId="0" xfId="6" applyFont="1" applyFill="1" applyBorder="1" applyAlignment="1" applyProtection="1">
      <alignment horizontal="center"/>
    </xf>
    <xf numFmtId="0" fontId="64" fillId="2" borderId="0" xfId="6" applyFont="1" applyFill="1" applyAlignment="1" applyProtection="1"/>
    <xf numFmtId="0" fontId="64" fillId="2" borderId="0" xfId="6" applyFont="1" applyFill="1" applyAlignment="1" applyProtection="1">
      <alignment wrapText="1"/>
    </xf>
    <xf numFmtId="0" fontId="23" fillId="2" borderId="0" xfId="6" applyFont="1" applyFill="1" applyAlignment="1" applyProtection="1">
      <alignment horizontal="left" indent="4"/>
    </xf>
    <xf numFmtId="0" fontId="25" fillId="2" borderId="0" xfId="6" applyFont="1" applyFill="1" applyAlignment="1" applyProtection="1">
      <alignment horizontal="left"/>
    </xf>
    <xf numFmtId="49" fontId="64" fillId="2" borderId="0" xfId="6" applyNumberFormat="1" applyFont="1" applyFill="1" applyAlignment="1" applyProtection="1"/>
    <xf numFmtId="0" fontId="12" fillId="5" borderId="0" xfId="6" applyFont="1" applyFill="1" applyAlignment="1" applyProtection="1"/>
    <xf numFmtId="0" fontId="66" fillId="2" borderId="0" xfId="6" applyFont="1" applyFill="1" applyProtection="1"/>
    <xf numFmtId="0" fontId="10" fillId="2" borderId="0" xfId="6" applyFont="1" applyFill="1" applyAlignment="1" applyProtection="1">
      <alignment horizontal="left" wrapText="1"/>
    </xf>
    <xf numFmtId="49" fontId="2" fillId="2" borderId="0" xfId="6" applyNumberFormat="1" applyFont="1" applyFill="1" applyAlignment="1" applyProtection="1">
      <alignment horizontal="left" wrapText="1"/>
    </xf>
    <xf numFmtId="49" fontId="67" fillId="2" borderId="0" xfId="6" applyNumberFormat="1" applyFont="1" applyFill="1" applyAlignment="1" applyProtection="1">
      <protection locked="0"/>
    </xf>
    <xf numFmtId="0" fontId="11" fillId="2" borderId="0" xfId="6" applyFont="1" applyFill="1" applyBorder="1" applyProtection="1"/>
    <xf numFmtId="49" fontId="64" fillId="2" borderId="0" xfId="6" applyNumberFormat="1" applyFont="1" applyFill="1" applyBorder="1" applyAlignment="1" applyProtection="1"/>
    <xf numFmtId="0" fontId="2" fillId="0" borderId="0" xfId="6" applyBorder="1" applyProtection="1">
      <protection locked="0"/>
    </xf>
    <xf numFmtId="0" fontId="10" fillId="2" borderId="0" xfId="6" applyFont="1" applyFill="1" applyAlignment="1" applyProtection="1"/>
    <xf numFmtId="0" fontId="2" fillId="2" borderId="0" xfId="6" applyFont="1" applyFill="1" applyAlignment="1" applyProtection="1">
      <alignment horizontal="center" vertical="center"/>
    </xf>
    <xf numFmtId="9" fontId="68" fillId="2" borderId="0" xfId="6" applyNumberFormat="1" applyFont="1" applyFill="1" applyProtection="1"/>
    <xf numFmtId="49" fontId="2" fillId="2" borderId="0" xfId="6" applyNumberFormat="1" applyFill="1" applyProtection="1"/>
    <xf numFmtId="49" fontId="67" fillId="2" borderId="0" xfId="6" applyNumberFormat="1" applyFont="1" applyFill="1" applyAlignment="1" applyProtection="1"/>
    <xf numFmtId="0" fontId="68" fillId="2" borderId="0" xfId="6" applyFont="1" applyFill="1" applyProtection="1"/>
    <xf numFmtId="0" fontId="0" fillId="9" borderId="0" xfId="0" applyFill="1"/>
    <xf numFmtId="0" fontId="2" fillId="9" borderId="0" xfId="0" applyFont="1" applyFill="1"/>
    <xf numFmtId="0" fontId="5" fillId="0" borderId="0" xfId="0" applyFont="1" applyFill="1" applyBorder="1" applyAlignment="1" applyProtection="1">
      <alignment horizontal="center" vertical="center" wrapText="1"/>
      <protection locked="0"/>
    </xf>
    <xf numFmtId="0" fontId="2" fillId="0" borderId="0" xfId="8" applyFont="1" applyFill="1" applyBorder="1" applyProtection="1">
      <protection locked="0"/>
    </xf>
    <xf numFmtId="0" fontId="5" fillId="0" borderId="0" xfId="0" applyFont="1" applyFill="1" applyBorder="1" applyAlignment="1" applyProtection="1">
      <alignment horizontal="center" vertical="center"/>
      <protection locked="0"/>
    </xf>
    <xf numFmtId="38" fontId="5" fillId="0" borderId="0" xfId="3" applyNumberFormat="1" applyFont="1" applyFill="1" applyBorder="1" applyAlignment="1" applyProtection="1">
      <alignment horizontal="center" vertical="center" wrapText="1"/>
      <protection locked="0"/>
    </xf>
    <xf numFmtId="0" fontId="0" fillId="0" borderId="0" xfId="0" applyBorder="1"/>
    <xf numFmtId="0" fontId="0" fillId="0" borderId="28" xfId="0" applyBorder="1"/>
    <xf numFmtId="0" fontId="0" fillId="0" borderId="3" xfId="0" applyBorder="1"/>
    <xf numFmtId="0" fontId="2" fillId="9" borderId="11" xfId="0" applyFont="1" applyFill="1" applyBorder="1"/>
    <xf numFmtId="0" fontId="2" fillId="0" borderId="8" xfId="0" applyFont="1" applyBorder="1"/>
    <xf numFmtId="0" fontId="2" fillId="9" borderId="8" xfId="0" applyFont="1" applyFill="1" applyBorder="1"/>
    <xf numFmtId="0" fontId="2" fillId="0" borderId="0" xfId="0" applyFont="1" applyBorder="1"/>
    <xf numFmtId="0" fontId="0" fillId="0" borderId="13" xfId="0" applyBorder="1"/>
    <xf numFmtId="0" fontId="0" fillId="10" borderId="0" xfId="0" applyFill="1"/>
    <xf numFmtId="0" fontId="0" fillId="10" borderId="0" xfId="0" applyFill="1" applyBorder="1"/>
    <xf numFmtId="0" fontId="0" fillId="0" borderId="5" xfId="0" applyBorder="1"/>
    <xf numFmtId="0" fontId="5" fillId="0" borderId="0" xfId="0" applyFont="1" applyFill="1" applyBorder="1" applyAlignment="1" applyProtection="1">
      <alignment horizontal="left" vertical="center"/>
      <protection locked="0"/>
    </xf>
    <xf numFmtId="0" fontId="0" fillId="9" borderId="11" xfId="0" applyFill="1" applyBorder="1"/>
    <xf numFmtId="0" fontId="5" fillId="0" borderId="2" xfId="0" applyFont="1" applyFill="1" applyBorder="1" applyAlignment="1" applyProtection="1">
      <alignment horizontal="center" vertical="center"/>
      <protection locked="0"/>
    </xf>
    <xf numFmtId="0" fontId="5" fillId="0" borderId="5" xfId="0" applyFont="1" applyFill="1" applyBorder="1" applyAlignment="1" applyProtection="1">
      <alignment horizontal="center" vertical="center"/>
      <protection locked="0"/>
    </xf>
    <xf numFmtId="0" fontId="0" fillId="9" borderId="8" xfId="0" applyFill="1" applyBorder="1"/>
    <xf numFmtId="0" fontId="5" fillId="0" borderId="4" xfId="0" applyFont="1" applyFill="1" applyBorder="1" applyAlignment="1" applyProtection="1">
      <alignment horizontal="center" vertical="center"/>
      <protection locked="0"/>
    </xf>
    <xf numFmtId="0" fontId="0" fillId="9" borderId="0" xfId="0" applyFill="1" applyBorder="1"/>
    <xf numFmtId="0" fontId="0" fillId="9" borderId="13" xfId="0" applyFill="1" applyBorder="1"/>
    <xf numFmtId="0" fontId="0" fillId="9" borderId="28" xfId="0" applyFill="1" applyBorder="1"/>
    <xf numFmtId="0" fontId="1" fillId="4" borderId="8" xfId="0" applyFont="1" applyFill="1" applyBorder="1" applyAlignment="1">
      <alignment horizontal="center" vertical="center" wrapText="1"/>
    </xf>
    <xf numFmtId="0" fontId="1" fillId="4" borderId="9" xfId="0" applyFont="1" applyFill="1" applyBorder="1" applyAlignment="1">
      <alignment horizontal="center" vertical="center" wrapText="1"/>
    </xf>
    <xf numFmtId="0" fontId="5" fillId="0" borderId="0" xfId="0" applyFont="1" applyFill="1" applyBorder="1" applyAlignment="1" applyProtection="1">
      <alignment horizontal="center"/>
      <protection locked="0"/>
    </xf>
    <xf numFmtId="38" fontId="5" fillId="0" borderId="0" xfId="3" applyNumberFormat="1" applyFont="1" applyFill="1" applyBorder="1" applyAlignment="1" applyProtection="1">
      <alignment horizontal="center" vertical="center"/>
      <protection locked="0"/>
    </xf>
    <xf numFmtId="0" fontId="2" fillId="9" borderId="0" xfId="0" applyFont="1" applyFill="1" applyAlignment="1">
      <alignment horizontal="center" vertical="center"/>
    </xf>
    <xf numFmtId="0" fontId="0" fillId="0" borderId="0" xfId="0" applyFill="1" applyAlignment="1">
      <alignment horizontal="center" vertical="center"/>
    </xf>
    <xf numFmtId="0" fontId="2" fillId="0" borderId="9" xfId="0" applyFont="1" applyBorder="1"/>
    <xf numFmtId="0" fontId="2" fillId="0" borderId="10" xfId="0" applyFont="1" applyBorder="1"/>
    <xf numFmtId="0" fontId="2" fillId="0" borderId="0" xfId="0" applyFont="1" applyFill="1" applyBorder="1"/>
    <xf numFmtId="0" fontId="2" fillId="0" borderId="20" xfId="0" applyFont="1" applyBorder="1"/>
    <xf numFmtId="0" fontId="0" fillId="0" borderId="22" xfId="0" applyBorder="1"/>
    <xf numFmtId="0" fontId="2" fillId="0" borderId="21" xfId="0" applyFont="1" applyBorder="1"/>
    <xf numFmtId="0" fontId="2" fillId="0" borderId="15" xfId="0" applyFont="1" applyBorder="1"/>
    <xf numFmtId="0" fontId="2" fillId="0" borderId="23" xfId="0" applyFont="1" applyBorder="1"/>
    <xf numFmtId="0" fontId="0" fillId="0" borderId="14" xfId="0" applyBorder="1"/>
    <xf numFmtId="0" fontId="0" fillId="0" borderId="17" xfId="0" applyBorder="1"/>
    <xf numFmtId="0" fontId="0" fillId="0" borderId="18" xfId="0" applyBorder="1"/>
    <xf numFmtId="0" fontId="2" fillId="0" borderId="24" xfId="0" applyFont="1" applyBorder="1"/>
    <xf numFmtId="0" fontId="0" fillId="0" borderId="29" xfId="0" applyBorder="1"/>
    <xf numFmtId="0" fontId="43" fillId="9" borderId="0" xfId="0" applyFont="1" applyFill="1"/>
    <xf numFmtId="0" fontId="13" fillId="0" borderId="0" xfId="0" applyFont="1" applyAlignment="1">
      <alignment horizontal="right" vertical="center"/>
    </xf>
    <xf numFmtId="0" fontId="0" fillId="0" borderId="0" xfId="0" applyAlignment="1">
      <alignment horizontal="center" vertical="center"/>
    </xf>
    <xf numFmtId="0" fontId="0" fillId="8" borderId="0" xfId="0" applyFill="1" applyBorder="1" applyAlignment="1">
      <alignment horizontal="center" vertical="center"/>
    </xf>
    <xf numFmtId="0" fontId="0" fillId="8" borderId="13" xfId="0" applyFill="1" applyBorder="1" applyAlignment="1">
      <alignment horizontal="center" vertical="center"/>
    </xf>
    <xf numFmtId="0" fontId="0" fillId="8" borderId="5" xfId="0" applyFill="1" applyBorder="1" applyAlignment="1">
      <alignment horizontal="center" vertical="center"/>
    </xf>
    <xf numFmtId="0" fontId="0" fillId="0" borderId="13" xfId="0" applyBorder="1" applyAlignment="1">
      <alignment vertical="center"/>
    </xf>
    <xf numFmtId="9" fontId="69" fillId="9" borderId="0" xfId="0" applyNumberFormat="1" applyFont="1" applyFill="1"/>
    <xf numFmtId="0" fontId="2" fillId="0" borderId="16" xfId="0" applyFont="1" applyBorder="1"/>
    <xf numFmtId="0" fontId="2" fillId="0" borderId="14" xfId="0" applyFont="1" applyBorder="1"/>
    <xf numFmtId="0" fontId="0" fillId="0" borderId="0" xfId="0" applyFont="1" applyFill="1" applyBorder="1"/>
    <xf numFmtId="0" fontId="1" fillId="0" borderId="29" xfId="0" applyFont="1" applyBorder="1" applyAlignment="1">
      <alignment horizontal="center"/>
    </xf>
    <xf numFmtId="0" fontId="2" fillId="10" borderId="0" xfId="0" applyFont="1" applyFill="1"/>
    <xf numFmtId="0" fontId="2" fillId="0" borderId="20" xfId="0" applyFont="1" applyFill="1" applyBorder="1"/>
    <xf numFmtId="0" fontId="0" fillId="0" borderId="22" xfId="0" applyFill="1" applyBorder="1"/>
    <xf numFmtId="0" fontId="0" fillId="0" borderId="8" xfId="0" applyFill="1" applyBorder="1"/>
    <xf numFmtId="166" fontId="0" fillId="0" borderId="0" xfId="0" applyNumberFormat="1" applyBorder="1" applyAlignment="1">
      <alignment horizontal="center"/>
    </xf>
    <xf numFmtId="0" fontId="2" fillId="0" borderId="13" xfId="0" applyFont="1" applyBorder="1"/>
    <xf numFmtId="9" fontId="0" fillId="0" borderId="5" xfId="0" applyNumberFormat="1" applyBorder="1" applyAlignment="1">
      <alignment horizontal="center"/>
    </xf>
    <xf numFmtId="0" fontId="2" fillId="0" borderId="28" xfId="0" applyFont="1" applyFill="1" applyBorder="1"/>
    <xf numFmtId="166" fontId="0" fillId="0" borderId="3" xfId="0" applyNumberFormat="1" applyBorder="1" applyAlignment="1">
      <alignment horizontal="center"/>
    </xf>
    <xf numFmtId="9" fontId="0" fillId="0" borderId="4" xfId="0" applyNumberFormat="1" applyBorder="1" applyAlignment="1">
      <alignment horizontal="center"/>
    </xf>
    <xf numFmtId="0" fontId="1" fillId="11" borderId="11" xfId="0" applyFont="1" applyFill="1" applyBorder="1"/>
    <xf numFmtId="0" fontId="0" fillId="11" borderId="1" xfId="0" applyFill="1" applyBorder="1"/>
    <xf numFmtId="0" fontId="0" fillId="11" borderId="2" xfId="0" applyFill="1" applyBorder="1"/>
    <xf numFmtId="0" fontId="1" fillId="0" borderId="5" xfId="0" applyFont="1" applyBorder="1" applyAlignment="1">
      <alignment horizontal="center" vertical="center"/>
    </xf>
    <xf numFmtId="0" fontId="2" fillId="0" borderId="13" xfId="0" applyFont="1" applyBorder="1" applyAlignment="1">
      <alignment horizontal="center" vertical="center" wrapText="1"/>
    </xf>
    <xf numFmtId="0" fontId="2" fillId="0" borderId="0" xfId="0" applyFont="1" applyBorder="1" applyAlignment="1">
      <alignment horizontal="center" vertical="center" wrapText="1"/>
    </xf>
    <xf numFmtId="0" fontId="1" fillId="0" borderId="17" xfId="0" applyFont="1" applyBorder="1" applyAlignment="1">
      <alignment horizontal="center"/>
    </xf>
    <xf numFmtId="166" fontId="0" fillId="0" borderId="0" xfId="0" applyNumberFormat="1" applyAlignment="1">
      <alignment horizontal="center"/>
    </xf>
    <xf numFmtId="166" fontId="2" fillId="0" borderId="3" xfId="0" applyNumberFormat="1" applyFont="1" applyBorder="1" applyAlignment="1">
      <alignment horizontal="center"/>
    </xf>
    <xf numFmtId="9" fontId="1" fillId="0" borderId="24" xfId="0" applyNumberFormat="1" applyFont="1" applyBorder="1" applyAlignment="1">
      <alignment horizontal="center"/>
    </xf>
    <xf numFmtId="0" fontId="1" fillId="0" borderId="33" xfId="0" applyFont="1" applyBorder="1"/>
    <xf numFmtId="0" fontId="1" fillId="0" borderId="27" xfId="0" applyFont="1" applyBorder="1" applyAlignment="1">
      <alignment horizontal="center"/>
    </xf>
    <xf numFmtId="0" fontId="1" fillId="0" borderId="34" xfId="0" applyFont="1" applyBorder="1" applyAlignment="1">
      <alignment horizontal="center"/>
    </xf>
    <xf numFmtId="0" fontId="13" fillId="0" borderId="13" xfId="0" applyFont="1" applyFill="1" applyBorder="1" applyAlignment="1">
      <alignment horizontal="center"/>
    </xf>
    <xf numFmtId="0" fontId="13" fillId="0" borderId="0" xfId="0" applyFont="1" applyFill="1" applyBorder="1" applyAlignment="1">
      <alignment horizontal="center"/>
    </xf>
    <xf numFmtId="166" fontId="13" fillId="0" borderId="0" xfId="0" applyNumberFormat="1" applyFont="1" applyFill="1" applyBorder="1" applyAlignment="1">
      <alignment horizontal="right"/>
    </xf>
    <xf numFmtId="166" fontId="13" fillId="0" borderId="5" xfId="0" applyNumberFormat="1" applyFont="1" applyFill="1" applyBorder="1" applyAlignment="1">
      <alignment horizontal="right"/>
    </xf>
    <xf numFmtId="0" fontId="13" fillId="12" borderId="13" xfId="0" applyFont="1" applyFill="1" applyBorder="1" applyAlignment="1">
      <alignment horizontal="center"/>
    </xf>
    <xf numFmtId="0" fontId="13" fillId="12" borderId="0" xfId="0" applyFont="1" applyFill="1" applyBorder="1" applyAlignment="1">
      <alignment horizontal="center"/>
    </xf>
    <xf numFmtId="166" fontId="13" fillId="12" borderId="0" xfId="0" applyNumberFormat="1" applyFont="1" applyFill="1" applyBorder="1" applyAlignment="1">
      <alignment horizontal="right"/>
    </xf>
    <xf numFmtId="0" fontId="2" fillId="0" borderId="0" xfId="0" applyFont="1" applyBorder="1" applyAlignment="1">
      <alignment horizontal="center" vertical="center"/>
    </xf>
    <xf numFmtId="0" fontId="2" fillId="0" borderId="5" xfId="0" applyFont="1" applyBorder="1" applyAlignment="1">
      <alignment horizontal="center" vertical="center"/>
    </xf>
    <xf numFmtId="0" fontId="1" fillId="11" borderId="1" xfId="0" applyFont="1" applyFill="1" applyBorder="1"/>
    <xf numFmtId="0" fontId="1" fillId="11" borderId="2" xfId="0" applyFont="1" applyFill="1" applyBorder="1"/>
    <xf numFmtId="0" fontId="1" fillId="0" borderId="13" xfId="0" applyFont="1" applyBorder="1" applyAlignment="1">
      <alignment vertical="center"/>
    </xf>
    <xf numFmtId="0" fontId="1" fillId="0" borderId="0" xfId="0" applyFont="1" applyBorder="1" applyAlignment="1">
      <alignment horizontal="center" vertical="center"/>
    </xf>
    <xf numFmtId="0" fontId="1" fillId="0" borderId="28" xfId="0" applyFont="1" applyBorder="1"/>
    <xf numFmtId="9" fontId="13" fillId="0" borderId="4" xfId="0" applyNumberFormat="1" applyFont="1" applyBorder="1" applyAlignment="1">
      <alignment horizontal="center"/>
    </xf>
    <xf numFmtId="0" fontId="0" fillId="0" borderId="0" xfId="0" applyAlignment="1">
      <alignment horizontal="left" vertical="center"/>
    </xf>
    <xf numFmtId="0" fontId="6" fillId="8" borderId="21" xfId="6" applyFont="1" applyFill="1" applyBorder="1" applyAlignment="1" applyProtection="1">
      <alignment horizontal="left"/>
    </xf>
    <xf numFmtId="9" fontId="0" fillId="10" borderId="0" xfId="0" applyNumberFormat="1" applyFill="1"/>
    <xf numFmtId="0" fontId="2" fillId="5" borderId="0" xfId="6" applyFill="1" applyBorder="1" applyAlignment="1" applyProtection="1">
      <alignment horizontal="left"/>
    </xf>
    <xf numFmtId="0" fontId="2" fillId="2" borderId="0" xfId="6" applyFill="1" applyBorder="1" applyAlignment="1" applyProtection="1">
      <alignment horizontal="left"/>
    </xf>
    <xf numFmtId="0" fontId="0" fillId="0" borderId="0" xfId="0" applyAlignment="1">
      <alignment vertical="center"/>
    </xf>
    <xf numFmtId="0" fontId="0" fillId="10" borderId="0" xfId="0" applyFill="1" applyProtection="1">
      <protection locked="0"/>
    </xf>
    <xf numFmtId="0" fontId="2" fillId="2" borderId="13" xfId="0" applyFont="1" applyFill="1" applyBorder="1" applyAlignment="1" applyProtection="1"/>
    <xf numFmtId="0" fontId="2" fillId="0" borderId="17" xfId="0" applyFont="1" applyBorder="1"/>
    <xf numFmtId="0" fontId="2" fillId="0" borderId="17" xfId="0" applyFont="1" applyFill="1" applyBorder="1"/>
    <xf numFmtId="0" fontId="2" fillId="0" borderId="19" xfId="0" applyFont="1" applyFill="1" applyBorder="1"/>
    <xf numFmtId="169" fontId="0" fillId="0" borderId="0" xfId="0" applyNumberFormat="1" applyAlignment="1">
      <alignment horizontal="left" vertical="center"/>
    </xf>
    <xf numFmtId="0" fontId="13" fillId="2" borderId="15" xfId="6" applyFont="1" applyFill="1" applyBorder="1" applyAlignment="1" applyProtection="1">
      <alignment horizontal="center" vertical="top"/>
    </xf>
    <xf numFmtId="0" fontId="51" fillId="2" borderId="0" xfId="0" applyFont="1" applyFill="1" applyAlignment="1">
      <alignment horizontal="right"/>
    </xf>
    <xf numFmtId="0" fontId="42" fillId="0" borderId="29" xfId="0" applyFont="1" applyFill="1" applyBorder="1"/>
    <xf numFmtId="0" fontId="69" fillId="9" borderId="0" xfId="0" applyFont="1" applyFill="1"/>
    <xf numFmtId="0" fontId="2" fillId="0" borderId="0" xfId="0" applyFont="1" applyFill="1"/>
    <xf numFmtId="0" fontId="3" fillId="2" borderId="0" xfId="6" applyFont="1" applyFill="1" applyBorder="1" applyAlignment="1" applyProtection="1"/>
    <xf numFmtId="0" fontId="6" fillId="2" borderId="0" xfId="6" applyFont="1" applyFill="1" applyBorder="1" applyAlignment="1" applyProtection="1"/>
    <xf numFmtId="0" fontId="70" fillId="0" borderId="53" xfId="6" applyFont="1" applyFill="1" applyBorder="1" applyAlignment="1" applyProtection="1">
      <alignment vertical="top" wrapText="1"/>
    </xf>
    <xf numFmtId="0" fontId="2" fillId="0" borderId="0" xfId="6" applyFill="1" applyBorder="1" applyProtection="1"/>
    <xf numFmtId="0" fontId="2" fillId="0" borderId="54" xfId="6" applyFill="1" applyBorder="1" applyAlignment="1" applyProtection="1">
      <alignment horizontal="left"/>
      <protection locked="0"/>
    </xf>
    <xf numFmtId="0" fontId="2" fillId="0" borderId="0" xfId="6" applyFill="1" applyAlignment="1" applyProtection="1">
      <alignment horizontal="left"/>
    </xf>
    <xf numFmtId="0" fontId="44" fillId="6" borderId="7" xfId="6" applyFont="1" applyFill="1" applyBorder="1" applyAlignment="1" applyProtection="1">
      <alignment vertical="center"/>
    </xf>
    <xf numFmtId="0" fontId="6" fillId="2" borderId="0" xfId="6" applyFont="1" applyFill="1" applyAlignment="1" applyProtection="1">
      <alignment horizontal="left" wrapText="1"/>
    </xf>
    <xf numFmtId="0" fontId="2" fillId="0" borderId="0" xfId="0" quotePrefix="1" applyFont="1" applyBorder="1" applyAlignment="1" applyProtection="1">
      <alignment horizontal="left"/>
      <protection locked="0"/>
    </xf>
    <xf numFmtId="0" fontId="2" fillId="0" borderId="0" xfId="0" quotePrefix="1" applyFont="1" applyFill="1" applyBorder="1" applyAlignment="1" applyProtection="1">
      <alignment horizontal="left"/>
    </xf>
    <xf numFmtId="0" fontId="2" fillId="0" borderId="24" xfId="0" quotePrefix="1" applyFont="1" applyBorder="1" applyProtection="1">
      <protection locked="0"/>
    </xf>
    <xf numFmtId="0" fontId="2" fillId="0" borderId="17" xfId="6" quotePrefix="1" applyFont="1" applyFill="1" applyBorder="1" applyAlignment="1" applyProtection="1">
      <alignment vertical="center"/>
    </xf>
    <xf numFmtId="0" fontId="2" fillId="0" borderId="17" xfId="6" quotePrefix="1" applyFont="1" applyFill="1" applyBorder="1" applyProtection="1"/>
    <xf numFmtId="0" fontId="11" fillId="0" borderId="17" xfId="0" quotePrefix="1" applyFont="1" applyFill="1" applyBorder="1" applyProtection="1"/>
    <xf numFmtId="0" fontId="2" fillId="0" borderId="16" xfId="6" quotePrefix="1" applyFont="1" applyFill="1" applyBorder="1" applyAlignment="1" applyProtection="1">
      <alignment vertical="center"/>
    </xf>
    <xf numFmtId="49" fontId="64" fillId="2" borderId="0" xfId="6" applyNumberFormat="1" applyFont="1" applyFill="1" applyAlignment="1" applyProtection="1">
      <alignment horizontal="left"/>
    </xf>
    <xf numFmtId="49" fontId="2" fillId="2" borderId="0" xfId="6" applyNumberFormat="1" applyFont="1" applyFill="1" applyAlignment="1" applyProtection="1">
      <alignment horizontal="left" wrapText="1"/>
    </xf>
    <xf numFmtId="49" fontId="2" fillId="2" borderId="0" xfId="6" applyNumberFormat="1" applyFont="1" applyFill="1" applyAlignment="1" applyProtection="1">
      <alignment horizontal="left"/>
    </xf>
    <xf numFmtId="14" fontId="0" fillId="2" borderId="13" xfId="0" applyNumberFormat="1" applyFill="1" applyBorder="1" applyAlignment="1" applyProtection="1"/>
    <xf numFmtId="14" fontId="0" fillId="2" borderId="0" xfId="0" applyNumberFormat="1" applyFill="1" applyBorder="1" applyAlignment="1" applyProtection="1"/>
    <xf numFmtId="14" fontId="0" fillId="2" borderId="5" xfId="0" applyNumberFormat="1" applyFill="1" applyBorder="1" applyAlignment="1" applyProtection="1"/>
    <xf numFmtId="166" fontId="0" fillId="6" borderId="13" xfId="0" applyNumberFormat="1" applyFill="1" applyBorder="1" applyAlignment="1" applyProtection="1">
      <protection locked="0"/>
    </xf>
    <xf numFmtId="0" fontId="0" fillId="6" borderId="4" xfId="0" applyNumberFormat="1" applyFill="1" applyBorder="1" applyAlignment="1" applyProtection="1">
      <protection locked="0"/>
    </xf>
    <xf numFmtId="167" fontId="0" fillId="6" borderId="0" xfId="0" applyNumberFormat="1" applyFill="1" applyBorder="1" applyAlignment="1" applyProtection="1">
      <protection locked="0"/>
    </xf>
    <xf numFmtId="0" fontId="2" fillId="2" borderId="29" xfId="0" applyFont="1" applyFill="1" applyBorder="1" applyAlignment="1" applyProtection="1">
      <alignment horizontal="left"/>
    </xf>
    <xf numFmtId="0" fontId="2" fillId="2" borderId="29" xfId="0" applyFont="1" applyFill="1" applyBorder="1" applyAlignment="1" applyProtection="1">
      <alignment horizontal="center"/>
    </xf>
    <xf numFmtId="0" fontId="2" fillId="3" borderId="11" xfId="0" applyFont="1" applyFill="1" applyBorder="1" applyAlignment="1" applyProtection="1">
      <alignment horizontal="left"/>
      <protection locked="0"/>
    </xf>
    <xf numFmtId="0" fontId="2" fillId="2" borderId="13" xfId="0" applyFont="1" applyFill="1" applyBorder="1" applyAlignment="1" applyProtection="1">
      <protection locked="0"/>
    </xf>
    <xf numFmtId="14" fontId="2" fillId="2" borderId="13" xfId="0" applyNumberFormat="1" applyFont="1" applyFill="1" applyBorder="1" applyAlignment="1" applyProtection="1"/>
    <xf numFmtId="0" fontId="43" fillId="2" borderId="13" xfId="0" applyFont="1" applyFill="1" applyBorder="1" applyAlignment="1" applyProtection="1">
      <alignment horizontal="left"/>
    </xf>
    <xf numFmtId="0" fontId="2" fillId="2" borderId="13" xfId="0" applyFont="1" applyFill="1" applyBorder="1" applyAlignment="1" applyProtection="1">
      <alignment horizontal="left"/>
    </xf>
    <xf numFmtId="0" fontId="2" fillId="2" borderId="35" xfId="0" applyFont="1" applyFill="1" applyBorder="1" applyAlignment="1" applyProtection="1">
      <alignment horizontal="left"/>
    </xf>
    <xf numFmtId="0" fontId="2" fillId="2" borderId="36" xfId="0" applyFont="1" applyFill="1" applyBorder="1" applyAlignment="1" applyProtection="1">
      <alignment horizontal="center"/>
    </xf>
    <xf numFmtId="0" fontId="33" fillId="4" borderId="12" xfId="0" applyFont="1" applyFill="1" applyBorder="1" applyAlignment="1" applyProtection="1">
      <alignment horizontal="center" vertical="center" wrapText="1"/>
    </xf>
    <xf numFmtId="0" fontId="1" fillId="4" borderId="35" xfId="0" applyFont="1" applyFill="1" applyBorder="1" applyAlignment="1" applyProtection="1">
      <alignment horizontal="center"/>
    </xf>
    <xf numFmtId="0" fontId="1" fillId="4" borderId="29" xfId="0" applyFont="1" applyFill="1" applyBorder="1" applyAlignment="1" applyProtection="1">
      <alignment horizontal="center"/>
    </xf>
    <xf numFmtId="0" fontId="1" fillId="4" borderId="29" xfId="0" applyFont="1" applyFill="1" applyBorder="1" applyAlignment="1" applyProtection="1">
      <alignment horizontal="center"/>
      <protection locked="0"/>
    </xf>
    <xf numFmtId="0" fontId="1" fillId="4" borderId="36" xfId="0" applyFont="1" applyFill="1" applyBorder="1" applyAlignment="1" applyProtection="1">
      <alignment horizontal="center"/>
    </xf>
    <xf numFmtId="0" fontId="13" fillId="2" borderId="0" xfId="6" applyFont="1" applyFill="1" applyProtection="1"/>
    <xf numFmtId="0" fontId="6" fillId="2" borderId="0" xfId="6" applyFont="1" applyFill="1" applyProtection="1">
      <protection locked="0"/>
    </xf>
    <xf numFmtId="0" fontId="6" fillId="2" borderId="0" xfId="6" applyNumberFormat="1" applyFont="1" applyFill="1" applyBorder="1" applyProtection="1"/>
    <xf numFmtId="0" fontId="13" fillId="2" borderId="0" xfId="6" applyFont="1" applyFill="1" applyAlignment="1" applyProtection="1"/>
    <xf numFmtId="0" fontId="6" fillId="0" borderId="0" xfId="6" applyFont="1" applyProtection="1">
      <protection locked="0"/>
    </xf>
    <xf numFmtId="0" fontId="54" fillId="2" borderId="50" xfId="6" applyFont="1" applyFill="1" applyBorder="1" applyAlignment="1" applyProtection="1">
      <alignment horizontal="left" vertical="top"/>
      <protection locked="0"/>
    </xf>
    <xf numFmtId="0" fontId="54" fillId="2" borderId="0" xfId="6" applyFont="1" applyFill="1" applyBorder="1" applyAlignment="1" applyProtection="1">
      <alignment horizontal="left" vertical="top"/>
      <protection locked="0"/>
    </xf>
    <xf numFmtId="0" fontId="6" fillId="2" borderId="48" xfId="6" applyFont="1" applyFill="1" applyBorder="1" applyProtection="1"/>
    <xf numFmtId="14" fontId="6" fillId="2" borderId="49" xfId="6" applyNumberFormat="1" applyFont="1" applyFill="1" applyBorder="1" applyAlignment="1" applyProtection="1">
      <alignment horizontal="left" vertical="center"/>
      <protection locked="0"/>
    </xf>
    <xf numFmtId="0" fontId="14" fillId="2" borderId="0" xfId="6" applyFont="1" applyFill="1" applyAlignment="1" applyProtection="1"/>
    <xf numFmtId="0" fontId="6" fillId="2" borderId="51" xfId="6" applyFont="1" applyFill="1" applyBorder="1" applyProtection="1">
      <protection locked="0"/>
    </xf>
    <xf numFmtId="0" fontId="13" fillId="2" borderId="0" xfId="6" applyFont="1" applyFill="1" applyAlignment="1" applyProtection="1">
      <alignment wrapText="1"/>
    </xf>
    <xf numFmtId="0" fontId="33" fillId="2" borderId="0" xfId="6" applyFont="1" applyFill="1" applyProtection="1"/>
    <xf numFmtId="0" fontId="13" fillId="2" borderId="0" xfId="6" applyFont="1" applyFill="1" applyBorder="1" applyAlignment="1" applyProtection="1">
      <alignment wrapText="1"/>
      <protection locked="0"/>
    </xf>
    <xf numFmtId="0" fontId="71" fillId="2" borderId="0" xfId="6" applyFont="1" applyFill="1" applyAlignment="1" applyProtection="1">
      <alignment horizontal="left" vertical="center"/>
    </xf>
    <xf numFmtId="0" fontId="6" fillId="2" borderId="0" xfId="6" applyFont="1" applyFill="1" applyBorder="1" applyAlignment="1" applyProtection="1">
      <alignment horizontal="center"/>
    </xf>
    <xf numFmtId="0" fontId="6" fillId="2" borderId="0" xfId="6" applyFont="1" applyFill="1" applyBorder="1" applyProtection="1"/>
    <xf numFmtId="169" fontId="6" fillId="2" borderId="0" xfId="6" applyNumberFormat="1" applyFont="1" applyFill="1" applyAlignment="1" applyProtection="1">
      <alignment horizontal="center"/>
    </xf>
    <xf numFmtId="0" fontId="22" fillId="2" borderId="0" xfId="6" applyFont="1" applyFill="1" applyProtection="1"/>
    <xf numFmtId="0" fontId="56" fillId="2" borderId="0" xfId="6" applyFont="1" applyFill="1" applyAlignment="1" applyProtection="1">
      <alignment horizontal="right" vertical="center"/>
    </xf>
    <xf numFmtId="0" fontId="56" fillId="2" borderId="0" xfId="6" applyFont="1" applyFill="1" applyAlignment="1" applyProtection="1">
      <alignment horizontal="left" vertical="center"/>
    </xf>
    <xf numFmtId="0" fontId="13" fillId="2" borderId="20" xfId="6" applyFont="1" applyFill="1" applyBorder="1" applyAlignment="1" applyProtection="1">
      <alignment horizontal="center" vertical="center"/>
    </xf>
    <xf numFmtId="0" fontId="47" fillId="2" borderId="14" xfId="6" applyFont="1" applyFill="1" applyBorder="1" applyAlignment="1" applyProtection="1">
      <alignment horizontal="left"/>
    </xf>
    <xf numFmtId="49" fontId="2" fillId="2" borderId="0" xfId="6" applyNumberFormat="1" applyFont="1" applyFill="1" applyAlignment="1" applyProtection="1">
      <alignment wrapText="1"/>
    </xf>
    <xf numFmtId="0" fontId="2" fillId="2" borderId="0" xfId="6" applyFont="1" applyFill="1" applyAlignment="1" applyProtection="1">
      <alignment horizontal="left" wrapText="1"/>
    </xf>
    <xf numFmtId="0" fontId="10" fillId="2" borderId="0" xfId="6" applyFont="1" applyFill="1" applyAlignment="1" applyProtection="1">
      <alignment horizontal="left"/>
    </xf>
    <xf numFmtId="0" fontId="6" fillId="2" borderId="0" xfId="6" applyFont="1" applyFill="1" applyAlignment="1" applyProtection="1">
      <alignment horizontal="left" wrapText="1"/>
    </xf>
    <xf numFmtId="0" fontId="13" fillId="2" borderId="0" xfId="6" applyFont="1" applyFill="1" applyBorder="1" applyAlignment="1" applyProtection="1">
      <alignment horizontal="center" vertical="top"/>
    </xf>
    <xf numFmtId="0" fontId="13" fillId="2" borderId="24" xfId="6" applyFont="1" applyFill="1" applyBorder="1" applyAlignment="1" applyProtection="1">
      <alignment horizontal="center" vertical="top"/>
    </xf>
    <xf numFmtId="0" fontId="13" fillId="2" borderId="15" xfId="6" applyFont="1" applyFill="1" applyBorder="1" applyAlignment="1" applyProtection="1">
      <alignment horizontal="center" vertical="top"/>
    </xf>
    <xf numFmtId="0" fontId="13" fillId="2" borderId="14" xfId="6" applyFont="1" applyFill="1" applyBorder="1" applyAlignment="1" applyProtection="1">
      <alignment horizontal="center" vertical="top"/>
    </xf>
    <xf numFmtId="0" fontId="13" fillId="2" borderId="18" xfId="6" applyFont="1" applyFill="1" applyBorder="1" applyAlignment="1" applyProtection="1">
      <alignment horizontal="center" vertical="top"/>
    </xf>
    <xf numFmtId="0" fontId="1" fillId="2" borderId="0" xfId="6" applyFont="1" applyFill="1" applyBorder="1" applyAlignment="1" applyProtection="1">
      <alignment horizontal="left"/>
    </xf>
    <xf numFmtId="49" fontId="2" fillId="2" borderId="0" xfId="6" applyNumberFormat="1" applyFont="1" applyFill="1" applyAlignment="1" applyProtection="1">
      <alignment horizontal="left"/>
    </xf>
    <xf numFmtId="49" fontId="2" fillId="2" borderId="0" xfId="6" applyNumberFormat="1" applyFont="1" applyFill="1" applyAlignment="1" applyProtection="1">
      <alignment horizontal="left" wrapText="1"/>
    </xf>
    <xf numFmtId="0" fontId="2" fillId="2" borderId="0" xfId="6" applyFont="1" applyFill="1" applyAlignment="1" applyProtection="1">
      <alignment horizontal="left"/>
    </xf>
    <xf numFmtId="0" fontId="54" fillId="2" borderId="50" xfId="6" applyFont="1" applyFill="1" applyBorder="1" applyAlignment="1" applyProtection="1">
      <alignment horizontal="left" vertical="top"/>
      <protection locked="0"/>
    </xf>
    <xf numFmtId="0" fontId="54" fillId="2" borderId="0" xfId="6" applyFont="1" applyFill="1" applyBorder="1" applyAlignment="1" applyProtection="1">
      <alignment horizontal="left" vertical="top"/>
      <protection locked="0"/>
    </xf>
    <xf numFmtId="0" fontId="37" fillId="3" borderId="37" xfId="0" applyFont="1" applyFill="1" applyBorder="1" applyAlignment="1" applyProtection="1">
      <alignment vertical="center" textRotation="90" wrapText="1"/>
    </xf>
    <xf numFmtId="0" fontId="13" fillId="4" borderId="37" xfId="0" applyFont="1" applyFill="1" applyBorder="1" applyProtection="1"/>
    <xf numFmtId="0" fontId="2" fillId="3" borderId="9" xfId="0" applyNumberFormat="1" applyFont="1" applyFill="1" applyBorder="1" applyAlignment="1" applyProtection="1">
      <protection locked="0"/>
    </xf>
    <xf numFmtId="0" fontId="0" fillId="2" borderId="9" xfId="0" applyFill="1" applyBorder="1" applyProtection="1">
      <protection locked="0"/>
    </xf>
    <xf numFmtId="14" fontId="1" fillId="4" borderId="0" xfId="0" applyNumberFormat="1" applyFont="1" applyFill="1" applyBorder="1" applyAlignment="1" applyProtection="1">
      <alignment horizontal="right" vertical="center"/>
      <protection locked="0"/>
    </xf>
    <xf numFmtId="0" fontId="2" fillId="8" borderId="24" xfId="6" applyFont="1" applyFill="1" applyBorder="1" applyAlignment="1" applyProtection="1">
      <alignment vertical="center" wrapText="1"/>
    </xf>
    <xf numFmtId="0" fontId="2" fillId="8" borderId="19" xfId="6" applyFont="1" applyFill="1" applyBorder="1" applyAlignment="1" applyProtection="1">
      <alignment vertical="center" wrapText="1"/>
    </xf>
    <xf numFmtId="0" fontId="2" fillId="8" borderId="24" xfId="6" applyFont="1" applyFill="1" applyBorder="1" applyAlignment="1" applyProtection="1">
      <alignment vertical="center"/>
    </xf>
    <xf numFmtId="14" fontId="2" fillId="8" borderId="24" xfId="6" applyNumberFormat="1" applyFont="1" applyFill="1" applyBorder="1" applyAlignment="1" applyProtection="1">
      <alignment horizontal="center" vertical="center" wrapText="1"/>
    </xf>
    <xf numFmtId="0" fontId="2" fillId="0" borderId="12" xfId="6" applyFont="1" applyFill="1" applyBorder="1" applyAlignment="1" applyProtection="1">
      <alignment horizontal="left" vertical="center"/>
    </xf>
    <xf numFmtId="0" fontId="2" fillId="0" borderId="0" xfId="6" applyFont="1" applyProtection="1">
      <protection locked="0"/>
    </xf>
    <xf numFmtId="0" fontId="1" fillId="2" borderId="0" xfId="6" applyFont="1" applyFill="1" applyAlignment="1" applyProtection="1">
      <alignment horizontal="center"/>
    </xf>
    <xf numFmtId="0" fontId="1" fillId="5" borderId="0" xfId="6" applyFont="1" applyFill="1" applyAlignment="1" applyProtection="1">
      <alignment horizontal="left"/>
    </xf>
    <xf numFmtId="0" fontId="6" fillId="2" borderId="48" xfId="6" applyFont="1" applyFill="1" applyBorder="1" applyAlignment="1" applyProtection="1">
      <alignment horizontal="right"/>
    </xf>
    <xf numFmtId="0" fontId="2" fillId="2" borderId="55" xfId="6" applyFont="1" applyFill="1" applyBorder="1" applyAlignment="1" applyProtection="1">
      <protection locked="0"/>
    </xf>
    <xf numFmtId="0" fontId="6" fillId="2" borderId="50" xfId="6" applyFont="1" applyFill="1" applyBorder="1" applyAlignment="1" applyProtection="1">
      <alignment horizontal="right"/>
    </xf>
    <xf numFmtId="0" fontId="2" fillId="2" borderId="0" xfId="6" applyFont="1" applyFill="1" applyAlignment="1" applyProtection="1">
      <protection locked="0"/>
    </xf>
    <xf numFmtId="49" fontId="2" fillId="2" borderId="0" xfId="6" applyNumberFormat="1" applyFont="1" applyFill="1" applyAlignment="1" applyProtection="1"/>
    <xf numFmtId="49" fontId="2" fillId="5" borderId="0" xfId="6" applyNumberFormat="1" applyFont="1" applyFill="1" applyAlignment="1" applyProtection="1"/>
    <xf numFmtId="0" fontId="2" fillId="5" borderId="0" xfId="6" applyFont="1" applyFill="1" applyProtection="1">
      <protection locked="0"/>
    </xf>
    <xf numFmtId="0" fontId="2" fillId="2" borderId="0" xfId="6" applyFont="1" applyFill="1" applyAlignment="1" applyProtection="1">
      <alignment wrapText="1"/>
    </xf>
    <xf numFmtId="0" fontId="72" fillId="2" borderId="29" xfId="6" applyFont="1" applyFill="1" applyBorder="1" applyAlignment="1" applyProtection="1">
      <alignment horizontal="center"/>
    </xf>
    <xf numFmtId="0" fontId="72" fillId="2" borderId="27" xfId="6" applyFont="1" applyFill="1" applyBorder="1" applyAlignment="1" applyProtection="1">
      <alignment horizontal="center"/>
    </xf>
    <xf numFmtId="0" fontId="1" fillId="2" borderId="8" xfId="6" applyFont="1" applyFill="1" applyBorder="1" applyAlignment="1" applyProtection="1">
      <alignment horizontal="center"/>
    </xf>
    <xf numFmtId="0" fontId="1" fillId="2" borderId="9" xfId="6" applyFont="1" applyFill="1" applyBorder="1" applyAlignment="1" applyProtection="1">
      <alignment horizontal="center"/>
    </xf>
    <xf numFmtId="0" fontId="1" fillId="2" borderId="10" xfId="6" applyFont="1" applyFill="1" applyBorder="1" applyAlignment="1" applyProtection="1">
      <alignment horizontal="center"/>
    </xf>
    <xf numFmtId="0" fontId="72" fillId="2" borderId="0" xfId="6" applyFont="1" applyFill="1" applyBorder="1" applyAlignment="1" applyProtection="1">
      <alignment horizontal="center"/>
    </xf>
    <xf numFmtId="0" fontId="72" fillId="2" borderId="0" xfId="6" applyFont="1" applyFill="1" applyBorder="1" applyAlignment="1" applyProtection="1">
      <alignment horizontal="center" wrapText="1"/>
    </xf>
    <xf numFmtId="0" fontId="73" fillId="2" borderId="0" xfId="6" applyFont="1" applyFill="1" applyBorder="1" applyAlignment="1" applyProtection="1"/>
    <xf numFmtId="166" fontId="73" fillId="2" borderId="10" xfId="6" applyNumberFormat="1" applyFont="1" applyFill="1" applyBorder="1" applyAlignment="1" applyProtection="1"/>
    <xf numFmtId="0" fontId="2" fillId="0" borderId="15" xfId="0" applyFont="1" applyBorder="1" applyProtection="1">
      <protection locked="0"/>
    </xf>
    <xf numFmtId="0" fontId="2" fillId="0" borderId="14" xfId="0" applyFont="1" applyFill="1" applyBorder="1" applyProtection="1">
      <protection locked="0"/>
    </xf>
    <xf numFmtId="0" fontId="2" fillId="0" borderId="0" xfId="0" quotePrefix="1" applyFont="1" applyBorder="1" applyProtection="1">
      <protection locked="0"/>
    </xf>
    <xf numFmtId="0" fontId="2" fillId="0" borderId="23" xfId="6" quotePrefix="1" applyFont="1" applyFill="1" applyBorder="1" applyAlignment="1" applyProtection="1">
      <alignment vertical="center"/>
      <protection locked="0"/>
    </xf>
    <xf numFmtId="0" fontId="1" fillId="0" borderId="0" xfId="0" applyFont="1"/>
    <xf numFmtId="0" fontId="5" fillId="9" borderId="8" xfId="0" applyFont="1" applyFill="1" applyBorder="1" applyAlignment="1">
      <alignment horizontal="center" vertical="center" wrapText="1"/>
    </xf>
    <xf numFmtId="0" fontId="5" fillId="9" borderId="9" xfId="0" applyFont="1" applyFill="1" applyBorder="1" applyAlignment="1">
      <alignment horizontal="center" vertical="center" wrapText="1"/>
    </xf>
    <xf numFmtId="0" fontId="5" fillId="9" borderId="10" xfId="0" applyFont="1" applyFill="1" applyBorder="1" applyAlignment="1">
      <alignment horizontal="center" vertical="center" wrapText="1"/>
    </xf>
    <xf numFmtId="0" fontId="0" fillId="9" borderId="9" xfId="0" applyFill="1" applyBorder="1"/>
    <xf numFmtId="0" fontId="0" fillId="9" borderId="10" xfId="0" applyFill="1" applyBorder="1"/>
    <xf numFmtId="0" fontId="0" fillId="9" borderId="1" xfId="0" applyFill="1" applyBorder="1"/>
    <xf numFmtId="0" fontId="0" fillId="9" borderId="2" xfId="0" applyFill="1" applyBorder="1"/>
    <xf numFmtId="0" fontId="0" fillId="9" borderId="5" xfId="0" applyFill="1" applyBorder="1"/>
    <xf numFmtId="0" fontId="0" fillId="9" borderId="3" xfId="0" applyFill="1" applyBorder="1"/>
    <xf numFmtId="0" fontId="0" fillId="9" borderId="4" xfId="0" applyFill="1" applyBorder="1"/>
    <xf numFmtId="9" fontId="0" fillId="9" borderId="0" xfId="0" applyNumberFormat="1" applyFill="1"/>
    <xf numFmtId="6" fontId="0" fillId="0" borderId="0" xfId="0" applyNumberFormat="1" applyFont="1" applyFill="1" applyBorder="1"/>
    <xf numFmtId="0" fontId="5" fillId="0" borderId="0" xfId="0" applyFont="1" applyBorder="1" applyAlignment="1">
      <alignment horizontal="left" vertical="top"/>
    </xf>
    <xf numFmtId="0" fontId="72" fillId="2" borderId="29" xfId="6" applyFont="1" applyFill="1" applyBorder="1" applyAlignment="1" applyProtection="1">
      <alignment horizontal="center" wrapText="1"/>
    </xf>
    <xf numFmtId="0" fontId="2" fillId="0" borderId="0" xfId="1" quotePrefix="1" applyFont="1" applyFill="1" applyBorder="1" applyAlignment="1" applyProtection="1">
      <alignment vertical="center"/>
      <protection locked="0"/>
    </xf>
    <xf numFmtId="0" fontId="2" fillId="0" borderId="17" xfId="0" quotePrefix="1" applyFont="1" applyBorder="1" applyProtection="1">
      <protection locked="0"/>
    </xf>
    <xf numFmtId="0" fontId="74" fillId="2" borderId="0" xfId="0" applyFont="1" applyFill="1" applyAlignment="1">
      <alignment horizontal="left" vertical="center"/>
    </xf>
    <xf numFmtId="0" fontId="62" fillId="2" borderId="0" xfId="0" applyFont="1" applyFill="1" applyAlignment="1">
      <alignment horizontal="left" vertical="center"/>
    </xf>
    <xf numFmtId="0" fontId="75" fillId="2" borderId="0" xfId="0" applyFont="1" applyFill="1" applyAlignment="1">
      <alignment horizontal="left" vertical="center"/>
    </xf>
    <xf numFmtId="0" fontId="13" fillId="0" borderId="0" xfId="0" applyFont="1" applyFill="1" applyBorder="1" applyAlignment="1">
      <alignment horizontal="center" vertical="center"/>
    </xf>
    <xf numFmtId="166" fontId="13" fillId="0" borderId="0" xfId="0" applyNumberFormat="1" applyFont="1" applyFill="1" applyBorder="1" applyAlignment="1">
      <alignment horizontal="center" vertical="center"/>
    </xf>
    <xf numFmtId="0" fontId="6" fillId="0" borderId="13" xfId="0" applyFont="1" applyBorder="1" applyAlignment="1">
      <alignment horizontal="center" vertical="center"/>
    </xf>
    <xf numFmtId="0" fontId="6" fillId="0" borderId="0" xfId="0" applyFont="1" applyBorder="1" applyAlignment="1">
      <alignment vertical="center"/>
    </xf>
    <xf numFmtId="166" fontId="6" fillId="0" borderId="0" xfId="0" applyNumberFormat="1" applyFont="1" applyAlignment="1">
      <alignment horizontal="center" vertical="center"/>
    </xf>
    <xf numFmtId="0" fontId="6" fillId="0" borderId="29" xfId="0" applyFont="1" applyBorder="1" applyAlignment="1">
      <alignment horizontal="center"/>
    </xf>
    <xf numFmtId="0" fontId="6" fillId="0" borderId="0" xfId="0" applyFont="1"/>
    <xf numFmtId="0" fontId="6" fillId="8" borderId="13" xfId="0" applyFont="1" applyFill="1" applyBorder="1" applyAlignment="1">
      <alignment horizontal="center" vertical="center"/>
    </xf>
    <xf numFmtId="0" fontId="6" fillId="8" borderId="0" xfId="0" applyFont="1" applyFill="1" applyBorder="1" applyAlignment="1">
      <alignment vertical="center"/>
    </xf>
    <xf numFmtId="166" fontId="6" fillId="3" borderId="22" xfId="0" applyNumberFormat="1" applyFont="1" applyFill="1" applyBorder="1"/>
    <xf numFmtId="0" fontId="6" fillId="0" borderId="11" xfId="0" applyFont="1" applyFill="1" applyBorder="1" applyAlignment="1">
      <alignment horizontal="center" vertical="center"/>
    </xf>
    <xf numFmtId="0" fontId="6" fillId="0" borderId="1" xfId="0" applyFont="1" applyFill="1" applyBorder="1" applyAlignment="1">
      <alignment horizontal="center" vertical="center"/>
    </xf>
    <xf numFmtId="0" fontId="13" fillId="0" borderId="1" xfId="0" applyFont="1" applyFill="1" applyBorder="1" applyAlignment="1">
      <alignment horizontal="center" vertical="center"/>
    </xf>
    <xf numFmtId="0" fontId="76" fillId="0" borderId="1" xfId="0" applyNumberFormat="1" applyFont="1" applyFill="1" applyBorder="1"/>
    <xf numFmtId="166" fontId="76" fillId="0" borderId="2" xfId="0" applyNumberFormat="1" applyFont="1" applyFill="1" applyBorder="1"/>
    <xf numFmtId="10" fontId="6" fillId="3" borderId="29" xfId="0" applyNumberFormat="1" applyFont="1" applyFill="1" applyBorder="1"/>
    <xf numFmtId="166" fontId="6" fillId="0" borderId="19" xfId="0" applyNumberFormat="1" applyFont="1" applyBorder="1" applyAlignment="1">
      <alignment horizontal="center"/>
    </xf>
    <xf numFmtId="0" fontId="6" fillId="0" borderId="0" xfId="0" applyFont="1" applyAlignment="1">
      <alignment horizontal="center" vertical="center"/>
    </xf>
    <xf numFmtId="0" fontId="6" fillId="0" borderId="0" xfId="0" applyFont="1" applyBorder="1"/>
    <xf numFmtId="0" fontId="6" fillId="0" borderId="0" xfId="0" applyFont="1" applyBorder="1" applyAlignment="1">
      <alignment horizontal="center"/>
    </xf>
    <xf numFmtId="0" fontId="0" fillId="0" borderId="1" xfId="0" applyBorder="1"/>
    <xf numFmtId="0" fontId="0" fillId="0" borderId="9" xfId="0" applyFill="1" applyBorder="1"/>
    <xf numFmtId="0" fontId="0" fillId="0" borderId="10" xfId="0" applyFill="1" applyBorder="1"/>
    <xf numFmtId="0" fontId="0" fillId="0" borderId="0" xfId="0" applyFill="1" applyBorder="1"/>
    <xf numFmtId="0" fontId="0" fillId="0" borderId="1" xfId="0" applyFill="1" applyBorder="1"/>
    <xf numFmtId="0" fontId="77" fillId="0" borderId="1" xfId="0" applyFont="1" applyFill="1" applyBorder="1" applyAlignment="1">
      <alignment horizontal="right"/>
    </xf>
    <xf numFmtId="0" fontId="77" fillId="0" borderId="0" xfId="0" applyFont="1" applyFill="1" applyBorder="1" applyAlignment="1">
      <alignment horizontal="right"/>
    </xf>
    <xf numFmtId="0" fontId="77" fillId="0" borderId="0" xfId="0" applyFont="1" applyFill="1" applyBorder="1"/>
    <xf numFmtId="0" fontId="0" fillId="0" borderId="5" xfId="0" applyFill="1" applyBorder="1"/>
    <xf numFmtId="0" fontId="77" fillId="0" borderId="3" xfId="0" applyFont="1" applyFill="1" applyBorder="1" applyAlignment="1">
      <alignment horizontal="right"/>
    </xf>
    <xf numFmtId="0" fontId="0" fillId="0" borderId="3" xfId="0" applyFill="1" applyBorder="1"/>
    <xf numFmtId="0" fontId="77" fillId="0" borderId="3" xfId="0" applyFont="1" applyFill="1" applyBorder="1"/>
    <xf numFmtId="0" fontId="77" fillId="0" borderId="8" xfId="0" applyFont="1" applyFill="1" applyBorder="1"/>
    <xf numFmtId="0" fontId="78" fillId="0" borderId="1" xfId="0" applyFont="1" applyFill="1" applyBorder="1" applyAlignment="1">
      <alignment horizontal="right"/>
    </xf>
    <xf numFmtId="0" fontId="0" fillId="0" borderId="2" xfId="0" applyFill="1" applyBorder="1"/>
    <xf numFmtId="0" fontId="77" fillId="0" borderId="13" xfId="0" applyFont="1" applyFill="1" applyBorder="1"/>
    <xf numFmtId="0" fontId="0" fillId="0" borderId="13" xfId="0" applyFill="1" applyBorder="1"/>
    <xf numFmtId="0" fontId="0" fillId="0" borderId="4" xfId="0" applyBorder="1"/>
    <xf numFmtId="0" fontId="77" fillId="0" borderId="11" xfId="0" applyFont="1" applyFill="1" applyBorder="1"/>
    <xf numFmtId="0" fontId="0" fillId="0" borderId="28" xfId="0" applyFill="1" applyBorder="1"/>
    <xf numFmtId="0" fontId="78" fillId="0" borderId="8" xfId="0" applyFont="1" applyFill="1" applyBorder="1"/>
    <xf numFmtId="0" fontId="78" fillId="0" borderId="9" xfId="0" applyFont="1" applyFill="1" applyBorder="1"/>
    <xf numFmtId="0" fontId="79" fillId="0" borderId="9" xfId="0" applyFont="1" applyFill="1" applyBorder="1"/>
    <xf numFmtId="0" fontId="41" fillId="0" borderId="9" xfId="0" applyFont="1" applyFill="1" applyBorder="1"/>
    <xf numFmtId="0" fontId="41" fillId="0" borderId="10" xfId="0" applyFont="1" applyFill="1" applyBorder="1"/>
    <xf numFmtId="0" fontId="41" fillId="0" borderId="0" xfId="0" applyFont="1" applyFill="1" applyBorder="1"/>
    <xf numFmtId="0" fontId="41" fillId="0" borderId="11" xfId="0" applyFont="1" applyBorder="1"/>
    <xf numFmtId="0" fontId="41" fillId="0" borderId="1" xfId="0" applyFont="1" applyFill="1" applyBorder="1"/>
    <xf numFmtId="0" fontId="78" fillId="0" borderId="2" xfId="0" applyFont="1" applyFill="1" applyBorder="1" applyAlignment="1">
      <alignment horizontal="center"/>
    </xf>
    <xf numFmtId="0" fontId="41" fillId="0" borderId="13" xfId="0" applyFont="1" applyBorder="1"/>
    <xf numFmtId="0" fontId="78" fillId="0" borderId="0" xfId="0" applyFont="1" applyFill="1" applyBorder="1" applyAlignment="1">
      <alignment horizontal="right"/>
    </xf>
    <xf numFmtId="0" fontId="78" fillId="0" borderId="0" xfId="0" applyFont="1" applyFill="1" applyBorder="1"/>
    <xf numFmtId="0" fontId="79" fillId="0" borderId="0" xfId="0" applyFont="1" applyFill="1" applyBorder="1"/>
    <xf numFmtId="0" fontId="41" fillId="0" borderId="5" xfId="0" applyFont="1" applyFill="1" applyBorder="1"/>
    <xf numFmtId="0" fontId="78" fillId="0" borderId="5" xfId="0" applyFont="1" applyFill="1" applyBorder="1"/>
    <xf numFmtId="0" fontId="41" fillId="0" borderId="28" xfId="0" applyFont="1" applyBorder="1"/>
    <xf numFmtId="0" fontId="79" fillId="0" borderId="3" xfId="0" applyFont="1" applyFill="1" applyBorder="1"/>
    <xf numFmtId="0" fontId="78" fillId="0" borderId="3" xfId="0" applyFont="1" applyFill="1" applyBorder="1" applyAlignment="1">
      <alignment horizontal="right"/>
    </xf>
    <xf numFmtId="0" fontId="41" fillId="0" borderId="3" xfId="0" applyFont="1" applyFill="1" applyBorder="1"/>
    <xf numFmtId="0" fontId="78" fillId="0" borderId="3" xfId="0" applyFont="1" applyFill="1" applyBorder="1"/>
    <xf numFmtId="0" fontId="78" fillId="0" borderId="4" xfId="0" applyFont="1" applyFill="1" applyBorder="1"/>
    <xf numFmtId="0" fontId="41" fillId="0" borderId="0" xfId="0" applyFont="1" applyBorder="1"/>
    <xf numFmtId="0" fontId="41" fillId="0" borderId="0" xfId="0" applyFont="1"/>
    <xf numFmtId="0" fontId="41" fillId="0" borderId="0" xfId="0" applyFont="1" applyFill="1"/>
    <xf numFmtId="0" fontId="41" fillId="0" borderId="2" xfId="0" applyFont="1" applyFill="1" applyBorder="1"/>
    <xf numFmtId="0" fontId="78" fillId="0" borderId="13" xfId="0" applyFont="1" applyFill="1" applyBorder="1"/>
    <xf numFmtId="0" fontId="41" fillId="0" borderId="13" xfId="0" applyFont="1" applyFill="1" applyBorder="1"/>
    <xf numFmtId="0" fontId="78" fillId="0" borderId="0" xfId="0" applyFont="1" applyBorder="1" applyAlignment="1">
      <alignment horizontal="right"/>
    </xf>
    <xf numFmtId="0" fontId="41" fillId="0" borderId="3" xfId="0" applyFont="1" applyBorder="1"/>
    <xf numFmtId="0" fontId="78" fillId="0" borderId="1" xfId="0" applyFont="1" applyFill="1" applyBorder="1"/>
    <xf numFmtId="0" fontId="78" fillId="0" borderId="38" xfId="0" applyFont="1" applyFill="1" applyBorder="1"/>
    <xf numFmtId="0" fontId="41" fillId="0" borderId="39" xfId="0" applyFont="1" applyFill="1" applyBorder="1"/>
    <xf numFmtId="0" fontId="41" fillId="0" borderId="28" xfId="0" applyFont="1" applyFill="1" applyBorder="1"/>
    <xf numFmtId="0" fontId="41" fillId="0" borderId="40" xfId="0" applyFont="1" applyFill="1" applyBorder="1"/>
    <xf numFmtId="0" fontId="77" fillId="0" borderId="9" xfId="0" applyFont="1" applyFill="1" applyBorder="1"/>
    <xf numFmtId="0" fontId="77" fillId="0" borderId="1" xfId="0" applyFont="1" applyFill="1" applyBorder="1"/>
    <xf numFmtId="0" fontId="77" fillId="0" borderId="11" xfId="0" applyFont="1" applyFill="1" applyBorder="1" applyAlignment="1">
      <alignment horizontal="right"/>
    </xf>
    <xf numFmtId="0" fontId="77" fillId="0" borderId="28" xfId="0" applyFont="1" applyFill="1" applyBorder="1"/>
    <xf numFmtId="0" fontId="77" fillId="0" borderId="0" xfId="0" applyFont="1" applyFill="1" applyBorder="1" applyAlignment="1">
      <alignment horizontal="center"/>
    </xf>
    <xf numFmtId="0" fontId="0" fillId="0" borderId="2" xfId="0" applyBorder="1"/>
    <xf numFmtId="0" fontId="0" fillId="0" borderId="10" xfId="0" applyBorder="1"/>
    <xf numFmtId="0" fontId="77" fillId="0" borderId="1" xfId="0" applyFont="1" applyFill="1" applyBorder="1" applyAlignment="1">
      <alignment horizontal="center"/>
    </xf>
    <xf numFmtId="0" fontId="77" fillId="13" borderId="0" xfId="0" applyFont="1" applyFill="1" applyBorder="1"/>
    <xf numFmtId="0" fontId="77" fillId="13" borderId="3" xfId="0" applyFont="1" applyFill="1" applyBorder="1"/>
    <xf numFmtId="0" fontId="77" fillId="13" borderId="1" xfId="0" applyFont="1" applyFill="1" applyBorder="1" applyAlignment="1">
      <alignment horizontal="left"/>
    </xf>
    <xf numFmtId="0" fontId="77" fillId="13" borderId="0" xfId="0" applyFont="1" applyFill="1" applyBorder="1" applyAlignment="1">
      <alignment horizontal="left"/>
    </xf>
    <xf numFmtId="0" fontId="77" fillId="13" borderId="3" xfId="0" applyFont="1" applyFill="1" applyBorder="1" applyAlignment="1">
      <alignment horizontal="left"/>
    </xf>
    <xf numFmtId="0" fontId="78" fillId="13" borderId="8" xfId="0" applyFont="1" applyFill="1" applyBorder="1" applyAlignment="1">
      <alignment horizontal="left"/>
    </xf>
    <xf numFmtId="0" fontId="77" fillId="13" borderId="9" xfId="0" applyFont="1" applyFill="1" applyBorder="1"/>
    <xf numFmtId="0" fontId="77" fillId="13" borderId="10" xfId="0" applyFont="1" applyFill="1" applyBorder="1"/>
    <xf numFmtId="0" fontId="0" fillId="13" borderId="9" xfId="0" applyFill="1" applyBorder="1"/>
    <xf numFmtId="0" fontId="0" fillId="13" borderId="1" xfId="0" applyFill="1" applyBorder="1"/>
    <xf numFmtId="0" fontId="0" fillId="13" borderId="0" xfId="0" applyFill="1" applyBorder="1"/>
    <xf numFmtId="0" fontId="0" fillId="13" borderId="3" xfId="0" applyFill="1" applyBorder="1"/>
    <xf numFmtId="0" fontId="77" fillId="14" borderId="3" xfId="0" applyFont="1" applyFill="1" applyBorder="1" applyAlignment="1">
      <alignment horizontal="left"/>
    </xf>
    <xf numFmtId="0" fontId="77" fillId="13" borderId="1" xfId="0" applyFont="1" applyFill="1" applyBorder="1" applyAlignment="1">
      <alignment horizontal="right"/>
    </xf>
    <xf numFmtId="0" fontId="0" fillId="0" borderId="4" xfId="0" applyFill="1" applyBorder="1"/>
    <xf numFmtId="0" fontId="0" fillId="0" borderId="11" xfId="0" applyFill="1" applyBorder="1"/>
    <xf numFmtId="0" fontId="0" fillId="14" borderId="0" xfId="0" applyFill="1"/>
    <xf numFmtId="0" fontId="2" fillId="13" borderId="29" xfId="0" applyFont="1" applyFill="1" applyBorder="1"/>
    <xf numFmtId="0" fontId="41" fillId="0" borderId="13" xfId="0" applyFont="1" applyFill="1" applyBorder="1" applyAlignment="1">
      <alignment horizontal="left"/>
    </xf>
    <xf numFmtId="0" fontId="41" fillId="0" borderId="4" xfId="0" applyFont="1" applyFill="1" applyBorder="1"/>
    <xf numFmtId="0" fontId="41" fillId="14" borderId="0" xfId="0" applyFont="1" applyFill="1" applyBorder="1"/>
    <xf numFmtId="0" fontId="79" fillId="14" borderId="0" xfId="0" applyFont="1" applyFill="1" applyBorder="1" applyAlignment="1">
      <alignment horizontal="left"/>
    </xf>
    <xf numFmtId="0" fontId="41" fillId="14" borderId="0" xfId="0" applyFont="1" applyFill="1" applyBorder="1" applyAlignment="1">
      <alignment horizontal="left"/>
    </xf>
    <xf numFmtId="0" fontId="1" fillId="14" borderId="29" xfId="0" applyFont="1" applyFill="1" applyBorder="1" applyAlignment="1">
      <alignment horizontal="center" vertical="center" wrapText="1"/>
    </xf>
    <xf numFmtId="0" fontId="2" fillId="14" borderId="29" xfId="0" applyFont="1" applyFill="1" applyBorder="1" applyAlignment="1">
      <alignment horizontal="center" vertical="center" wrapText="1"/>
    </xf>
    <xf numFmtId="0" fontId="0" fillId="14" borderId="29" xfId="0" applyFill="1" applyBorder="1"/>
    <xf numFmtId="0" fontId="2" fillId="14" borderId="28" xfId="0" applyFont="1" applyFill="1" applyBorder="1" applyAlignment="1">
      <alignment horizontal="center"/>
    </xf>
    <xf numFmtId="0" fontId="2" fillId="14" borderId="3" xfId="0" applyFont="1" applyFill="1" applyBorder="1" applyAlignment="1">
      <alignment horizontal="center"/>
    </xf>
    <xf numFmtId="0" fontId="0" fillId="14" borderId="3" xfId="0" applyFill="1" applyBorder="1" applyAlignment="1">
      <alignment horizontal="center" vertical="center"/>
    </xf>
    <xf numFmtId="166" fontId="0" fillId="14" borderId="3" xfId="0" applyNumberFormat="1" applyFill="1" applyBorder="1" applyAlignment="1">
      <alignment horizontal="center"/>
    </xf>
    <xf numFmtId="9" fontId="13" fillId="14" borderId="4" xfId="0" applyNumberFormat="1" applyFont="1" applyFill="1" applyBorder="1" applyAlignment="1">
      <alignment horizontal="center"/>
    </xf>
    <xf numFmtId="0" fontId="77" fillId="15" borderId="0" xfId="0" applyFont="1" applyFill="1" applyBorder="1"/>
    <xf numFmtId="0" fontId="77" fillId="15" borderId="1" xfId="0" applyFont="1" applyFill="1" applyBorder="1" applyAlignment="1">
      <alignment horizontal="left"/>
    </xf>
    <xf numFmtId="0" fontId="0" fillId="16" borderId="0" xfId="0" applyFill="1" applyBorder="1"/>
    <xf numFmtId="0" fontId="77" fillId="16" borderId="0" xfId="0" applyFont="1" applyFill="1" applyBorder="1"/>
    <xf numFmtId="0" fontId="2" fillId="15" borderId="29" xfId="0" applyFont="1" applyFill="1" applyBorder="1"/>
    <xf numFmtId="0" fontId="2" fillId="16" borderId="29" xfId="0" applyFont="1" applyFill="1" applyBorder="1"/>
    <xf numFmtId="0" fontId="41" fillId="15" borderId="0" xfId="0" applyFont="1" applyFill="1" applyBorder="1"/>
    <xf numFmtId="0" fontId="41" fillId="15" borderId="9" xfId="0" applyFont="1" applyFill="1" applyBorder="1"/>
    <xf numFmtId="0" fontId="41" fillId="15" borderId="3" xfId="0" applyFont="1" applyFill="1" applyBorder="1" applyAlignment="1">
      <alignment horizontal="left"/>
    </xf>
    <xf numFmtId="0" fontId="41" fillId="15" borderId="1" xfId="0" applyFont="1" applyFill="1" applyBorder="1" applyAlignment="1">
      <alignment horizontal="left"/>
    </xf>
    <xf numFmtId="0" fontId="41" fillId="15" borderId="9" xfId="0" applyFont="1" applyFill="1" applyBorder="1" applyAlignment="1">
      <alignment horizontal="left"/>
    </xf>
    <xf numFmtId="0" fontId="41" fillId="15" borderId="10" xfId="0" applyFont="1" applyFill="1" applyBorder="1"/>
    <xf numFmtId="14" fontId="77" fillId="15" borderId="1" xfId="0" applyNumberFormat="1" applyFont="1" applyFill="1" applyBorder="1"/>
    <xf numFmtId="14" fontId="77" fillId="15" borderId="0" xfId="0" applyNumberFormat="1" applyFont="1" applyFill="1" applyBorder="1"/>
    <xf numFmtId="14" fontId="77" fillId="14" borderId="3" xfId="0" applyNumberFormat="1" applyFont="1" applyFill="1" applyBorder="1"/>
    <xf numFmtId="14" fontId="41" fillId="15" borderId="0" xfId="0" applyNumberFormat="1" applyFont="1" applyFill="1" applyBorder="1"/>
    <xf numFmtId="0" fontId="78" fillId="0" borderId="8" xfId="0" applyFont="1" applyFill="1" applyBorder="1" applyAlignment="1">
      <alignment horizontal="left"/>
    </xf>
    <xf numFmtId="0" fontId="0" fillId="0" borderId="9" xfId="0" applyBorder="1"/>
    <xf numFmtId="0" fontId="78" fillId="0" borderId="8" xfId="0" applyFont="1" applyFill="1" applyBorder="1" applyAlignment="1">
      <alignment horizontal="right"/>
    </xf>
    <xf numFmtId="0" fontId="78" fillId="0" borderId="10" xfId="0" applyFont="1" applyFill="1" applyBorder="1" applyAlignment="1">
      <alignment horizontal="right"/>
    </xf>
    <xf numFmtId="0" fontId="78" fillId="0" borderId="37" xfId="0" applyFont="1" applyFill="1" applyBorder="1"/>
    <xf numFmtId="0" fontId="6" fillId="8" borderId="0" xfId="0" applyFont="1" applyFill="1"/>
    <xf numFmtId="0" fontId="0" fillId="0" borderId="18" xfId="0" applyFill="1" applyBorder="1" applyProtection="1">
      <protection locked="0"/>
    </xf>
    <xf numFmtId="0" fontId="6" fillId="0" borderId="0" xfId="0" applyFont="1" applyBorder="1" applyAlignment="1">
      <alignment horizontal="center" vertical="center"/>
    </xf>
    <xf numFmtId="0" fontId="6" fillId="0" borderId="0" xfId="0" applyNumberFormat="1" applyFont="1" applyBorder="1" applyAlignment="1">
      <alignment horizontal="center" vertical="center"/>
    </xf>
    <xf numFmtId="0" fontId="6" fillId="0" borderId="22" xfId="0" applyFont="1" applyBorder="1" applyAlignment="1">
      <alignment horizontal="center" vertical="center"/>
    </xf>
    <xf numFmtId="0" fontId="6" fillId="0" borderId="29" xfId="0" applyFont="1" applyBorder="1" applyAlignment="1">
      <alignment horizontal="center" vertical="center"/>
    </xf>
    <xf numFmtId="166" fontId="6" fillId="0" borderId="0" xfId="0" applyNumberFormat="1" applyFont="1" applyBorder="1" applyAlignment="1" applyProtection="1">
      <alignment horizontal="center" vertical="center"/>
    </xf>
    <xf numFmtId="166" fontId="6" fillId="0" borderId="5" xfId="0" applyNumberFormat="1" applyFont="1" applyBorder="1" applyAlignment="1" applyProtection="1">
      <alignment horizontal="center" vertical="center"/>
    </xf>
    <xf numFmtId="0" fontId="6" fillId="0" borderId="0" xfId="0" applyFont="1" applyFill="1" applyBorder="1" applyAlignment="1">
      <alignment horizontal="center" vertical="center"/>
    </xf>
    <xf numFmtId="0" fontId="6" fillId="0" borderId="0" xfId="0" applyFont="1" applyAlignment="1">
      <alignment horizontal="center" vertical="center" wrapText="1"/>
    </xf>
    <xf numFmtId="0" fontId="6" fillId="0" borderId="1" xfId="0" applyFont="1" applyFill="1" applyBorder="1" applyAlignment="1">
      <alignment vertical="center"/>
    </xf>
    <xf numFmtId="0" fontId="13" fillId="0" borderId="35" xfId="0" applyFont="1" applyBorder="1" applyAlignment="1">
      <alignment horizontal="center" vertical="center"/>
    </xf>
    <xf numFmtId="166" fontId="13" fillId="0" borderId="29" xfId="0" applyNumberFormat="1" applyFont="1" applyBorder="1" applyAlignment="1">
      <alignment horizontal="center" vertical="center"/>
    </xf>
    <xf numFmtId="9" fontId="13" fillId="0" borderId="36" xfId="0" applyNumberFormat="1" applyFont="1" applyBorder="1" applyAlignment="1">
      <alignment horizontal="center" vertical="center"/>
    </xf>
    <xf numFmtId="0" fontId="6" fillId="12" borderId="0" xfId="0" applyFont="1" applyFill="1" applyBorder="1" applyAlignment="1">
      <alignment horizontal="center"/>
    </xf>
    <xf numFmtId="0" fontId="6" fillId="12" borderId="0" xfId="0" applyFont="1" applyFill="1" applyBorder="1" applyAlignment="1">
      <alignment horizontal="left"/>
    </xf>
    <xf numFmtId="166" fontId="13" fillId="12" borderId="5" xfId="0" applyNumberFormat="1" applyFont="1" applyFill="1" applyBorder="1" applyAlignment="1">
      <alignment horizontal="right"/>
    </xf>
    <xf numFmtId="0" fontId="13" fillId="0" borderId="41" xfId="0" applyFont="1" applyBorder="1"/>
    <xf numFmtId="166" fontId="13" fillId="0" borderId="3" xfId="0" applyNumberFormat="1" applyFont="1" applyBorder="1" applyAlignment="1">
      <alignment horizontal="center"/>
    </xf>
    <xf numFmtId="9" fontId="13" fillId="0" borderId="42" xfId="0" applyNumberFormat="1" applyFont="1" applyBorder="1" applyAlignment="1">
      <alignment horizontal="center"/>
    </xf>
    <xf numFmtId="166" fontId="6" fillId="3" borderId="0" xfId="0" applyNumberFormat="1" applyFont="1" applyFill="1" applyBorder="1" applyAlignment="1" applyProtection="1">
      <alignment horizontal="center" vertical="center"/>
    </xf>
    <xf numFmtId="166" fontId="6" fillId="3" borderId="5" xfId="0" applyNumberFormat="1" applyFont="1" applyFill="1" applyBorder="1" applyAlignment="1" applyProtection="1">
      <alignment horizontal="center" vertical="center"/>
    </xf>
    <xf numFmtId="0" fontId="6" fillId="8" borderId="0" xfId="0" applyFont="1" applyFill="1" applyBorder="1" applyAlignment="1">
      <alignment horizontal="center" vertical="center"/>
    </xf>
    <xf numFmtId="0" fontId="54" fillId="2" borderId="50" xfId="6" applyFont="1" applyFill="1" applyBorder="1" applyAlignment="1" applyProtection="1">
      <alignment horizontal="left" vertical="top"/>
      <protection locked="0"/>
    </xf>
    <xf numFmtId="14" fontId="2" fillId="6" borderId="11" xfId="0" applyNumberFormat="1" applyFont="1" applyFill="1" applyBorder="1" applyAlignment="1" applyProtection="1">
      <protection locked="0"/>
    </xf>
    <xf numFmtId="0" fontId="83" fillId="2" borderId="0" xfId="6" applyFont="1" applyFill="1" applyProtection="1"/>
    <xf numFmtId="0" fontId="63" fillId="2" borderId="23" xfId="6" applyFont="1" applyFill="1" applyBorder="1" applyAlignment="1" applyProtection="1">
      <alignment horizontal="center" vertical="center" wrapText="1"/>
      <protection locked="0"/>
    </xf>
    <xf numFmtId="0" fontId="44" fillId="5" borderId="0" xfId="6" applyFont="1" applyFill="1" applyAlignment="1" applyProtection="1">
      <alignment horizontal="left"/>
    </xf>
    <xf numFmtId="0" fontId="44" fillId="0" borderId="12" xfId="6" applyFont="1" applyFill="1" applyBorder="1" applyAlignment="1" applyProtection="1">
      <alignment vertical="center"/>
    </xf>
    <xf numFmtId="0" fontId="44" fillId="0" borderId="12" xfId="6" applyFont="1" applyFill="1" applyBorder="1" applyAlignment="1" applyProtection="1">
      <alignment horizontal="left" vertical="center"/>
    </xf>
    <xf numFmtId="0" fontId="0" fillId="0" borderId="14" xfId="0" applyFill="1" applyBorder="1" applyProtection="1">
      <protection locked="0"/>
    </xf>
    <xf numFmtId="0" fontId="2" fillId="0" borderId="14" xfId="0" applyFont="1" applyBorder="1" applyAlignment="1" applyProtection="1">
      <alignment horizontal="left"/>
    </xf>
    <xf numFmtId="0" fontId="2" fillId="0" borderId="17" xfId="0" quotePrefix="1" applyFont="1" applyFill="1" applyBorder="1" applyProtection="1"/>
    <xf numFmtId="0" fontId="44" fillId="6" borderId="12" xfId="6" applyFont="1" applyFill="1" applyBorder="1" applyAlignment="1" applyProtection="1">
      <alignment vertical="center"/>
    </xf>
    <xf numFmtId="0" fontId="2" fillId="2" borderId="0" xfId="0" applyFont="1" applyFill="1" applyBorder="1" applyAlignment="1" applyProtection="1">
      <alignment horizontal="center"/>
    </xf>
    <xf numFmtId="0" fontId="2" fillId="2" borderId="5" xfId="0" applyFont="1" applyFill="1" applyBorder="1" applyAlignment="1" applyProtection="1">
      <alignment horizontal="center"/>
    </xf>
    <xf numFmtId="0" fontId="2" fillId="2" borderId="0" xfId="0" applyFont="1" applyFill="1" applyBorder="1" applyAlignment="1" applyProtection="1">
      <alignment horizontal="center"/>
      <protection locked="0"/>
    </xf>
    <xf numFmtId="0" fontId="0" fillId="6" borderId="5" xfId="0" applyNumberFormat="1" applyFill="1" applyBorder="1" applyAlignment="1" applyProtection="1">
      <alignment horizontal="center"/>
      <protection locked="0"/>
    </xf>
    <xf numFmtId="0" fontId="85" fillId="2" borderId="0" xfId="0" applyFont="1" applyFill="1" applyAlignment="1">
      <alignment vertical="center"/>
    </xf>
    <xf numFmtId="0" fontId="75" fillId="2" borderId="0" xfId="0" applyFont="1" applyFill="1" applyAlignment="1">
      <alignment horizontal="left" vertical="top" wrapText="1"/>
    </xf>
    <xf numFmtId="0" fontId="75" fillId="2" borderId="0" xfId="0" applyFont="1" applyFill="1" applyAlignment="1">
      <alignment horizontal="right" vertical="center"/>
    </xf>
    <xf numFmtId="0" fontId="75" fillId="2" borderId="0" xfId="0" applyFont="1" applyFill="1" applyAlignment="1" applyProtection="1">
      <alignment vertical="center"/>
    </xf>
    <xf numFmtId="0" fontId="85" fillId="2" borderId="0" xfId="0" applyFont="1" applyFill="1" applyAlignment="1" applyProtection="1">
      <alignment vertical="center"/>
      <protection locked="0"/>
    </xf>
    <xf numFmtId="0" fontId="75" fillId="2" borderId="0" xfId="0" applyFont="1" applyFill="1" applyAlignment="1">
      <alignment vertical="center"/>
    </xf>
    <xf numFmtId="0" fontId="85" fillId="2" borderId="0" xfId="0" applyFont="1" applyFill="1"/>
    <xf numFmtId="0" fontId="55" fillId="2" borderId="0" xfId="0" applyFont="1" applyFill="1" applyAlignment="1">
      <alignment horizontal="center"/>
    </xf>
    <xf numFmtId="0" fontId="55" fillId="2" borderId="0" xfId="0" applyFont="1" applyFill="1"/>
    <xf numFmtId="0" fontId="58" fillId="2" borderId="0" xfId="0" applyFont="1" applyFill="1"/>
    <xf numFmtId="0" fontId="54" fillId="2" borderId="50" xfId="6" applyFont="1" applyFill="1" applyBorder="1" applyAlignment="1" applyProtection="1">
      <alignment horizontal="left" vertical="top"/>
      <protection locked="0"/>
    </xf>
    <xf numFmtId="0" fontId="86" fillId="0" borderId="0" xfId="0" applyFont="1"/>
    <xf numFmtId="0" fontId="6" fillId="0" borderId="0" xfId="0" applyNumberFormat="1" applyFont="1" applyBorder="1" applyAlignment="1">
      <alignment horizontal="center" vertical="center" wrapText="1"/>
    </xf>
    <xf numFmtId="0" fontId="6" fillId="0" borderId="0" xfId="0" applyFont="1" applyBorder="1" applyAlignment="1">
      <alignment horizontal="center" vertical="center" wrapText="1"/>
    </xf>
    <xf numFmtId="166" fontId="6" fillId="2" borderId="0" xfId="0" applyNumberFormat="1" applyFont="1" applyFill="1" applyBorder="1" applyAlignment="1" applyProtection="1">
      <alignment horizontal="center" vertical="center"/>
    </xf>
    <xf numFmtId="166" fontId="6" fillId="2" borderId="5" xfId="0" applyNumberFormat="1" applyFont="1" applyFill="1" applyBorder="1" applyAlignment="1" applyProtection="1">
      <alignment horizontal="center" vertical="center"/>
    </xf>
    <xf numFmtId="166" fontId="6" fillId="0" borderId="27" xfId="0" applyNumberFormat="1" applyFont="1" applyBorder="1" applyAlignment="1">
      <alignment horizontal="center"/>
    </xf>
    <xf numFmtId="0" fontId="6" fillId="0" borderId="27" xfId="0" applyFont="1" applyBorder="1" applyAlignment="1">
      <alignment horizontal="center"/>
    </xf>
    <xf numFmtId="0" fontId="6" fillId="2" borderId="13" xfId="0" applyFont="1" applyFill="1" applyBorder="1" applyAlignment="1">
      <alignment horizontal="center" vertical="center"/>
    </xf>
    <xf numFmtId="0" fontId="6" fillId="2" borderId="0" xfId="0" applyFont="1" applyFill="1" applyBorder="1" applyAlignment="1">
      <alignment horizontal="center" vertical="center"/>
    </xf>
    <xf numFmtId="166" fontId="6" fillId="2" borderId="5" xfId="0" applyNumberFormat="1" applyFont="1" applyFill="1" applyBorder="1" applyAlignment="1">
      <alignment horizontal="center" vertical="center"/>
    </xf>
    <xf numFmtId="0" fontId="2" fillId="2" borderId="0" xfId="0" applyFont="1" applyFill="1" applyBorder="1" applyAlignment="1">
      <alignment horizontal="center" vertical="center"/>
    </xf>
    <xf numFmtId="0" fontId="2" fillId="2" borderId="25" xfId="0" applyFont="1" applyFill="1" applyBorder="1" applyAlignment="1">
      <alignment horizontal="center" vertical="center"/>
    </xf>
    <xf numFmtId="0" fontId="2" fillId="2" borderId="0" xfId="0" applyFont="1" applyFill="1" applyAlignment="1">
      <alignment horizontal="center" vertical="center"/>
    </xf>
    <xf numFmtId="0" fontId="13" fillId="4" borderId="8" xfId="0" applyFont="1" applyFill="1" applyBorder="1" applyAlignment="1">
      <alignment horizontal="center" vertical="center"/>
    </xf>
    <xf numFmtId="0" fontId="13" fillId="4" borderId="9" xfId="0" applyFont="1" applyFill="1" applyBorder="1" applyAlignment="1">
      <alignment horizontal="center" vertical="center"/>
    </xf>
    <xf numFmtId="0" fontId="1" fillId="0" borderId="9" xfId="0" applyFont="1" applyBorder="1" applyAlignment="1">
      <alignment horizontal="center" vertical="center"/>
    </xf>
    <xf numFmtId="0" fontId="1" fillId="0" borderId="61" xfId="0" applyFont="1" applyBorder="1" applyAlignment="1">
      <alignment horizontal="center" vertical="center"/>
    </xf>
    <xf numFmtId="0" fontId="0" fillId="0" borderId="9" xfId="0" applyBorder="1" applyAlignment="1">
      <alignment horizontal="center" vertical="center"/>
    </xf>
    <xf numFmtId="0" fontId="1" fillId="13" borderId="9" xfId="0" applyFont="1" applyFill="1" applyBorder="1" applyAlignment="1">
      <alignment horizontal="center" vertical="center" wrapText="1"/>
    </xf>
    <xf numFmtId="0" fontId="1" fillId="13" borderId="10" xfId="0" applyFont="1" applyFill="1" applyBorder="1" applyAlignment="1">
      <alignment horizontal="center" vertical="center" wrapText="1"/>
    </xf>
    <xf numFmtId="0" fontId="2" fillId="5" borderId="0" xfId="6" applyFill="1" applyAlignment="1" applyProtection="1">
      <alignment horizontal="center" vertical="center"/>
    </xf>
    <xf numFmtId="0" fontId="2" fillId="0" borderId="0" xfId="6" applyAlignment="1" applyProtection="1">
      <alignment horizontal="center" vertical="center"/>
      <protection locked="0"/>
    </xf>
    <xf numFmtId="49" fontId="2" fillId="0" borderId="0" xfId="6" applyNumberFormat="1" applyFont="1" applyAlignment="1" applyProtection="1">
      <alignment horizontal="center" vertical="center" wrapText="1"/>
      <protection locked="0"/>
    </xf>
    <xf numFmtId="0" fontId="44" fillId="0" borderId="12" xfId="6" applyFont="1" applyFill="1" applyBorder="1" applyAlignment="1" applyProtection="1">
      <alignment horizontal="left" vertical="top" wrapText="1"/>
    </xf>
    <xf numFmtId="0" fontId="6" fillId="0" borderId="13" xfId="0" applyFont="1" applyFill="1" applyBorder="1" applyAlignment="1">
      <alignment horizontal="center" vertical="center"/>
    </xf>
    <xf numFmtId="0" fontId="45" fillId="0" borderId="17" xfId="1" applyFill="1" applyBorder="1" applyAlignment="1" applyProtection="1"/>
    <xf numFmtId="0" fontId="45" fillId="0" borderId="0" xfId="1" applyBorder="1" applyAlignment="1" applyProtection="1">
      <protection locked="0"/>
    </xf>
    <xf numFmtId="0" fontId="6" fillId="2" borderId="0" xfId="0" applyFont="1" applyFill="1" applyBorder="1" applyAlignment="1">
      <alignment horizontal="center" vertical="center" wrapText="1"/>
    </xf>
    <xf numFmtId="166" fontId="13" fillId="0" borderId="5" xfId="0" applyNumberFormat="1" applyFont="1" applyFill="1" applyBorder="1" applyAlignment="1">
      <alignment horizontal="right" vertical="center"/>
    </xf>
    <xf numFmtId="0" fontId="6" fillId="0" borderId="0" xfId="0" applyFont="1" applyBorder="1" applyAlignment="1">
      <alignment horizontal="center" vertical="center" shrinkToFit="1"/>
    </xf>
    <xf numFmtId="0" fontId="6" fillId="0" borderId="0" xfId="0" applyFont="1" applyBorder="1" applyAlignment="1">
      <alignment horizontal="center" vertical="center" wrapText="1" shrinkToFit="1"/>
    </xf>
    <xf numFmtId="0" fontId="1" fillId="17" borderId="22" xfId="0" applyFont="1" applyFill="1" applyBorder="1" applyAlignment="1">
      <alignment horizontal="center" vertical="center" wrapText="1"/>
    </xf>
    <xf numFmtId="0" fontId="1" fillId="17" borderId="29" xfId="0" applyFont="1" applyFill="1" applyBorder="1" applyAlignment="1">
      <alignment horizontal="center" vertical="center" wrapText="1"/>
    </xf>
    <xf numFmtId="10" fontId="6" fillId="14" borderId="27" xfId="0" applyNumberFormat="1" applyFont="1" applyFill="1" applyBorder="1" applyAlignment="1">
      <alignment horizontal="center" vertical="center"/>
    </xf>
    <xf numFmtId="166" fontId="6" fillId="14" borderId="29" xfId="0" applyNumberFormat="1" applyFont="1" applyFill="1" applyBorder="1" applyAlignment="1">
      <alignment horizontal="center" vertical="center"/>
    </xf>
    <xf numFmtId="0" fontId="6" fillId="14" borderId="29" xfId="0" applyFont="1" applyFill="1" applyBorder="1" applyAlignment="1">
      <alignment horizontal="center" vertical="center"/>
    </xf>
    <xf numFmtId="0" fontId="2" fillId="0" borderId="0" xfId="6" quotePrefix="1" applyFont="1" applyFill="1" applyBorder="1" applyProtection="1"/>
    <xf numFmtId="0" fontId="2" fillId="0" borderId="0" xfId="6" quotePrefix="1" applyFont="1" applyFill="1" applyBorder="1" applyAlignment="1" applyProtection="1">
      <alignment vertical="center"/>
    </xf>
    <xf numFmtId="0" fontId="2" fillId="0" borderId="0" xfId="0" applyFont="1" applyBorder="1" applyAlignment="1" applyProtection="1">
      <alignment horizontal="left"/>
    </xf>
    <xf numFmtId="0" fontId="45" fillId="0" borderId="0" xfId="1" applyFill="1" applyBorder="1" applyAlignment="1" applyProtection="1"/>
    <xf numFmtId="14" fontId="6" fillId="2" borderId="0" xfId="6" applyNumberFormat="1" applyFont="1" applyFill="1" applyAlignment="1" applyProtection="1">
      <alignment horizontal="center"/>
    </xf>
    <xf numFmtId="0" fontId="75" fillId="2" borderId="0" xfId="0" applyFont="1" applyFill="1" applyAlignment="1">
      <alignment vertical="top" wrapText="1"/>
    </xf>
    <xf numFmtId="0" fontId="2" fillId="2" borderId="0" xfId="6" applyFill="1" applyAlignment="1" applyProtection="1">
      <alignment vertical="top" wrapText="1"/>
    </xf>
    <xf numFmtId="0" fontId="2" fillId="2" borderId="0" xfId="6" applyFill="1" applyBorder="1" applyAlignment="1" applyProtection="1">
      <alignment horizontal="right"/>
    </xf>
    <xf numFmtId="0" fontId="2" fillId="5" borderId="0" xfId="6" applyFill="1" applyAlignment="1" applyProtection="1">
      <alignment horizontal="center"/>
    </xf>
    <xf numFmtId="0" fontId="2" fillId="0" borderId="0" xfId="6" applyAlignment="1" applyProtection="1">
      <alignment horizontal="center"/>
      <protection locked="0"/>
    </xf>
    <xf numFmtId="0" fontId="44" fillId="0" borderId="12" xfId="6" applyFont="1" applyFill="1" applyBorder="1" applyAlignment="1" applyProtection="1">
      <alignment horizontal="left" wrapText="1"/>
    </xf>
    <xf numFmtId="0" fontId="1" fillId="8" borderId="24" xfId="6" applyFont="1" applyFill="1" applyBorder="1" applyAlignment="1" applyProtection="1">
      <alignment vertical="center"/>
    </xf>
    <xf numFmtId="0" fontId="0" fillId="0" borderId="0" xfId="0" applyBorder="1" applyAlignment="1">
      <alignment vertical="center"/>
    </xf>
    <xf numFmtId="0" fontId="2" fillId="0" borderId="0" xfId="0" applyFont="1" applyAlignment="1">
      <alignment vertical="center"/>
    </xf>
    <xf numFmtId="0" fontId="1" fillId="0" borderId="16" xfId="0" applyFont="1" applyBorder="1" applyAlignment="1">
      <alignment horizontal="center" vertical="center"/>
    </xf>
    <xf numFmtId="0" fontId="1" fillId="0" borderId="30" xfId="0" applyFont="1" applyBorder="1" applyAlignment="1">
      <alignment vertical="center"/>
    </xf>
    <xf numFmtId="0" fontId="1" fillId="0" borderId="31" xfId="0" applyFont="1" applyBorder="1" applyAlignment="1">
      <alignment horizontal="center" vertical="center"/>
    </xf>
    <xf numFmtId="0" fontId="1" fillId="0" borderId="32" xfId="0" applyFont="1" applyBorder="1" applyAlignment="1">
      <alignment horizontal="center" vertical="center"/>
    </xf>
    <xf numFmtId="0" fontId="37" fillId="3" borderId="12" xfId="0" applyFont="1" applyFill="1" applyBorder="1" applyAlignment="1" applyProtection="1">
      <alignment horizontal="center" vertical="center" textRotation="90" wrapText="1"/>
    </xf>
    <xf numFmtId="0" fontId="37" fillId="3" borderId="7" xfId="0" applyFont="1" applyFill="1" applyBorder="1" applyAlignment="1" applyProtection="1">
      <alignment horizontal="center" vertical="center" textRotation="90" wrapText="1"/>
    </xf>
    <xf numFmtId="0" fontId="29" fillId="2" borderId="0" xfId="0" applyFont="1" applyFill="1" applyBorder="1" applyAlignment="1" applyProtection="1">
      <alignment horizontal="center" vertical="center"/>
    </xf>
    <xf numFmtId="0" fontId="30" fillId="2" borderId="0" xfId="0" applyFont="1" applyFill="1" applyBorder="1" applyAlignment="1" applyProtection="1">
      <alignment horizontal="center" vertical="center"/>
    </xf>
    <xf numFmtId="0" fontId="2" fillId="2" borderId="0" xfId="0" applyFont="1" applyFill="1" applyBorder="1" applyAlignment="1" applyProtection="1">
      <alignment horizontal="center"/>
    </xf>
    <xf numFmtId="0" fontId="2" fillId="2" borderId="5" xfId="0" applyFont="1" applyFill="1" applyBorder="1" applyAlignment="1" applyProtection="1">
      <alignment horizontal="center"/>
    </xf>
    <xf numFmtId="0" fontId="2" fillId="2" borderId="0" xfId="0" applyFont="1" applyFill="1" applyBorder="1" applyAlignment="1" applyProtection="1">
      <alignment horizontal="center"/>
      <protection locked="0"/>
    </xf>
    <xf numFmtId="0" fontId="2" fillId="2" borderId="5" xfId="0" applyFont="1" applyFill="1" applyBorder="1" applyAlignment="1" applyProtection="1">
      <alignment horizontal="center"/>
      <protection locked="0"/>
    </xf>
    <xf numFmtId="0" fontId="0" fillId="2" borderId="0" xfId="0" applyFill="1" applyBorder="1" applyAlignment="1" applyProtection="1">
      <alignment horizontal="center"/>
    </xf>
    <xf numFmtId="0" fontId="0" fillId="2" borderId="5" xfId="0" applyFill="1" applyBorder="1" applyAlignment="1" applyProtection="1">
      <alignment horizontal="center"/>
    </xf>
    <xf numFmtId="0" fontId="45" fillId="2" borderId="13" xfId="1" applyFill="1" applyBorder="1" applyAlignment="1" applyProtection="1">
      <alignment horizontal="center" vertical="center"/>
    </xf>
    <xf numFmtId="0" fontId="45" fillId="2" borderId="0" xfId="1" applyFill="1" applyBorder="1" applyAlignment="1" applyProtection="1">
      <alignment horizontal="center" vertical="center"/>
    </xf>
    <xf numFmtId="0" fontId="45" fillId="2" borderId="5" xfId="1" applyFill="1" applyBorder="1" applyAlignment="1" applyProtection="1">
      <alignment horizontal="center" vertical="center"/>
    </xf>
    <xf numFmtId="0" fontId="2" fillId="6" borderId="13" xfId="0" applyNumberFormat="1" applyFont="1" applyFill="1" applyBorder="1" applyAlignment="1" applyProtection="1">
      <alignment horizontal="left"/>
      <protection locked="0"/>
    </xf>
    <xf numFmtId="0" fontId="0" fillId="6" borderId="0" xfId="0" applyNumberFormat="1" applyFill="1" applyBorder="1" applyAlignment="1" applyProtection="1">
      <alignment horizontal="left"/>
      <protection locked="0"/>
    </xf>
    <xf numFmtId="0" fontId="2" fillId="2" borderId="13" xfId="0" applyNumberFormat="1" applyFont="1" applyFill="1" applyBorder="1" applyAlignment="1" applyProtection="1">
      <alignment horizontal="center"/>
      <protection locked="0"/>
    </xf>
    <xf numFmtId="0" fontId="2" fillId="2" borderId="0" xfId="0" applyNumberFormat="1" applyFont="1" applyFill="1" applyBorder="1" applyAlignment="1" applyProtection="1">
      <alignment horizontal="center"/>
      <protection locked="0"/>
    </xf>
    <xf numFmtId="0" fontId="2" fillId="2" borderId="5" xfId="0" applyNumberFormat="1" applyFont="1" applyFill="1" applyBorder="1" applyAlignment="1" applyProtection="1">
      <alignment horizontal="center"/>
      <protection locked="0"/>
    </xf>
    <xf numFmtId="0" fontId="37" fillId="3" borderId="6" xfId="0" applyFont="1" applyFill="1" applyBorder="1" applyAlignment="1" applyProtection="1">
      <alignment horizontal="center" vertical="center" textRotation="90" wrapText="1"/>
    </xf>
    <xf numFmtId="0" fontId="2" fillId="2" borderId="43" xfId="0" applyNumberFormat="1" applyFont="1" applyFill="1" applyBorder="1" applyAlignment="1" applyProtection="1">
      <alignment horizontal="center"/>
      <protection locked="0"/>
    </xf>
    <xf numFmtId="0" fontId="2" fillId="2" borderId="24" xfId="0" applyNumberFormat="1" applyFont="1" applyFill="1" applyBorder="1" applyAlignment="1" applyProtection="1">
      <alignment horizontal="center"/>
      <protection locked="0"/>
    </xf>
    <xf numFmtId="0" fontId="2" fillId="2" borderId="44" xfId="0" applyNumberFormat="1" applyFont="1" applyFill="1" applyBorder="1" applyAlignment="1" applyProtection="1">
      <alignment horizontal="center"/>
      <protection locked="0"/>
    </xf>
    <xf numFmtId="0" fontId="2" fillId="6" borderId="0" xfId="0" applyNumberFormat="1" applyFont="1" applyFill="1" applyBorder="1" applyAlignment="1" applyProtection="1">
      <alignment horizontal="center"/>
      <protection locked="0"/>
    </xf>
    <xf numFmtId="0" fontId="0" fillId="6" borderId="5" xfId="0" applyNumberFormat="1" applyFill="1" applyBorder="1" applyAlignment="1" applyProtection="1">
      <alignment horizontal="center"/>
      <protection locked="0"/>
    </xf>
    <xf numFmtId="0" fontId="2" fillId="6" borderId="13" xfId="0" applyFont="1" applyFill="1" applyBorder="1" applyAlignment="1" applyProtection="1">
      <alignment horizontal="left"/>
      <protection locked="0"/>
    </xf>
    <xf numFmtId="0" fontId="2" fillId="6" borderId="0" xfId="0" applyFont="1" applyFill="1" applyBorder="1" applyAlignment="1" applyProtection="1">
      <alignment horizontal="left"/>
      <protection locked="0"/>
    </xf>
    <xf numFmtId="0" fontId="2" fillId="2" borderId="13" xfId="0" applyFont="1" applyFill="1" applyBorder="1" applyAlignment="1" applyProtection="1">
      <alignment horizontal="center"/>
      <protection locked="0"/>
    </xf>
    <xf numFmtId="0" fontId="2" fillId="2" borderId="0" xfId="0" applyFont="1" applyFill="1" applyAlignment="1" applyProtection="1">
      <alignment horizontal="center"/>
      <protection locked="0"/>
    </xf>
    <xf numFmtId="0" fontId="2" fillId="6" borderId="28" xfId="0" applyNumberFormat="1" applyFont="1" applyFill="1" applyBorder="1" applyAlignment="1" applyProtection="1">
      <alignment horizontal="left"/>
      <protection locked="0"/>
    </xf>
    <xf numFmtId="0" fontId="0" fillId="6" borderId="3" xfId="0" applyNumberFormat="1" applyFill="1" applyBorder="1" applyAlignment="1" applyProtection="1">
      <alignment horizontal="left"/>
      <protection locked="0"/>
    </xf>
    <xf numFmtId="0" fontId="2" fillId="6" borderId="13" xfId="0" applyNumberFormat="1" applyFont="1" applyFill="1" applyBorder="1" applyAlignment="1" applyProtection="1">
      <alignment horizontal="center"/>
      <protection locked="0"/>
    </xf>
    <xf numFmtId="14" fontId="2" fillId="6" borderId="13" xfId="0" applyNumberFormat="1" applyFont="1" applyFill="1" applyBorder="1" applyAlignment="1" applyProtection="1">
      <alignment horizontal="left"/>
      <protection locked="0"/>
    </xf>
    <xf numFmtId="14" fontId="2" fillId="6" borderId="0" xfId="0" applyNumberFormat="1" applyFont="1" applyFill="1" applyBorder="1" applyAlignment="1" applyProtection="1">
      <alignment horizontal="left"/>
      <protection locked="0"/>
    </xf>
    <xf numFmtId="0" fontId="1" fillId="2" borderId="8" xfId="0" applyFont="1" applyFill="1" applyBorder="1" applyAlignment="1" applyProtection="1">
      <alignment horizontal="center"/>
      <protection locked="0"/>
    </xf>
    <xf numFmtId="0" fontId="1" fillId="2" borderId="9" xfId="0" applyFont="1" applyFill="1" applyBorder="1" applyAlignment="1" applyProtection="1">
      <alignment horizontal="center"/>
      <protection locked="0"/>
    </xf>
    <xf numFmtId="0" fontId="1" fillId="2" borderId="10" xfId="0" applyFont="1" applyFill="1" applyBorder="1" applyAlignment="1" applyProtection="1">
      <alignment horizontal="center"/>
      <protection locked="0"/>
    </xf>
    <xf numFmtId="0" fontId="38" fillId="4" borderId="12" xfId="0" applyFont="1" applyFill="1" applyBorder="1" applyAlignment="1" applyProtection="1">
      <alignment horizontal="center" vertical="center" wrapText="1"/>
    </xf>
    <xf numFmtId="0" fontId="2" fillId="6" borderId="11" xfId="0" applyFont="1" applyFill="1" applyBorder="1" applyAlignment="1" applyProtection="1">
      <alignment horizontal="left"/>
      <protection locked="0"/>
    </xf>
    <xf numFmtId="0" fontId="2" fillId="6" borderId="1" xfId="0" applyFont="1" applyFill="1" applyBorder="1" applyAlignment="1" applyProtection="1">
      <alignment horizontal="left"/>
      <protection locked="0"/>
    </xf>
    <xf numFmtId="0" fontId="48" fillId="0" borderId="0" xfId="0" applyFont="1" applyAlignment="1">
      <alignment horizontal="center" vertical="center" textRotation="90"/>
    </xf>
    <xf numFmtId="0" fontId="75" fillId="2" borderId="0" xfId="0" applyFont="1" applyFill="1" applyAlignment="1">
      <alignment horizontal="center" vertical="center"/>
    </xf>
    <xf numFmtId="0" fontId="80" fillId="2" borderId="0" xfId="0" applyFont="1" applyFill="1" applyAlignment="1">
      <alignment horizontal="right" vertical="center"/>
    </xf>
    <xf numFmtId="0" fontId="75" fillId="2" borderId="0" xfId="0" applyFont="1" applyFill="1" applyAlignment="1" applyProtection="1">
      <alignment horizontal="left" vertical="center"/>
    </xf>
    <xf numFmtId="0" fontId="55" fillId="2" borderId="0" xfId="0" applyFont="1" applyFill="1" applyAlignment="1">
      <alignment horizontal="center"/>
    </xf>
    <xf numFmtId="0" fontId="70" fillId="2" borderId="0" xfId="6" applyFont="1" applyFill="1" applyBorder="1" applyAlignment="1" applyProtection="1">
      <alignment horizontal="left" vertical="top"/>
    </xf>
    <xf numFmtId="0" fontId="2" fillId="2" borderId="50" xfId="6" applyFont="1" applyFill="1" applyBorder="1" applyAlignment="1" applyProtection="1">
      <alignment horizontal="left"/>
      <protection locked="0"/>
    </xf>
    <xf numFmtId="0" fontId="2" fillId="2" borderId="0" xfId="6" applyFont="1" applyFill="1" applyBorder="1" applyAlignment="1" applyProtection="1">
      <alignment horizontal="left"/>
      <protection locked="0"/>
    </xf>
    <xf numFmtId="0" fontId="13" fillId="2" borderId="15" xfId="6" applyFont="1" applyFill="1" applyBorder="1" applyAlignment="1" applyProtection="1">
      <alignment horizontal="center" vertical="top"/>
    </xf>
    <xf numFmtId="0" fontId="13" fillId="2" borderId="14" xfId="6" applyFont="1" applyFill="1" applyBorder="1" applyAlignment="1" applyProtection="1">
      <alignment horizontal="center" vertical="top"/>
    </xf>
    <xf numFmtId="0" fontId="13" fillId="2" borderId="18" xfId="6" applyFont="1" applyFill="1" applyBorder="1" applyAlignment="1" applyProtection="1">
      <alignment horizontal="center" vertical="top"/>
    </xf>
    <xf numFmtId="0" fontId="13" fillId="2" borderId="23" xfId="6" applyFont="1" applyFill="1" applyBorder="1" applyAlignment="1" applyProtection="1">
      <alignment horizontal="center" vertical="top"/>
    </xf>
    <xf numFmtId="0" fontId="6" fillId="8" borderId="23" xfId="6" applyFont="1" applyFill="1" applyBorder="1" applyAlignment="1" applyProtection="1">
      <alignment horizontal="left" wrapText="1"/>
    </xf>
    <xf numFmtId="0" fontId="6" fillId="8" borderId="16" xfId="6" applyFont="1" applyFill="1" applyBorder="1" applyAlignment="1" applyProtection="1">
      <alignment horizontal="left" wrapText="1"/>
    </xf>
    <xf numFmtId="0" fontId="6" fillId="2" borderId="0" xfId="6" applyFont="1" applyFill="1" applyBorder="1" applyAlignment="1" applyProtection="1">
      <alignment horizontal="center" vertical="top"/>
    </xf>
    <xf numFmtId="0" fontId="6" fillId="8" borderId="0" xfId="6" applyFont="1" applyFill="1" applyBorder="1" applyAlignment="1" applyProtection="1">
      <alignment horizontal="left" wrapText="1"/>
    </xf>
    <xf numFmtId="0" fontId="6" fillId="8" borderId="17" xfId="6" applyFont="1" applyFill="1" applyBorder="1" applyAlignment="1" applyProtection="1">
      <alignment horizontal="left" wrapText="1"/>
    </xf>
    <xf numFmtId="0" fontId="6" fillId="2" borderId="24" xfId="6" applyFont="1" applyFill="1" applyBorder="1" applyAlignment="1" applyProtection="1">
      <alignment horizontal="center" vertical="top"/>
    </xf>
    <xf numFmtId="0" fontId="6" fillId="8" borderId="24" xfId="6" applyFont="1" applyFill="1" applyBorder="1" applyAlignment="1" applyProtection="1">
      <alignment horizontal="left" wrapText="1"/>
    </xf>
    <xf numFmtId="0" fontId="6" fillId="8" borderId="19" xfId="6" applyFont="1" applyFill="1" applyBorder="1" applyAlignment="1" applyProtection="1">
      <alignment horizontal="left" wrapText="1"/>
    </xf>
    <xf numFmtId="0" fontId="1" fillId="2" borderId="0" xfId="6" applyFont="1" applyFill="1" applyBorder="1" applyAlignment="1" applyProtection="1">
      <alignment horizontal="left"/>
    </xf>
    <xf numFmtId="0" fontId="1" fillId="2" borderId="48" xfId="6" applyFont="1" applyFill="1" applyBorder="1" applyAlignment="1" applyProtection="1">
      <alignment horizontal="left"/>
    </xf>
    <xf numFmtId="0" fontId="2" fillId="2" borderId="52" xfId="6" applyFont="1" applyFill="1" applyBorder="1" applyAlignment="1" applyProtection="1">
      <alignment horizontal="center"/>
      <protection locked="0"/>
    </xf>
    <xf numFmtId="0" fontId="2" fillId="2" borderId="54" xfId="6" applyFont="1" applyFill="1" applyBorder="1" applyAlignment="1" applyProtection="1">
      <alignment horizontal="center"/>
      <protection locked="0"/>
    </xf>
    <xf numFmtId="0" fontId="33" fillId="2" borderId="0" xfId="6" applyFont="1" applyFill="1" applyAlignment="1" applyProtection="1">
      <alignment horizontal="left" wrapText="1"/>
    </xf>
    <xf numFmtId="0" fontId="13" fillId="2" borderId="21" xfId="6" applyFont="1" applyFill="1" applyBorder="1" applyAlignment="1" applyProtection="1">
      <alignment horizontal="center" vertical="top"/>
    </xf>
    <xf numFmtId="0" fontId="6" fillId="8" borderId="21" xfId="6" applyFont="1" applyFill="1" applyBorder="1" applyAlignment="1" applyProtection="1">
      <alignment horizontal="left" wrapText="1"/>
    </xf>
    <xf numFmtId="0" fontId="6" fillId="8" borderId="22" xfId="6" applyFont="1" applyFill="1" applyBorder="1" applyAlignment="1" applyProtection="1">
      <alignment horizontal="left" wrapText="1"/>
    </xf>
    <xf numFmtId="17" fontId="6" fillId="8" borderId="21" xfId="6" applyNumberFormat="1" applyFont="1" applyFill="1" applyBorder="1" applyAlignment="1" applyProtection="1">
      <alignment horizontal="left" wrapText="1"/>
    </xf>
    <xf numFmtId="0" fontId="6" fillId="8" borderId="0" xfId="6" applyFont="1" applyFill="1" applyBorder="1" applyAlignment="1" applyProtection="1">
      <alignment horizontal="left" vertical="top" wrapText="1"/>
    </xf>
    <xf numFmtId="0" fontId="6" fillId="8" borderId="17" xfId="6" applyFont="1" applyFill="1" applyBorder="1" applyAlignment="1" applyProtection="1">
      <alignment horizontal="left" vertical="top" wrapText="1"/>
    </xf>
    <xf numFmtId="0" fontId="13" fillId="2" borderId="24" xfId="6" applyFont="1" applyFill="1" applyBorder="1" applyAlignment="1" applyProtection="1">
      <alignment horizontal="center" vertical="top"/>
    </xf>
    <xf numFmtId="0" fontId="13" fillId="2" borderId="0" xfId="6" applyFont="1" applyFill="1" applyBorder="1" applyAlignment="1" applyProtection="1">
      <alignment horizontal="center" vertical="top"/>
    </xf>
    <xf numFmtId="49" fontId="6" fillId="8" borderId="0" xfId="6" applyNumberFormat="1" applyFont="1" applyFill="1" applyBorder="1" applyAlignment="1" applyProtection="1">
      <alignment horizontal="left" wrapText="1"/>
    </xf>
    <xf numFmtId="49" fontId="6" fillId="8" borderId="17" xfId="6" applyNumberFormat="1" applyFont="1" applyFill="1" applyBorder="1" applyAlignment="1" applyProtection="1">
      <alignment horizontal="left" wrapText="1"/>
    </xf>
    <xf numFmtId="49" fontId="6" fillId="8" borderId="24" xfId="6" applyNumberFormat="1" applyFont="1" applyFill="1" applyBorder="1" applyAlignment="1" applyProtection="1">
      <alignment horizontal="left" wrapText="1"/>
    </xf>
    <xf numFmtId="49" fontId="6" fillId="8" borderId="19" xfId="6" applyNumberFormat="1" applyFont="1" applyFill="1" applyBorder="1" applyAlignment="1" applyProtection="1">
      <alignment horizontal="left" wrapText="1"/>
    </xf>
    <xf numFmtId="0" fontId="6" fillId="8" borderId="56" xfId="6" applyFont="1" applyFill="1" applyBorder="1" applyAlignment="1" applyProtection="1">
      <alignment horizontal="left" wrapText="1"/>
    </xf>
    <xf numFmtId="0" fontId="6" fillId="8" borderId="57" xfId="6" applyFont="1" applyFill="1" applyBorder="1" applyAlignment="1" applyProtection="1">
      <alignment horizontal="left" wrapText="1"/>
    </xf>
    <xf numFmtId="0" fontId="6" fillId="8" borderId="58" xfId="6" applyFont="1" applyFill="1" applyBorder="1" applyAlignment="1" applyProtection="1">
      <alignment horizontal="left" vertical="center" wrapText="1"/>
      <protection locked="0"/>
    </xf>
    <xf numFmtId="0" fontId="6" fillId="8" borderId="51" xfId="6" applyFont="1" applyFill="1" applyBorder="1" applyAlignment="1" applyProtection="1">
      <alignment horizontal="left" vertical="center" wrapText="1"/>
      <protection locked="0"/>
    </xf>
    <xf numFmtId="0" fontId="6" fillId="8" borderId="59" xfId="6" applyFont="1" applyFill="1" applyBorder="1" applyAlignment="1" applyProtection="1">
      <alignment horizontal="left" vertical="center" wrapText="1"/>
      <protection locked="0"/>
    </xf>
    <xf numFmtId="0" fontId="6" fillId="8" borderId="60" xfId="6" applyFont="1" applyFill="1" applyBorder="1" applyAlignment="1" applyProtection="1">
      <alignment horizontal="left" vertical="center" wrapText="1"/>
      <protection locked="0"/>
    </xf>
    <xf numFmtId="0" fontId="6" fillId="8" borderId="24" xfId="6" applyFont="1" applyFill="1" applyBorder="1" applyAlignment="1" applyProtection="1">
      <alignment horizontal="left" vertical="center" wrapText="1"/>
      <protection locked="0"/>
    </xf>
    <xf numFmtId="0" fontId="6" fillId="8" borderId="19" xfId="6" applyFont="1" applyFill="1" applyBorder="1" applyAlignment="1" applyProtection="1">
      <alignment horizontal="left" vertical="center" wrapText="1"/>
      <protection locked="0"/>
    </xf>
    <xf numFmtId="0" fontId="2" fillId="2" borderId="24" xfId="6" applyFill="1" applyBorder="1" applyAlignment="1" applyProtection="1">
      <alignment horizontal="center"/>
    </xf>
    <xf numFmtId="0" fontId="2" fillId="2" borderId="0" xfId="6" applyFill="1" applyAlignment="1" applyProtection="1">
      <alignment horizontal="right" vertical="top" wrapText="1"/>
    </xf>
    <xf numFmtId="0" fontId="6" fillId="2" borderId="0" xfId="6" applyFont="1" applyFill="1" applyAlignment="1" applyProtection="1">
      <alignment horizontal="left" vertical="center" wrapText="1"/>
    </xf>
    <xf numFmtId="0" fontId="6" fillId="2" borderId="0" xfId="6" applyFont="1" applyFill="1" applyAlignment="1" applyProtection="1">
      <alignment horizontal="left" wrapText="1"/>
    </xf>
    <xf numFmtId="0" fontId="6" fillId="8" borderId="23" xfId="6" applyFont="1" applyFill="1" applyBorder="1" applyAlignment="1" applyProtection="1">
      <alignment horizontal="center" vertical="top" wrapText="1"/>
    </xf>
    <xf numFmtId="0" fontId="6" fillId="8" borderId="16" xfId="6" applyFont="1" applyFill="1" applyBorder="1" applyAlignment="1" applyProtection="1">
      <alignment horizontal="center" vertical="top" wrapText="1"/>
    </xf>
    <xf numFmtId="0" fontId="6" fillId="8" borderId="24" xfId="6" applyFont="1" applyFill="1" applyBorder="1" applyAlignment="1" applyProtection="1">
      <alignment horizontal="center" vertical="top" wrapText="1"/>
    </xf>
    <xf numFmtId="0" fontId="6" fillId="8" borderId="19" xfId="6" applyFont="1" applyFill="1" applyBorder="1" applyAlignment="1" applyProtection="1">
      <alignment horizontal="center" vertical="top" wrapText="1"/>
    </xf>
    <xf numFmtId="0" fontId="2" fillId="2" borderId="0" xfId="6" quotePrefix="1" applyFont="1" applyFill="1" applyAlignment="1" applyProtection="1">
      <alignment horizontal="left"/>
    </xf>
    <xf numFmtId="0" fontId="2" fillId="2" borderId="0" xfId="6" applyFont="1" applyFill="1" applyAlignment="1" applyProtection="1">
      <alignment horizontal="left" wrapText="1"/>
    </xf>
    <xf numFmtId="0" fontId="2" fillId="2" borderId="0" xfId="6" quotePrefix="1" applyFont="1" applyFill="1" applyAlignment="1" applyProtection="1">
      <alignment horizontal="left" wrapText="1"/>
    </xf>
    <xf numFmtId="0" fontId="10" fillId="2" borderId="0" xfId="6" applyFont="1" applyFill="1" applyAlignment="1" applyProtection="1">
      <alignment horizontal="left"/>
    </xf>
    <xf numFmtId="0" fontId="63" fillId="2" borderId="0" xfId="6" applyFont="1" applyFill="1" applyAlignment="1" applyProtection="1">
      <alignment horizontal="center" wrapText="1"/>
    </xf>
    <xf numFmtId="0" fontId="2" fillId="2" borderId="24" xfId="6" applyFont="1" applyFill="1" applyBorder="1" applyAlignment="1" applyProtection="1">
      <alignment horizontal="center" wrapText="1"/>
    </xf>
    <xf numFmtId="49" fontId="2" fillId="2" borderId="0" xfId="6" applyNumberFormat="1" applyFont="1" applyFill="1" applyAlignment="1" applyProtection="1">
      <alignment horizontal="left" wrapText="1"/>
    </xf>
    <xf numFmtId="49" fontId="2" fillId="2" borderId="0" xfId="6" applyNumberFormat="1" applyFont="1" applyFill="1" applyAlignment="1" applyProtection="1">
      <alignment horizontal="left"/>
    </xf>
    <xf numFmtId="0" fontId="2" fillId="2" borderId="0" xfId="6" applyFont="1" applyFill="1" applyAlignment="1" applyProtection="1">
      <alignment horizontal="left"/>
    </xf>
    <xf numFmtId="0" fontId="13" fillId="2" borderId="0" xfId="6" applyFont="1" applyFill="1" applyAlignment="1" applyProtection="1">
      <alignment horizontal="center"/>
    </xf>
    <xf numFmtId="0" fontId="13" fillId="2" borderId="48" xfId="6" applyFont="1" applyFill="1" applyBorder="1" applyAlignment="1" applyProtection="1">
      <alignment horizontal="center"/>
    </xf>
    <xf numFmtId="0" fontId="6" fillId="2" borderId="52" xfId="6" applyFont="1" applyFill="1" applyBorder="1" applyAlignment="1" applyProtection="1">
      <alignment horizontal="left"/>
    </xf>
    <xf numFmtId="0" fontId="6" fillId="2" borderId="54" xfId="6" applyFont="1" applyFill="1" applyBorder="1" applyAlignment="1" applyProtection="1">
      <alignment horizontal="left"/>
    </xf>
    <xf numFmtId="0" fontId="54" fillId="2" borderId="50" xfId="6" applyFont="1" applyFill="1" applyBorder="1" applyAlignment="1" applyProtection="1">
      <alignment horizontal="left" vertical="top"/>
      <protection locked="0"/>
    </xf>
    <xf numFmtId="0" fontId="54" fillId="2" borderId="0" xfId="6" applyFont="1" applyFill="1" applyBorder="1" applyAlignment="1" applyProtection="1">
      <alignment horizontal="left" vertical="top"/>
      <protection locked="0"/>
    </xf>
    <xf numFmtId="0" fontId="6" fillId="2" borderId="50" xfId="6" applyFont="1" applyFill="1" applyBorder="1" applyAlignment="1" applyProtection="1">
      <alignment horizontal="left"/>
      <protection locked="0"/>
    </xf>
    <xf numFmtId="0" fontId="6" fillId="2" borderId="0" xfId="6" applyFont="1" applyFill="1" applyBorder="1" applyAlignment="1" applyProtection="1">
      <alignment horizontal="left"/>
      <protection locked="0"/>
    </xf>
    <xf numFmtId="0" fontId="64" fillId="5" borderId="0" xfId="6" applyFont="1" applyFill="1" applyBorder="1" applyAlignment="1" applyProtection="1">
      <alignment horizontal="left" vertical="center" wrapText="1"/>
    </xf>
    <xf numFmtId="0" fontId="13" fillId="2" borderId="21" xfId="6" applyFont="1" applyFill="1" applyBorder="1" applyAlignment="1" applyProtection="1">
      <alignment horizontal="center" vertical="center"/>
    </xf>
    <xf numFmtId="0" fontId="13" fillId="2" borderId="23" xfId="6" applyFont="1" applyFill="1" applyBorder="1" applyAlignment="1" applyProtection="1">
      <alignment horizontal="center" vertical="center" wrapText="1"/>
    </xf>
    <xf numFmtId="0" fontId="13" fillId="2" borderId="0" xfId="6" applyFont="1" applyFill="1" applyBorder="1" applyAlignment="1" applyProtection="1">
      <alignment horizontal="center" vertical="center" wrapText="1"/>
    </xf>
    <xf numFmtId="0" fontId="13" fillId="2" borderId="24" xfId="6" applyFont="1" applyFill="1" applyBorder="1" applyAlignment="1" applyProtection="1">
      <alignment horizontal="center" vertical="center" wrapText="1"/>
    </xf>
    <xf numFmtId="0" fontId="2" fillId="8" borderId="23" xfId="6" applyFont="1" applyFill="1" applyBorder="1" applyAlignment="1" applyProtection="1">
      <alignment horizontal="left" wrapText="1"/>
    </xf>
    <xf numFmtId="0" fontId="2" fillId="8" borderId="16" xfId="6" applyFont="1" applyFill="1" applyBorder="1" applyAlignment="1" applyProtection="1">
      <alignment horizontal="left" wrapText="1"/>
    </xf>
    <xf numFmtId="49" fontId="2" fillId="8" borderId="0" xfId="6" applyNumberFormat="1" applyFont="1" applyFill="1" applyBorder="1" applyAlignment="1" applyProtection="1">
      <alignment horizontal="left" vertical="center" wrapText="1"/>
    </xf>
    <xf numFmtId="49" fontId="2" fillId="8" borderId="17" xfId="6" applyNumberFormat="1" applyFont="1" applyFill="1" applyBorder="1" applyAlignment="1" applyProtection="1">
      <alignment horizontal="left" vertical="center" wrapText="1"/>
    </xf>
    <xf numFmtId="49" fontId="2" fillId="8" borderId="24" xfId="6" applyNumberFormat="1" applyFont="1" applyFill="1" applyBorder="1" applyAlignment="1" applyProtection="1">
      <alignment horizontal="left" vertical="center" wrapText="1"/>
    </xf>
    <xf numFmtId="49" fontId="2" fillId="8" borderId="19" xfId="6" applyNumberFormat="1" applyFont="1" applyFill="1" applyBorder="1" applyAlignment="1" applyProtection="1">
      <alignment horizontal="left" vertical="center" wrapText="1"/>
    </xf>
    <xf numFmtId="0" fontId="1" fillId="2" borderId="0" xfId="6" applyFont="1" applyFill="1" applyAlignment="1" applyProtection="1">
      <alignment horizontal="left"/>
    </xf>
    <xf numFmtId="49" fontId="81" fillId="2" borderId="0" xfId="1" applyNumberFormat="1" applyFont="1" applyFill="1" applyBorder="1" applyAlignment="1" applyProtection="1">
      <alignment horizontal="center"/>
    </xf>
    <xf numFmtId="0" fontId="2" fillId="8" borderId="0" xfId="6" applyFont="1" applyFill="1" applyBorder="1" applyAlignment="1" applyProtection="1">
      <alignment horizontal="left" wrapText="1"/>
    </xf>
    <xf numFmtId="0" fontId="2" fillId="8" borderId="17" xfId="6" applyFont="1" applyFill="1" applyBorder="1" applyAlignment="1" applyProtection="1">
      <alignment horizontal="left" wrapText="1"/>
    </xf>
    <xf numFmtId="49" fontId="2" fillId="8" borderId="21" xfId="6" applyNumberFormat="1" applyFont="1" applyFill="1" applyBorder="1" applyAlignment="1" applyProtection="1">
      <alignment horizontal="left" wrapText="1"/>
    </xf>
    <xf numFmtId="49" fontId="2" fillId="8" borderId="22" xfId="6" applyNumberFormat="1" applyFont="1" applyFill="1" applyBorder="1" applyAlignment="1" applyProtection="1">
      <alignment horizontal="left" wrapText="1"/>
    </xf>
    <xf numFmtId="14" fontId="2" fillId="8" borderId="21" xfId="6" applyNumberFormat="1" applyFont="1" applyFill="1" applyBorder="1" applyAlignment="1" applyProtection="1">
      <alignment horizontal="center" wrapText="1"/>
    </xf>
    <xf numFmtId="0" fontId="13" fillId="2" borderId="23" xfId="6" applyFont="1" applyFill="1" applyBorder="1" applyAlignment="1" applyProtection="1">
      <alignment horizontal="center" vertical="top" wrapText="1"/>
    </xf>
    <xf numFmtId="0" fontId="13" fillId="2" borderId="0" xfId="6" applyFont="1" applyFill="1" applyBorder="1" applyAlignment="1" applyProtection="1">
      <alignment horizontal="center" vertical="top" wrapText="1"/>
    </xf>
    <xf numFmtId="0" fontId="2" fillId="8" borderId="23" xfId="6" applyFont="1" applyFill="1" applyBorder="1" applyAlignment="1" applyProtection="1">
      <alignment horizontal="left" vertical="center" wrapText="1"/>
    </xf>
    <xf numFmtId="0" fontId="2" fillId="8" borderId="16" xfId="6" applyFont="1" applyFill="1" applyBorder="1" applyAlignment="1" applyProtection="1">
      <alignment horizontal="left" vertical="center" wrapText="1"/>
    </xf>
    <xf numFmtId="0" fontId="2" fillId="8" borderId="0" xfId="6" applyFont="1" applyFill="1" applyBorder="1" applyAlignment="1" applyProtection="1">
      <alignment horizontal="left" vertical="center" wrapText="1"/>
    </xf>
    <xf numFmtId="0" fontId="2" fillId="8" borderId="17" xfId="6" applyFont="1" applyFill="1" applyBorder="1" applyAlignment="1" applyProtection="1">
      <alignment horizontal="left" vertical="center" wrapText="1"/>
    </xf>
    <xf numFmtId="49" fontId="1" fillId="8" borderId="0" xfId="6" applyNumberFormat="1" applyFont="1" applyFill="1" applyBorder="1" applyAlignment="1" applyProtection="1">
      <alignment horizontal="center" vertical="center" wrapText="1"/>
    </xf>
    <xf numFmtId="49" fontId="1" fillId="8" borderId="17" xfId="6" applyNumberFormat="1" applyFont="1" applyFill="1" applyBorder="1" applyAlignment="1" applyProtection="1">
      <alignment horizontal="center" vertical="center" wrapText="1"/>
    </xf>
    <xf numFmtId="49" fontId="1" fillId="8" borderId="24" xfId="6" applyNumberFormat="1" applyFont="1" applyFill="1" applyBorder="1" applyAlignment="1" applyProtection="1">
      <alignment horizontal="center" vertical="center" wrapText="1"/>
    </xf>
    <xf numFmtId="49" fontId="1" fillId="8" borderId="19" xfId="6" applyNumberFormat="1" applyFont="1" applyFill="1" applyBorder="1" applyAlignment="1" applyProtection="1">
      <alignment horizontal="center" vertical="center" wrapText="1"/>
    </xf>
    <xf numFmtId="0" fontId="2" fillId="2" borderId="56" xfId="6" applyFont="1" applyFill="1" applyBorder="1" applyAlignment="1" applyProtection="1">
      <alignment horizontal="left" vertical="center"/>
    </xf>
    <xf numFmtId="0" fontId="2" fillId="2" borderId="57" xfId="6" applyFont="1" applyFill="1" applyBorder="1" applyAlignment="1" applyProtection="1">
      <alignment horizontal="left" vertical="center"/>
    </xf>
    <xf numFmtId="0" fontId="13" fillId="2" borderId="0" xfId="6" applyFont="1" applyFill="1" applyBorder="1" applyAlignment="1" applyProtection="1">
      <alignment horizontal="center"/>
    </xf>
    <xf numFmtId="9" fontId="63" fillId="2" borderId="58" xfId="6" applyNumberFormat="1" applyFont="1" applyFill="1" applyBorder="1" applyAlignment="1" applyProtection="1">
      <alignment horizontal="left" vertical="center" wrapText="1"/>
    </xf>
    <xf numFmtId="0" fontId="0" fillId="0" borderId="51" xfId="0" applyBorder="1" applyAlignment="1">
      <alignment horizontal="left" vertical="center"/>
    </xf>
    <xf numFmtId="0" fontId="0" fillId="0" borderId="59" xfId="0" applyBorder="1" applyAlignment="1">
      <alignment horizontal="left" vertical="center"/>
    </xf>
    <xf numFmtId="0" fontId="0" fillId="0" borderId="60" xfId="0" applyBorder="1" applyAlignment="1">
      <alignment horizontal="left" vertical="center"/>
    </xf>
    <xf numFmtId="0" fontId="0" fillId="0" borderId="24" xfId="0" applyBorder="1" applyAlignment="1">
      <alignment horizontal="left" vertical="center"/>
    </xf>
    <xf numFmtId="0" fontId="0" fillId="0" borderId="19" xfId="0" applyBorder="1" applyAlignment="1">
      <alignment horizontal="left" vertical="center"/>
    </xf>
    <xf numFmtId="0" fontId="2" fillId="8" borderId="23" xfId="6" applyFont="1" applyFill="1" applyBorder="1" applyAlignment="1" applyProtection="1">
      <alignment horizontal="left" vertical="top" wrapText="1"/>
    </xf>
    <xf numFmtId="0" fontId="2" fillId="8" borderId="16" xfId="6" applyFont="1" applyFill="1" applyBorder="1" applyAlignment="1" applyProtection="1">
      <alignment horizontal="left" vertical="top" wrapText="1"/>
    </xf>
    <xf numFmtId="0" fontId="13" fillId="2" borderId="23" xfId="6" applyFont="1" applyFill="1" applyBorder="1" applyAlignment="1" applyProtection="1">
      <alignment horizontal="center" vertical="center"/>
    </xf>
    <xf numFmtId="49" fontId="2" fillId="8" borderId="0" xfId="6" applyNumberFormat="1" applyFont="1" applyFill="1" applyBorder="1" applyAlignment="1" applyProtection="1">
      <alignment horizontal="left" wrapText="1"/>
    </xf>
    <xf numFmtId="49" fontId="2" fillId="8" borderId="17" xfId="6" applyNumberFormat="1" applyFont="1" applyFill="1" applyBorder="1" applyAlignment="1" applyProtection="1">
      <alignment horizontal="left" wrapText="1"/>
    </xf>
    <xf numFmtId="0" fontId="2" fillId="8" borderId="24" xfId="6" applyFont="1" applyFill="1" applyBorder="1" applyAlignment="1" applyProtection="1">
      <alignment horizontal="left" vertical="center" wrapText="1"/>
    </xf>
    <xf numFmtId="0" fontId="2" fillId="8" borderId="19" xfId="6" applyFont="1" applyFill="1" applyBorder="1" applyAlignment="1" applyProtection="1">
      <alignment horizontal="left" vertical="center" wrapText="1"/>
    </xf>
    <xf numFmtId="0" fontId="2" fillId="8" borderId="21" xfId="6" applyFont="1" applyFill="1" applyBorder="1" applyAlignment="1" applyProtection="1">
      <alignment horizontal="left" vertical="center" wrapText="1"/>
    </xf>
    <xf numFmtId="0" fontId="2" fillId="8" borderId="22" xfId="6" applyFont="1" applyFill="1" applyBorder="1" applyAlignment="1" applyProtection="1">
      <alignment horizontal="left" vertical="center" wrapText="1"/>
    </xf>
    <xf numFmtId="0" fontId="3" fillId="2" borderId="23" xfId="6" applyFont="1" applyFill="1" applyBorder="1" applyAlignment="1" applyProtection="1">
      <alignment horizontal="left"/>
    </xf>
    <xf numFmtId="0" fontId="1" fillId="2" borderId="0" xfId="6" applyFont="1" applyFill="1" applyAlignment="1" applyProtection="1">
      <alignment horizontal="left" vertical="top" wrapText="1"/>
    </xf>
    <xf numFmtId="49" fontId="2" fillId="2" borderId="24" xfId="6" applyNumberFormat="1" applyFont="1" applyFill="1" applyBorder="1" applyAlignment="1" applyProtection="1">
      <alignment horizontal="center"/>
    </xf>
    <xf numFmtId="0" fontId="2" fillId="2" borderId="24" xfId="6" applyFill="1" applyBorder="1" applyAlignment="1" applyProtection="1">
      <alignment horizontal="center"/>
      <protection locked="0"/>
    </xf>
    <xf numFmtId="49" fontId="2" fillId="2" borderId="0" xfId="6" applyNumberFormat="1" applyFill="1" applyAlignment="1" applyProtection="1">
      <alignment horizontal="left"/>
    </xf>
    <xf numFmtId="0" fontId="10" fillId="2" borderId="0" xfId="6" applyFont="1" applyFill="1" applyAlignment="1" applyProtection="1">
      <alignment horizontal="left" vertical="center"/>
    </xf>
    <xf numFmtId="49" fontId="2" fillId="2" borderId="0" xfId="6" quotePrefix="1" applyNumberFormat="1" applyFont="1" applyFill="1" applyAlignment="1" applyProtection="1">
      <alignment horizontal="left"/>
    </xf>
    <xf numFmtId="0" fontId="68" fillId="2" borderId="0" xfId="6" applyFont="1" applyFill="1" applyAlignment="1" applyProtection="1">
      <alignment horizontal="right" vertical="center" wrapText="1"/>
    </xf>
    <xf numFmtId="0" fontId="64" fillId="2" borderId="0" xfId="6" applyFont="1" applyFill="1" applyAlignment="1" applyProtection="1">
      <alignment horizontal="center"/>
    </xf>
    <xf numFmtId="49" fontId="2" fillId="2" borderId="0" xfId="6" applyNumberFormat="1" applyFont="1" applyFill="1" applyAlignment="1" applyProtection="1">
      <alignment horizontal="left" vertical="center"/>
    </xf>
    <xf numFmtId="49" fontId="2" fillId="2" borderId="0" xfId="6" applyNumberFormat="1" applyFill="1" applyAlignment="1" applyProtection="1">
      <alignment horizontal="left" vertical="center"/>
    </xf>
    <xf numFmtId="0" fontId="68" fillId="2" borderId="0" xfId="6" applyFont="1" applyFill="1" applyAlignment="1" applyProtection="1">
      <alignment horizontal="center" vertical="center"/>
    </xf>
    <xf numFmtId="49" fontId="64" fillId="2" borderId="0" xfId="6" applyNumberFormat="1" applyFont="1" applyFill="1" applyAlignment="1" applyProtection="1">
      <alignment horizontal="center"/>
    </xf>
    <xf numFmtId="0" fontId="68" fillId="2" borderId="0" xfId="6" applyFont="1" applyFill="1" applyAlignment="1" applyProtection="1">
      <alignment horizontal="center"/>
    </xf>
    <xf numFmtId="49" fontId="64" fillId="2" borderId="0" xfId="6" applyNumberFormat="1" applyFont="1" applyFill="1" applyAlignment="1" applyProtection="1">
      <alignment horizontal="left"/>
    </xf>
    <xf numFmtId="49" fontId="64" fillId="2" borderId="0" xfId="6" applyNumberFormat="1" applyFont="1" applyFill="1" applyBorder="1" applyAlignment="1" applyProtection="1">
      <alignment horizontal="left"/>
    </xf>
    <xf numFmtId="0" fontId="68" fillId="2" borderId="0" xfId="6" applyFont="1" applyFill="1" applyBorder="1" applyAlignment="1" applyProtection="1">
      <alignment horizontal="center"/>
    </xf>
    <xf numFmtId="49" fontId="12" fillId="2" borderId="0" xfId="6" applyNumberFormat="1" applyFont="1" applyFill="1" applyAlignment="1" applyProtection="1">
      <alignment horizontal="center"/>
    </xf>
    <xf numFmtId="0" fontId="2" fillId="8" borderId="23" xfId="6" applyFont="1" applyFill="1" applyBorder="1" applyAlignment="1" applyProtection="1">
      <alignment horizontal="left" vertical="center"/>
    </xf>
    <xf numFmtId="0" fontId="2" fillId="8" borderId="16" xfId="6" applyFont="1" applyFill="1" applyBorder="1" applyAlignment="1" applyProtection="1">
      <alignment horizontal="left" vertical="center"/>
    </xf>
    <xf numFmtId="0" fontId="2" fillId="8" borderId="56" xfId="6" applyFont="1" applyFill="1" applyBorder="1" applyAlignment="1" applyProtection="1">
      <alignment horizontal="left"/>
    </xf>
    <xf numFmtId="0" fontId="2" fillId="8" borderId="57" xfId="6" applyFont="1" applyFill="1" applyBorder="1" applyAlignment="1" applyProtection="1">
      <alignment horizontal="left"/>
    </xf>
    <xf numFmtId="9" fontId="2" fillId="8" borderId="58" xfId="6" applyNumberFormat="1" applyFont="1" applyFill="1" applyBorder="1" applyAlignment="1" applyProtection="1">
      <alignment horizontal="left" vertical="center" wrapText="1"/>
    </xf>
    <xf numFmtId="9" fontId="2" fillId="8" borderId="51" xfId="6" applyNumberFormat="1" applyFont="1" applyFill="1" applyBorder="1" applyAlignment="1" applyProtection="1">
      <alignment horizontal="left" vertical="center" wrapText="1"/>
    </xf>
    <xf numFmtId="9" fontId="2" fillId="8" borderId="59" xfId="6" applyNumberFormat="1" applyFont="1" applyFill="1" applyBorder="1" applyAlignment="1" applyProtection="1">
      <alignment horizontal="left" vertical="center" wrapText="1"/>
    </xf>
    <xf numFmtId="9" fontId="2" fillId="8" borderId="60" xfId="6" applyNumberFormat="1" applyFont="1" applyFill="1" applyBorder="1" applyAlignment="1" applyProtection="1">
      <alignment horizontal="left" vertical="center" wrapText="1"/>
    </xf>
    <xf numFmtId="9" fontId="2" fillId="8" borderId="24" xfId="6" applyNumberFormat="1" applyFont="1" applyFill="1" applyBorder="1" applyAlignment="1" applyProtection="1">
      <alignment horizontal="left" vertical="center" wrapText="1"/>
    </xf>
    <xf numFmtId="9" fontId="2" fillId="8" borderId="19" xfId="6" applyNumberFormat="1" applyFont="1" applyFill="1" applyBorder="1" applyAlignment="1" applyProtection="1">
      <alignment horizontal="left" vertical="center" wrapText="1"/>
    </xf>
    <xf numFmtId="0" fontId="1" fillId="2" borderId="9" xfId="6" applyFont="1" applyFill="1" applyBorder="1" applyAlignment="1" applyProtection="1">
      <alignment horizontal="center"/>
    </xf>
    <xf numFmtId="0" fontId="72" fillId="2" borderId="27" xfId="6" applyFont="1" applyFill="1" applyBorder="1" applyAlignment="1" applyProtection="1">
      <alignment horizontal="center"/>
    </xf>
    <xf numFmtId="0" fontId="72" fillId="2" borderId="29" xfId="6" applyFont="1" applyFill="1" applyBorder="1" applyAlignment="1" applyProtection="1">
      <alignment horizontal="center"/>
    </xf>
    <xf numFmtId="0" fontId="1" fillId="2" borderId="10" xfId="6" applyFont="1" applyFill="1" applyBorder="1" applyAlignment="1" applyProtection="1">
      <alignment horizontal="center"/>
    </xf>
    <xf numFmtId="0" fontId="82" fillId="2" borderId="45" xfId="6" applyFont="1" applyFill="1" applyBorder="1" applyAlignment="1" applyProtection="1">
      <alignment horizontal="left" vertical="center" wrapText="1"/>
    </xf>
    <xf numFmtId="0" fontId="82" fillId="2" borderId="46" xfId="6" applyFont="1" applyFill="1" applyBorder="1" applyAlignment="1" applyProtection="1">
      <alignment horizontal="left" vertical="center" wrapText="1"/>
    </xf>
    <xf numFmtId="0" fontId="82" fillId="2" borderId="47" xfId="6" applyFont="1" applyFill="1" applyBorder="1" applyAlignment="1" applyProtection="1">
      <alignment horizontal="left" vertical="center" wrapText="1"/>
    </xf>
    <xf numFmtId="0" fontId="82" fillId="2" borderId="20" xfId="6" applyFont="1" applyFill="1" applyBorder="1" applyAlignment="1" applyProtection="1">
      <alignment horizontal="left" vertical="center" wrapText="1"/>
    </xf>
    <xf numFmtId="0" fontId="82" fillId="2" borderId="21" xfId="6" applyFont="1" applyFill="1" applyBorder="1" applyAlignment="1" applyProtection="1">
      <alignment horizontal="left" vertical="center" wrapText="1"/>
    </xf>
    <xf numFmtId="0" fontId="82" fillId="2" borderId="22" xfId="6" applyFont="1" applyFill="1" applyBorder="1" applyAlignment="1" applyProtection="1">
      <alignment horizontal="left" vertical="center" wrapText="1"/>
    </xf>
    <xf numFmtId="0" fontId="73" fillId="2" borderId="8" xfId="6" applyFont="1" applyFill="1" applyBorder="1" applyAlignment="1" applyProtection="1">
      <alignment horizontal="left"/>
    </xf>
    <xf numFmtId="0" fontId="73" fillId="2" borderId="9" xfId="6" applyFont="1" applyFill="1" applyBorder="1" applyAlignment="1" applyProtection="1">
      <alignment horizontal="left"/>
    </xf>
    <xf numFmtId="0" fontId="13" fillId="4" borderId="8" xfId="0" applyFont="1" applyFill="1" applyBorder="1" applyAlignment="1">
      <alignment horizontal="center" vertical="center"/>
    </xf>
    <xf numFmtId="0" fontId="13" fillId="4" borderId="9" xfId="0" applyFont="1" applyFill="1" applyBorder="1" applyAlignment="1">
      <alignment horizontal="center" vertical="center"/>
    </xf>
    <xf numFmtId="166" fontId="13" fillId="13" borderId="9" xfId="0" applyNumberFormat="1" applyFont="1" applyFill="1" applyBorder="1" applyAlignment="1">
      <alignment horizontal="right" vertical="center"/>
    </xf>
    <xf numFmtId="166" fontId="13" fillId="13" borderId="10" xfId="0" applyNumberFormat="1" applyFont="1" applyFill="1" applyBorder="1" applyAlignment="1">
      <alignment horizontal="right" vertical="center"/>
    </xf>
    <xf numFmtId="0" fontId="0" fillId="0" borderId="0" xfId="0" applyAlignment="1">
      <alignment horizontal="left" vertical="center"/>
    </xf>
    <xf numFmtId="0" fontId="6" fillId="0" borderId="0" xfId="0" applyFont="1" applyAlignment="1">
      <alignment horizontal="left" vertical="top" wrapText="1"/>
    </xf>
    <xf numFmtId="0" fontId="13" fillId="4" borderId="8" xfId="0" applyFont="1" applyFill="1" applyBorder="1" applyAlignment="1">
      <alignment horizontal="center"/>
    </xf>
    <xf numFmtId="0" fontId="13" fillId="4" borderId="9" xfId="0" applyFont="1" applyFill="1" applyBorder="1" applyAlignment="1">
      <alignment horizontal="center"/>
    </xf>
    <xf numFmtId="166" fontId="13" fillId="14" borderId="9" xfId="0" applyNumberFormat="1" applyFont="1" applyFill="1" applyBorder="1" applyAlignment="1">
      <alignment horizontal="right"/>
    </xf>
    <xf numFmtId="166" fontId="13" fillId="14" borderId="10" xfId="0" applyNumberFormat="1" applyFont="1" applyFill="1" applyBorder="1" applyAlignment="1">
      <alignment horizontal="right"/>
    </xf>
    <xf numFmtId="0" fontId="6" fillId="2" borderId="9" xfId="0" applyFont="1" applyFill="1" applyBorder="1" applyAlignment="1">
      <alignment horizontal="center" vertical="center"/>
    </xf>
    <xf numFmtId="0" fontId="6" fillId="0" borderId="1" xfId="0" applyFont="1" applyFill="1" applyBorder="1" applyAlignment="1">
      <alignment horizontal="center" vertical="center" wrapText="1"/>
    </xf>
    <xf numFmtId="0" fontId="6" fillId="0" borderId="1" xfId="0" applyFont="1" applyBorder="1"/>
    <xf numFmtId="166" fontId="6" fillId="0" borderId="1" xfId="0" applyNumberFormat="1" applyFont="1" applyBorder="1" applyAlignment="1">
      <alignment horizontal="right" vertical="center"/>
    </xf>
    <xf numFmtId="166" fontId="6" fillId="0" borderId="2" xfId="0" applyNumberFormat="1" applyFont="1" applyBorder="1" applyAlignment="1">
      <alignment horizontal="right" vertical="center"/>
    </xf>
    <xf numFmtId="170" fontId="6" fillId="8" borderId="3" xfId="11" applyNumberFormat="1" applyFont="1" applyFill="1" applyBorder="1" applyAlignment="1">
      <alignment horizontal="right" vertical="center"/>
    </xf>
    <xf numFmtId="170" fontId="6" fillId="8" borderId="4" xfId="11" applyNumberFormat="1" applyFont="1" applyFill="1" applyBorder="1" applyAlignment="1">
      <alignment horizontal="right" vertical="center"/>
    </xf>
  </cellXfs>
  <cellStyles count="12">
    <cellStyle name="Lien hypertexte" xfId="1" builtinId="8"/>
    <cellStyle name="Milliers 2" xfId="2"/>
    <cellStyle name="Milliers 2 2" xfId="3"/>
    <cellStyle name="Milliers 3" xfId="4"/>
    <cellStyle name="Monétaire" xfId="11" builtinId="4"/>
    <cellStyle name="Monétaire 2" xfId="5"/>
    <cellStyle name="Normal" xfId="0" builtinId="0"/>
    <cellStyle name="Normal 2" xfId="6"/>
    <cellStyle name="Normal 3" xfId="7"/>
    <cellStyle name="Normal_ENIPOWER PRICES LIST 2" xfId="8"/>
    <cellStyle name="Pourcentage 2" xfId="9"/>
    <cellStyle name="Pourcentage 3" xfId="10"/>
  </cellStyles>
  <dxfs count="43">
    <dxf>
      <numFmt numFmtId="0" formatCode="General"/>
      <border diagonalUp="0" diagonalDown="0" outline="0">
        <left style="thin">
          <color indexed="64"/>
        </left>
        <right style="thin">
          <color indexed="64"/>
        </right>
        <top style="thin">
          <color indexed="64"/>
        </top>
        <bottom/>
      </border>
    </dxf>
    <dxf>
      <numFmt numFmtId="13" formatCode="0%"/>
      <fill>
        <patternFill patternType="solid">
          <fgColor indexed="64"/>
          <bgColor theme="0" tint="-0.1499984740745262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fill>
        <patternFill patternType="none">
          <fgColor indexed="64"/>
          <bgColor auto="1"/>
        </patternFill>
      </fill>
      <border diagonalUp="0" diagonalDown="0" outline="0">
        <left style="thin">
          <color indexed="64"/>
        </left>
        <right style="thin">
          <color indexed="64"/>
        </right>
        <top style="thin">
          <color indexed="64"/>
        </top>
        <bottom style="thin">
          <color indexed="64"/>
        </bottom>
      </border>
    </dxf>
    <dxf>
      <numFmt numFmtId="166" formatCode="#,##0\ &quot;€&quot;"/>
      <border diagonalUp="0" diagonalDown="0">
        <left/>
        <right style="medium">
          <color indexed="64"/>
        </right>
        <top style="medium">
          <color indexed="0"/>
        </top>
        <bottom style="medium">
          <color indexed="0"/>
        </bottom>
      </border>
    </dxf>
    <dxf>
      <numFmt numFmtId="166" formatCode="#,##0\ &quot;€&quot;"/>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numFmt numFmtId="0" formatCode="General"/>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border diagonalUp="0" diagonalDown="0" outline="0">
        <left/>
        <right/>
        <top/>
        <bottom/>
      </border>
    </dxf>
    <dxf>
      <alignment horizontal="center" vertical="center" textRotation="0" indent="0" justifyLastLine="0" readingOrder="0"/>
      <border diagonalUp="0" diagonalDown="0" outline="0">
        <left/>
        <right/>
        <top style="medium">
          <color indexed="0"/>
        </top>
        <bottom style="medium">
          <color indexed="0"/>
        </bottom>
      </border>
    </dxf>
    <dxf>
      <font>
        <b val="0"/>
        <i val="0"/>
        <strike val="0"/>
        <condense val="0"/>
        <extend val="0"/>
        <outline val="0"/>
        <shadow val="0"/>
        <u val="none"/>
        <vertAlign val="baseline"/>
        <sz val="10"/>
        <color auto="1"/>
        <name val="Arial"/>
        <scheme val="none"/>
      </font>
      <alignment horizontal="center" vertical="center" textRotation="0" wrapText="0" relativeIndent="0" justifyLastLine="0" shrinkToFit="0" readingOrder="0"/>
      <border diagonalUp="0" diagonalDown="0" outline="0">
        <left/>
        <right/>
        <top/>
        <bottom/>
      </border>
    </dxf>
    <dxf>
      <font>
        <b val="0"/>
        <i val="0"/>
        <strike val="0"/>
        <condense val="0"/>
        <extend val="0"/>
        <outline val="0"/>
        <shadow val="0"/>
        <u val="none"/>
        <vertAlign val="baseline"/>
        <sz val="10"/>
        <color auto="1"/>
        <name val="Arial"/>
        <scheme val="none"/>
      </font>
      <alignment horizontal="center" vertical="center" textRotation="0" wrapText="0" indent="0" justifyLastLine="0" shrinkToFit="0" readingOrder="0"/>
      <border diagonalUp="0" diagonalDown="0" outline="0">
        <left style="medium">
          <color indexed="64"/>
        </left>
        <right/>
        <top/>
        <bottom/>
      </border>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ill>
        <patternFill>
          <bgColor rgb="FFFF0000"/>
        </patternFill>
      </fill>
    </dxf>
    <dxf>
      <font>
        <condense val="0"/>
        <extend val="0"/>
        <color rgb="FF9C0006"/>
      </font>
      <fill>
        <patternFill>
          <bgColor rgb="FFFFC7CE"/>
        </patternFill>
      </fill>
    </dxf>
    <dxf>
      <fill>
        <patternFill>
          <bgColor rgb="FFFF0000"/>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4.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ctrlProps/ctrlProp1.xml><?xml version="1.0" encoding="utf-8"?>
<formControlPr xmlns="http://schemas.microsoft.com/office/spreadsheetml/2009/9/main" objectType="CheckBox" lockText="1" noThreeD="1"/>
</file>

<file path=xl/ctrlProps/ctrlProp2.xml><?xml version="1.0" encoding="utf-8"?>
<formControlPr xmlns="http://schemas.microsoft.com/office/spreadsheetml/2009/9/main" objectType="CheckBox"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checked="Checked"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checked="Checked"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ctrlProps/ctrlProp46.xml><?xml version="1.0" encoding="utf-8"?>
<formControlPr xmlns="http://schemas.microsoft.com/office/spreadsheetml/2009/9/main" objectType="CheckBox" lockText="1" noThreeD="1"/>
</file>

<file path=xl/ctrlProps/ctrlProp47.xml><?xml version="1.0" encoding="utf-8"?>
<formControlPr xmlns="http://schemas.microsoft.com/office/spreadsheetml/2009/9/main" objectType="CheckBox" lockText="1" noThreeD="1"/>
</file>

<file path=xl/ctrlProps/ctrlProp48.xml><?xml version="1.0" encoding="utf-8"?>
<formControlPr xmlns="http://schemas.microsoft.com/office/spreadsheetml/2009/9/main" objectType="CheckBox" lockText="1" noThreeD="1"/>
</file>

<file path=xl/ctrlProps/ctrlProp49.xml><?xml version="1.0" encoding="utf-8"?>
<formControlPr xmlns="http://schemas.microsoft.com/office/spreadsheetml/2009/9/main" objectType="CheckBox" lockText="1" noThreeD="1"/>
</file>

<file path=xl/ctrlProps/ctrlProp50.xml><?xml version="1.0" encoding="utf-8"?>
<formControlPr xmlns="http://schemas.microsoft.com/office/spreadsheetml/2009/9/main" objectType="CheckBox" lockText="1" noThreeD="1"/>
</file>

<file path=xl/ctrlProps/ctrlProp51.xml><?xml version="1.0" encoding="utf-8"?>
<formControlPr xmlns="http://schemas.microsoft.com/office/spreadsheetml/2009/9/main" objectType="CheckBox" lockText="1" noThreeD="1"/>
</file>

<file path=xl/ctrlProps/ctrlProp52.xml><?xml version="1.0" encoding="utf-8"?>
<formControlPr xmlns="http://schemas.microsoft.com/office/spreadsheetml/2009/9/main" objectType="CheckBox" lockText="1" noThreeD="1"/>
</file>

<file path=xl/ctrlProps/ctrlProp53.xml><?xml version="1.0" encoding="utf-8"?>
<formControlPr xmlns="http://schemas.microsoft.com/office/spreadsheetml/2009/9/main" objectType="CheckBox" lockText="1" noThreeD="1"/>
</file>

<file path=xl/ctrlProps/ctrlProp54.xml><?xml version="1.0" encoding="utf-8"?>
<formControlPr xmlns="http://schemas.microsoft.com/office/spreadsheetml/2009/9/main" objectType="CheckBox"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jpeg"/><Relationship Id="rId4" Type="http://schemas.openxmlformats.org/officeDocument/2006/relationships/image" Target="../media/image6.jpeg"/></Relationships>
</file>

<file path=xl/drawings/_rels/drawing3.xml.rels><?xml version="1.0" encoding="UTF-8" standalone="yes"?>
<Relationships xmlns="http://schemas.openxmlformats.org/package/2006/relationships"><Relationship Id="rId1" Type="http://schemas.openxmlformats.org/officeDocument/2006/relationships/image" Target="../media/image7.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4.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5.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6.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8.v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0</xdr:col>
      <xdr:colOff>285750</xdr:colOff>
      <xdr:row>0</xdr:row>
      <xdr:rowOff>66675</xdr:rowOff>
    </xdr:from>
    <xdr:to>
      <xdr:col>1</xdr:col>
      <xdr:colOff>2000250</xdr:colOff>
      <xdr:row>0</xdr:row>
      <xdr:rowOff>66675</xdr:rowOff>
    </xdr:to>
    <xdr:pic>
      <xdr:nvPicPr>
        <xdr:cNvPr id="24226" name="Image 2" descr="comecatrans.png"/>
        <xdr:cNvPicPr>
          <a:picLocks noChangeAspect="1"/>
        </xdr:cNvPicPr>
      </xdr:nvPicPr>
      <xdr:blipFill>
        <a:blip xmlns:r="http://schemas.openxmlformats.org/officeDocument/2006/relationships" r:embed="rId1"/>
        <a:srcRect/>
        <a:stretch>
          <a:fillRect/>
        </a:stretch>
      </xdr:blipFill>
      <xdr:spPr bwMode="auto">
        <a:xfrm>
          <a:off x="285750" y="66675"/>
          <a:ext cx="2514600" cy="0"/>
        </a:xfrm>
        <a:prstGeom prst="rect">
          <a:avLst/>
        </a:prstGeom>
        <a:noFill/>
        <a:ln w="9525">
          <a:noFill/>
          <a:miter lim="800000"/>
          <a:headEnd/>
          <a:tailEnd/>
        </a:ln>
      </xdr:spPr>
    </xdr:pic>
    <xdr:clientData/>
  </xdr:twoCellAnchor>
  <mc:AlternateContent xmlns:mc="http://schemas.openxmlformats.org/markup-compatibility/2006">
    <mc:Choice xmlns:a14="http://schemas.microsoft.com/office/drawing/2010/main" Requires="a14">
      <xdr:twoCellAnchor editAs="oneCell">
        <xdr:from>
          <xdr:col>2</xdr:col>
          <xdr:colOff>38100</xdr:colOff>
          <xdr:row>16</xdr:row>
          <xdr:rowOff>123825</xdr:rowOff>
        </xdr:from>
        <xdr:to>
          <xdr:col>2</xdr:col>
          <xdr:colOff>438150</xdr:colOff>
          <xdr:row>17</xdr:row>
          <xdr:rowOff>171450</xdr:rowOff>
        </xdr:to>
        <xdr:sp macro="" textlink="">
          <xdr:nvSpPr>
            <xdr:cNvPr id="1027" name="Check Box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66675</xdr:colOff>
          <xdr:row>20</xdr:row>
          <xdr:rowOff>171450</xdr:rowOff>
        </xdr:from>
        <xdr:to>
          <xdr:col>2</xdr:col>
          <xdr:colOff>457200</xdr:colOff>
          <xdr:row>22</xdr:row>
          <xdr:rowOff>28575</xdr:rowOff>
        </xdr:to>
        <xdr:sp macro="" textlink="">
          <xdr:nvSpPr>
            <xdr:cNvPr id="1028" name="Check Box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 à cocher 4</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28</xdr:row>
          <xdr:rowOff>142875</xdr:rowOff>
        </xdr:from>
        <xdr:to>
          <xdr:col>3</xdr:col>
          <xdr:colOff>19050</xdr:colOff>
          <xdr:row>29</xdr:row>
          <xdr:rowOff>180975</xdr:rowOff>
        </xdr:to>
        <xdr:sp macro="" textlink="">
          <xdr:nvSpPr>
            <xdr:cNvPr id="1037" name="Check Box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Liste PdR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609600</xdr:colOff>
          <xdr:row>28</xdr:row>
          <xdr:rowOff>171450</xdr:rowOff>
        </xdr:from>
        <xdr:to>
          <xdr:col>6</xdr:col>
          <xdr:colOff>381000</xdr:colOff>
          <xdr:row>30</xdr:row>
          <xdr:rowOff>9525</xdr:rowOff>
        </xdr:to>
        <xdr:sp macro="" textlink="">
          <xdr:nvSpPr>
            <xdr:cNvPr id="1038" name="Check Box 14" hidden="1">
              <a:extLst>
                <a:ext uri="{63B3BB69-23CF-44E3-9099-C40C66FF867C}">
                  <a14:compatExt spid="_x0000_s103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Mise à jour plans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47625</xdr:colOff>
          <xdr:row>13</xdr:row>
          <xdr:rowOff>142875</xdr:rowOff>
        </xdr:from>
        <xdr:to>
          <xdr:col>3</xdr:col>
          <xdr:colOff>95250</xdr:colOff>
          <xdr:row>14</xdr:row>
          <xdr:rowOff>180975</xdr:rowOff>
        </xdr:to>
        <xdr:sp macro="" textlink="">
          <xdr:nvSpPr>
            <xdr:cNvPr id="1041" name="Check Box 17" hidden="1">
              <a:extLst>
                <a:ext uri="{63B3BB69-23CF-44E3-9099-C40C66FF867C}">
                  <a14:compatExt spid="_x0000_s104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Détaillée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28</xdr:row>
          <xdr:rowOff>152400</xdr:rowOff>
        </xdr:from>
        <xdr:to>
          <xdr:col>4</xdr:col>
          <xdr:colOff>1123950</xdr:colOff>
          <xdr:row>29</xdr:row>
          <xdr:rowOff>180975</xdr:rowOff>
        </xdr:to>
        <xdr:sp macro="" textlink="">
          <xdr:nvSpPr>
            <xdr:cNvPr id="1142" name="Check Box 118" hidden="1">
              <a:extLst>
                <a:ext uri="{63B3BB69-23CF-44E3-9099-C40C66FF867C}">
                  <a14:compatExt spid="_x0000_s114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Fourniture tiroirs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31</xdr:row>
          <xdr:rowOff>28575</xdr:rowOff>
        </xdr:from>
        <xdr:to>
          <xdr:col>3</xdr:col>
          <xdr:colOff>666750</xdr:colOff>
          <xdr:row>32</xdr:row>
          <xdr:rowOff>47625</xdr:rowOff>
        </xdr:to>
        <xdr:sp macro="" textlink="">
          <xdr:nvSpPr>
            <xdr:cNvPr id="1144" name="Check Box 120" hidden="1">
              <a:extLst>
                <a:ext uri="{63B3BB69-23CF-44E3-9099-C40C66FF867C}">
                  <a14:compatExt spid="_x0000_s114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Retrofit (inclus la pose)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34</xdr:row>
          <xdr:rowOff>47625</xdr:rowOff>
        </xdr:from>
        <xdr:to>
          <xdr:col>3</xdr:col>
          <xdr:colOff>609600</xdr:colOff>
          <xdr:row>35</xdr:row>
          <xdr:rowOff>76200</xdr:rowOff>
        </xdr:to>
        <xdr:sp macro="" textlink="">
          <xdr:nvSpPr>
            <xdr:cNvPr id="1146" name="Check Box 122" hidden="1">
              <a:extLst>
                <a:ext uri="{63B3BB69-23CF-44E3-9099-C40C66FF867C}">
                  <a14:compatExt spid="_x0000_s114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Audit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34</xdr:row>
          <xdr:rowOff>47625</xdr:rowOff>
        </xdr:from>
        <xdr:to>
          <xdr:col>4</xdr:col>
          <xdr:colOff>1219200</xdr:colOff>
          <xdr:row>35</xdr:row>
          <xdr:rowOff>76200</xdr:rowOff>
        </xdr:to>
        <xdr:sp macro="" textlink="">
          <xdr:nvSpPr>
            <xdr:cNvPr id="1147" name="Check Box 123" hidden="1">
              <a:extLst>
                <a:ext uri="{63B3BB69-23CF-44E3-9099-C40C66FF867C}">
                  <a14:compatExt spid="_x0000_s114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35</xdr:row>
          <xdr:rowOff>152400</xdr:rowOff>
        </xdr:from>
        <xdr:to>
          <xdr:col>3</xdr:col>
          <xdr:colOff>447675</xdr:colOff>
          <xdr:row>37</xdr:row>
          <xdr:rowOff>0</xdr:rowOff>
        </xdr:to>
        <xdr:sp macro="" textlink="">
          <xdr:nvSpPr>
            <xdr:cNvPr id="1148" name="Check Box 124" hidden="1">
              <a:extLst>
                <a:ext uri="{63B3BB69-23CF-44E3-9099-C40C66FF867C}">
                  <a14:compatExt spid="_x0000_s114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Assistance montage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32</xdr:row>
          <xdr:rowOff>133350</xdr:rowOff>
        </xdr:from>
        <xdr:to>
          <xdr:col>7</xdr:col>
          <xdr:colOff>866775</xdr:colOff>
          <xdr:row>33</xdr:row>
          <xdr:rowOff>171450</xdr:rowOff>
        </xdr:to>
        <xdr:sp macro="" textlink="">
          <xdr:nvSpPr>
            <xdr:cNvPr id="1145" name="Check Box 121" hidden="1">
              <a:extLst>
                <a:ext uri="{63B3BB69-23CF-44E3-9099-C40C66FF867C}">
                  <a14:compatExt spid="_x0000_s114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Modification sur site avec intervention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34</xdr:row>
          <xdr:rowOff>47625</xdr:rowOff>
        </xdr:from>
        <xdr:to>
          <xdr:col>6</xdr:col>
          <xdr:colOff>647700</xdr:colOff>
          <xdr:row>35</xdr:row>
          <xdr:rowOff>76200</xdr:rowOff>
        </xdr:to>
        <xdr:sp macro="" textlink="">
          <xdr:nvSpPr>
            <xdr:cNvPr id="1153" name="Check Box 129" hidden="1">
              <a:extLst>
                <a:ext uri="{63B3BB69-23CF-44E3-9099-C40C66FF867C}">
                  <a14:compatExt spid="_x0000_s115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Maintenance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32</xdr:row>
          <xdr:rowOff>104775</xdr:rowOff>
        </xdr:from>
        <xdr:to>
          <xdr:col>5</xdr:col>
          <xdr:colOff>600075</xdr:colOff>
          <xdr:row>33</xdr:row>
          <xdr:rowOff>133350</xdr:rowOff>
        </xdr:to>
        <xdr:sp macro="" textlink="">
          <xdr:nvSpPr>
            <xdr:cNvPr id="1154" name="Check Box 130" hidden="1">
              <a:extLst>
                <a:ext uri="{63B3BB69-23CF-44E3-9099-C40C66FF867C}">
                  <a14:compatExt spid="_x0000_s115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Réparation de matériel en atelier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41</xdr:row>
          <xdr:rowOff>171450</xdr:rowOff>
        </xdr:from>
        <xdr:to>
          <xdr:col>4</xdr:col>
          <xdr:colOff>28575</xdr:colOff>
          <xdr:row>43</xdr:row>
          <xdr:rowOff>9525</xdr:rowOff>
        </xdr:to>
        <xdr:sp macro="" textlink="">
          <xdr:nvSpPr>
            <xdr:cNvPr id="1158" name="Check Box 134" hidden="1">
              <a:extLst>
                <a:ext uri="{63B3BB69-23CF-44E3-9099-C40C66FF867C}">
                  <a14:compatExt spid="_x0000_s115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41</xdr:row>
          <xdr:rowOff>171450</xdr:rowOff>
        </xdr:from>
        <xdr:to>
          <xdr:col>5</xdr:col>
          <xdr:colOff>152400</xdr:colOff>
          <xdr:row>43</xdr:row>
          <xdr:rowOff>9525</xdr:rowOff>
        </xdr:to>
        <xdr:sp macro="" textlink="">
          <xdr:nvSpPr>
            <xdr:cNvPr id="1159" name="Check Box 135" hidden="1">
              <a:extLst>
                <a:ext uri="{63B3BB69-23CF-44E3-9099-C40C66FF867C}">
                  <a14:compatExt spid="_x0000_s115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PJ par client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35</xdr:row>
          <xdr:rowOff>123825</xdr:rowOff>
        </xdr:from>
        <xdr:to>
          <xdr:col>5</xdr:col>
          <xdr:colOff>485775</xdr:colOff>
          <xdr:row>37</xdr:row>
          <xdr:rowOff>38100</xdr:rowOff>
        </xdr:to>
        <xdr:sp macro="" textlink="">
          <xdr:nvSpPr>
            <xdr:cNvPr id="1698" name="Check Box 674" hidden="1">
              <a:extLst>
                <a:ext uri="{63B3BB69-23CF-44E3-9099-C40C66FF867C}">
                  <a14:compatExt spid="_x0000_s169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Assistance mise en service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32</xdr:row>
          <xdr:rowOff>85725</xdr:rowOff>
        </xdr:from>
        <xdr:to>
          <xdr:col>4</xdr:col>
          <xdr:colOff>466725</xdr:colOff>
          <xdr:row>33</xdr:row>
          <xdr:rowOff>180975</xdr:rowOff>
        </xdr:to>
        <xdr:sp macro="" textlink="">
          <xdr:nvSpPr>
            <xdr:cNvPr id="23746" name="Check Box 1218" hidden="1">
              <a:extLst>
                <a:ext uri="{63B3BB69-23CF-44E3-9099-C40C66FF867C}">
                  <a14:compatExt spid="_x0000_s2374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Pose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30</xdr:row>
          <xdr:rowOff>180975</xdr:rowOff>
        </xdr:from>
        <xdr:to>
          <xdr:col>5</xdr:col>
          <xdr:colOff>171450</xdr:colOff>
          <xdr:row>32</xdr:row>
          <xdr:rowOff>76200</xdr:rowOff>
        </xdr:to>
        <xdr:sp macro="" textlink="">
          <xdr:nvSpPr>
            <xdr:cNvPr id="23752" name="Check Box 1224" hidden="1">
              <a:extLst>
                <a:ext uri="{63B3BB69-23CF-44E3-9099-C40C66FF867C}">
                  <a14:compatExt spid="_x0000_s2375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Affaire UK</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43</xdr:row>
          <xdr:rowOff>0</xdr:rowOff>
        </xdr:from>
        <xdr:to>
          <xdr:col>4</xdr:col>
          <xdr:colOff>28575</xdr:colOff>
          <xdr:row>44</xdr:row>
          <xdr:rowOff>28575</xdr:rowOff>
        </xdr:to>
        <xdr:sp macro="" textlink="">
          <xdr:nvSpPr>
            <xdr:cNvPr id="23994" name="Check Box 1466" hidden="1">
              <a:extLst>
                <a:ext uri="{63B3BB69-23CF-44E3-9099-C40C66FF867C}">
                  <a14:compatExt spid="_x0000_s2399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47625</xdr:colOff>
          <xdr:row>13</xdr:row>
          <xdr:rowOff>142875</xdr:rowOff>
        </xdr:from>
        <xdr:to>
          <xdr:col>4</xdr:col>
          <xdr:colOff>914400</xdr:colOff>
          <xdr:row>14</xdr:row>
          <xdr:rowOff>180975</xdr:rowOff>
        </xdr:to>
        <xdr:sp macro="" textlink="">
          <xdr:nvSpPr>
            <xdr:cNvPr id="24108" name="Check Box 1580" hidden="1">
              <a:extLst>
                <a:ext uri="{63B3BB69-23CF-44E3-9099-C40C66FF867C}">
                  <a14:compatExt spid="_x0000_s2410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Budgétaire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37</xdr:row>
          <xdr:rowOff>180975</xdr:rowOff>
        </xdr:from>
        <xdr:to>
          <xdr:col>2</xdr:col>
          <xdr:colOff>676275</xdr:colOff>
          <xdr:row>39</xdr:row>
          <xdr:rowOff>28575</xdr:rowOff>
        </xdr:to>
        <xdr:sp macro="" textlink="">
          <xdr:nvSpPr>
            <xdr:cNvPr id="24139" name="Check Box 1611" hidden="1">
              <a:extLst>
                <a:ext uri="{63B3BB69-23CF-44E3-9099-C40C66FF867C}">
                  <a14:compatExt spid="_x0000_s2413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Semaine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39</xdr:row>
          <xdr:rowOff>76200</xdr:rowOff>
        </xdr:from>
        <xdr:to>
          <xdr:col>2</xdr:col>
          <xdr:colOff>676275</xdr:colOff>
          <xdr:row>40</xdr:row>
          <xdr:rowOff>104775</xdr:rowOff>
        </xdr:to>
        <xdr:sp macro="" textlink="">
          <xdr:nvSpPr>
            <xdr:cNvPr id="24140" name="Check Box 1612" hidden="1">
              <a:extLst>
                <a:ext uri="{63B3BB69-23CF-44E3-9099-C40C66FF867C}">
                  <a14:compatExt spid="_x0000_s2414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Jour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38</xdr:row>
          <xdr:rowOff>0</xdr:rowOff>
        </xdr:from>
        <xdr:to>
          <xdr:col>4</xdr:col>
          <xdr:colOff>600075</xdr:colOff>
          <xdr:row>39</xdr:row>
          <xdr:rowOff>28575</xdr:rowOff>
        </xdr:to>
        <xdr:sp macro="" textlink="">
          <xdr:nvSpPr>
            <xdr:cNvPr id="24141" name="Check Box 1613" hidden="1">
              <a:extLst>
                <a:ext uri="{63B3BB69-23CF-44E3-9099-C40C66FF867C}">
                  <a14:compatExt spid="_x0000_s2414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Samedi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38</xdr:row>
          <xdr:rowOff>0</xdr:rowOff>
        </xdr:from>
        <xdr:to>
          <xdr:col>7</xdr:col>
          <xdr:colOff>381000</xdr:colOff>
          <xdr:row>39</xdr:row>
          <xdr:rowOff>38100</xdr:rowOff>
        </xdr:to>
        <xdr:sp macro="" textlink="">
          <xdr:nvSpPr>
            <xdr:cNvPr id="24142" name="Check Box 1614" hidden="1">
              <a:extLst>
                <a:ext uri="{63B3BB69-23CF-44E3-9099-C40C66FF867C}">
                  <a14:compatExt spid="_x0000_s2414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Dimanche / Jour férié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39</xdr:row>
          <xdr:rowOff>76200</xdr:rowOff>
        </xdr:from>
        <xdr:to>
          <xdr:col>4</xdr:col>
          <xdr:colOff>600075</xdr:colOff>
          <xdr:row>40</xdr:row>
          <xdr:rowOff>104775</xdr:rowOff>
        </xdr:to>
        <xdr:sp macro="" textlink="">
          <xdr:nvSpPr>
            <xdr:cNvPr id="24143" name="Check Box 1615" hidden="1">
              <a:extLst>
                <a:ext uri="{63B3BB69-23CF-44E3-9099-C40C66FF867C}">
                  <a14:compatExt spid="_x0000_s2414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Nuit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16</xdr:row>
          <xdr:rowOff>123825</xdr:rowOff>
        </xdr:from>
        <xdr:to>
          <xdr:col>2</xdr:col>
          <xdr:colOff>438150</xdr:colOff>
          <xdr:row>17</xdr:row>
          <xdr:rowOff>171450</xdr:rowOff>
        </xdr:to>
        <xdr:sp macro="" textlink="">
          <xdr:nvSpPr>
            <xdr:cNvPr id="24144" name="Check Box 1616" hidden="1">
              <a:extLst>
                <a:ext uri="{63B3BB69-23CF-44E3-9099-C40C66FF867C}">
                  <a14:compatExt spid="_x0000_s2414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66675</xdr:colOff>
          <xdr:row>20</xdr:row>
          <xdr:rowOff>171450</xdr:rowOff>
        </xdr:from>
        <xdr:to>
          <xdr:col>2</xdr:col>
          <xdr:colOff>457200</xdr:colOff>
          <xdr:row>22</xdr:row>
          <xdr:rowOff>28575</xdr:rowOff>
        </xdr:to>
        <xdr:sp macro="" textlink="">
          <xdr:nvSpPr>
            <xdr:cNvPr id="24145" name="Check Box 1617" hidden="1">
              <a:extLst>
                <a:ext uri="{63B3BB69-23CF-44E3-9099-C40C66FF867C}">
                  <a14:compatExt spid="_x0000_s2414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 à cocher 4</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28</xdr:row>
          <xdr:rowOff>142875</xdr:rowOff>
        </xdr:from>
        <xdr:to>
          <xdr:col>3</xdr:col>
          <xdr:colOff>19050</xdr:colOff>
          <xdr:row>29</xdr:row>
          <xdr:rowOff>180975</xdr:rowOff>
        </xdr:to>
        <xdr:sp macro="" textlink="">
          <xdr:nvSpPr>
            <xdr:cNvPr id="24146" name="Check Box 1618" hidden="1">
              <a:extLst>
                <a:ext uri="{63B3BB69-23CF-44E3-9099-C40C66FF867C}">
                  <a14:compatExt spid="_x0000_s2414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Liste PdR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609600</xdr:colOff>
          <xdr:row>28</xdr:row>
          <xdr:rowOff>171450</xdr:rowOff>
        </xdr:from>
        <xdr:to>
          <xdr:col>6</xdr:col>
          <xdr:colOff>381000</xdr:colOff>
          <xdr:row>30</xdr:row>
          <xdr:rowOff>9525</xdr:rowOff>
        </xdr:to>
        <xdr:sp macro="" textlink="">
          <xdr:nvSpPr>
            <xdr:cNvPr id="24147" name="Check Box 1619" hidden="1">
              <a:extLst>
                <a:ext uri="{63B3BB69-23CF-44E3-9099-C40C66FF867C}">
                  <a14:compatExt spid="_x0000_s2414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Mise à jour plans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47625</xdr:colOff>
          <xdr:row>13</xdr:row>
          <xdr:rowOff>142875</xdr:rowOff>
        </xdr:from>
        <xdr:to>
          <xdr:col>3</xdr:col>
          <xdr:colOff>95250</xdr:colOff>
          <xdr:row>14</xdr:row>
          <xdr:rowOff>180975</xdr:rowOff>
        </xdr:to>
        <xdr:sp macro="" textlink="">
          <xdr:nvSpPr>
            <xdr:cNvPr id="24148" name="Check Box 1620" hidden="1">
              <a:extLst>
                <a:ext uri="{63B3BB69-23CF-44E3-9099-C40C66FF867C}">
                  <a14:compatExt spid="_x0000_s2414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Détaillée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28</xdr:row>
          <xdr:rowOff>152400</xdr:rowOff>
        </xdr:from>
        <xdr:to>
          <xdr:col>4</xdr:col>
          <xdr:colOff>1123950</xdr:colOff>
          <xdr:row>29</xdr:row>
          <xdr:rowOff>180975</xdr:rowOff>
        </xdr:to>
        <xdr:sp macro="" textlink="">
          <xdr:nvSpPr>
            <xdr:cNvPr id="24149" name="Check Box 1621" hidden="1">
              <a:extLst>
                <a:ext uri="{63B3BB69-23CF-44E3-9099-C40C66FF867C}">
                  <a14:compatExt spid="_x0000_s2414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Fourniture tiroirs</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31</xdr:row>
          <xdr:rowOff>28575</xdr:rowOff>
        </xdr:from>
        <xdr:to>
          <xdr:col>3</xdr:col>
          <xdr:colOff>666750</xdr:colOff>
          <xdr:row>32</xdr:row>
          <xdr:rowOff>47625</xdr:rowOff>
        </xdr:to>
        <xdr:sp macro="" textlink="">
          <xdr:nvSpPr>
            <xdr:cNvPr id="24150" name="Check Box 1622" hidden="1">
              <a:extLst>
                <a:ext uri="{63B3BB69-23CF-44E3-9099-C40C66FF867C}">
                  <a14:compatExt spid="_x0000_s2415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Retrofit (inclus la pose)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34</xdr:row>
          <xdr:rowOff>47625</xdr:rowOff>
        </xdr:from>
        <xdr:to>
          <xdr:col>3</xdr:col>
          <xdr:colOff>609600</xdr:colOff>
          <xdr:row>35</xdr:row>
          <xdr:rowOff>76200</xdr:rowOff>
        </xdr:to>
        <xdr:sp macro="" textlink="">
          <xdr:nvSpPr>
            <xdr:cNvPr id="24151" name="Check Box 1623" hidden="1">
              <a:extLst>
                <a:ext uri="{63B3BB69-23CF-44E3-9099-C40C66FF867C}">
                  <a14:compatExt spid="_x0000_s2415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Audit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34</xdr:row>
          <xdr:rowOff>47625</xdr:rowOff>
        </xdr:from>
        <xdr:to>
          <xdr:col>4</xdr:col>
          <xdr:colOff>1219200</xdr:colOff>
          <xdr:row>35</xdr:row>
          <xdr:rowOff>76200</xdr:rowOff>
        </xdr:to>
        <xdr:sp macro="" textlink="">
          <xdr:nvSpPr>
            <xdr:cNvPr id="24152" name="Check Box 1624" hidden="1">
              <a:extLst>
                <a:ext uri="{63B3BB69-23CF-44E3-9099-C40C66FF867C}">
                  <a14:compatExt spid="_x0000_s2415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Formation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35</xdr:row>
          <xdr:rowOff>152400</xdr:rowOff>
        </xdr:from>
        <xdr:to>
          <xdr:col>3</xdr:col>
          <xdr:colOff>447675</xdr:colOff>
          <xdr:row>37</xdr:row>
          <xdr:rowOff>0</xdr:rowOff>
        </xdr:to>
        <xdr:sp macro="" textlink="">
          <xdr:nvSpPr>
            <xdr:cNvPr id="24153" name="Check Box 1625" hidden="1">
              <a:extLst>
                <a:ext uri="{63B3BB69-23CF-44E3-9099-C40C66FF867C}">
                  <a14:compatExt spid="_x0000_s2415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Assistance montage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32</xdr:row>
          <xdr:rowOff>133350</xdr:rowOff>
        </xdr:from>
        <xdr:to>
          <xdr:col>7</xdr:col>
          <xdr:colOff>866775</xdr:colOff>
          <xdr:row>33</xdr:row>
          <xdr:rowOff>171450</xdr:rowOff>
        </xdr:to>
        <xdr:sp macro="" textlink="">
          <xdr:nvSpPr>
            <xdr:cNvPr id="24154" name="Check Box 1626" hidden="1">
              <a:extLst>
                <a:ext uri="{63B3BB69-23CF-44E3-9099-C40C66FF867C}">
                  <a14:compatExt spid="_x0000_s2415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Modification sur site avec intervention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34</xdr:row>
          <xdr:rowOff>47625</xdr:rowOff>
        </xdr:from>
        <xdr:to>
          <xdr:col>6</xdr:col>
          <xdr:colOff>647700</xdr:colOff>
          <xdr:row>35</xdr:row>
          <xdr:rowOff>76200</xdr:rowOff>
        </xdr:to>
        <xdr:sp macro="" textlink="">
          <xdr:nvSpPr>
            <xdr:cNvPr id="24155" name="Check Box 1627" hidden="1">
              <a:extLst>
                <a:ext uri="{63B3BB69-23CF-44E3-9099-C40C66FF867C}">
                  <a14:compatExt spid="_x0000_s2415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Maintenance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32</xdr:row>
          <xdr:rowOff>104775</xdr:rowOff>
        </xdr:from>
        <xdr:to>
          <xdr:col>5</xdr:col>
          <xdr:colOff>600075</xdr:colOff>
          <xdr:row>33</xdr:row>
          <xdr:rowOff>133350</xdr:rowOff>
        </xdr:to>
        <xdr:sp macro="" textlink="">
          <xdr:nvSpPr>
            <xdr:cNvPr id="24156" name="Check Box 1628" hidden="1">
              <a:extLst>
                <a:ext uri="{63B3BB69-23CF-44E3-9099-C40C66FF867C}">
                  <a14:compatExt spid="_x0000_s2415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Réparation de matériel en atelier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41</xdr:row>
          <xdr:rowOff>171450</xdr:rowOff>
        </xdr:from>
        <xdr:to>
          <xdr:col>4</xdr:col>
          <xdr:colOff>28575</xdr:colOff>
          <xdr:row>43</xdr:row>
          <xdr:rowOff>9525</xdr:rowOff>
        </xdr:to>
        <xdr:sp macro="" textlink="">
          <xdr:nvSpPr>
            <xdr:cNvPr id="24157" name="Check Box 1629" hidden="1">
              <a:extLst>
                <a:ext uri="{63B3BB69-23CF-44E3-9099-C40C66FF867C}">
                  <a14:compatExt spid="_x0000_s2415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41</xdr:row>
          <xdr:rowOff>171450</xdr:rowOff>
        </xdr:from>
        <xdr:to>
          <xdr:col>5</xdr:col>
          <xdr:colOff>152400</xdr:colOff>
          <xdr:row>43</xdr:row>
          <xdr:rowOff>9525</xdr:rowOff>
        </xdr:to>
        <xdr:sp macro="" textlink="">
          <xdr:nvSpPr>
            <xdr:cNvPr id="24158" name="Check Box 1630" hidden="1">
              <a:extLst>
                <a:ext uri="{63B3BB69-23CF-44E3-9099-C40C66FF867C}">
                  <a14:compatExt spid="_x0000_s2415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PJ par client</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35</xdr:row>
          <xdr:rowOff>123825</xdr:rowOff>
        </xdr:from>
        <xdr:to>
          <xdr:col>5</xdr:col>
          <xdr:colOff>485775</xdr:colOff>
          <xdr:row>37</xdr:row>
          <xdr:rowOff>38100</xdr:rowOff>
        </xdr:to>
        <xdr:sp macro="" textlink="">
          <xdr:nvSpPr>
            <xdr:cNvPr id="24159" name="Check Box 1631" hidden="1">
              <a:extLst>
                <a:ext uri="{63B3BB69-23CF-44E3-9099-C40C66FF867C}">
                  <a14:compatExt spid="_x0000_s2415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Assistance mise en service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32</xdr:row>
          <xdr:rowOff>85725</xdr:rowOff>
        </xdr:from>
        <xdr:to>
          <xdr:col>4</xdr:col>
          <xdr:colOff>466725</xdr:colOff>
          <xdr:row>33</xdr:row>
          <xdr:rowOff>180975</xdr:rowOff>
        </xdr:to>
        <xdr:sp macro="" textlink="">
          <xdr:nvSpPr>
            <xdr:cNvPr id="24160" name="Check Box 1632" hidden="1">
              <a:extLst>
                <a:ext uri="{63B3BB69-23CF-44E3-9099-C40C66FF867C}">
                  <a14:compatExt spid="_x0000_s2416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Pose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30</xdr:row>
          <xdr:rowOff>180975</xdr:rowOff>
        </xdr:from>
        <xdr:to>
          <xdr:col>5</xdr:col>
          <xdr:colOff>171450</xdr:colOff>
          <xdr:row>32</xdr:row>
          <xdr:rowOff>76200</xdr:rowOff>
        </xdr:to>
        <xdr:sp macro="" textlink="">
          <xdr:nvSpPr>
            <xdr:cNvPr id="24161" name="Check Box 1633" hidden="1">
              <a:extLst>
                <a:ext uri="{63B3BB69-23CF-44E3-9099-C40C66FF867C}">
                  <a14:compatExt spid="_x0000_s2416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Affaire UK</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43</xdr:row>
          <xdr:rowOff>0</xdr:rowOff>
        </xdr:from>
        <xdr:to>
          <xdr:col>4</xdr:col>
          <xdr:colOff>28575</xdr:colOff>
          <xdr:row>44</xdr:row>
          <xdr:rowOff>28575</xdr:rowOff>
        </xdr:to>
        <xdr:sp macro="" textlink="">
          <xdr:nvSpPr>
            <xdr:cNvPr id="24162" name="Check Box 1634" hidden="1">
              <a:extLst>
                <a:ext uri="{63B3BB69-23CF-44E3-9099-C40C66FF867C}">
                  <a14:compatExt spid="_x0000_s2416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OUI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47625</xdr:colOff>
          <xdr:row>13</xdr:row>
          <xdr:rowOff>142875</xdr:rowOff>
        </xdr:from>
        <xdr:to>
          <xdr:col>4</xdr:col>
          <xdr:colOff>914400</xdr:colOff>
          <xdr:row>14</xdr:row>
          <xdr:rowOff>180975</xdr:rowOff>
        </xdr:to>
        <xdr:sp macro="" textlink="">
          <xdr:nvSpPr>
            <xdr:cNvPr id="24163" name="Check Box 1635" hidden="1">
              <a:extLst>
                <a:ext uri="{63B3BB69-23CF-44E3-9099-C40C66FF867C}">
                  <a14:compatExt spid="_x0000_s2416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Budgétaire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37</xdr:row>
          <xdr:rowOff>180975</xdr:rowOff>
        </xdr:from>
        <xdr:to>
          <xdr:col>2</xdr:col>
          <xdr:colOff>676275</xdr:colOff>
          <xdr:row>39</xdr:row>
          <xdr:rowOff>28575</xdr:rowOff>
        </xdr:to>
        <xdr:sp macro="" textlink="">
          <xdr:nvSpPr>
            <xdr:cNvPr id="24164" name="Check Box 1636" hidden="1">
              <a:extLst>
                <a:ext uri="{63B3BB69-23CF-44E3-9099-C40C66FF867C}">
                  <a14:compatExt spid="_x0000_s2416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Semaine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39</xdr:row>
          <xdr:rowOff>76200</xdr:rowOff>
        </xdr:from>
        <xdr:to>
          <xdr:col>2</xdr:col>
          <xdr:colOff>676275</xdr:colOff>
          <xdr:row>40</xdr:row>
          <xdr:rowOff>104775</xdr:rowOff>
        </xdr:to>
        <xdr:sp macro="" textlink="">
          <xdr:nvSpPr>
            <xdr:cNvPr id="24165" name="Check Box 1637" hidden="1">
              <a:extLst>
                <a:ext uri="{63B3BB69-23CF-44E3-9099-C40C66FF867C}">
                  <a14:compatExt spid="_x0000_s2416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Jour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38</xdr:row>
          <xdr:rowOff>0</xdr:rowOff>
        </xdr:from>
        <xdr:to>
          <xdr:col>4</xdr:col>
          <xdr:colOff>600075</xdr:colOff>
          <xdr:row>39</xdr:row>
          <xdr:rowOff>28575</xdr:rowOff>
        </xdr:to>
        <xdr:sp macro="" textlink="">
          <xdr:nvSpPr>
            <xdr:cNvPr id="24166" name="Check Box 1638" hidden="1">
              <a:extLst>
                <a:ext uri="{63B3BB69-23CF-44E3-9099-C40C66FF867C}">
                  <a14:compatExt spid="_x0000_s2416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Samedi</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619125</xdr:colOff>
          <xdr:row>38</xdr:row>
          <xdr:rowOff>0</xdr:rowOff>
        </xdr:from>
        <xdr:to>
          <xdr:col>7</xdr:col>
          <xdr:colOff>381000</xdr:colOff>
          <xdr:row>39</xdr:row>
          <xdr:rowOff>38100</xdr:rowOff>
        </xdr:to>
        <xdr:sp macro="" textlink="">
          <xdr:nvSpPr>
            <xdr:cNvPr id="24167" name="Check Box 1639" hidden="1">
              <a:extLst>
                <a:ext uri="{63B3BB69-23CF-44E3-9099-C40C66FF867C}">
                  <a14:compatExt spid="_x0000_s2416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Dimanche / Jour férié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723900</xdr:colOff>
          <xdr:row>39</xdr:row>
          <xdr:rowOff>76200</xdr:rowOff>
        </xdr:from>
        <xdr:to>
          <xdr:col>4</xdr:col>
          <xdr:colOff>600075</xdr:colOff>
          <xdr:row>40</xdr:row>
          <xdr:rowOff>104775</xdr:rowOff>
        </xdr:to>
        <xdr:sp macro="" textlink="">
          <xdr:nvSpPr>
            <xdr:cNvPr id="24168" name="Check Box 1640" hidden="1">
              <a:extLst>
                <a:ext uri="{63B3BB69-23CF-44E3-9099-C40C66FF867C}">
                  <a14:compatExt spid="_x0000_s2416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Nuit</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xdr:col>
      <xdr:colOff>809625</xdr:colOff>
      <xdr:row>36</xdr:row>
      <xdr:rowOff>104775</xdr:rowOff>
    </xdr:from>
    <xdr:to>
      <xdr:col>3</xdr:col>
      <xdr:colOff>428625</xdr:colOff>
      <xdr:row>51</xdr:row>
      <xdr:rowOff>95250</xdr:rowOff>
    </xdr:to>
    <xdr:pic>
      <xdr:nvPicPr>
        <xdr:cNvPr id="33619" name="Image 9" descr="Normabloc.jpg"/>
        <xdr:cNvPicPr>
          <a:picLocks noChangeAspect="1"/>
        </xdr:cNvPicPr>
      </xdr:nvPicPr>
      <xdr:blipFill>
        <a:blip xmlns:r="http://schemas.openxmlformats.org/officeDocument/2006/relationships" r:embed="rId1" cstate="print"/>
        <a:srcRect/>
        <a:stretch>
          <a:fillRect/>
        </a:stretch>
      </xdr:blipFill>
      <xdr:spPr bwMode="auto">
        <a:xfrm>
          <a:off x="1571625" y="7172325"/>
          <a:ext cx="1524000" cy="2419350"/>
        </a:xfrm>
        <a:prstGeom prst="rect">
          <a:avLst/>
        </a:prstGeom>
        <a:noFill/>
        <a:ln w="9525">
          <a:noFill/>
          <a:miter lim="800000"/>
          <a:headEnd/>
          <a:tailEnd/>
        </a:ln>
      </xdr:spPr>
    </xdr:pic>
    <xdr:clientData/>
  </xdr:twoCellAnchor>
  <xdr:twoCellAnchor editAs="oneCell">
    <xdr:from>
      <xdr:col>4</xdr:col>
      <xdr:colOff>638175</xdr:colOff>
      <xdr:row>22</xdr:row>
      <xdr:rowOff>123825</xdr:rowOff>
    </xdr:from>
    <xdr:to>
      <xdr:col>6</xdr:col>
      <xdr:colOff>962025</xdr:colOff>
      <xdr:row>41</xdr:row>
      <xdr:rowOff>38100</xdr:rowOff>
    </xdr:to>
    <xdr:pic>
      <xdr:nvPicPr>
        <xdr:cNvPr id="33620" name="Image 4" descr="galaxis.jpg"/>
        <xdr:cNvPicPr>
          <a:picLocks noChangeAspect="1"/>
        </xdr:cNvPicPr>
      </xdr:nvPicPr>
      <xdr:blipFill>
        <a:blip xmlns:r="http://schemas.openxmlformats.org/officeDocument/2006/relationships" r:embed="rId2" cstate="print"/>
        <a:srcRect/>
        <a:stretch>
          <a:fillRect/>
        </a:stretch>
      </xdr:blipFill>
      <xdr:spPr bwMode="auto">
        <a:xfrm>
          <a:off x="4667250" y="4924425"/>
          <a:ext cx="1847850" cy="2990850"/>
        </a:xfrm>
        <a:prstGeom prst="rect">
          <a:avLst/>
        </a:prstGeom>
        <a:noFill/>
        <a:ln w="9525">
          <a:noFill/>
          <a:miter lim="800000"/>
          <a:headEnd/>
          <a:tailEnd/>
        </a:ln>
      </xdr:spPr>
    </xdr:pic>
    <xdr:clientData/>
  </xdr:twoCellAnchor>
  <xdr:twoCellAnchor editAs="oneCell">
    <xdr:from>
      <xdr:col>2</xdr:col>
      <xdr:colOff>285750</xdr:colOff>
      <xdr:row>23</xdr:row>
      <xdr:rowOff>38100</xdr:rowOff>
    </xdr:from>
    <xdr:to>
      <xdr:col>3</xdr:col>
      <xdr:colOff>1285875</xdr:colOff>
      <xdr:row>32</xdr:row>
      <xdr:rowOff>114300</xdr:rowOff>
    </xdr:to>
    <xdr:pic>
      <xdr:nvPicPr>
        <xdr:cNvPr id="33621" name="Image 5" descr="GemStart - Body.jpg"/>
        <xdr:cNvPicPr>
          <a:picLocks noChangeAspect="1"/>
        </xdr:cNvPicPr>
      </xdr:nvPicPr>
      <xdr:blipFill>
        <a:blip xmlns:r="http://schemas.openxmlformats.org/officeDocument/2006/relationships" r:embed="rId3" cstate="print"/>
        <a:srcRect/>
        <a:stretch>
          <a:fillRect/>
        </a:stretch>
      </xdr:blipFill>
      <xdr:spPr bwMode="auto">
        <a:xfrm>
          <a:off x="2533650" y="5000625"/>
          <a:ext cx="1419225" cy="1533525"/>
        </a:xfrm>
        <a:prstGeom prst="rect">
          <a:avLst/>
        </a:prstGeom>
        <a:noFill/>
        <a:ln w="9525">
          <a:noFill/>
          <a:miter lim="800000"/>
          <a:headEnd/>
          <a:tailEnd/>
        </a:ln>
      </xdr:spPr>
    </xdr:pic>
    <xdr:clientData/>
  </xdr:twoCellAnchor>
  <xdr:twoCellAnchor editAs="oneCell">
    <xdr:from>
      <xdr:col>1</xdr:col>
      <xdr:colOff>342900</xdr:colOff>
      <xdr:row>23</xdr:row>
      <xdr:rowOff>76200</xdr:rowOff>
    </xdr:from>
    <xdr:to>
      <xdr:col>1</xdr:col>
      <xdr:colOff>1476375</xdr:colOff>
      <xdr:row>30</xdr:row>
      <xdr:rowOff>152400</xdr:rowOff>
    </xdr:to>
    <xdr:pic>
      <xdr:nvPicPr>
        <xdr:cNvPr id="33622" name="Image 4" descr="GemStart 5.jpg"/>
        <xdr:cNvPicPr>
          <a:picLocks noChangeAspect="1"/>
        </xdr:cNvPicPr>
      </xdr:nvPicPr>
      <xdr:blipFill>
        <a:blip xmlns:r="http://schemas.openxmlformats.org/officeDocument/2006/relationships" r:embed="rId4" cstate="print"/>
        <a:srcRect/>
        <a:stretch>
          <a:fillRect/>
        </a:stretch>
      </xdr:blipFill>
      <xdr:spPr bwMode="auto">
        <a:xfrm>
          <a:off x="1104900" y="5038725"/>
          <a:ext cx="1133475" cy="1209675"/>
        </a:xfrm>
        <a:prstGeom prst="rect">
          <a:avLst/>
        </a:prstGeom>
        <a:noFill/>
        <a:ln w="9525">
          <a:noFill/>
          <a:miter lim="800000"/>
          <a:headEnd/>
          <a:tailEnd/>
        </a:ln>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7</xdr:col>
      <xdr:colOff>238125</xdr:colOff>
      <xdr:row>0</xdr:row>
      <xdr:rowOff>57150</xdr:rowOff>
    </xdr:from>
    <xdr:to>
      <xdr:col>8</xdr:col>
      <xdr:colOff>0</xdr:colOff>
      <xdr:row>1</xdr:row>
      <xdr:rowOff>238125</xdr:rowOff>
    </xdr:to>
    <xdr:pic>
      <xdr:nvPicPr>
        <xdr:cNvPr id="42151" name="Image 2" descr="logo comeca N&amp;B centré.jpg"/>
        <xdr:cNvPicPr>
          <a:picLocks noChangeAspect="1"/>
        </xdr:cNvPicPr>
      </xdr:nvPicPr>
      <xdr:blipFill>
        <a:blip xmlns:r="http://schemas.openxmlformats.org/officeDocument/2006/relationships" r:embed="rId1" cstate="print"/>
        <a:srcRect/>
        <a:stretch>
          <a:fillRect/>
        </a:stretch>
      </xdr:blipFill>
      <xdr:spPr bwMode="auto">
        <a:xfrm>
          <a:off x="5619750" y="57150"/>
          <a:ext cx="523875" cy="390525"/>
        </a:xfrm>
        <a:prstGeom prst="rect">
          <a:avLst/>
        </a:prstGeom>
        <a:noFill/>
        <a:ln w="9525">
          <a:noFill/>
          <a:miter lim="800000"/>
          <a:headEnd/>
          <a:tailEnd/>
        </a:ln>
      </xdr:spPr>
    </xdr:pic>
    <xdr:clientData/>
  </xdr:twoCellAnchor>
  <xdr:twoCellAnchor>
    <xdr:from>
      <xdr:col>0</xdr:col>
      <xdr:colOff>466725</xdr:colOff>
      <xdr:row>44</xdr:row>
      <xdr:rowOff>9525</xdr:rowOff>
    </xdr:from>
    <xdr:to>
      <xdr:col>0</xdr:col>
      <xdr:colOff>628650</xdr:colOff>
      <xdr:row>44</xdr:row>
      <xdr:rowOff>180975</xdr:rowOff>
    </xdr:to>
    <xdr:sp macro="" textlink="">
      <xdr:nvSpPr>
        <xdr:cNvPr id="8" name="Rectangle 7"/>
        <xdr:cNvSpPr/>
      </xdr:nvSpPr>
      <xdr:spPr>
        <a:xfrm>
          <a:off x="466725" y="8943975"/>
          <a:ext cx="161925" cy="171450"/>
        </a:xfrm>
        <a:prstGeom prst="rect">
          <a:avLst/>
        </a:prstGeom>
        <a:solidFill>
          <a:sysClr val="window" lastClr="FFFFFF"/>
        </a:solidFill>
        <a:ln>
          <a:solidFill>
            <a:schemeClr val="tx1"/>
          </a:solidFill>
        </a:ln>
      </xdr:spPr>
      <xdr:style>
        <a:lnRef idx="2">
          <a:schemeClr val="accent6"/>
        </a:lnRef>
        <a:fillRef idx="1">
          <a:schemeClr val="lt1"/>
        </a:fillRef>
        <a:effectRef idx="0">
          <a:schemeClr val="accent6"/>
        </a:effectRef>
        <a:fontRef idx="minor">
          <a:schemeClr val="dk1"/>
        </a:fontRef>
      </xdr:style>
      <xdr:txBody>
        <a:bodyPr vertOverflow="clip" rtlCol="0" anchor="ctr"/>
        <a:lstStyle/>
        <a:p>
          <a:endParaRPr lang="fr-FR"/>
        </a:p>
      </xdr:txBody>
    </xdr:sp>
    <xdr:clientData/>
  </xdr:twoCellAnchor>
  <mc:AlternateContent xmlns:mc="http://schemas.openxmlformats.org/markup-compatibility/2006">
    <mc:Choice xmlns:a14="http://schemas.microsoft.com/office/drawing/2010/main" Requires="a14">
      <xdr:twoCellAnchor editAs="oneCell">
        <xdr:from>
          <xdr:col>2</xdr:col>
          <xdr:colOff>466725</xdr:colOff>
          <xdr:row>23</xdr:row>
          <xdr:rowOff>190500</xdr:rowOff>
        </xdr:from>
        <xdr:to>
          <xdr:col>3</xdr:col>
          <xdr:colOff>9525</xdr:colOff>
          <xdr:row>25</xdr:row>
          <xdr:rowOff>9525</xdr:rowOff>
        </xdr:to>
        <xdr:sp macro="" textlink="">
          <xdr:nvSpPr>
            <xdr:cNvPr id="42083" name="Check Box 99" hidden="1">
              <a:extLst>
                <a:ext uri="{63B3BB69-23CF-44E3-9099-C40C66FF867C}">
                  <a14:compatExt spid="_x0000_s420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466725</xdr:colOff>
          <xdr:row>24</xdr:row>
          <xdr:rowOff>190500</xdr:rowOff>
        </xdr:from>
        <xdr:to>
          <xdr:col>3</xdr:col>
          <xdr:colOff>9525</xdr:colOff>
          <xdr:row>26</xdr:row>
          <xdr:rowOff>9525</xdr:rowOff>
        </xdr:to>
        <xdr:sp macro="" textlink="">
          <xdr:nvSpPr>
            <xdr:cNvPr id="42084" name="Check Box 100" hidden="1">
              <a:extLst>
                <a:ext uri="{63B3BB69-23CF-44E3-9099-C40C66FF867C}">
                  <a14:compatExt spid="_x0000_s4208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466725</xdr:colOff>
          <xdr:row>25</xdr:row>
          <xdr:rowOff>190500</xdr:rowOff>
        </xdr:from>
        <xdr:to>
          <xdr:col>3</xdr:col>
          <xdr:colOff>9525</xdr:colOff>
          <xdr:row>27</xdr:row>
          <xdr:rowOff>9525</xdr:rowOff>
        </xdr:to>
        <xdr:sp macro="" textlink="">
          <xdr:nvSpPr>
            <xdr:cNvPr id="42085" name="Check Box 101" hidden="1">
              <a:extLst>
                <a:ext uri="{63B3BB69-23CF-44E3-9099-C40C66FF867C}">
                  <a14:compatExt spid="_x0000_s420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466725</xdr:colOff>
          <xdr:row>11</xdr:row>
          <xdr:rowOff>0</xdr:rowOff>
        </xdr:from>
        <xdr:to>
          <xdr:col>2</xdr:col>
          <xdr:colOff>9525</xdr:colOff>
          <xdr:row>12</xdr:row>
          <xdr:rowOff>19050</xdr:rowOff>
        </xdr:to>
        <xdr:sp macro="" textlink="">
          <xdr:nvSpPr>
            <xdr:cNvPr id="42086" name="Check Box 102" hidden="1">
              <a:extLst>
                <a:ext uri="{63B3BB69-23CF-44E3-9099-C40C66FF867C}">
                  <a14:compatExt spid="_x0000_s4208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MECA/POC/Offre/Offre%20TGBT%20(exemple%20de%20JPMC).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OMECA/POC/Offre/Copie%20de%20POTC%20Amont%20-%20V01g.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kiritchenko.alain\Local%20Settings\Temporary%20Internet%20Files\Content.Outlook\CYQUXP4Y\57xxx%20-%20Offre%20Commerciale%20(2).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Projets%20de%20Services/DEVIS%20SERVICE%20(Plate%20forme%20chiffrage)/1-DEVIS%20(Plateforme%20de%20Chiffrage)/0-Chiffrage%20Service%20en%20cours/CLASSES%20SANS%20SUITE/56949%20-%20SOTECA%20-%20GCT%20(attente%20info%20client)/1%20-%20Offre/56949%20-%20OFFRE%20COMMERCIALE%20-GCT%20via%20SOTEC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arde Commercial offer"/>
      <sheetName val="COMMERCIAL OFFER"/>
      <sheetName val="PRICES COMMERCIAL OFFER"/>
      <sheetName val="BUDGETARAY PROPOSAL"/>
      <sheetName val="PRICES BUDGETARAY PROPOSAL"/>
      <sheetName val="BASIC OFFER"/>
      <sheetName val="PRICES BASIC OFFER"/>
      <sheetName val="EXP-GC-ENG.1105a"/>
      <sheetName val="Menus"/>
      <sheetName val="DC"/>
    </sheetNames>
    <sheetDataSet>
      <sheetData sheetId="0"/>
      <sheetData sheetId="1"/>
      <sheetData sheetId="2"/>
      <sheetData sheetId="3"/>
      <sheetData sheetId="4"/>
      <sheetData sheetId="5"/>
      <sheetData sheetId="6"/>
      <sheetData sheetId="7"/>
      <sheetData sheetId="8">
        <row r="1">
          <cell r="A1" t="str">
            <v>Acursio GERALDES</v>
          </cell>
        </row>
        <row r="2">
          <cell r="A2" t="str">
            <v>Didier CHATELET</v>
          </cell>
        </row>
        <row r="3">
          <cell r="A3" t="str">
            <v>Dominique LE MANACH</v>
          </cell>
        </row>
        <row r="4">
          <cell r="A4" t="str">
            <v>Eric HENRI</v>
          </cell>
        </row>
        <row r="5">
          <cell r="A5" t="str">
            <v>Guy KROLIC</v>
          </cell>
        </row>
        <row r="6">
          <cell r="A6" t="str">
            <v>Jean-Michel PARMENON</v>
          </cell>
        </row>
        <row r="7">
          <cell r="A7" t="str">
            <v>Jean-Paul MAISONNAT</v>
          </cell>
        </row>
        <row r="8">
          <cell r="A8" t="str">
            <v>Mickaël DOSSEUL</v>
          </cell>
        </row>
        <row r="9">
          <cell r="A9" t="str">
            <v>Philippe D'HOSTINGUE</v>
          </cell>
        </row>
        <row r="10">
          <cell r="A10" t="str">
            <v>Stéphane LE GUILLOUS</v>
          </cell>
        </row>
        <row r="11">
          <cell r="A11" t="str">
            <v>Fabien RUINET</v>
          </cell>
        </row>
        <row r="12">
          <cell r="A12" t="str">
            <v>Nicolas Neuzillet</v>
          </cell>
        </row>
        <row r="13">
          <cell r="A13" t="str">
            <v>Romain HERRY</v>
          </cell>
        </row>
        <row r="14">
          <cell r="A14" t="str">
            <v>Raphaël LAUWERS</v>
          </cell>
        </row>
        <row r="15">
          <cell r="A15" t="str">
            <v>Christian PAVAN</v>
          </cell>
        </row>
        <row r="16">
          <cell r="A16" t="str">
            <v>PDC</v>
          </cell>
        </row>
        <row r="17">
          <cell r="A17" t="str">
            <v>PDC</v>
          </cell>
        </row>
        <row r="18">
          <cell r="A18" t="str">
            <v>PDC</v>
          </cell>
        </row>
        <row r="19">
          <cell r="A19" t="str">
            <v>PDC</v>
          </cell>
        </row>
        <row r="20">
          <cell r="A20" t="str">
            <v>PDC</v>
          </cell>
        </row>
        <row r="21">
          <cell r="A21" t="str">
            <v>PDC</v>
          </cell>
        </row>
        <row r="22">
          <cell r="A22" t="str">
            <v>PDC</v>
          </cell>
        </row>
        <row r="23">
          <cell r="A23" t="str">
            <v>PDC</v>
          </cell>
        </row>
        <row r="24">
          <cell r="A24" t="str">
            <v>Alain BULLIOT</v>
          </cell>
        </row>
        <row r="25">
          <cell r="A25" t="str">
            <v>Christian PAVAN</v>
          </cell>
        </row>
        <row r="26">
          <cell r="A26" t="str">
            <v>Roger KEMPTON</v>
          </cell>
        </row>
        <row r="27">
          <cell r="A27" t="str">
            <v>Sylvain CLEMENT</v>
          </cell>
        </row>
        <row r="28">
          <cell r="A28" t="str">
            <v>Frederic MERCEY</v>
          </cell>
        </row>
        <row r="29">
          <cell r="A29" t="str">
            <v>Hachem MAWASS</v>
          </cell>
        </row>
        <row r="30">
          <cell r="A30" t="str">
            <v>Jacques CARLOT</v>
          </cell>
        </row>
        <row r="31">
          <cell r="A31" t="str">
            <v>Noel PAGEAUT</v>
          </cell>
        </row>
        <row r="32">
          <cell r="A32" t="str">
            <v>Fabrice LUCOTTE</v>
          </cell>
        </row>
        <row r="33">
          <cell r="A33" t="str">
            <v>Geoffrey LIMONET</v>
          </cell>
        </row>
        <row r="34">
          <cell r="A34" t="str">
            <v>Patrick GAUDILLAT</v>
          </cell>
        </row>
        <row r="35">
          <cell r="A35" t="str">
            <v>PDC</v>
          </cell>
        </row>
        <row r="36">
          <cell r="A36" t="str">
            <v>PDC</v>
          </cell>
        </row>
        <row r="37">
          <cell r="A37" t="str">
            <v>PDC</v>
          </cell>
        </row>
        <row r="38">
          <cell r="A38" t="str">
            <v>PDC</v>
          </cell>
        </row>
        <row r="39">
          <cell r="A39" t="str">
            <v>PDC</v>
          </cell>
        </row>
        <row r="40">
          <cell r="A40" t="str">
            <v>PDC</v>
          </cell>
        </row>
        <row r="41">
          <cell r="A41" t="str">
            <v>PDC</v>
          </cell>
        </row>
        <row r="42">
          <cell r="A42" t="str">
            <v>PDC</v>
          </cell>
        </row>
      </sheetData>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ro"/>
      <sheetName val="Hist"/>
      <sheetName val="RAO"/>
      <sheetName val="ROF"/>
      <sheetName val="RDC"/>
      <sheetName val="Enregistrement"/>
      <sheetName val="Ouverture"/>
      <sheetName val="Check List"/>
      <sheetName val="AR"/>
      <sheetName val="Planif"/>
      <sheetName val="liste vendeurs"/>
    </sheetNames>
    <sheetDataSet>
      <sheetData sheetId="0"/>
      <sheetData sheetId="1"/>
      <sheetData sheetId="2"/>
      <sheetData sheetId="3"/>
      <sheetData sheetId="4"/>
      <sheetData sheetId="5"/>
      <sheetData sheetId="6"/>
      <sheetData sheetId="7"/>
      <sheetData sheetId="8"/>
      <sheetData sheetId="9"/>
      <sheetData sheetId="1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AO"/>
      <sheetName val="P GARDE"/>
      <sheetName val="Offre EN"/>
      <sheetName val="Offre FR"/>
      <sheetName val="Tiroir &amp; pose"/>
      <sheetName val="Fiche prix"/>
      <sheetName val="FOA SERVICE"/>
      <sheetName val="FOA ECR"/>
      <sheetName val="Commerce"/>
      <sheetName val="DC"/>
      <sheetName val="Notice"/>
    </sheetNames>
    <sheetDataSet>
      <sheetData sheetId="0"/>
      <sheetData sheetId="1"/>
      <sheetData sheetId="2"/>
      <sheetData sheetId="3"/>
      <sheetData sheetId="4"/>
      <sheetData sheetId="5"/>
      <sheetData sheetId="6"/>
      <sheetData sheetId="7"/>
      <sheetData sheetId="8"/>
      <sheetData sheetId="9"/>
      <sheetData sheetId="10"/>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AO"/>
      <sheetName val="P GARDE"/>
      <sheetName val="Offre EN"/>
      <sheetName val="Offre FR"/>
      <sheetName val="Tiroir &amp; pose"/>
      <sheetName val="Fiche prix"/>
      <sheetName val="FOA SERVICE"/>
      <sheetName val="FOA ECR"/>
      <sheetName val="Commerce"/>
      <sheetName val="DC"/>
      <sheetName val="Notice"/>
    </sheetNames>
    <sheetDataSet>
      <sheetData sheetId="0"/>
      <sheetData sheetId="1"/>
      <sheetData sheetId="2"/>
      <sheetData sheetId="3"/>
      <sheetData sheetId="4"/>
      <sheetData sheetId="5"/>
      <sheetData sheetId="6"/>
      <sheetData sheetId="7"/>
      <sheetData sheetId="8"/>
      <sheetData sheetId="9">
        <row r="1">
          <cell r="F1">
            <v>47</v>
          </cell>
        </row>
      </sheetData>
      <sheetData sheetId="10"/>
    </sheetDataSet>
  </externalBook>
</externalLink>
</file>

<file path=xl/tables/table1.xml><?xml version="1.0" encoding="utf-8"?>
<table xmlns="http://schemas.openxmlformats.org/spreadsheetml/2006/main" id="119" name="Tableau119" displayName="Tableau119" ref="A9:P30" totalsRowShown="0">
  <autoFilter ref="A9:P30"/>
  <tableColumns count="16">
    <tableColumn id="1" name="Colonne1" dataDxfId="26" totalsRowDxfId="25"/>
    <tableColumn id="2" name="Colonne2" dataDxfId="24" totalsRowDxfId="23"/>
    <tableColumn id="3" name="Colonne3" dataDxfId="22" totalsRowDxfId="21"/>
    <tableColumn id="4" name="Colonne4" dataDxfId="20" totalsRowDxfId="19"/>
    <tableColumn id="5" name="Colonne5" dataDxfId="18" totalsRowDxfId="17"/>
    <tableColumn id="7" name="Colonne7" dataDxfId="16" totalsRowDxfId="15"/>
    <tableColumn id="8" name="Colonne8" dataDxfId="14" totalsRowDxfId="13"/>
    <tableColumn id="9" name="Colonne9" dataDxfId="12" totalsRowDxfId="11"/>
    <tableColumn id="10" name="Colonne10" dataDxfId="10" totalsRowDxfId="9"/>
    <tableColumn id="11" name="Colonne11" dataDxfId="8" totalsRowDxfId="7"/>
    <tableColumn id="12" name="Colonne12" dataDxfId="6"/>
    <tableColumn id="13" name="Colonne13" dataDxfId="5"/>
    <tableColumn id="14" name="Colonne14" dataDxfId="4"/>
    <tableColumn id="15" name="Colonne15" dataDxfId="3"/>
    <tableColumn id="16" name="Colonne16" dataDxfId="2"/>
    <tableColumn id="17" name="Colonne17" dataDxfId="1" totalsRowDxfId="0">
      <calculatedColumnFormula>(L10-S10-O10*[4]DC!$F$1)/L10</calculatedColumnFormula>
    </tableColumn>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ctrlProp" Target="../ctrlProps/ctrlProp8.xml"/><Relationship Id="rId18" Type="http://schemas.openxmlformats.org/officeDocument/2006/relationships/ctrlProp" Target="../ctrlProps/ctrlProp13.xml"/><Relationship Id="rId26" Type="http://schemas.openxmlformats.org/officeDocument/2006/relationships/ctrlProp" Target="../ctrlProps/ctrlProp21.xml"/><Relationship Id="rId39" Type="http://schemas.openxmlformats.org/officeDocument/2006/relationships/ctrlProp" Target="../ctrlProps/ctrlProp34.xml"/><Relationship Id="rId21" Type="http://schemas.openxmlformats.org/officeDocument/2006/relationships/ctrlProp" Target="../ctrlProps/ctrlProp16.xml"/><Relationship Id="rId34" Type="http://schemas.openxmlformats.org/officeDocument/2006/relationships/ctrlProp" Target="../ctrlProps/ctrlProp29.xml"/><Relationship Id="rId42" Type="http://schemas.openxmlformats.org/officeDocument/2006/relationships/ctrlProp" Target="../ctrlProps/ctrlProp37.xml"/><Relationship Id="rId47" Type="http://schemas.openxmlformats.org/officeDocument/2006/relationships/ctrlProp" Target="../ctrlProps/ctrlProp42.xml"/><Relationship Id="rId50" Type="http://schemas.openxmlformats.org/officeDocument/2006/relationships/ctrlProp" Target="../ctrlProps/ctrlProp45.xml"/><Relationship Id="rId55" Type="http://schemas.openxmlformats.org/officeDocument/2006/relationships/ctrlProp" Target="../ctrlProps/ctrlProp50.xml"/><Relationship Id="rId7" Type="http://schemas.openxmlformats.org/officeDocument/2006/relationships/ctrlProp" Target="../ctrlProps/ctrlProp2.xml"/><Relationship Id="rId12" Type="http://schemas.openxmlformats.org/officeDocument/2006/relationships/ctrlProp" Target="../ctrlProps/ctrlProp7.xml"/><Relationship Id="rId17" Type="http://schemas.openxmlformats.org/officeDocument/2006/relationships/ctrlProp" Target="../ctrlProps/ctrlProp12.xml"/><Relationship Id="rId25" Type="http://schemas.openxmlformats.org/officeDocument/2006/relationships/ctrlProp" Target="../ctrlProps/ctrlProp20.xml"/><Relationship Id="rId33" Type="http://schemas.openxmlformats.org/officeDocument/2006/relationships/ctrlProp" Target="../ctrlProps/ctrlProp28.xml"/><Relationship Id="rId38" Type="http://schemas.openxmlformats.org/officeDocument/2006/relationships/ctrlProp" Target="../ctrlProps/ctrlProp33.xml"/><Relationship Id="rId46" Type="http://schemas.openxmlformats.org/officeDocument/2006/relationships/ctrlProp" Target="../ctrlProps/ctrlProp41.xml"/><Relationship Id="rId2" Type="http://schemas.openxmlformats.org/officeDocument/2006/relationships/printerSettings" Target="../printerSettings/printerSettings1.bin"/><Relationship Id="rId16" Type="http://schemas.openxmlformats.org/officeDocument/2006/relationships/ctrlProp" Target="../ctrlProps/ctrlProp11.xml"/><Relationship Id="rId20" Type="http://schemas.openxmlformats.org/officeDocument/2006/relationships/ctrlProp" Target="../ctrlProps/ctrlProp15.xml"/><Relationship Id="rId29" Type="http://schemas.openxmlformats.org/officeDocument/2006/relationships/ctrlProp" Target="../ctrlProps/ctrlProp24.xml"/><Relationship Id="rId41" Type="http://schemas.openxmlformats.org/officeDocument/2006/relationships/ctrlProp" Target="../ctrlProps/ctrlProp36.xml"/><Relationship Id="rId54" Type="http://schemas.openxmlformats.org/officeDocument/2006/relationships/ctrlProp" Target="../ctrlProps/ctrlProp49.xml"/><Relationship Id="rId1" Type="http://schemas.openxmlformats.org/officeDocument/2006/relationships/hyperlink" Target="file:///\\ebt6\ebtdata\Couverture%20SFAC\EBT\EBT%20-%20AGREMENTS%20SFAC%20-%2020120123.xlsx" TargetMode="External"/><Relationship Id="rId6" Type="http://schemas.openxmlformats.org/officeDocument/2006/relationships/ctrlProp" Target="../ctrlProps/ctrlProp1.xml"/><Relationship Id="rId11" Type="http://schemas.openxmlformats.org/officeDocument/2006/relationships/ctrlProp" Target="../ctrlProps/ctrlProp6.xml"/><Relationship Id="rId24" Type="http://schemas.openxmlformats.org/officeDocument/2006/relationships/ctrlProp" Target="../ctrlProps/ctrlProp19.xml"/><Relationship Id="rId32" Type="http://schemas.openxmlformats.org/officeDocument/2006/relationships/ctrlProp" Target="../ctrlProps/ctrlProp27.xml"/><Relationship Id="rId37" Type="http://schemas.openxmlformats.org/officeDocument/2006/relationships/ctrlProp" Target="../ctrlProps/ctrlProp32.xml"/><Relationship Id="rId40" Type="http://schemas.openxmlformats.org/officeDocument/2006/relationships/ctrlProp" Target="../ctrlProps/ctrlProp35.xml"/><Relationship Id="rId45" Type="http://schemas.openxmlformats.org/officeDocument/2006/relationships/ctrlProp" Target="../ctrlProps/ctrlProp40.xml"/><Relationship Id="rId53" Type="http://schemas.openxmlformats.org/officeDocument/2006/relationships/ctrlProp" Target="../ctrlProps/ctrlProp48.xml"/><Relationship Id="rId5" Type="http://schemas.openxmlformats.org/officeDocument/2006/relationships/vmlDrawing" Target="../drawings/vmlDrawing2.vml"/><Relationship Id="rId15" Type="http://schemas.openxmlformats.org/officeDocument/2006/relationships/ctrlProp" Target="../ctrlProps/ctrlProp10.xml"/><Relationship Id="rId23" Type="http://schemas.openxmlformats.org/officeDocument/2006/relationships/ctrlProp" Target="../ctrlProps/ctrlProp18.xml"/><Relationship Id="rId28" Type="http://schemas.openxmlformats.org/officeDocument/2006/relationships/ctrlProp" Target="../ctrlProps/ctrlProp23.xml"/><Relationship Id="rId36" Type="http://schemas.openxmlformats.org/officeDocument/2006/relationships/ctrlProp" Target="../ctrlProps/ctrlProp31.xml"/><Relationship Id="rId49" Type="http://schemas.openxmlformats.org/officeDocument/2006/relationships/ctrlProp" Target="../ctrlProps/ctrlProp44.xml"/><Relationship Id="rId10" Type="http://schemas.openxmlformats.org/officeDocument/2006/relationships/ctrlProp" Target="../ctrlProps/ctrlProp5.xml"/><Relationship Id="rId19" Type="http://schemas.openxmlformats.org/officeDocument/2006/relationships/ctrlProp" Target="../ctrlProps/ctrlProp14.xml"/><Relationship Id="rId31" Type="http://schemas.openxmlformats.org/officeDocument/2006/relationships/ctrlProp" Target="../ctrlProps/ctrlProp26.xml"/><Relationship Id="rId44" Type="http://schemas.openxmlformats.org/officeDocument/2006/relationships/ctrlProp" Target="../ctrlProps/ctrlProp39.xml"/><Relationship Id="rId52" Type="http://schemas.openxmlformats.org/officeDocument/2006/relationships/ctrlProp" Target="../ctrlProps/ctrlProp47.xml"/><Relationship Id="rId4" Type="http://schemas.openxmlformats.org/officeDocument/2006/relationships/vmlDrawing" Target="../drawings/vmlDrawing1.vml"/><Relationship Id="rId9" Type="http://schemas.openxmlformats.org/officeDocument/2006/relationships/ctrlProp" Target="../ctrlProps/ctrlProp4.xml"/><Relationship Id="rId14" Type="http://schemas.openxmlformats.org/officeDocument/2006/relationships/ctrlProp" Target="../ctrlProps/ctrlProp9.xml"/><Relationship Id="rId22" Type="http://schemas.openxmlformats.org/officeDocument/2006/relationships/ctrlProp" Target="../ctrlProps/ctrlProp17.xml"/><Relationship Id="rId27" Type="http://schemas.openxmlformats.org/officeDocument/2006/relationships/ctrlProp" Target="../ctrlProps/ctrlProp22.xml"/><Relationship Id="rId30" Type="http://schemas.openxmlformats.org/officeDocument/2006/relationships/ctrlProp" Target="../ctrlProps/ctrlProp25.xml"/><Relationship Id="rId35" Type="http://schemas.openxmlformats.org/officeDocument/2006/relationships/ctrlProp" Target="../ctrlProps/ctrlProp30.xml"/><Relationship Id="rId43" Type="http://schemas.openxmlformats.org/officeDocument/2006/relationships/ctrlProp" Target="../ctrlProps/ctrlProp38.xml"/><Relationship Id="rId48" Type="http://schemas.openxmlformats.org/officeDocument/2006/relationships/ctrlProp" Target="../ctrlProps/ctrlProp43.xml"/><Relationship Id="rId8" Type="http://schemas.openxmlformats.org/officeDocument/2006/relationships/ctrlProp" Target="../ctrlProps/ctrlProp3.xml"/><Relationship Id="rId51" Type="http://schemas.openxmlformats.org/officeDocument/2006/relationships/ctrlProp" Target="../ctrlProps/ctrlProp46.xml"/><Relationship Id="rId3"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4.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printerSettings" Target="../printerSettings/printerSettings4.bin"/><Relationship Id="rId1" Type="http://schemas.openxmlformats.org/officeDocument/2006/relationships/hyperlink" Target="http://www.comeca-group.com/cgfp" TargetMode="Externa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printerSettings" Target="../printerSettings/printerSettings5.bin"/><Relationship Id="rId1" Type="http://schemas.openxmlformats.org/officeDocument/2006/relationships/hyperlink" Target="http://www.comeca-group.com/cgfp" TargetMode="Externa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vmlDrawing" Target="../drawings/vmlDrawing7.vml"/><Relationship Id="rId1" Type="http://schemas.openxmlformats.org/officeDocument/2006/relationships/printerSettings" Target="../printerSettings/printerSettings6.bin"/><Relationship Id="rId5" Type="http://schemas.openxmlformats.org/officeDocument/2006/relationships/comments" Target="../comments1.xml"/><Relationship Id="rId4" Type="http://schemas.openxmlformats.org/officeDocument/2006/relationships/table" Target="../tables/table1.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9.vml"/><Relationship Id="rId7" Type="http://schemas.openxmlformats.org/officeDocument/2006/relationships/ctrlProp" Target="../ctrlProps/ctrlProp54.xml"/><Relationship Id="rId2" Type="http://schemas.openxmlformats.org/officeDocument/2006/relationships/drawing" Target="../drawings/drawing3.xml"/><Relationship Id="rId1" Type="http://schemas.openxmlformats.org/officeDocument/2006/relationships/printerSettings" Target="../printerSettings/printerSettings8.bin"/><Relationship Id="rId6" Type="http://schemas.openxmlformats.org/officeDocument/2006/relationships/ctrlProp" Target="../ctrlProps/ctrlProp53.xml"/><Relationship Id="rId5" Type="http://schemas.openxmlformats.org/officeDocument/2006/relationships/ctrlProp" Target="../ctrlProps/ctrlProp52.xml"/><Relationship Id="rId4" Type="http://schemas.openxmlformats.org/officeDocument/2006/relationships/ctrlProp" Target="../ctrlProps/ctrlProp51.xml"/></Relationships>
</file>

<file path=xl/worksheets/_rels/sheet9.xml.rels><?xml version="1.0" encoding="UTF-8" standalone="yes"?>
<Relationships xmlns="http://schemas.openxmlformats.org/package/2006/relationships"><Relationship Id="rId2" Type="http://schemas.openxmlformats.org/officeDocument/2006/relationships/printerSettings" Target="../printerSettings/printerSettings9.bin"/><Relationship Id="rId1" Type="http://schemas.openxmlformats.org/officeDocument/2006/relationships/hyperlink" Target="mailto:jl.tanguy@comeca-group.com"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pageSetUpPr fitToPage="1"/>
  </sheetPr>
  <dimension ref="A1:V77"/>
  <sheetViews>
    <sheetView view="pageBreakPreview" topLeftCell="A13" zoomScale="80" zoomScaleNormal="85" zoomScaleSheetLayoutView="80" workbookViewId="0">
      <selection activeCell="I22" sqref="I22"/>
    </sheetView>
  </sheetViews>
  <sheetFormatPr baseColWidth="10" defaultRowHeight="12.75"/>
  <cols>
    <col min="1" max="1" width="12" style="2" customWidth="1"/>
    <col min="2" max="2" width="39.5703125" style="2" customWidth="1"/>
    <col min="3" max="3" width="12.28515625" style="2" bestFit="1" customWidth="1"/>
    <col min="4" max="4" width="11.42578125" style="2"/>
    <col min="5" max="5" width="18.42578125" style="2" customWidth="1"/>
    <col min="6" max="6" width="19.140625" style="2" customWidth="1"/>
    <col min="7" max="7" width="10.85546875" style="2" customWidth="1"/>
    <col min="8" max="8" width="21.42578125" style="2" customWidth="1"/>
    <col min="9" max="10" width="11.42578125" style="2"/>
    <col min="11" max="11" width="13.42578125" style="2" bestFit="1" customWidth="1"/>
    <col min="12" max="12" width="18.140625" style="2" customWidth="1"/>
    <col min="13" max="16384" width="11.42578125" style="2"/>
  </cols>
  <sheetData>
    <row r="1" spans="1:19">
      <c r="A1" s="90"/>
      <c r="B1" s="90"/>
      <c r="C1" s="12"/>
      <c r="D1" s="12"/>
      <c r="E1" s="12"/>
      <c r="F1" s="12"/>
      <c r="G1" s="12"/>
      <c r="H1" s="12"/>
      <c r="I1" s="52" t="s">
        <v>342</v>
      </c>
      <c r="J1" s="52" t="s">
        <v>566</v>
      </c>
      <c r="K1" s="52"/>
      <c r="L1" s="52"/>
      <c r="M1" s="52"/>
      <c r="N1" s="52"/>
      <c r="O1" s="52"/>
      <c r="P1" s="52"/>
    </row>
    <row r="2" spans="1:19" ht="20.25">
      <c r="A2" s="90"/>
      <c r="B2" s="90"/>
      <c r="C2" s="12"/>
      <c r="D2" s="774" t="s">
        <v>19</v>
      </c>
      <c r="E2" s="775"/>
      <c r="F2" s="775"/>
      <c r="G2" s="775"/>
      <c r="H2" s="775"/>
      <c r="I2" s="52"/>
      <c r="J2" s="52"/>
      <c r="K2" s="52"/>
      <c r="L2" s="52"/>
      <c r="M2" s="52"/>
      <c r="N2" s="52"/>
      <c r="O2" s="52"/>
      <c r="P2" s="52"/>
    </row>
    <row r="3" spans="1:19" ht="20.25">
      <c r="A3" s="90"/>
      <c r="B3" s="90"/>
      <c r="C3" s="12"/>
      <c r="D3" s="51"/>
      <c r="E3" s="51"/>
      <c r="F3" s="51"/>
      <c r="G3" s="51"/>
      <c r="H3" s="51"/>
      <c r="I3" s="52"/>
      <c r="J3" s="52"/>
      <c r="K3" s="52"/>
      <c r="L3" s="52"/>
      <c r="M3" s="52"/>
      <c r="N3" s="52"/>
      <c r="O3" s="52"/>
      <c r="P3" s="52"/>
    </row>
    <row r="4" spans="1:19" ht="20.25">
      <c r="A4" s="90"/>
      <c r="B4" s="90"/>
      <c r="C4" s="12"/>
      <c r="D4" s="774" t="s">
        <v>539</v>
      </c>
      <c r="E4" s="775"/>
      <c r="F4" s="775"/>
      <c r="G4" s="775"/>
      <c r="H4" s="775"/>
      <c r="I4" s="52"/>
      <c r="J4" s="52"/>
      <c r="K4" s="52"/>
      <c r="L4" s="52"/>
      <c r="M4" s="52"/>
      <c r="N4" s="52"/>
      <c r="O4" s="52"/>
      <c r="P4" s="52"/>
    </row>
    <row r="5" spans="1:19">
      <c r="A5" s="12"/>
      <c r="B5" s="12"/>
      <c r="C5" s="12"/>
      <c r="D5" s="12"/>
      <c r="E5" s="12"/>
      <c r="F5" s="12"/>
      <c r="G5" s="12"/>
      <c r="H5" s="12"/>
      <c r="I5" s="52"/>
      <c r="J5" s="52"/>
      <c r="K5" s="52"/>
      <c r="L5" s="52"/>
      <c r="M5" s="52"/>
      <c r="N5" s="52"/>
      <c r="O5" s="52"/>
      <c r="P5" s="52"/>
    </row>
    <row r="6" spans="1:19" ht="13.5" thickBot="1">
      <c r="A6" s="12"/>
      <c r="B6" s="12"/>
      <c r="C6" s="12"/>
      <c r="D6" s="12"/>
      <c r="E6" s="12"/>
      <c r="F6" s="12"/>
      <c r="G6" s="12"/>
      <c r="H6" s="12"/>
      <c r="I6" s="52"/>
      <c r="J6" s="52"/>
      <c r="K6" s="52"/>
      <c r="L6" s="52"/>
      <c r="M6" s="52"/>
      <c r="N6" s="52"/>
      <c r="O6" s="52"/>
      <c r="P6" s="52"/>
    </row>
    <row r="7" spans="1:19" ht="15">
      <c r="A7" s="790" t="s">
        <v>7</v>
      </c>
      <c r="B7" s="42" t="s">
        <v>0</v>
      </c>
      <c r="C7" s="809"/>
      <c r="D7" s="810"/>
      <c r="E7" s="49"/>
      <c r="F7" s="49"/>
      <c r="G7" s="49"/>
      <c r="H7" s="50"/>
      <c r="I7" s="52"/>
      <c r="J7" s="52"/>
      <c r="K7" s="52"/>
      <c r="L7" s="52"/>
      <c r="M7" s="52"/>
      <c r="N7" s="52"/>
      <c r="O7" s="52"/>
      <c r="P7" s="52"/>
      <c r="S7" s="4"/>
    </row>
    <row r="8" spans="1:19" ht="15">
      <c r="A8" s="772"/>
      <c r="B8" s="43" t="s">
        <v>1</v>
      </c>
      <c r="C8" s="796" t="s">
        <v>218</v>
      </c>
      <c r="D8" s="797"/>
      <c r="E8" s="17"/>
      <c r="F8" s="17"/>
      <c r="G8" s="17"/>
      <c r="H8" s="20"/>
      <c r="I8" s="52"/>
      <c r="J8" s="52"/>
      <c r="K8" s="52"/>
      <c r="L8" s="52"/>
      <c r="M8" s="52"/>
      <c r="N8" s="52"/>
      <c r="O8" s="52"/>
      <c r="P8" s="52"/>
      <c r="S8" s="4"/>
    </row>
    <row r="9" spans="1:19" ht="15">
      <c r="A9" s="772"/>
      <c r="B9" s="43" t="s">
        <v>2</v>
      </c>
      <c r="C9" s="796" t="s">
        <v>218</v>
      </c>
      <c r="D9" s="797"/>
      <c r="E9" s="17"/>
      <c r="F9" s="17"/>
      <c r="G9" s="17"/>
      <c r="H9" s="20"/>
      <c r="I9" s="52"/>
      <c r="J9" s="52"/>
      <c r="K9" s="52"/>
      <c r="L9" s="52"/>
      <c r="M9" s="52"/>
      <c r="N9" s="52"/>
      <c r="O9" s="52"/>
      <c r="P9" s="52"/>
    </row>
    <row r="10" spans="1:19" ht="15">
      <c r="A10" s="772"/>
      <c r="B10" s="43" t="s">
        <v>3</v>
      </c>
      <c r="C10" s="796" t="s">
        <v>218</v>
      </c>
      <c r="D10" s="797"/>
      <c r="E10" s="37"/>
      <c r="F10" s="37"/>
      <c r="G10" s="37"/>
      <c r="H10" s="67"/>
      <c r="I10" s="52"/>
      <c r="J10" s="52"/>
      <c r="K10" s="52"/>
      <c r="L10" s="52"/>
      <c r="M10" s="52"/>
      <c r="N10" s="52"/>
      <c r="O10" s="52"/>
      <c r="P10" s="52"/>
    </row>
    <row r="11" spans="1:19" ht="15">
      <c r="A11" s="772"/>
      <c r="B11" s="43" t="s">
        <v>4</v>
      </c>
      <c r="C11" s="796" t="s">
        <v>218</v>
      </c>
      <c r="D11" s="797"/>
      <c r="E11" s="17"/>
      <c r="F11" s="17"/>
      <c r="G11" s="17"/>
      <c r="H11" s="20"/>
      <c r="I11" s="52"/>
      <c r="J11" s="52"/>
      <c r="K11" s="52"/>
      <c r="L11" s="52"/>
      <c r="M11" s="52"/>
      <c r="N11" s="52"/>
      <c r="O11" s="52"/>
      <c r="P11" s="52"/>
    </row>
    <row r="12" spans="1:19" ht="15">
      <c r="A12" s="772"/>
      <c r="B12" s="43" t="s">
        <v>121</v>
      </c>
      <c r="C12" s="796" t="s">
        <v>218</v>
      </c>
      <c r="D12" s="797"/>
      <c r="E12" s="17"/>
      <c r="F12" s="17"/>
      <c r="G12" s="17"/>
      <c r="H12" s="20"/>
      <c r="I12" s="52"/>
      <c r="J12" s="52"/>
      <c r="K12" s="52"/>
      <c r="L12" s="52"/>
      <c r="M12" s="52"/>
      <c r="N12" s="52"/>
      <c r="O12" s="52"/>
      <c r="P12" s="52"/>
    </row>
    <row r="13" spans="1:19" ht="15">
      <c r="A13" s="772"/>
      <c r="B13" s="43" t="s">
        <v>5</v>
      </c>
      <c r="C13" s="803" t="s">
        <v>218</v>
      </c>
      <c r="D13" s="804"/>
      <c r="E13" s="68"/>
      <c r="F13" s="68"/>
      <c r="G13" s="68"/>
      <c r="H13" s="69"/>
      <c r="I13" s="52"/>
      <c r="J13" s="52"/>
      <c r="K13" s="52"/>
      <c r="L13" s="52"/>
      <c r="M13" s="52"/>
      <c r="N13" s="52"/>
      <c r="O13" s="52"/>
      <c r="P13" s="52"/>
    </row>
    <row r="14" spans="1:19" ht="15">
      <c r="A14" s="772"/>
      <c r="B14" s="43" t="s">
        <v>6</v>
      </c>
      <c r="C14" s="803" t="s">
        <v>218</v>
      </c>
      <c r="D14" s="804"/>
      <c r="E14" s="68"/>
      <c r="F14" s="68"/>
      <c r="G14" s="68"/>
      <c r="H14" s="69"/>
      <c r="I14" s="52"/>
      <c r="J14" s="52"/>
      <c r="K14" s="52"/>
      <c r="L14" s="52"/>
      <c r="M14" s="52"/>
      <c r="N14" s="52"/>
      <c r="O14" s="52"/>
      <c r="P14" s="52"/>
    </row>
    <row r="15" spans="1:19" ht="15.75" thickBot="1">
      <c r="A15" s="773"/>
      <c r="B15" s="43" t="s">
        <v>533</v>
      </c>
      <c r="C15" s="423"/>
      <c r="D15" s="424"/>
      <c r="E15" s="68"/>
      <c r="F15" s="68"/>
      <c r="G15" s="424"/>
      <c r="H15" s="425"/>
      <c r="I15" s="52"/>
      <c r="J15" s="52"/>
      <c r="K15" s="52"/>
      <c r="L15" s="52"/>
      <c r="M15" s="52"/>
      <c r="N15" s="52"/>
      <c r="O15" s="52"/>
      <c r="P15" s="52"/>
    </row>
    <row r="16" spans="1:19" ht="13.5" thickBot="1">
      <c r="A16" s="27"/>
      <c r="B16" s="28"/>
      <c r="C16" s="29"/>
      <c r="D16" s="29"/>
      <c r="E16" s="29"/>
      <c r="F16" s="29"/>
      <c r="G16" s="29"/>
      <c r="H16" s="30"/>
      <c r="I16" s="52"/>
      <c r="J16" s="52"/>
      <c r="K16" s="52"/>
      <c r="L16" s="52"/>
      <c r="M16" s="52"/>
      <c r="N16" s="52"/>
      <c r="O16" s="52"/>
      <c r="P16" s="52"/>
    </row>
    <row r="17" spans="1:22" ht="14.25" customHeight="1">
      <c r="A17" s="790" t="s">
        <v>14</v>
      </c>
      <c r="B17" s="42" t="s">
        <v>8</v>
      </c>
      <c r="C17" s="693" t="s">
        <v>218</v>
      </c>
      <c r="D17" s="23"/>
      <c r="E17" s="23"/>
      <c r="F17" s="23"/>
      <c r="G17" s="23"/>
      <c r="H17" s="24"/>
      <c r="I17" s="52"/>
      <c r="J17" s="52"/>
      <c r="K17" s="52"/>
      <c r="L17" s="52"/>
      <c r="M17" s="52"/>
      <c r="N17" s="52"/>
      <c r="O17" s="52"/>
      <c r="P17" s="52"/>
    </row>
    <row r="18" spans="1:22" ht="15">
      <c r="A18" s="772"/>
      <c r="B18" s="43" t="s">
        <v>9</v>
      </c>
      <c r="C18" s="780"/>
      <c r="D18" s="780"/>
      <c r="E18" s="780"/>
      <c r="F18" s="780"/>
      <c r="G18" s="780"/>
      <c r="H18" s="781"/>
      <c r="I18" s="52"/>
      <c r="J18" s="52"/>
      <c r="K18" s="52"/>
      <c r="L18" s="52"/>
      <c r="M18" s="52"/>
      <c r="N18" s="52"/>
      <c r="O18" s="52"/>
      <c r="P18" s="52"/>
    </row>
    <row r="19" spans="1:22" ht="15">
      <c r="A19" s="772"/>
      <c r="B19" s="43" t="s">
        <v>10</v>
      </c>
      <c r="C19" s="63"/>
      <c r="D19" s="64"/>
      <c r="E19" s="64"/>
      <c r="F19" s="64"/>
      <c r="G19" s="64"/>
      <c r="H19" s="65"/>
      <c r="I19" s="52"/>
      <c r="J19" s="52"/>
      <c r="K19" s="52"/>
      <c r="L19" s="52"/>
      <c r="M19" s="52"/>
      <c r="N19" s="52"/>
      <c r="O19" s="52"/>
      <c r="P19" s="52"/>
    </row>
    <row r="20" spans="1:22" ht="15">
      <c r="A20" s="772"/>
      <c r="B20" s="43" t="s">
        <v>11</v>
      </c>
      <c r="C20" s="72" t="s">
        <v>659</v>
      </c>
      <c r="D20" s="64"/>
      <c r="E20" s="64"/>
      <c r="F20" s="64"/>
      <c r="G20" s="64"/>
      <c r="H20" s="65"/>
      <c r="I20" s="52"/>
      <c r="J20" s="52"/>
      <c r="K20" s="52"/>
      <c r="L20" s="52"/>
      <c r="M20" s="52"/>
      <c r="N20" s="52"/>
      <c r="O20" s="52"/>
      <c r="P20" s="52"/>
    </row>
    <row r="21" spans="1:22" ht="15">
      <c r="A21" s="772"/>
      <c r="B21" s="43"/>
      <c r="C21" s="17"/>
      <c r="D21" s="17"/>
      <c r="E21" s="17"/>
      <c r="F21" s="17"/>
      <c r="G21" s="17"/>
      <c r="H21" s="20"/>
      <c r="I21" s="52"/>
      <c r="J21" s="52"/>
      <c r="K21" s="52"/>
      <c r="L21" s="52"/>
      <c r="M21" s="52"/>
      <c r="N21" s="52"/>
      <c r="O21" s="52"/>
      <c r="P21" s="52"/>
    </row>
    <row r="22" spans="1:22" ht="15">
      <c r="A22" s="772"/>
      <c r="B22" s="43" t="s">
        <v>534</v>
      </c>
      <c r="C22" s="782" t="s">
        <v>294</v>
      </c>
      <c r="D22" s="783"/>
      <c r="E22" s="783"/>
      <c r="F22" s="783"/>
      <c r="G22" s="783"/>
      <c r="H22" s="784"/>
      <c r="I22" s="52"/>
      <c r="J22" s="52"/>
      <c r="K22" s="52"/>
      <c r="L22" s="52"/>
      <c r="M22" s="52"/>
      <c r="N22" s="52"/>
      <c r="O22" s="52"/>
      <c r="P22" s="52"/>
    </row>
    <row r="23" spans="1:22" ht="15">
      <c r="A23" s="772"/>
      <c r="B23" s="43" t="s">
        <v>12</v>
      </c>
      <c r="C23" s="426">
        <v>0</v>
      </c>
      <c r="D23" s="64"/>
      <c r="E23" s="64"/>
      <c r="F23" s="64"/>
      <c r="G23" s="64"/>
      <c r="H23" s="65"/>
      <c r="I23" s="52"/>
      <c r="J23" s="52"/>
      <c r="K23" s="52"/>
      <c r="L23" s="52"/>
      <c r="M23" s="52"/>
      <c r="N23" s="52"/>
      <c r="O23" s="52"/>
      <c r="P23" s="52"/>
    </row>
    <row r="24" spans="1:22" ht="15">
      <c r="A24" s="772"/>
      <c r="B24" s="43" t="s">
        <v>13</v>
      </c>
      <c r="C24" s="802" t="s">
        <v>504</v>
      </c>
      <c r="D24" s="794"/>
      <c r="E24" s="794" t="s">
        <v>505</v>
      </c>
      <c r="F24" s="794"/>
      <c r="G24" s="794" t="s">
        <v>514</v>
      </c>
      <c r="H24" s="795"/>
      <c r="I24" s="52"/>
      <c r="J24" s="52"/>
      <c r="K24" s="52"/>
      <c r="L24" s="52"/>
      <c r="M24" s="52"/>
      <c r="N24" s="52"/>
      <c r="O24" s="52"/>
      <c r="P24" s="52"/>
    </row>
    <row r="25" spans="1:22" ht="15">
      <c r="A25" s="772"/>
      <c r="B25" s="43" t="s">
        <v>27</v>
      </c>
      <c r="C25" s="785" t="s">
        <v>649</v>
      </c>
      <c r="D25" s="786"/>
      <c r="E25" s="31" t="s">
        <v>137</v>
      </c>
      <c r="F25" s="428"/>
      <c r="G25" s="31" t="s">
        <v>515</v>
      </c>
      <c r="H25" s="706"/>
      <c r="I25" s="52"/>
      <c r="J25" s="52"/>
      <c r="K25" s="52"/>
      <c r="L25" s="52"/>
      <c r="M25" s="52"/>
      <c r="N25" s="52"/>
      <c r="O25" s="52"/>
      <c r="P25" s="52"/>
    </row>
    <row r="26" spans="1:22" ht="15.75" thickBot="1">
      <c r="A26" s="773"/>
      <c r="B26" s="44" t="s">
        <v>28</v>
      </c>
      <c r="C26" s="800" t="s">
        <v>649</v>
      </c>
      <c r="D26" s="801"/>
      <c r="E26" s="32" t="s">
        <v>137</v>
      </c>
      <c r="F26" s="718" t="s">
        <v>218</v>
      </c>
      <c r="G26" s="32" t="s">
        <v>515</v>
      </c>
      <c r="H26" s="427"/>
      <c r="I26" s="52"/>
      <c r="J26" s="52"/>
      <c r="K26" s="52"/>
      <c r="L26" s="52"/>
      <c r="M26" s="52"/>
      <c r="N26" s="52"/>
      <c r="O26" s="52"/>
      <c r="P26" s="52"/>
    </row>
    <row r="27" spans="1:22" ht="13.5" thickBot="1">
      <c r="A27" s="27"/>
      <c r="B27" s="28"/>
      <c r="C27" s="29"/>
      <c r="D27" s="29"/>
      <c r="E27" s="29"/>
      <c r="F27" s="29"/>
      <c r="G27" s="29"/>
      <c r="H27" s="30"/>
      <c r="I27" s="52"/>
      <c r="J27" s="52"/>
      <c r="K27" s="52"/>
      <c r="L27" s="52"/>
      <c r="M27" s="52"/>
      <c r="N27" s="52"/>
      <c r="O27" s="52"/>
      <c r="P27" s="52"/>
    </row>
    <row r="28" spans="1:22" ht="15" customHeight="1">
      <c r="A28" s="790" t="s">
        <v>517</v>
      </c>
      <c r="B28" s="42" t="s">
        <v>15</v>
      </c>
      <c r="C28" s="431" t="s">
        <v>248</v>
      </c>
      <c r="D28" s="33"/>
      <c r="E28" s="33"/>
      <c r="F28" s="33"/>
      <c r="G28" s="33"/>
      <c r="H28" s="47"/>
      <c r="I28" s="778"/>
      <c r="J28" s="799"/>
      <c r="K28" s="799"/>
      <c r="L28" s="799"/>
      <c r="M28" s="56"/>
      <c r="N28" s="56"/>
      <c r="O28" s="52"/>
      <c r="P28" s="52"/>
      <c r="R28" s="4"/>
      <c r="S28" s="4"/>
      <c r="T28" s="4"/>
      <c r="U28" s="5"/>
      <c r="V28" s="5"/>
    </row>
    <row r="29" spans="1:22" ht="15">
      <c r="A29" s="772"/>
      <c r="B29" s="43"/>
      <c r="C29" s="432"/>
      <c r="D29" s="19"/>
      <c r="E29" s="705"/>
      <c r="F29" s="19"/>
      <c r="G29" s="19"/>
      <c r="H29" s="34"/>
      <c r="I29" s="52"/>
      <c r="J29" s="53"/>
      <c r="K29" s="53"/>
      <c r="L29" s="53"/>
      <c r="M29" s="53"/>
      <c r="N29" s="52"/>
      <c r="O29" s="52"/>
      <c r="P29" s="52"/>
    </row>
    <row r="30" spans="1:22" ht="15">
      <c r="A30" s="772"/>
      <c r="B30" s="43" t="s">
        <v>16</v>
      </c>
      <c r="C30" s="395"/>
      <c r="D30" s="19"/>
      <c r="E30" s="703"/>
      <c r="F30" s="778"/>
      <c r="G30" s="778"/>
      <c r="H30" s="779"/>
      <c r="I30" s="52"/>
      <c r="J30" s="52"/>
      <c r="K30" s="52"/>
      <c r="L30" s="52"/>
      <c r="M30" s="52"/>
      <c r="N30" s="52"/>
      <c r="O30" s="52"/>
      <c r="P30" s="52"/>
    </row>
    <row r="31" spans="1:22" ht="15" customHeight="1">
      <c r="A31" s="772"/>
      <c r="B31" s="43"/>
      <c r="C31" s="433"/>
      <c r="D31" s="48"/>
      <c r="E31" s="703"/>
      <c r="F31" s="703"/>
      <c r="G31" s="703"/>
      <c r="H31" s="704"/>
      <c r="I31" s="52"/>
      <c r="J31" s="52"/>
      <c r="K31" s="52"/>
      <c r="L31" s="52"/>
      <c r="M31" s="52"/>
      <c r="N31" s="52"/>
      <c r="O31" s="52"/>
      <c r="P31" s="52"/>
    </row>
    <row r="32" spans="1:22" ht="15.75" customHeight="1">
      <c r="A32" s="772"/>
      <c r="B32" s="43" t="s">
        <v>506</v>
      </c>
      <c r="C32" s="433"/>
      <c r="D32" s="48"/>
      <c r="E32" s="703"/>
      <c r="F32" s="776"/>
      <c r="G32" s="776"/>
      <c r="H32" s="777"/>
      <c r="I32" s="52"/>
      <c r="J32" s="52"/>
      <c r="K32" s="52"/>
      <c r="L32" s="52"/>
      <c r="M32" s="52"/>
      <c r="N32" s="52"/>
      <c r="O32" s="52"/>
      <c r="P32" s="52"/>
    </row>
    <row r="33" spans="1:22" ht="15" customHeight="1">
      <c r="A33" s="772"/>
      <c r="B33" s="43"/>
      <c r="C33" s="433"/>
      <c r="D33" s="48"/>
      <c r="E33" s="703"/>
      <c r="F33" s="776"/>
      <c r="G33" s="776"/>
      <c r="H33" s="777"/>
      <c r="I33" s="52"/>
      <c r="J33" s="53"/>
      <c r="K33" s="53"/>
      <c r="L33" s="53"/>
      <c r="M33" s="56"/>
      <c r="N33" s="52"/>
      <c r="O33" s="52"/>
      <c r="P33" s="52"/>
    </row>
    <row r="34" spans="1:22" ht="17.25" customHeight="1">
      <c r="A34" s="772"/>
      <c r="B34" s="43" t="s">
        <v>247</v>
      </c>
      <c r="C34" s="433"/>
      <c r="D34" s="48"/>
      <c r="E34" s="703"/>
      <c r="F34" s="703"/>
      <c r="G34" s="703"/>
      <c r="H34" s="704"/>
      <c r="I34" s="52"/>
      <c r="J34" s="53"/>
      <c r="K34" s="53"/>
      <c r="L34" s="52"/>
      <c r="M34" s="52"/>
      <c r="N34" s="52"/>
      <c r="O34" s="52"/>
      <c r="P34" s="52"/>
    </row>
    <row r="35" spans="1:22" ht="15.75" customHeight="1">
      <c r="A35" s="772"/>
      <c r="B35" s="45"/>
      <c r="C35" s="433"/>
      <c r="D35" s="48"/>
      <c r="E35" s="703"/>
      <c r="F35" s="703"/>
      <c r="G35" s="703"/>
      <c r="H35" s="704"/>
      <c r="I35" s="52"/>
      <c r="J35" s="52"/>
      <c r="K35" s="52"/>
      <c r="L35" s="52"/>
      <c r="M35" s="52"/>
      <c r="N35" s="52"/>
      <c r="O35" s="52"/>
      <c r="P35" s="52"/>
    </row>
    <row r="36" spans="1:22" ht="14.25" customHeight="1">
      <c r="A36" s="772"/>
      <c r="B36" s="45"/>
      <c r="C36" s="434"/>
      <c r="D36" s="66"/>
      <c r="E36" s="703"/>
      <c r="F36" s="703"/>
      <c r="G36" s="703"/>
      <c r="H36" s="704"/>
      <c r="I36" s="52"/>
      <c r="J36" s="52"/>
      <c r="K36" s="52"/>
      <c r="L36" s="52"/>
      <c r="M36" s="52"/>
      <c r="N36" s="52"/>
      <c r="O36" s="52"/>
      <c r="P36" s="52"/>
    </row>
    <row r="37" spans="1:22" ht="15" customHeight="1">
      <c r="A37" s="772"/>
      <c r="B37" s="45"/>
      <c r="C37" s="434"/>
      <c r="D37" s="66"/>
      <c r="E37" s="703"/>
      <c r="F37" s="703"/>
      <c r="G37" s="703"/>
      <c r="H37" s="704"/>
      <c r="I37" s="52"/>
      <c r="J37" s="52"/>
      <c r="K37" s="52"/>
      <c r="L37" s="52"/>
      <c r="M37" s="52"/>
      <c r="N37" s="52"/>
      <c r="O37" s="52"/>
      <c r="P37" s="52"/>
    </row>
    <row r="38" spans="1:22" ht="15" customHeight="1">
      <c r="A38" s="772"/>
      <c r="B38" s="45"/>
      <c r="C38" s="434"/>
      <c r="D38" s="66"/>
      <c r="E38" s="703"/>
      <c r="F38" s="703"/>
      <c r="G38" s="703"/>
      <c r="H38" s="704"/>
      <c r="I38" s="52"/>
      <c r="J38" s="52"/>
      <c r="K38" s="52"/>
      <c r="L38" s="52"/>
      <c r="M38" s="52"/>
      <c r="N38" s="52"/>
      <c r="O38" s="52"/>
      <c r="P38" s="52"/>
    </row>
    <row r="39" spans="1:22" ht="15" customHeight="1">
      <c r="A39" s="772"/>
      <c r="B39" s="45" t="s">
        <v>565</v>
      </c>
      <c r="C39" s="434"/>
      <c r="D39" s="66"/>
      <c r="E39" s="703"/>
      <c r="F39" s="703"/>
      <c r="G39" s="703"/>
      <c r="H39" s="704"/>
      <c r="I39" s="52"/>
      <c r="J39" s="52"/>
      <c r="K39" s="52"/>
      <c r="L39" s="52"/>
      <c r="M39" s="52"/>
      <c r="N39" s="52"/>
      <c r="O39" s="52"/>
      <c r="P39" s="52"/>
    </row>
    <row r="40" spans="1:22" ht="15" customHeight="1">
      <c r="A40" s="772"/>
      <c r="B40" s="45"/>
      <c r="C40" s="434"/>
      <c r="D40" s="66"/>
      <c r="E40" s="703"/>
      <c r="F40" s="703"/>
      <c r="G40" s="703"/>
      <c r="H40" s="704"/>
      <c r="I40" s="52"/>
      <c r="J40" s="52"/>
      <c r="K40" s="52"/>
      <c r="L40" s="52"/>
      <c r="M40" s="52"/>
      <c r="N40" s="52"/>
      <c r="O40" s="52"/>
      <c r="P40" s="52"/>
    </row>
    <row r="41" spans="1:22" ht="15" customHeight="1">
      <c r="A41" s="772"/>
      <c r="B41" s="45"/>
      <c r="C41" s="434"/>
      <c r="D41" s="66"/>
      <c r="E41" s="703"/>
      <c r="F41" s="703"/>
      <c r="G41" s="703"/>
      <c r="H41" s="704"/>
      <c r="I41" s="52"/>
      <c r="J41" s="52"/>
      <c r="K41" s="52"/>
      <c r="L41" s="52"/>
      <c r="M41" s="52"/>
      <c r="N41" s="52"/>
      <c r="O41" s="52"/>
      <c r="P41" s="52"/>
    </row>
    <row r="42" spans="1:22" ht="14.25" customHeight="1">
      <c r="A42" s="772"/>
      <c r="B42" s="45"/>
      <c r="C42" s="435"/>
      <c r="D42" s="66"/>
      <c r="E42" s="776"/>
      <c r="F42" s="776"/>
      <c r="G42" s="703"/>
      <c r="H42" s="704"/>
      <c r="I42" s="52"/>
      <c r="J42" s="52"/>
      <c r="K42" s="52"/>
      <c r="L42" s="52"/>
      <c r="M42" s="52"/>
      <c r="N42" s="52"/>
      <c r="O42" s="52"/>
      <c r="P42" s="52"/>
      <c r="S42" s="4"/>
      <c r="T42" s="4"/>
      <c r="U42" s="4"/>
      <c r="V42" s="5"/>
    </row>
    <row r="43" spans="1:22" ht="15.75" customHeight="1">
      <c r="A43" s="772"/>
      <c r="B43" s="58" t="s">
        <v>26</v>
      </c>
      <c r="C43" s="435"/>
      <c r="D43" s="66"/>
      <c r="F43" s="485" t="s">
        <v>393</v>
      </c>
      <c r="G43" s="776">
        <v>240</v>
      </c>
      <c r="H43" s="777"/>
      <c r="I43" s="52"/>
      <c r="J43" s="52"/>
      <c r="K43" s="52"/>
      <c r="L43" s="52"/>
      <c r="M43" s="52"/>
      <c r="N43" s="52"/>
      <c r="O43" s="52"/>
      <c r="P43" s="52"/>
    </row>
    <row r="44" spans="1:22" ht="15.75" customHeight="1">
      <c r="A44" s="772"/>
      <c r="B44" s="58" t="s">
        <v>394</v>
      </c>
      <c r="C44" s="435"/>
      <c r="D44" s="66"/>
      <c r="E44" s="66"/>
      <c r="F44" s="703"/>
      <c r="G44" s="703"/>
      <c r="H44" s="704"/>
      <c r="I44" s="52"/>
      <c r="J44" s="52"/>
      <c r="K44" s="52"/>
      <c r="L44" s="52"/>
      <c r="M44" s="52"/>
      <c r="N44" s="52"/>
      <c r="O44" s="52"/>
      <c r="P44" s="52"/>
    </row>
    <row r="45" spans="1:22" ht="15.75" customHeight="1">
      <c r="A45" s="772"/>
      <c r="B45" s="58" t="s">
        <v>507</v>
      </c>
      <c r="C45" s="439" t="s">
        <v>511</v>
      </c>
      <c r="D45" s="440" t="s">
        <v>508</v>
      </c>
      <c r="E45" s="440" t="s">
        <v>509</v>
      </c>
      <c r="F45" s="440" t="s">
        <v>510</v>
      </c>
      <c r="G45" s="441" t="s">
        <v>512</v>
      </c>
      <c r="H45" s="442" t="s">
        <v>513</v>
      </c>
      <c r="I45" s="52"/>
      <c r="J45" s="52"/>
      <c r="K45" s="52"/>
      <c r="L45" s="52"/>
      <c r="M45" s="52"/>
      <c r="N45" s="52"/>
      <c r="O45" s="52"/>
      <c r="P45" s="52"/>
    </row>
    <row r="46" spans="1:22" ht="15.75" customHeight="1">
      <c r="A46" s="772"/>
      <c r="B46" s="808" t="s">
        <v>535</v>
      </c>
      <c r="C46" s="718" t="s">
        <v>218</v>
      </c>
      <c r="D46" s="429" t="s">
        <v>218</v>
      </c>
      <c r="E46" s="429" t="s">
        <v>218</v>
      </c>
      <c r="F46" s="430" t="s">
        <v>218</v>
      </c>
      <c r="G46" s="430" t="s">
        <v>218</v>
      </c>
      <c r="H46" s="437"/>
      <c r="I46" s="52"/>
      <c r="J46" s="52"/>
      <c r="K46" s="52"/>
      <c r="L46" s="52"/>
      <c r="M46" s="52"/>
      <c r="N46" s="52"/>
      <c r="O46" s="52"/>
      <c r="P46" s="52"/>
    </row>
    <row r="47" spans="1:22" ht="15.75" customHeight="1">
      <c r="A47" s="772"/>
      <c r="B47" s="808"/>
      <c r="C47" s="718" t="s">
        <v>218</v>
      </c>
      <c r="D47" s="429" t="s">
        <v>218</v>
      </c>
      <c r="E47" s="429" t="s">
        <v>218</v>
      </c>
      <c r="F47" s="430" t="s">
        <v>218</v>
      </c>
      <c r="G47" s="430" t="s">
        <v>218</v>
      </c>
      <c r="H47" s="437"/>
      <c r="I47" s="52"/>
      <c r="J47" s="52"/>
      <c r="K47" s="52"/>
      <c r="L47" s="52"/>
      <c r="M47" s="52"/>
      <c r="N47" s="52"/>
      <c r="O47" s="52"/>
      <c r="P47" s="52"/>
    </row>
    <row r="48" spans="1:22" ht="15.75" customHeight="1">
      <c r="A48" s="772"/>
      <c r="B48" s="808"/>
      <c r="C48" s="436"/>
      <c r="D48" s="429"/>
      <c r="E48" s="429"/>
      <c r="F48" s="430"/>
      <c r="G48" s="430"/>
      <c r="H48" s="437"/>
      <c r="I48" s="52"/>
      <c r="J48" s="52"/>
      <c r="K48" s="52"/>
      <c r="L48" s="52"/>
      <c r="M48" s="52"/>
      <c r="N48" s="52"/>
      <c r="O48" s="52"/>
      <c r="P48" s="52"/>
    </row>
    <row r="49" spans="1:20" ht="15.75" customHeight="1">
      <c r="A49" s="772"/>
      <c r="B49" s="808"/>
      <c r="C49" s="436"/>
      <c r="D49" s="429"/>
      <c r="E49" s="429"/>
      <c r="F49" s="430"/>
      <c r="G49" s="430"/>
      <c r="H49" s="437"/>
      <c r="I49" s="52"/>
      <c r="J49" s="52"/>
      <c r="K49" s="52"/>
      <c r="L49" s="52"/>
      <c r="M49" s="52"/>
      <c r="N49" s="52"/>
      <c r="O49" s="52"/>
      <c r="P49" s="52"/>
    </row>
    <row r="50" spans="1:20" ht="15.75" customHeight="1">
      <c r="A50" s="772"/>
      <c r="B50" s="808"/>
      <c r="C50" s="436"/>
      <c r="D50" s="429"/>
      <c r="E50" s="430"/>
      <c r="F50" s="430"/>
      <c r="G50" s="430"/>
      <c r="H50" s="437"/>
      <c r="I50" s="52"/>
      <c r="J50" s="52"/>
      <c r="K50" s="52"/>
      <c r="L50" s="52"/>
      <c r="M50" s="52"/>
      <c r="N50" s="52"/>
      <c r="O50" s="52"/>
      <c r="P50" s="52"/>
      <c r="S50" s="4"/>
      <c r="T50" s="4"/>
    </row>
    <row r="51" spans="1:20" ht="15.75" customHeight="1">
      <c r="A51" s="772"/>
      <c r="B51" s="438"/>
      <c r="C51" s="435"/>
      <c r="D51" s="66"/>
      <c r="E51" s="703"/>
      <c r="F51" s="703"/>
      <c r="G51" s="703"/>
      <c r="H51" s="704"/>
      <c r="I51" s="52"/>
      <c r="J51" s="52"/>
      <c r="K51" s="52"/>
      <c r="L51" s="52"/>
      <c r="M51" s="52"/>
      <c r="N51" s="52"/>
      <c r="O51" s="52"/>
      <c r="P51" s="52"/>
      <c r="S51" s="4"/>
      <c r="T51" s="4"/>
    </row>
    <row r="52" spans="1:20" ht="15" customHeight="1" thickBot="1">
      <c r="A52" s="772"/>
      <c r="B52" s="45" t="s">
        <v>536</v>
      </c>
      <c r="C52" s="798"/>
      <c r="D52" s="778"/>
      <c r="E52" s="778"/>
      <c r="F52" s="778"/>
      <c r="G52" s="778"/>
      <c r="H52" s="779"/>
      <c r="I52" s="52"/>
      <c r="J52" s="52"/>
      <c r="K52" s="52"/>
      <c r="L52" s="52"/>
      <c r="M52" s="52"/>
      <c r="N52" s="52"/>
      <c r="O52" s="52"/>
      <c r="P52" s="52"/>
    </row>
    <row r="53" spans="1:20" ht="13.5" thickBot="1">
      <c r="A53" s="805"/>
      <c r="B53" s="806"/>
      <c r="C53" s="806"/>
      <c r="D53" s="806"/>
      <c r="E53" s="806"/>
      <c r="F53" s="806"/>
      <c r="G53" s="806"/>
      <c r="H53" s="807"/>
      <c r="I53" s="52"/>
      <c r="J53" s="52"/>
      <c r="K53" s="54"/>
      <c r="L53" s="52"/>
      <c r="M53" s="52"/>
      <c r="N53" s="52"/>
      <c r="O53" s="52"/>
      <c r="P53" s="52"/>
    </row>
    <row r="54" spans="1:20" ht="16.5" customHeight="1" thickBot="1">
      <c r="A54" s="481"/>
      <c r="B54" s="482" t="s">
        <v>24</v>
      </c>
      <c r="C54" s="483"/>
      <c r="D54" s="484"/>
      <c r="E54" s="29"/>
      <c r="F54" s="29"/>
      <c r="G54" s="29"/>
      <c r="H54" s="30"/>
      <c r="I54" s="798"/>
      <c r="J54" s="799"/>
      <c r="K54" s="799"/>
      <c r="L54" s="52"/>
      <c r="M54" s="52"/>
      <c r="N54" s="52"/>
      <c r="O54" s="52"/>
      <c r="P54" s="52"/>
    </row>
    <row r="55" spans="1:20" ht="19.5" customHeight="1">
      <c r="A55" s="772" t="s">
        <v>537</v>
      </c>
      <c r="B55" s="43"/>
      <c r="C55" s="35"/>
      <c r="D55" s="10"/>
      <c r="E55" s="17"/>
      <c r="F55" s="17"/>
      <c r="G55" s="17"/>
      <c r="H55" s="20"/>
      <c r="I55" s="52"/>
      <c r="J55" s="52"/>
      <c r="K55" s="52"/>
      <c r="L55" s="52"/>
      <c r="M55" s="52"/>
      <c r="N55" s="52"/>
      <c r="O55" s="52"/>
      <c r="P55" s="52"/>
    </row>
    <row r="56" spans="1:20" ht="16.5" customHeight="1">
      <c r="A56" s="772"/>
      <c r="B56" s="58" t="s">
        <v>538</v>
      </c>
      <c r="C56" s="791"/>
      <c r="D56" s="792"/>
      <c r="E56" s="792"/>
      <c r="F56" s="792"/>
      <c r="G56" s="792"/>
      <c r="H56" s="793"/>
      <c r="I56" s="52"/>
      <c r="J56" s="52"/>
      <c r="K56" s="52"/>
      <c r="L56" s="52"/>
      <c r="M56" s="52"/>
      <c r="N56" s="52"/>
      <c r="O56" s="52"/>
      <c r="P56" s="52"/>
    </row>
    <row r="57" spans="1:20" ht="14.25">
      <c r="A57" s="772"/>
      <c r="B57" s="70" t="s">
        <v>253</v>
      </c>
      <c r="C57" s="791"/>
      <c r="D57" s="792"/>
      <c r="E57" s="792"/>
      <c r="F57" s="792"/>
      <c r="G57" s="792"/>
      <c r="H57" s="793"/>
      <c r="I57" s="52"/>
      <c r="J57" s="52"/>
      <c r="K57" s="52"/>
      <c r="L57" s="52"/>
      <c r="M57" s="52"/>
      <c r="N57" s="52"/>
      <c r="O57" s="52"/>
      <c r="P57" s="52"/>
    </row>
    <row r="58" spans="1:20" ht="15">
      <c r="A58" s="772"/>
      <c r="B58" s="45"/>
      <c r="C58" s="791"/>
      <c r="D58" s="792"/>
      <c r="E58" s="792"/>
      <c r="F58" s="792"/>
      <c r="G58" s="792"/>
      <c r="H58" s="793"/>
      <c r="I58" s="52"/>
      <c r="J58" s="52"/>
      <c r="K58" s="52"/>
      <c r="L58" s="52"/>
      <c r="M58" s="52"/>
      <c r="N58" s="52"/>
      <c r="O58" s="52"/>
      <c r="P58" s="52"/>
    </row>
    <row r="59" spans="1:20" ht="15">
      <c r="A59" s="772"/>
      <c r="B59" s="45"/>
      <c r="C59" s="791"/>
      <c r="D59" s="792"/>
      <c r="E59" s="792"/>
      <c r="F59" s="792"/>
      <c r="G59" s="792"/>
      <c r="H59" s="793"/>
      <c r="I59" s="52"/>
      <c r="J59" s="52"/>
      <c r="K59" s="52"/>
      <c r="L59" s="52"/>
      <c r="M59" s="52"/>
      <c r="N59" s="52"/>
      <c r="O59" s="52"/>
      <c r="P59" s="52"/>
    </row>
    <row r="60" spans="1:20" ht="15">
      <c r="A60" s="772"/>
      <c r="B60" s="45"/>
      <c r="C60" s="791"/>
      <c r="D60" s="792"/>
      <c r="E60" s="792"/>
      <c r="F60" s="792"/>
      <c r="G60" s="792"/>
      <c r="H60" s="793"/>
      <c r="I60" s="52"/>
      <c r="J60" s="52"/>
      <c r="K60" s="52"/>
      <c r="L60" s="52"/>
      <c r="M60" s="52"/>
      <c r="N60" s="52"/>
      <c r="O60" s="52"/>
      <c r="P60" s="52"/>
    </row>
    <row r="61" spans="1:20" ht="15">
      <c r="A61" s="772"/>
      <c r="B61" s="45"/>
      <c r="C61" s="791"/>
      <c r="D61" s="792"/>
      <c r="E61" s="792"/>
      <c r="F61" s="792"/>
      <c r="G61" s="792"/>
      <c r="H61" s="793"/>
      <c r="I61" s="52"/>
      <c r="J61" s="52"/>
      <c r="K61" s="52"/>
      <c r="L61" s="52"/>
      <c r="M61" s="57"/>
      <c r="N61" s="57"/>
      <c r="O61" s="57"/>
      <c r="P61" s="57"/>
    </row>
    <row r="62" spans="1:20" ht="15.75" thickBot="1">
      <c r="A62" s="772"/>
      <c r="B62" s="46"/>
      <c r="C62" s="787"/>
      <c r="D62" s="788"/>
      <c r="E62" s="788"/>
      <c r="F62" s="788"/>
      <c r="G62" s="788"/>
      <c r="H62" s="789"/>
      <c r="I62" s="52"/>
      <c r="J62" s="52"/>
      <c r="K62" s="52"/>
      <c r="L62" s="52"/>
      <c r="M62" s="57"/>
      <c r="N62" s="57"/>
      <c r="O62" s="57"/>
      <c r="P62" s="57"/>
    </row>
    <row r="63" spans="1:20" ht="15">
      <c r="A63" s="772"/>
      <c r="B63" s="42" t="s">
        <v>516</v>
      </c>
      <c r="C63" s="33" t="s">
        <v>218</v>
      </c>
      <c r="D63" s="18"/>
      <c r="E63" s="18"/>
      <c r="F63" s="18"/>
      <c r="G63" s="18"/>
      <c r="H63" s="36"/>
      <c r="I63" s="52"/>
      <c r="J63" s="52"/>
      <c r="K63" s="52"/>
      <c r="L63" s="52"/>
      <c r="M63" s="57"/>
      <c r="N63" s="57"/>
      <c r="O63" s="57"/>
      <c r="P63" s="57"/>
    </row>
    <row r="64" spans="1:20" ht="15">
      <c r="A64" s="772"/>
      <c r="B64" s="43"/>
      <c r="C64" s="37" t="s">
        <v>218</v>
      </c>
      <c r="D64" s="21"/>
      <c r="E64" s="21"/>
      <c r="F64" s="21"/>
      <c r="G64" s="21"/>
      <c r="H64" s="38"/>
      <c r="I64" s="52"/>
      <c r="J64" s="52"/>
      <c r="K64" s="55"/>
      <c r="L64" s="52"/>
      <c r="M64" s="57"/>
      <c r="N64" s="57"/>
      <c r="O64" s="57"/>
      <c r="P64" s="57"/>
    </row>
    <row r="65" spans="1:16" ht="15.75" thickBot="1">
      <c r="A65" s="773"/>
      <c r="B65" s="44"/>
      <c r="C65" s="39"/>
      <c r="D65" s="22"/>
      <c r="E65" s="22"/>
      <c r="F65" s="22"/>
      <c r="G65" s="22"/>
      <c r="H65" s="40"/>
      <c r="I65" s="52"/>
      <c r="J65" s="52"/>
      <c r="K65" s="52"/>
      <c r="L65" s="52"/>
      <c r="M65" s="57"/>
      <c r="N65" s="57"/>
      <c r="O65" s="57"/>
      <c r="P65" s="57"/>
    </row>
    <row r="66" spans="1:16" ht="15.75" customHeight="1">
      <c r="A66" s="25"/>
      <c r="B66" s="59" t="s">
        <v>18</v>
      </c>
      <c r="C66" s="62" t="s">
        <v>218</v>
      </c>
      <c r="D66" s="13"/>
      <c r="E66" s="13"/>
      <c r="F66" s="13"/>
      <c r="G66" s="13"/>
      <c r="H66" s="14"/>
      <c r="I66" s="52"/>
      <c r="J66" s="52"/>
      <c r="K66" s="52"/>
      <c r="L66" s="52"/>
      <c r="M66" s="57"/>
      <c r="N66" s="57"/>
      <c r="O66" s="57"/>
      <c r="P66" s="57"/>
    </row>
    <row r="67" spans="1:16" ht="15.75" thickBot="1">
      <c r="A67" s="26"/>
      <c r="B67" s="60" t="s">
        <v>17</v>
      </c>
      <c r="C67" s="61" t="s">
        <v>218</v>
      </c>
      <c r="D67" s="15"/>
      <c r="E67" s="15"/>
      <c r="F67" s="15"/>
      <c r="G67" s="15"/>
      <c r="H67" s="16"/>
      <c r="I67" s="52"/>
      <c r="J67" s="52"/>
      <c r="K67" s="52"/>
      <c r="L67" s="52"/>
      <c r="M67" s="57"/>
      <c r="N67" s="57"/>
      <c r="O67" s="57"/>
      <c r="P67" s="57"/>
    </row>
    <row r="68" spans="1:16">
      <c r="A68" s="41"/>
      <c r="B68" s="1"/>
      <c r="C68" s="1"/>
      <c r="D68" s="1"/>
      <c r="E68" s="1"/>
      <c r="F68" s="1"/>
      <c r="G68" s="1"/>
      <c r="H68" s="1"/>
      <c r="I68" s="3"/>
      <c r="M68" s="6"/>
      <c r="N68" s="6"/>
      <c r="O68" s="6"/>
      <c r="P68" s="6"/>
    </row>
    <row r="69" spans="1:16">
      <c r="A69" s="3"/>
      <c r="B69" s="3"/>
      <c r="C69" s="3"/>
      <c r="D69" s="3"/>
      <c r="E69" s="3"/>
      <c r="F69" s="3"/>
      <c r="G69" s="3"/>
      <c r="H69" s="3"/>
      <c r="M69" s="6"/>
      <c r="N69" s="6"/>
      <c r="O69" s="6"/>
      <c r="P69" s="6"/>
    </row>
    <row r="70" spans="1:16">
      <c r="M70" s="6"/>
      <c r="N70" s="6"/>
      <c r="O70" s="6"/>
      <c r="P70" s="6"/>
    </row>
    <row r="71" spans="1:16">
      <c r="M71" s="6"/>
      <c r="N71" s="6"/>
      <c r="O71" s="6"/>
      <c r="P71" s="6"/>
    </row>
    <row r="72" spans="1:16">
      <c r="M72" s="6"/>
      <c r="N72" s="6"/>
      <c r="O72" s="6"/>
      <c r="P72" s="6"/>
    </row>
    <row r="73" spans="1:16">
      <c r="M73" s="6"/>
      <c r="N73" s="6"/>
      <c r="O73" s="6"/>
      <c r="P73" s="6"/>
    </row>
    <row r="74" spans="1:16">
      <c r="M74" s="6"/>
      <c r="N74" s="6"/>
      <c r="O74" s="6"/>
      <c r="P74" s="6"/>
    </row>
    <row r="75" spans="1:16">
      <c r="M75" s="6"/>
      <c r="N75" s="6"/>
      <c r="O75" s="6"/>
      <c r="P75" s="6"/>
    </row>
    <row r="76" spans="1:16">
      <c r="M76" s="6"/>
      <c r="N76" s="6"/>
      <c r="O76" s="6"/>
      <c r="P76" s="6"/>
    </row>
    <row r="77" spans="1:16">
      <c r="M77" s="6"/>
      <c r="N77" s="6"/>
      <c r="O77" s="6"/>
      <c r="P77" s="6"/>
    </row>
  </sheetData>
  <sheetProtection selectLockedCells="1"/>
  <dataConsolidate/>
  <mergeCells count="38">
    <mergeCell ref="A7:A15"/>
    <mergeCell ref="A17:A26"/>
    <mergeCell ref="E42:F42"/>
    <mergeCell ref="A53:H53"/>
    <mergeCell ref="B46:B50"/>
    <mergeCell ref="E24:F24"/>
    <mergeCell ref="C7:D7"/>
    <mergeCell ref="C8:D8"/>
    <mergeCell ref="C9:D9"/>
    <mergeCell ref="C10:D10"/>
    <mergeCell ref="C12:D12"/>
    <mergeCell ref="I28:L28"/>
    <mergeCell ref="C26:D26"/>
    <mergeCell ref="C24:D24"/>
    <mergeCell ref="G43:H43"/>
    <mergeCell ref="C13:D13"/>
    <mergeCell ref="C14:D14"/>
    <mergeCell ref="I54:K54"/>
    <mergeCell ref="C56:H56"/>
    <mergeCell ref="C52:H52"/>
    <mergeCell ref="C57:H57"/>
    <mergeCell ref="C58:H58"/>
    <mergeCell ref="A55:A65"/>
    <mergeCell ref="D2:H2"/>
    <mergeCell ref="D4:H4"/>
    <mergeCell ref="F32:H32"/>
    <mergeCell ref="F30:H30"/>
    <mergeCell ref="C18:H18"/>
    <mergeCell ref="C22:H22"/>
    <mergeCell ref="C25:D25"/>
    <mergeCell ref="C62:H62"/>
    <mergeCell ref="A28:A52"/>
    <mergeCell ref="C61:H61"/>
    <mergeCell ref="G24:H24"/>
    <mergeCell ref="F33:H33"/>
    <mergeCell ref="C59:H59"/>
    <mergeCell ref="C60:H60"/>
    <mergeCell ref="C11:D11"/>
  </mergeCells>
  <hyperlinks>
    <hyperlink ref="C22:H22" r:id="rId1" display="VERIFIER LA COUVERTURE SFAC"/>
  </hyperlinks>
  <printOptions horizontalCentered="1"/>
  <pageMargins left="0.23622047244094491" right="0.31496062992125984" top="0.35433070866141736" bottom="0.35433070866141736" header="0.15748031496062992" footer="0.11811023622047245"/>
  <pageSetup paperSize="9" scale="67" orientation="portrait" r:id="rId2"/>
  <headerFooter>
    <oddHeader>&amp;L&amp;G</oddHeader>
  </headerFooter>
  <drawing r:id="rId3"/>
  <legacyDrawing r:id="rId4"/>
  <legacyDrawingHF r:id="rId5"/>
  <mc:AlternateContent xmlns:mc="http://schemas.openxmlformats.org/markup-compatibility/2006">
    <mc:Choice Requires="x14">
      <controls>
        <mc:AlternateContent xmlns:mc="http://schemas.openxmlformats.org/markup-compatibility/2006">
          <mc:Choice Requires="x14">
            <control shapeId="1027" r:id="rId6" name="Check Box 3">
              <controlPr defaultSize="0" autoFill="0" autoLine="0" autoPict="0">
                <anchor moveWithCells="1">
                  <from>
                    <xdr:col>2</xdr:col>
                    <xdr:colOff>38100</xdr:colOff>
                    <xdr:row>16</xdr:row>
                    <xdr:rowOff>123825</xdr:rowOff>
                  </from>
                  <to>
                    <xdr:col>2</xdr:col>
                    <xdr:colOff>438150</xdr:colOff>
                    <xdr:row>17</xdr:row>
                    <xdr:rowOff>171450</xdr:rowOff>
                  </to>
                </anchor>
              </controlPr>
            </control>
          </mc:Choice>
        </mc:AlternateContent>
        <mc:AlternateContent xmlns:mc="http://schemas.openxmlformats.org/markup-compatibility/2006">
          <mc:Choice Requires="x14">
            <control shapeId="1028" r:id="rId7" name="Check Box 4">
              <controlPr defaultSize="0" autoFill="0" autoLine="0" autoPict="0">
                <anchor moveWithCells="1">
                  <from>
                    <xdr:col>2</xdr:col>
                    <xdr:colOff>66675</xdr:colOff>
                    <xdr:row>20</xdr:row>
                    <xdr:rowOff>171450</xdr:rowOff>
                  </from>
                  <to>
                    <xdr:col>2</xdr:col>
                    <xdr:colOff>457200</xdr:colOff>
                    <xdr:row>22</xdr:row>
                    <xdr:rowOff>28575</xdr:rowOff>
                  </to>
                </anchor>
              </controlPr>
            </control>
          </mc:Choice>
        </mc:AlternateContent>
        <mc:AlternateContent xmlns:mc="http://schemas.openxmlformats.org/markup-compatibility/2006">
          <mc:Choice Requires="x14">
            <control shapeId="1037" r:id="rId8" name="Check Box 13">
              <controlPr defaultSize="0" autoFill="0" autoLine="0" autoPict="0">
                <anchor moveWithCells="1">
                  <from>
                    <xdr:col>2</xdr:col>
                    <xdr:colOff>28575</xdr:colOff>
                    <xdr:row>28</xdr:row>
                    <xdr:rowOff>142875</xdr:rowOff>
                  </from>
                  <to>
                    <xdr:col>3</xdr:col>
                    <xdr:colOff>19050</xdr:colOff>
                    <xdr:row>29</xdr:row>
                    <xdr:rowOff>180975</xdr:rowOff>
                  </to>
                </anchor>
              </controlPr>
            </control>
          </mc:Choice>
        </mc:AlternateContent>
        <mc:AlternateContent xmlns:mc="http://schemas.openxmlformats.org/markup-compatibility/2006">
          <mc:Choice Requires="x14">
            <control shapeId="1038" r:id="rId9" name="Check Box 14">
              <controlPr defaultSize="0" autoFill="0" autoLine="0" autoPict="0">
                <anchor moveWithCells="1">
                  <from>
                    <xdr:col>5</xdr:col>
                    <xdr:colOff>609600</xdr:colOff>
                    <xdr:row>28</xdr:row>
                    <xdr:rowOff>171450</xdr:rowOff>
                  </from>
                  <to>
                    <xdr:col>6</xdr:col>
                    <xdr:colOff>381000</xdr:colOff>
                    <xdr:row>30</xdr:row>
                    <xdr:rowOff>9525</xdr:rowOff>
                  </to>
                </anchor>
              </controlPr>
            </control>
          </mc:Choice>
        </mc:AlternateContent>
        <mc:AlternateContent xmlns:mc="http://schemas.openxmlformats.org/markup-compatibility/2006">
          <mc:Choice Requires="x14">
            <control shapeId="1041" r:id="rId10" name="Check Box 17">
              <controlPr defaultSize="0" autoFill="0" autoLine="0" autoPict="0">
                <anchor moveWithCells="1">
                  <from>
                    <xdr:col>2</xdr:col>
                    <xdr:colOff>47625</xdr:colOff>
                    <xdr:row>13</xdr:row>
                    <xdr:rowOff>142875</xdr:rowOff>
                  </from>
                  <to>
                    <xdr:col>3</xdr:col>
                    <xdr:colOff>95250</xdr:colOff>
                    <xdr:row>14</xdr:row>
                    <xdr:rowOff>180975</xdr:rowOff>
                  </to>
                </anchor>
              </controlPr>
            </control>
          </mc:Choice>
        </mc:AlternateContent>
        <mc:AlternateContent xmlns:mc="http://schemas.openxmlformats.org/markup-compatibility/2006">
          <mc:Choice Requires="x14">
            <control shapeId="1142" r:id="rId11" name="Check Box 118">
              <controlPr defaultSize="0" autoFill="0" autoLine="0" autoPict="0">
                <anchor moveWithCells="1">
                  <from>
                    <xdr:col>3</xdr:col>
                    <xdr:colOff>723900</xdr:colOff>
                    <xdr:row>28</xdr:row>
                    <xdr:rowOff>152400</xdr:rowOff>
                  </from>
                  <to>
                    <xdr:col>4</xdr:col>
                    <xdr:colOff>1123950</xdr:colOff>
                    <xdr:row>29</xdr:row>
                    <xdr:rowOff>180975</xdr:rowOff>
                  </to>
                </anchor>
              </controlPr>
            </control>
          </mc:Choice>
        </mc:AlternateContent>
        <mc:AlternateContent xmlns:mc="http://schemas.openxmlformats.org/markup-compatibility/2006">
          <mc:Choice Requires="x14">
            <control shapeId="1144" r:id="rId12" name="Check Box 120">
              <controlPr defaultSize="0" autoFill="0" autoLine="0" autoPict="0">
                <anchor moveWithCells="1">
                  <from>
                    <xdr:col>2</xdr:col>
                    <xdr:colOff>28575</xdr:colOff>
                    <xdr:row>31</xdr:row>
                    <xdr:rowOff>28575</xdr:rowOff>
                  </from>
                  <to>
                    <xdr:col>3</xdr:col>
                    <xdr:colOff>666750</xdr:colOff>
                    <xdr:row>32</xdr:row>
                    <xdr:rowOff>47625</xdr:rowOff>
                  </to>
                </anchor>
              </controlPr>
            </control>
          </mc:Choice>
        </mc:AlternateContent>
        <mc:AlternateContent xmlns:mc="http://schemas.openxmlformats.org/markup-compatibility/2006">
          <mc:Choice Requires="x14">
            <control shapeId="1146" r:id="rId13" name="Check Box 122">
              <controlPr defaultSize="0" autoFill="0" autoLine="0" autoPict="0">
                <anchor moveWithCells="1">
                  <from>
                    <xdr:col>2</xdr:col>
                    <xdr:colOff>38100</xdr:colOff>
                    <xdr:row>34</xdr:row>
                    <xdr:rowOff>47625</xdr:rowOff>
                  </from>
                  <to>
                    <xdr:col>3</xdr:col>
                    <xdr:colOff>609600</xdr:colOff>
                    <xdr:row>35</xdr:row>
                    <xdr:rowOff>76200</xdr:rowOff>
                  </to>
                </anchor>
              </controlPr>
            </control>
          </mc:Choice>
        </mc:AlternateContent>
        <mc:AlternateContent xmlns:mc="http://schemas.openxmlformats.org/markup-compatibility/2006">
          <mc:Choice Requires="x14">
            <control shapeId="1147" r:id="rId14" name="Check Box 123">
              <controlPr defaultSize="0" autoFill="0" autoLine="0" autoPict="0">
                <anchor moveWithCells="1">
                  <from>
                    <xdr:col>3</xdr:col>
                    <xdr:colOff>723900</xdr:colOff>
                    <xdr:row>34</xdr:row>
                    <xdr:rowOff>47625</xdr:rowOff>
                  </from>
                  <to>
                    <xdr:col>4</xdr:col>
                    <xdr:colOff>1219200</xdr:colOff>
                    <xdr:row>35</xdr:row>
                    <xdr:rowOff>76200</xdr:rowOff>
                  </to>
                </anchor>
              </controlPr>
            </control>
          </mc:Choice>
        </mc:AlternateContent>
        <mc:AlternateContent xmlns:mc="http://schemas.openxmlformats.org/markup-compatibility/2006">
          <mc:Choice Requires="x14">
            <control shapeId="1148" r:id="rId15" name="Check Box 124">
              <controlPr defaultSize="0" autoFill="0" autoLine="0" autoPict="0">
                <anchor moveWithCells="1">
                  <from>
                    <xdr:col>2</xdr:col>
                    <xdr:colOff>38100</xdr:colOff>
                    <xdr:row>35</xdr:row>
                    <xdr:rowOff>152400</xdr:rowOff>
                  </from>
                  <to>
                    <xdr:col>3</xdr:col>
                    <xdr:colOff>447675</xdr:colOff>
                    <xdr:row>37</xdr:row>
                    <xdr:rowOff>0</xdr:rowOff>
                  </to>
                </anchor>
              </controlPr>
            </control>
          </mc:Choice>
        </mc:AlternateContent>
        <mc:AlternateContent xmlns:mc="http://schemas.openxmlformats.org/markup-compatibility/2006">
          <mc:Choice Requires="x14">
            <control shapeId="1145" r:id="rId16" name="Check Box 121">
              <controlPr defaultSize="0" autoFill="0" autoLine="0" autoPict="0">
                <anchor moveWithCells="1">
                  <from>
                    <xdr:col>5</xdr:col>
                    <xdr:colOff>619125</xdr:colOff>
                    <xdr:row>32</xdr:row>
                    <xdr:rowOff>133350</xdr:rowOff>
                  </from>
                  <to>
                    <xdr:col>7</xdr:col>
                    <xdr:colOff>866775</xdr:colOff>
                    <xdr:row>33</xdr:row>
                    <xdr:rowOff>171450</xdr:rowOff>
                  </to>
                </anchor>
              </controlPr>
            </control>
          </mc:Choice>
        </mc:AlternateContent>
        <mc:AlternateContent xmlns:mc="http://schemas.openxmlformats.org/markup-compatibility/2006">
          <mc:Choice Requires="x14">
            <control shapeId="1153" r:id="rId17" name="Check Box 129">
              <controlPr defaultSize="0" autoFill="0" autoLine="0" autoPict="0">
                <anchor moveWithCells="1">
                  <from>
                    <xdr:col>5</xdr:col>
                    <xdr:colOff>619125</xdr:colOff>
                    <xdr:row>34</xdr:row>
                    <xdr:rowOff>47625</xdr:rowOff>
                  </from>
                  <to>
                    <xdr:col>6</xdr:col>
                    <xdr:colOff>647700</xdr:colOff>
                    <xdr:row>35</xdr:row>
                    <xdr:rowOff>76200</xdr:rowOff>
                  </to>
                </anchor>
              </controlPr>
            </control>
          </mc:Choice>
        </mc:AlternateContent>
        <mc:AlternateContent xmlns:mc="http://schemas.openxmlformats.org/markup-compatibility/2006">
          <mc:Choice Requires="x14">
            <control shapeId="1154" r:id="rId18" name="Check Box 130">
              <controlPr defaultSize="0" autoFill="0" autoLine="0" autoPict="0">
                <anchor moveWithCells="1">
                  <from>
                    <xdr:col>3</xdr:col>
                    <xdr:colOff>723900</xdr:colOff>
                    <xdr:row>32</xdr:row>
                    <xdr:rowOff>104775</xdr:rowOff>
                  </from>
                  <to>
                    <xdr:col>5</xdr:col>
                    <xdr:colOff>600075</xdr:colOff>
                    <xdr:row>33</xdr:row>
                    <xdr:rowOff>133350</xdr:rowOff>
                  </to>
                </anchor>
              </controlPr>
            </control>
          </mc:Choice>
        </mc:AlternateContent>
        <mc:AlternateContent xmlns:mc="http://schemas.openxmlformats.org/markup-compatibility/2006">
          <mc:Choice Requires="x14">
            <control shapeId="1158" r:id="rId19" name="Check Box 134">
              <controlPr defaultSize="0" autoFill="0" autoLine="0" autoPict="0">
                <anchor moveWithCells="1">
                  <from>
                    <xdr:col>2</xdr:col>
                    <xdr:colOff>38100</xdr:colOff>
                    <xdr:row>41</xdr:row>
                    <xdr:rowOff>171450</xdr:rowOff>
                  </from>
                  <to>
                    <xdr:col>4</xdr:col>
                    <xdr:colOff>28575</xdr:colOff>
                    <xdr:row>43</xdr:row>
                    <xdr:rowOff>9525</xdr:rowOff>
                  </to>
                </anchor>
              </controlPr>
            </control>
          </mc:Choice>
        </mc:AlternateContent>
        <mc:AlternateContent xmlns:mc="http://schemas.openxmlformats.org/markup-compatibility/2006">
          <mc:Choice Requires="x14">
            <control shapeId="1159" r:id="rId20" name="Check Box 135">
              <controlPr defaultSize="0" autoFill="0" autoLine="0" autoPict="0">
                <anchor moveWithCells="1">
                  <from>
                    <xdr:col>3</xdr:col>
                    <xdr:colOff>723900</xdr:colOff>
                    <xdr:row>41</xdr:row>
                    <xdr:rowOff>171450</xdr:rowOff>
                  </from>
                  <to>
                    <xdr:col>5</xdr:col>
                    <xdr:colOff>152400</xdr:colOff>
                    <xdr:row>43</xdr:row>
                    <xdr:rowOff>9525</xdr:rowOff>
                  </to>
                </anchor>
              </controlPr>
            </control>
          </mc:Choice>
        </mc:AlternateContent>
        <mc:AlternateContent xmlns:mc="http://schemas.openxmlformats.org/markup-compatibility/2006">
          <mc:Choice Requires="x14">
            <control shapeId="1698" r:id="rId21" name="Check Box 674">
              <controlPr defaultSize="0" autoFill="0" autoLine="0" autoPict="0">
                <anchor moveWithCells="1">
                  <from>
                    <xdr:col>3</xdr:col>
                    <xdr:colOff>723900</xdr:colOff>
                    <xdr:row>35</xdr:row>
                    <xdr:rowOff>123825</xdr:rowOff>
                  </from>
                  <to>
                    <xdr:col>5</xdr:col>
                    <xdr:colOff>485775</xdr:colOff>
                    <xdr:row>37</xdr:row>
                    <xdr:rowOff>38100</xdr:rowOff>
                  </to>
                </anchor>
              </controlPr>
            </control>
          </mc:Choice>
        </mc:AlternateContent>
        <mc:AlternateContent xmlns:mc="http://schemas.openxmlformats.org/markup-compatibility/2006">
          <mc:Choice Requires="x14">
            <control shapeId="23746" r:id="rId22" name="Check Box 1218">
              <controlPr defaultSize="0" autoFill="0" autoLine="0" autoPict="0">
                <anchor moveWithCells="1">
                  <from>
                    <xdr:col>2</xdr:col>
                    <xdr:colOff>38100</xdr:colOff>
                    <xdr:row>32</xdr:row>
                    <xdr:rowOff>85725</xdr:rowOff>
                  </from>
                  <to>
                    <xdr:col>4</xdr:col>
                    <xdr:colOff>466725</xdr:colOff>
                    <xdr:row>33</xdr:row>
                    <xdr:rowOff>180975</xdr:rowOff>
                  </to>
                </anchor>
              </controlPr>
            </control>
          </mc:Choice>
        </mc:AlternateContent>
        <mc:AlternateContent xmlns:mc="http://schemas.openxmlformats.org/markup-compatibility/2006">
          <mc:Choice Requires="x14">
            <control shapeId="23752" r:id="rId23" name="Check Box 1224">
              <controlPr defaultSize="0" autoFill="0" autoLine="0" autoPict="0">
                <anchor moveWithCells="1">
                  <from>
                    <xdr:col>3</xdr:col>
                    <xdr:colOff>723900</xdr:colOff>
                    <xdr:row>30</xdr:row>
                    <xdr:rowOff>180975</xdr:rowOff>
                  </from>
                  <to>
                    <xdr:col>5</xdr:col>
                    <xdr:colOff>171450</xdr:colOff>
                    <xdr:row>32</xdr:row>
                    <xdr:rowOff>76200</xdr:rowOff>
                  </to>
                </anchor>
              </controlPr>
            </control>
          </mc:Choice>
        </mc:AlternateContent>
        <mc:AlternateContent xmlns:mc="http://schemas.openxmlformats.org/markup-compatibility/2006">
          <mc:Choice Requires="x14">
            <control shapeId="23994" r:id="rId24" name="Check Box 1466">
              <controlPr defaultSize="0" autoFill="0" autoLine="0" autoPict="0">
                <anchor moveWithCells="1">
                  <from>
                    <xdr:col>2</xdr:col>
                    <xdr:colOff>38100</xdr:colOff>
                    <xdr:row>43</xdr:row>
                    <xdr:rowOff>0</xdr:rowOff>
                  </from>
                  <to>
                    <xdr:col>4</xdr:col>
                    <xdr:colOff>28575</xdr:colOff>
                    <xdr:row>44</xdr:row>
                    <xdr:rowOff>28575</xdr:rowOff>
                  </to>
                </anchor>
              </controlPr>
            </control>
          </mc:Choice>
        </mc:AlternateContent>
        <mc:AlternateContent xmlns:mc="http://schemas.openxmlformats.org/markup-compatibility/2006">
          <mc:Choice Requires="x14">
            <control shapeId="24108" r:id="rId25" name="Check Box 1580">
              <controlPr defaultSize="0" autoFill="0" autoLine="0" autoPict="0">
                <anchor moveWithCells="1">
                  <from>
                    <xdr:col>4</xdr:col>
                    <xdr:colOff>47625</xdr:colOff>
                    <xdr:row>13</xdr:row>
                    <xdr:rowOff>142875</xdr:rowOff>
                  </from>
                  <to>
                    <xdr:col>4</xdr:col>
                    <xdr:colOff>914400</xdr:colOff>
                    <xdr:row>14</xdr:row>
                    <xdr:rowOff>180975</xdr:rowOff>
                  </to>
                </anchor>
              </controlPr>
            </control>
          </mc:Choice>
        </mc:AlternateContent>
        <mc:AlternateContent xmlns:mc="http://schemas.openxmlformats.org/markup-compatibility/2006">
          <mc:Choice Requires="x14">
            <control shapeId="24139" r:id="rId26" name="Check Box 1611">
              <controlPr defaultSize="0" autoFill="0" autoLine="0" autoPict="0">
                <anchor moveWithCells="1">
                  <from>
                    <xdr:col>2</xdr:col>
                    <xdr:colOff>38100</xdr:colOff>
                    <xdr:row>37</xdr:row>
                    <xdr:rowOff>180975</xdr:rowOff>
                  </from>
                  <to>
                    <xdr:col>2</xdr:col>
                    <xdr:colOff>676275</xdr:colOff>
                    <xdr:row>39</xdr:row>
                    <xdr:rowOff>28575</xdr:rowOff>
                  </to>
                </anchor>
              </controlPr>
            </control>
          </mc:Choice>
        </mc:AlternateContent>
        <mc:AlternateContent xmlns:mc="http://schemas.openxmlformats.org/markup-compatibility/2006">
          <mc:Choice Requires="x14">
            <control shapeId="24140" r:id="rId27" name="Check Box 1612">
              <controlPr defaultSize="0" autoFill="0" autoLine="0" autoPict="0">
                <anchor moveWithCells="1">
                  <from>
                    <xdr:col>2</xdr:col>
                    <xdr:colOff>38100</xdr:colOff>
                    <xdr:row>39</xdr:row>
                    <xdr:rowOff>76200</xdr:rowOff>
                  </from>
                  <to>
                    <xdr:col>2</xdr:col>
                    <xdr:colOff>676275</xdr:colOff>
                    <xdr:row>40</xdr:row>
                    <xdr:rowOff>104775</xdr:rowOff>
                  </to>
                </anchor>
              </controlPr>
            </control>
          </mc:Choice>
        </mc:AlternateContent>
        <mc:AlternateContent xmlns:mc="http://schemas.openxmlformats.org/markup-compatibility/2006">
          <mc:Choice Requires="x14">
            <control shapeId="24141" r:id="rId28" name="Check Box 1613">
              <controlPr defaultSize="0" autoFill="0" autoLine="0" autoPict="0">
                <anchor moveWithCells="1">
                  <from>
                    <xdr:col>3</xdr:col>
                    <xdr:colOff>723900</xdr:colOff>
                    <xdr:row>38</xdr:row>
                    <xdr:rowOff>0</xdr:rowOff>
                  </from>
                  <to>
                    <xdr:col>4</xdr:col>
                    <xdr:colOff>600075</xdr:colOff>
                    <xdr:row>39</xdr:row>
                    <xdr:rowOff>28575</xdr:rowOff>
                  </to>
                </anchor>
              </controlPr>
            </control>
          </mc:Choice>
        </mc:AlternateContent>
        <mc:AlternateContent xmlns:mc="http://schemas.openxmlformats.org/markup-compatibility/2006">
          <mc:Choice Requires="x14">
            <control shapeId="24142" r:id="rId29" name="Check Box 1614">
              <controlPr defaultSize="0" autoFill="0" autoLine="0" autoPict="0">
                <anchor moveWithCells="1">
                  <from>
                    <xdr:col>5</xdr:col>
                    <xdr:colOff>619125</xdr:colOff>
                    <xdr:row>38</xdr:row>
                    <xdr:rowOff>0</xdr:rowOff>
                  </from>
                  <to>
                    <xdr:col>7</xdr:col>
                    <xdr:colOff>381000</xdr:colOff>
                    <xdr:row>39</xdr:row>
                    <xdr:rowOff>38100</xdr:rowOff>
                  </to>
                </anchor>
              </controlPr>
            </control>
          </mc:Choice>
        </mc:AlternateContent>
        <mc:AlternateContent xmlns:mc="http://schemas.openxmlformats.org/markup-compatibility/2006">
          <mc:Choice Requires="x14">
            <control shapeId="24143" r:id="rId30" name="Check Box 1615">
              <controlPr defaultSize="0" autoFill="0" autoLine="0" autoPict="0">
                <anchor moveWithCells="1">
                  <from>
                    <xdr:col>3</xdr:col>
                    <xdr:colOff>723900</xdr:colOff>
                    <xdr:row>39</xdr:row>
                    <xdr:rowOff>76200</xdr:rowOff>
                  </from>
                  <to>
                    <xdr:col>4</xdr:col>
                    <xdr:colOff>600075</xdr:colOff>
                    <xdr:row>40</xdr:row>
                    <xdr:rowOff>104775</xdr:rowOff>
                  </to>
                </anchor>
              </controlPr>
            </control>
          </mc:Choice>
        </mc:AlternateContent>
        <mc:AlternateContent xmlns:mc="http://schemas.openxmlformats.org/markup-compatibility/2006">
          <mc:Choice Requires="x14">
            <control shapeId="24144" r:id="rId31" name="Check Box 1616">
              <controlPr defaultSize="0" autoFill="0" autoLine="0" autoPict="0">
                <anchor moveWithCells="1">
                  <from>
                    <xdr:col>2</xdr:col>
                    <xdr:colOff>38100</xdr:colOff>
                    <xdr:row>16</xdr:row>
                    <xdr:rowOff>123825</xdr:rowOff>
                  </from>
                  <to>
                    <xdr:col>2</xdr:col>
                    <xdr:colOff>438150</xdr:colOff>
                    <xdr:row>17</xdr:row>
                    <xdr:rowOff>171450</xdr:rowOff>
                  </to>
                </anchor>
              </controlPr>
            </control>
          </mc:Choice>
        </mc:AlternateContent>
        <mc:AlternateContent xmlns:mc="http://schemas.openxmlformats.org/markup-compatibility/2006">
          <mc:Choice Requires="x14">
            <control shapeId="24145" r:id="rId32" name="Check Box 1617">
              <controlPr defaultSize="0" autoFill="0" autoLine="0" autoPict="0">
                <anchor moveWithCells="1">
                  <from>
                    <xdr:col>2</xdr:col>
                    <xdr:colOff>66675</xdr:colOff>
                    <xdr:row>20</xdr:row>
                    <xdr:rowOff>171450</xdr:rowOff>
                  </from>
                  <to>
                    <xdr:col>2</xdr:col>
                    <xdr:colOff>457200</xdr:colOff>
                    <xdr:row>22</xdr:row>
                    <xdr:rowOff>28575</xdr:rowOff>
                  </to>
                </anchor>
              </controlPr>
            </control>
          </mc:Choice>
        </mc:AlternateContent>
        <mc:AlternateContent xmlns:mc="http://schemas.openxmlformats.org/markup-compatibility/2006">
          <mc:Choice Requires="x14">
            <control shapeId="24146" r:id="rId33" name="Check Box 1618">
              <controlPr defaultSize="0" autoFill="0" autoLine="0" autoPict="0">
                <anchor moveWithCells="1">
                  <from>
                    <xdr:col>2</xdr:col>
                    <xdr:colOff>28575</xdr:colOff>
                    <xdr:row>28</xdr:row>
                    <xdr:rowOff>142875</xdr:rowOff>
                  </from>
                  <to>
                    <xdr:col>3</xdr:col>
                    <xdr:colOff>19050</xdr:colOff>
                    <xdr:row>29</xdr:row>
                    <xdr:rowOff>180975</xdr:rowOff>
                  </to>
                </anchor>
              </controlPr>
            </control>
          </mc:Choice>
        </mc:AlternateContent>
        <mc:AlternateContent xmlns:mc="http://schemas.openxmlformats.org/markup-compatibility/2006">
          <mc:Choice Requires="x14">
            <control shapeId="24147" r:id="rId34" name="Check Box 1619">
              <controlPr defaultSize="0" autoFill="0" autoLine="0" autoPict="0">
                <anchor moveWithCells="1">
                  <from>
                    <xdr:col>5</xdr:col>
                    <xdr:colOff>609600</xdr:colOff>
                    <xdr:row>28</xdr:row>
                    <xdr:rowOff>171450</xdr:rowOff>
                  </from>
                  <to>
                    <xdr:col>6</xdr:col>
                    <xdr:colOff>381000</xdr:colOff>
                    <xdr:row>30</xdr:row>
                    <xdr:rowOff>9525</xdr:rowOff>
                  </to>
                </anchor>
              </controlPr>
            </control>
          </mc:Choice>
        </mc:AlternateContent>
        <mc:AlternateContent xmlns:mc="http://schemas.openxmlformats.org/markup-compatibility/2006">
          <mc:Choice Requires="x14">
            <control shapeId="24148" r:id="rId35" name="Check Box 1620">
              <controlPr defaultSize="0" autoFill="0" autoLine="0" autoPict="0">
                <anchor moveWithCells="1">
                  <from>
                    <xdr:col>2</xdr:col>
                    <xdr:colOff>47625</xdr:colOff>
                    <xdr:row>13</xdr:row>
                    <xdr:rowOff>142875</xdr:rowOff>
                  </from>
                  <to>
                    <xdr:col>3</xdr:col>
                    <xdr:colOff>95250</xdr:colOff>
                    <xdr:row>14</xdr:row>
                    <xdr:rowOff>180975</xdr:rowOff>
                  </to>
                </anchor>
              </controlPr>
            </control>
          </mc:Choice>
        </mc:AlternateContent>
        <mc:AlternateContent xmlns:mc="http://schemas.openxmlformats.org/markup-compatibility/2006">
          <mc:Choice Requires="x14">
            <control shapeId="24149" r:id="rId36" name="Check Box 1621">
              <controlPr defaultSize="0" autoFill="0" autoLine="0" autoPict="0">
                <anchor moveWithCells="1">
                  <from>
                    <xdr:col>3</xdr:col>
                    <xdr:colOff>723900</xdr:colOff>
                    <xdr:row>28</xdr:row>
                    <xdr:rowOff>152400</xdr:rowOff>
                  </from>
                  <to>
                    <xdr:col>4</xdr:col>
                    <xdr:colOff>1123950</xdr:colOff>
                    <xdr:row>29</xdr:row>
                    <xdr:rowOff>180975</xdr:rowOff>
                  </to>
                </anchor>
              </controlPr>
            </control>
          </mc:Choice>
        </mc:AlternateContent>
        <mc:AlternateContent xmlns:mc="http://schemas.openxmlformats.org/markup-compatibility/2006">
          <mc:Choice Requires="x14">
            <control shapeId="24150" r:id="rId37" name="Check Box 1622">
              <controlPr defaultSize="0" autoFill="0" autoLine="0" autoPict="0">
                <anchor moveWithCells="1">
                  <from>
                    <xdr:col>2</xdr:col>
                    <xdr:colOff>28575</xdr:colOff>
                    <xdr:row>31</xdr:row>
                    <xdr:rowOff>28575</xdr:rowOff>
                  </from>
                  <to>
                    <xdr:col>3</xdr:col>
                    <xdr:colOff>666750</xdr:colOff>
                    <xdr:row>32</xdr:row>
                    <xdr:rowOff>47625</xdr:rowOff>
                  </to>
                </anchor>
              </controlPr>
            </control>
          </mc:Choice>
        </mc:AlternateContent>
        <mc:AlternateContent xmlns:mc="http://schemas.openxmlformats.org/markup-compatibility/2006">
          <mc:Choice Requires="x14">
            <control shapeId="24151" r:id="rId38" name="Check Box 1623">
              <controlPr defaultSize="0" autoFill="0" autoLine="0" autoPict="0">
                <anchor moveWithCells="1">
                  <from>
                    <xdr:col>2</xdr:col>
                    <xdr:colOff>38100</xdr:colOff>
                    <xdr:row>34</xdr:row>
                    <xdr:rowOff>47625</xdr:rowOff>
                  </from>
                  <to>
                    <xdr:col>3</xdr:col>
                    <xdr:colOff>609600</xdr:colOff>
                    <xdr:row>35</xdr:row>
                    <xdr:rowOff>76200</xdr:rowOff>
                  </to>
                </anchor>
              </controlPr>
            </control>
          </mc:Choice>
        </mc:AlternateContent>
        <mc:AlternateContent xmlns:mc="http://schemas.openxmlformats.org/markup-compatibility/2006">
          <mc:Choice Requires="x14">
            <control shapeId="24152" r:id="rId39" name="Check Box 1624">
              <controlPr defaultSize="0" autoFill="0" autoLine="0" autoPict="0">
                <anchor moveWithCells="1">
                  <from>
                    <xdr:col>3</xdr:col>
                    <xdr:colOff>723900</xdr:colOff>
                    <xdr:row>34</xdr:row>
                    <xdr:rowOff>47625</xdr:rowOff>
                  </from>
                  <to>
                    <xdr:col>4</xdr:col>
                    <xdr:colOff>1219200</xdr:colOff>
                    <xdr:row>35</xdr:row>
                    <xdr:rowOff>76200</xdr:rowOff>
                  </to>
                </anchor>
              </controlPr>
            </control>
          </mc:Choice>
        </mc:AlternateContent>
        <mc:AlternateContent xmlns:mc="http://schemas.openxmlformats.org/markup-compatibility/2006">
          <mc:Choice Requires="x14">
            <control shapeId="24153" r:id="rId40" name="Check Box 1625">
              <controlPr defaultSize="0" autoFill="0" autoLine="0" autoPict="0">
                <anchor moveWithCells="1">
                  <from>
                    <xdr:col>2</xdr:col>
                    <xdr:colOff>38100</xdr:colOff>
                    <xdr:row>35</xdr:row>
                    <xdr:rowOff>152400</xdr:rowOff>
                  </from>
                  <to>
                    <xdr:col>3</xdr:col>
                    <xdr:colOff>447675</xdr:colOff>
                    <xdr:row>37</xdr:row>
                    <xdr:rowOff>0</xdr:rowOff>
                  </to>
                </anchor>
              </controlPr>
            </control>
          </mc:Choice>
        </mc:AlternateContent>
        <mc:AlternateContent xmlns:mc="http://schemas.openxmlformats.org/markup-compatibility/2006">
          <mc:Choice Requires="x14">
            <control shapeId="24154" r:id="rId41" name="Check Box 1626">
              <controlPr defaultSize="0" autoFill="0" autoLine="0" autoPict="0">
                <anchor moveWithCells="1">
                  <from>
                    <xdr:col>5</xdr:col>
                    <xdr:colOff>619125</xdr:colOff>
                    <xdr:row>32</xdr:row>
                    <xdr:rowOff>133350</xdr:rowOff>
                  </from>
                  <to>
                    <xdr:col>7</xdr:col>
                    <xdr:colOff>866775</xdr:colOff>
                    <xdr:row>33</xdr:row>
                    <xdr:rowOff>171450</xdr:rowOff>
                  </to>
                </anchor>
              </controlPr>
            </control>
          </mc:Choice>
        </mc:AlternateContent>
        <mc:AlternateContent xmlns:mc="http://schemas.openxmlformats.org/markup-compatibility/2006">
          <mc:Choice Requires="x14">
            <control shapeId="24155" r:id="rId42" name="Check Box 1627">
              <controlPr defaultSize="0" autoFill="0" autoLine="0" autoPict="0">
                <anchor moveWithCells="1">
                  <from>
                    <xdr:col>5</xdr:col>
                    <xdr:colOff>619125</xdr:colOff>
                    <xdr:row>34</xdr:row>
                    <xdr:rowOff>47625</xdr:rowOff>
                  </from>
                  <to>
                    <xdr:col>6</xdr:col>
                    <xdr:colOff>647700</xdr:colOff>
                    <xdr:row>35</xdr:row>
                    <xdr:rowOff>76200</xdr:rowOff>
                  </to>
                </anchor>
              </controlPr>
            </control>
          </mc:Choice>
        </mc:AlternateContent>
        <mc:AlternateContent xmlns:mc="http://schemas.openxmlformats.org/markup-compatibility/2006">
          <mc:Choice Requires="x14">
            <control shapeId="24156" r:id="rId43" name="Check Box 1628">
              <controlPr defaultSize="0" autoFill="0" autoLine="0" autoPict="0">
                <anchor moveWithCells="1">
                  <from>
                    <xdr:col>3</xdr:col>
                    <xdr:colOff>723900</xdr:colOff>
                    <xdr:row>32</xdr:row>
                    <xdr:rowOff>104775</xdr:rowOff>
                  </from>
                  <to>
                    <xdr:col>5</xdr:col>
                    <xdr:colOff>600075</xdr:colOff>
                    <xdr:row>33</xdr:row>
                    <xdr:rowOff>133350</xdr:rowOff>
                  </to>
                </anchor>
              </controlPr>
            </control>
          </mc:Choice>
        </mc:AlternateContent>
        <mc:AlternateContent xmlns:mc="http://schemas.openxmlformats.org/markup-compatibility/2006">
          <mc:Choice Requires="x14">
            <control shapeId="24157" r:id="rId44" name="Check Box 1629">
              <controlPr defaultSize="0" autoFill="0" autoLine="0" autoPict="0">
                <anchor moveWithCells="1">
                  <from>
                    <xdr:col>2</xdr:col>
                    <xdr:colOff>38100</xdr:colOff>
                    <xdr:row>41</xdr:row>
                    <xdr:rowOff>171450</xdr:rowOff>
                  </from>
                  <to>
                    <xdr:col>4</xdr:col>
                    <xdr:colOff>28575</xdr:colOff>
                    <xdr:row>43</xdr:row>
                    <xdr:rowOff>9525</xdr:rowOff>
                  </to>
                </anchor>
              </controlPr>
            </control>
          </mc:Choice>
        </mc:AlternateContent>
        <mc:AlternateContent xmlns:mc="http://schemas.openxmlformats.org/markup-compatibility/2006">
          <mc:Choice Requires="x14">
            <control shapeId="24158" r:id="rId45" name="Check Box 1630">
              <controlPr defaultSize="0" autoFill="0" autoLine="0" autoPict="0">
                <anchor moveWithCells="1">
                  <from>
                    <xdr:col>3</xdr:col>
                    <xdr:colOff>723900</xdr:colOff>
                    <xdr:row>41</xdr:row>
                    <xdr:rowOff>171450</xdr:rowOff>
                  </from>
                  <to>
                    <xdr:col>5</xdr:col>
                    <xdr:colOff>152400</xdr:colOff>
                    <xdr:row>43</xdr:row>
                    <xdr:rowOff>9525</xdr:rowOff>
                  </to>
                </anchor>
              </controlPr>
            </control>
          </mc:Choice>
        </mc:AlternateContent>
        <mc:AlternateContent xmlns:mc="http://schemas.openxmlformats.org/markup-compatibility/2006">
          <mc:Choice Requires="x14">
            <control shapeId="24159" r:id="rId46" name="Check Box 1631">
              <controlPr defaultSize="0" autoFill="0" autoLine="0" autoPict="0">
                <anchor moveWithCells="1">
                  <from>
                    <xdr:col>3</xdr:col>
                    <xdr:colOff>723900</xdr:colOff>
                    <xdr:row>35</xdr:row>
                    <xdr:rowOff>123825</xdr:rowOff>
                  </from>
                  <to>
                    <xdr:col>5</xdr:col>
                    <xdr:colOff>485775</xdr:colOff>
                    <xdr:row>37</xdr:row>
                    <xdr:rowOff>38100</xdr:rowOff>
                  </to>
                </anchor>
              </controlPr>
            </control>
          </mc:Choice>
        </mc:AlternateContent>
        <mc:AlternateContent xmlns:mc="http://schemas.openxmlformats.org/markup-compatibility/2006">
          <mc:Choice Requires="x14">
            <control shapeId="24160" r:id="rId47" name="Check Box 1632">
              <controlPr defaultSize="0" autoFill="0" autoLine="0" autoPict="0">
                <anchor moveWithCells="1">
                  <from>
                    <xdr:col>2</xdr:col>
                    <xdr:colOff>38100</xdr:colOff>
                    <xdr:row>32</xdr:row>
                    <xdr:rowOff>85725</xdr:rowOff>
                  </from>
                  <to>
                    <xdr:col>4</xdr:col>
                    <xdr:colOff>466725</xdr:colOff>
                    <xdr:row>33</xdr:row>
                    <xdr:rowOff>180975</xdr:rowOff>
                  </to>
                </anchor>
              </controlPr>
            </control>
          </mc:Choice>
        </mc:AlternateContent>
        <mc:AlternateContent xmlns:mc="http://schemas.openxmlformats.org/markup-compatibility/2006">
          <mc:Choice Requires="x14">
            <control shapeId="24161" r:id="rId48" name="Check Box 1633">
              <controlPr defaultSize="0" autoFill="0" autoLine="0" autoPict="0">
                <anchor moveWithCells="1">
                  <from>
                    <xdr:col>3</xdr:col>
                    <xdr:colOff>723900</xdr:colOff>
                    <xdr:row>30</xdr:row>
                    <xdr:rowOff>180975</xdr:rowOff>
                  </from>
                  <to>
                    <xdr:col>5</xdr:col>
                    <xdr:colOff>171450</xdr:colOff>
                    <xdr:row>32</xdr:row>
                    <xdr:rowOff>76200</xdr:rowOff>
                  </to>
                </anchor>
              </controlPr>
            </control>
          </mc:Choice>
        </mc:AlternateContent>
        <mc:AlternateContent xmlns:mc="http://schemas.openxmlformats.org/markup-compatibility/2006">
          <mc:Choice Requires="x14">
            <control shapeId="24162" r:id="rId49" name="Check Box 1634">
              <controlPr defaultSize="0" autoFill="0" autoLine="0" autoPict="0">
                <anchor moveWithCells="1">
                  <from>
                    <xdr:col>2</xdr:col>
                    <xdr:colOff>38100</xdr:colOff>
                    <xdr:row>43</xdr:row>
                    <xdr:rowOff>0</xdr:rowOff>
                  </from>
                  <to>
                    <xdr:col>4</xdr:col>
                    <xdr:colOff>28575</xdr:colOff>
                    <xdr:row>44</xdr:row>
                    <xdr:rowOff>28575</xdr:rowOff>
                  </to>
                </anchor>
              </controlPr>
            </control>
          </mc:Choice>
        </mc:AlternateContent>
        <mc:AlternateContent xmlns:mc="http://schemas.openxmlformats.org/markup-compatibility/2006">
          <mc:Choice Requires="x14">
            <control shapeId="24163" r:id="rId50" name="Check Box 1635">
              <controlPr defaultSize="0" autoFill="0" autoLine="0" autoPict="0">
                <anchor moveWithCells="1">
                  <from>
                    <xdr:col>4</xdr:col>
                    <xdr:colOff>47625</xdr:colOff>
                    <xdr:row>13</xdr:row>
                    <xdr:rowOff>142875</xdr:rowOff>
                  </from>
                  <to>
                    <xdr:col>4</xdr:col>
                    <xdr:colOff>914400</xdr:colOff>
                    <xdr:row>14</xdr:row>
                    <xdr:rowOff>180975</xdr:rowOff>
                  </to>
                </anchor>
              </controlPr>
            </control>
          </mc:Choice>
        </mc:AlternateContent>
        <mc:AlternateContent xmlns:mc="http://schemas.openxmlformats.org/markup-compatibility/2006">
          <mc:Choice Requires="x14">
            <control shapeId="24164" r:id="rId51" name="Check Box 1636">
              <controlPr defaultSize="0" autoFill="0" autoLine="0" autoPict="0">
                <anchor moveWithCells="1">
                  <from>
                    <xdr:col>2</xdr:col>
                    <xdr:colOff>38100</xdr:colOff>
                    <xdr:row>37</xdr:row>
                    <xdr:rowOff>180975</xdr:rowOff>
                  </from>
                  <to>
                    <xdr:col>2</xdr:col>
                    <xdr:colOff>676275</xdr:colOff>
                    <xdr:row>39</xdr:row>
                    <xdr:rowOff>28575</xdr:rowOff>
                  </to>
                </anchor>
              </controlPr>
            </control>
          </mc:Choice>
        </mc:AlternateContent>
        <mc:AlternateContent xmlns:mc="http://schemas.openxmlformats.org/markup-compatibility/2006">
          <mc:Choice Requires="x14">
            <control shapeId="24165" r:id="rId52" name="Check Box 1637">
              <controlPr defaultSize="0" autoFill="0" autoLine="0" autoPict="0">
                <anchor moveWithCells="1">
                  <from>
                    <xdr:col>2</xdr:col>
                    <xdr:colOff>38100</xdr:colOff>
                    <xdr:row>39</xdr:row>
                    <xdr:rowOff>76200</xdr:rowOff>
                  </from>
                  <to>
                    <xdr:col>2</xdr:col>
                    <xdr:colOff>676275</xdr:colOff>
                    <xdr:row>40</xdr:row>
                    <xdr:rowOff>104775</xdr:rowOff>
                  </to>
                </anchor>
              </controlPr>
            </control>
          </mc:Choice>
        </mc:AlternateContent>
        <mc:AlternateContent xmlns:mc="http://schemas.openxmlformats.org/markup-compatibility/2006">
          <mc:Choice Requires="x14">
            <control shapeId="24166" r:id="rId53" name="Check Box 1638">
              <controlPr defaultSize="0" autoFill="0" autoLine="0" autoPict="0">
                <anchor moveWithCells="1">
                  <from>
                    <xdr:col>3</xdr:col>
                    <xdr:colOff>723900</xdr:colOff>
                    <xdr:row>38</xdr:row>
                    <xdr:rowOff>0</xdr:rowOff>
                  </from>
                  <to>
                    <xdr:col>4</xdr:col>
                    <xdr:colOff>600075</xdr:colOff>
                    <xdr:row>39</xdr:row>
                    <xdr:rowOff>28575</xdr:rowOff>
                  </to>
                </anchor>
              </controlPr>
            </control>
          </mc:Choice>
        </mc:AlternateContent>
        <mc:AlternateContent xmlns:mc="http://schemas.openxmlformats.org/markup-compatibility/2006">
          <mc:Choice Requires="x14">
            <control shapeId="24167" r:id="rId54" name="Check Box 1639">
              <controlPr defaultSize="0" autoFill="0" autoLine="0" autoPict="0">
                <anchor moveWithCells="1">
                  <from>
                    <xdr:col>5</xdr:col>
                    <xdr:colOff>619125</xdr:colOff>
                    <xdr:row>38</xdr:row>
                    <xdr:rowOff>0</xdr:rowOff>
                  </from>
                  <to>
                    <xdr:col>7</xdr:col>
                    <xdr:colOff>381000</xdr:colOff>
                    <xdr:row>39</xdr:row>
                    <xdr:rowOff>38100</xdr:rowOff>
                  </to>
                </anchor>
              </controlPr>
            </control>
          </mc:Choice>
        </mc:AlternateContent>
        <mc:AlternateContent xmlns:mc="http://schemas.openxmlformats.org/markup-compatibility/2006">
          <mc:Choice Requires="x14">
            <control shapeId="24168" r:id="rId55" name="Check Box 1640">
              <controlPr defaultSize="0" autoFill="0" autoLine="0" autoPict="0">
                <anchor moveWithCells="1">
                  <from>
                    <xdr:col>3</xdr:col>
                    <xdr:colOff>723900</xdr:colOff>
                    <xdr:row>39</xdr:row>
                    <xdr:rowOff>76200</xdr:rowOff>
                  </from>
                  <to>
                    <xdr:col>4</xdr:col>
                    <xdr:colOff>600075</xdr:colOff>
                    <xdr:row>40</xdr:row>
                    <xdr:rowOff>104775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[3]DC!#REF!</xm:f>
          </x14:formula1>
          <xm:sqref>C28</xm:sqref>
        </x14:dataValidation>
        <x14:dataValidation type="list" allowBlank="1" showInputMessage="1" showErrorMessage="1">
          <x14:formula1>
            <xm:f>[3]DC!#REF!</xm:f>
          </x14:formula1>
          <xm:sqref>C54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pageSetUpPr fitToPage="1"/>
  </sheetPr>
  <dimension ref="A1:L64"/>
  <sheetViews>
    <sheetView tabSelected="1" view="pageBreakPreview" zoomScaleNormal="80" zoomScaleSheetLayoutView="100" workbookViewId="0">
      <pane ySplit="1" topLeftCell="A2" activePane="bottomLeft" state="frozen"/>
      <selection activeCell="C9" sqref="C9:D9"/>
      <selection pane="bottomLeft" activeCell="D20" sqref="D20"/>
    </sheetView>
  </sheetViews>
  <sheetFormatPr baseColWidth="10" defaultRowHeight="12.75"/>
  <cols>
    <col min="2" max="2" width="22.28515625" customWidth="1"/>
    <col min="3" max="3" width="6.28515625" customWidth="1"/>
    <col min="4" max="4" width="20.42578125" customWidth="1"/>
    <col min="7" max="7" width="15.7109375" customWidth="1"/>
    <col min="10" max="10" width="22.42578125" style="91" bestFit="1" customWidth="1"/>
    <col min="11" max="12" width="11.42578125" style="91"/>
  </cols>
  <sheetData>
    <row r="1" spans="1:12">
      <c r="A1" s="404" t="s">
        <v>386</v>
      </c>
      <c r="B1" s="403" t="s">
        <v>387</v>
      </c>
      <c r="F1" t="s">
        <v>499</v>
      </c>
      <c r="G1" s="74" t="s">
        <v>593</v>
      </c>
      <c r="K1" s="402"/>
      <c r="L1" s="402"/>
    </row>
    <row r="2" spans="1:12">
      <c r="A2" s="811" t="str">
        <f>DC!A90</f>
        <v>offre commerciale - services</v>
      </c>
      <c r="B2" s="75"/>
      <c r="C2" s="76"/>
      <c r="D2" s="80"/>
      <c r="E2" s="80"/>
      <c r="F2" s="80"/>
      <c r="G2" s="80"/>
    </row>
    <row r="3" spans="1:12">
      <c r="A3" s="811"/>
      <c r="B3" s="75"/>
      <c r="C3" s="76"/>
      <c r="D3" s="80"/>
      <c r="E3" s="80"/>
      <c r="F3" s="80"/>
      <c r="G3" s="80"/>
    </row>
    <row r="4" spans="1:12">
      <c r="A4" s="811"/>
      <c r="B4" s="75"/>
      <c r="C4" s="76"/>
      <c r="D4" s="80"/>
      <c r="E4" s="80"/>
      <c r="F4" s="80"/>
      <c r="G4" s="80"/>
    </row>
    <row r="5" spans="1:12">
      <c r="A5" s="811"/>
      <c r="B5" s="75"/>
      <c r="C5" s="76"/>
      <c r="D5" s="80"/>
      <c r="E5" s="80"/>
      <c r="F5" s="80"/>
      <c r="G5" s="80"/>
    </row>
    <row r="6" spans="1:12" ht="45.75" customHeight="1">
      <c r="A6" s="811"/>
      <c r="B6" s="75"/>
      <c r="C6" s="76"/>
      <c r="D6" s="80"/>
      <c r="E6" s="80"/>
      <c r="F6" s="80"/>
      <c r="G6" s="80"/>
    </row>
    <row r="7" spans="1:12" ht="15.75">
      <c r="A7" s="811"/>
      <c r="B7" s="533" t="str">
        <f>DC!A91</f>
        <v>NOM DU PROJET :</v>
      </c>
      <c r="C7" s="812"/>
      <c r="D7" s="812"/>
      <c r="E7" s="812"/>
      <c r="F7" s="812"/>
      <c r="G7" s="812"/>
      <c r="I7" s="299"/>
      <c r="J7" s="93"/>
      <c r="K7" s="93"/>
    </row>
    <row r="8" spans="1:12" ht="15.75">
      <c r="A8" s="811"/>
      <c r="B8" s="534"/>
      <c r="C8" s="707"/>
      <c r="D8" s="759"/>
      <c r="E8" s="759"/>
      <c r="F8" s="759"/>
      <c r="G8" s="759"/>
      <c r="I8" s="299"/>
      <c r="J8" s="93"/>
      <c r="K8" s="93"/>
    </row>
    <row r="9" spans="1:12" ht="15.75">
      <c r="A9" s="811"/>
      <c r="B9" s="534"/>
      <c r="C9" s="707"/>
      <c r="D9" s="708"/>
      <c r="E9" s="708"/>
      <c r="F9" s="708"/>
      <c r="G9" s="708"/>
      <c r="I9" s="299"/>
      <c r="J9" s="93"/>
      <c r="K9" s="93"/>
    </row>
    <row r="10" spans="1:12" ht="15.75">
      <c r="A10" s="811"/>
      <c r="B10" s="533" t="str">
        <f>DC!A93</f>
        <v>CLIENT FINAL :</v>
      </c>
      <c r="C10" s="814" t="str">
        <f>RAO!C9</f>
        <v xml:space="preserve"> </v>
      </c>
      <c r="D10" s="814"/>
      <c r="E10" s="814"/>
      <c r="F10" s="711"/>
      <c r="G10" s="710"/>
      <c r="I10" s="299"/>
      <c r="J10" s="93"/>
      <c r="K10" s="93"/>
    </row>
    <row r="11" spans="1:12" ht="15.75">
      <c r="A11" s="811"/>
      <c r="B11" s="534"/>
      <c r="C11" s="707"/>
      <c r="D11" s="707"/>
      <c r="E11" s="707"/>
      <c r="F11" s="711"/>
      <c r="G11" s="707"/>
      <c r="I11" s="299"/>
      <c r="J11" s="93"/>
      <c r="K11" s="93"/>
    </row>
    <row r="12" spans="1:12" ht="15.75">
      <c r="A12" s="811"/>
      <c r="B12" s="533" t="str">
        <f>DC!A95</f>
        <v>ACHETEUR :</v>
      </c>
      <c r="C12" s="814" t="str">
        <f>RAO!C8</f>
        <v xml:space="preserve"> </v>
      </c>
      <c r="D12" s="814"/>
      <c r="E12" s="814"/>
      <c r="F12" s="711"/>
      <c r="G12" s="712"/>
      <c r="I12" s="299"/>
      <c r="J12" s="93"/>
      <c r="K12" s="93"/>
    </row>
    <row r="13" spans="1:12" ht="15.75">
      <c r="A13" s="811"/>
      <c r="B13" s="534"/>
      <c r="C13" s="707"/>
      <c r="D13" s="707"/>
      <c r="E13" s="707"/>
      <c r="F13" s="711"/>
      <c r="G13" s="707"/>
      <c r="I13" s="299"/>
      <c r="J13" s="93"/>
      <c r="K13" s="93"/>
    </row>
    <row r="14" spans="1:12" ht="15.75">
      <c r="A14" s="811"/>
      <c r="B14" s="534" t="str">
        <f>DC!A97</f>
        <v xml:space="preserve"> </v>
      </c>
      <c r="C14" s="709"/>
      <c r="D14" s="710" t="str">
        <f>IF($B$1=DC!$B$1," ",RAO!$C$8)</f>
        <v xml:space="preserve"> </v>
      </c>
      <c r="E14" s="710"/>
      <c r="F14" s="711"/>
      <c r="G14" s="710"/>
      <c r="I14" s="299"/>
      <c r="J14" s="93"/>
      <c r="K14" s="93"/>
    </row>
    <row r="15" spans="1:12" ht="15.75">
      <c r="A15" s="811"/>
      <c r="B15" s="533" t="str">
        <f>DC!A99</f>
        <v>Offre n° :</v>
      </c>
      <c r="C15" s="812">
        <v>59</v>
      </c>
      <c r="D15" s="812"/>
      <c r="E15" s="712"/>
      <c r="F15" s="711"/>
      <c r="G15" s="712"/>
      <c r="I15" s="299"/>
      <c r="J15" s="93"/>
      <c r="K15" s="93"/>
    </row>
    <row r="16" spans="1:12" ht="15.75">
      <c r="A16" s="811"/>
      <c r="B16" s="534"/>
      <c r="C16" s="707"/>
      <c r="D16" s="707"/>
      <c r="E16" s="707"/>
      <c r="F16" s="711"/>
      <c r="G16" s="707"/>
      <c r="I16" s="299"/>
      <c r="J16" s="93"/>
      <c r="K16" s="93"/>
    </row>
    <row r="17" spans="1:11" ht="15.75">
      <c r="A17" s="811"/>
      <c r="B17" s="533" t="s">
        <v>502</v>
      </c>
      <c r="C17" s="707"/>
      <c r="D17" s="707"/>
      <c r="E17" s="707"/>
      <c r="F17" s="711"/>
      <c r="G17" s="707"/>
      <c r="I17" s="299"/>
      <c r="J17" s="93"/>
      <c r="K17" s="93"/>
    </row>
    <row r="18" spans="1:11" ht="15.75">
      <c r="A18" s="811"/>
      <c r="B18" s="534" t="str">
        <f>DC!A101</f>
        <v>Commerce :</v>
      </c>
      <c r="C18" s="709"/>
      <c r="D18" s="712" t="s">
        <v>241</v>
      </c>
      <c r="E18" s="707"/>
      <c r="F18" s="711"/>
      <c r="G18" s="712"/>
      <c r="I18" s="299"/>
      <c r="J18" s="93"/>
      <c r="K18" s="93"/>
    </row>
    <row r="19" spans="1:11" ht="20.25">
      <c r="A19" s="811"/>
      <c r="B19" s="532"/>
      <c r="C19" s="812" t="str">
        <f>VLOOKUP(D18,Commerce!A2:B19,2,FALSE)</f>
        <v>+33 6 89 32 54 08    s.lucas@comeca-group.com</v>
      </c>
      <c r="D19" s="812"/>
      <c r="E19" s="812"/>
      <c r="F19" s="812"/>
      <c r="G19" s="812"/>
      <c r="I19" s="299"/>
      <c r="J19" s="93"/>
      <c r="K19" s="93"/>
    </row>
    <row r="20" spans="1:11" ht="15.75">
      <c r="A20" s="811"/>
      <c r="B20" s="534" t="str">
        <f>DC!A103</f>
        <v>Chiffrage :</v>
      </c>
      <c r="C20" s="709"/>
      <c r="D20" s="712" t="s">
        <v>563</v>
      </c>
      <c r="E20" s="707"/>
      <c r="F20" s="713"/>
      <c r="G20" s="713"/>
      <c r="J20" s="93"/>
      <c r="K20" s="94"/>
    </row>
    <row r="21" spans="1:11" ht="15">
      <c r="A21" s="811"/>
      <c r="B21" s="78"/>
      <c r="C21" s="813"/>
      <c r="D21" s="813"/>
      <c r="E21" s="813"/>
      <c r="F21" s="813"/>
      <c r="G21" s="813"/>
      <c r="J21" s="93"/>
      <c r="K21" s="94"/>
    </row>
    <row r="22" spans="1:11">
      <c r="A22" s="811"/>
      <c r="B22" s="78"/>
      <c r="C22" s="77"/>
      <c r="D22" s="77"/>
      <c r="E22" s="77"/>
      <c r="F22" s="77"/>
      <c r="G22" s="77"/>
      <c r="J22" s="93"/>
      <c r="K22" s="94"/>
    </row>
    <row r="23" spans="1:11">
      <c r="A23" s="811"/>
      <c r="B23" s="78"/>
      <c r="C23" s="77"/>
      <c r="D23" s="77"/>
      <c r="E23" s="77"/>
      <c r="F23" s="77"/>
      <c r="G23" s="77"/>
      <c r="J23" s="93"/>
      <c r="K23" s="94"/>
    </row>
    <row r="24" spans="1:11">
      <c r="A24" s="811"/>
      <c r="B24" s="78"/>
      <c r="C24" s="77"/>
      <c r="D24" s="77"/>
      <c r="E24" s="77"/>
      <c r="F24" s="77"/>
      <c r="G24" s="77"/>
      <c r="J24" s="93"/>
      <c r="K24" s="94"/>
    </row>
    <row r="25" spans="1:11">
      <c r="A25" s="811"/>
      <c r="B25" s="78"/>
      <c r="C25" s="77"/>
      <c r="D25" s="77"/>
      <c r="E25" s="77"/>
      <c r="F25" s="77"/>
      <c r="G25" s="77"/>
      <c r="J25" s="93"/>
      <c r="K25" s="94"/>
    </row>
    <row r="26" spans="1:11">
      <c r="A26" s="811"/>
      <c r="B26" s="78"/>
      <c r="C26" s="77"/>
      <c r="D26" s="77"/>
      <c r="E26" s="77"/>
      <c r="F26" s="77"/>
      <c r="G26" s="77"/>
      <c r="J26" s="93"/>
      <c r="K26" s="94"/>
    </row>
    <row r="27" spans="1:11">
      <c r="A27" s="811"/>
      <c r="B27" s="78"/>
      <c r="C27" s="77"/>
      <c r="D27" s="77"/>
      <c r="E27" s="77"/>
      <c r="F27" s="77"/>
      <c r="G27" s="77"/>
      <c r="J27" s="95"/>
      <c r="K27" s="94"/>
    </row>
    <row r="28" spans="1:11">
      <c r="A28" s="811"/>
      <c r="B28" s="78"/>
      <c r="C28" s="77"/>
      <c r="D28" s="77"/>
      <c r="E28" s="77"/>
      <c r="F28" s="77"/>
      <c r="G28" s="77"/>
      <c r="J28" s="95"/>
      <c r="K28" s="94"/>
    </row>
    <row r="29" spans="1:11">
      <c r="A29" s="811"/>
      <c r="B29" s="78"/>
      <c r="C29" s="77"/>
      <c r="D29" s="77"/>
      <c r="E29" s="77"/>
      <c r="F29" s="77"/>
      <c r="G29" s="77"/>
      <c r="J29" s="96"/>
      <c r="K29" s="94"/>
    </row>
    <row r="30" spans="1:11">
      <c r="A30" s="811"/>
      <c r="B30" s="11"/>
      <c r="C30" s="77"/>
      <c r="D30" s="77"/>
      <c r="E30" s="77"/>
      <c r="F30" s="77"/>
      <c r="G30" s="77"/>
      <c r="J30" s="97"/>
      <c r="K30" s="94"/>
    </row>
    <row r="31" spans="1:11">
      <c r="A31" s="811"/>
      <c r="B31" s="78"/>
      <c r="C31" s="77"/>
      <c r="D31" s="77"/>
      <c r="E31" s="77"/>
      <c r="F31" s="77"/>
      <c r="G31" s="77"/>
      <c r="J31" s="95"/>
      <c r="K31" s="94"/>
    </row>
    <row r="32" spans="1:11">
      <c r="A32" s="811"/>
      <c r="B32" s="78"/>
      <c r="C32" s="77"/>
      <c r="D32" s="77"/>
      <c r="E32" s="77"/>
      <c r="F32" s="77"/>
      <c r="G32" s="77"/>
      <c r="J32" s="98"/>
      <c r="K32" s="94"/>
    </row>
    <row r="33" spans="1:11">
      <c r="A33" s="811"/>
      <c r="B33" s="77"/>
      <c r="C33" s="77"/>
      <c r="D33" s="77"/>
      <c r="E33" s="77"/>
      <c r="F33" s="77"/>
      <c r="G33" s="77"/>
      <c r="J33" s="98"/>
      <c r="K33" s="94"/>
    </row>
    <row r="34" spans="1:11">
      <c r="A34" s="811"/>
      <c r="B34" s="77"/>
      <c r="C34" s="77"/>
      <c r="D34" s="77"/>
      <c r="E34" s="77"/>
      <c r="F34" s="77"/>
      <c r="G34" s="77"/>
      <c r="J34" s="98"/>
      <c r="K34" s="94"/>
    </row>
    <row r="35" spans="1:11">
      <c r="A35" s="811"/>
      <c r="B35" s="714" t="s">
        <v>373</v>
      </c>
      <c r="C35" s="77"/>
      <c r="D35" s="77"/>
      <c r="E35" s="77"/>
      <c r="F35" s="77"/>
      <c r="G35" s="77"/>
      <c r="J35" s="98"/>
      <c r="K35" s="94"/>
    </row>
    <row r="36" spans="1:11">
      <c r="A36" s="811"/>
      <c r="B36" s="714"/>
      <c r="C36" s="77"/>
      <c r="D36" s="77"/>
      <c r="E36" s="77"/>
      <c r="F36" s="77"/>
      <c r="G36" s="77"/>
      <c r="J36" s="93"/>
      <c r="K36" s="94"/>
    </row>
    <row r="37" spans="1:11">
      <c r="A37" s="811"/>
      <c r="B37" s="77"/>
      <c r="C37" s="77"/>
      <c r="D37" s="77"/>
      <c r="E37" s="77"/>
      <c r="F37" s="77"/>
      <c r="G37" s="77"/>
      <c r="H37" s="74"/>
      <c r="J37" s="93"/>
      <c r="K37" s="94"/>
    </row>
    <row r="38" spans="1:11">
      <c r="A38" s="811"/>
      <c r="B38" s="11"/>
      <c r="C38" s="77"/>
      <c r="D38" s="77"/>
      <c r="E38" s="77"/>
      <c r="F38" s="77"/>
      <c r="G38" s="77"/>
      <c r="J38" s="93"/>
      <c r="K38" s="94"/>
    </row>
    <row r="39" spans="1:11">
      <c r="A39" s="811"/>
      <c r="C39" s="77"/>
      <c r="D39" s="77"/>
      <c r="E39" s="77"/>
      <c r="F39" s="77"/>
      <c r="G39" s="77"/>
      <c r="J39" s="93"/>
      <c r="K39" s="94"/>
    </row>
    <row r="40" spans="1:11">
      <c r="A40" s="811"/>
      <c r="B40" s="77"/>
      <c r="C40" s="77"/>
      <c r="D40" s="77"/>
      <c r="E40" s="77"/>
      <c r="F40" s="77"/>
      <c r="G40" s="77"/>
      <c r="J40" s="93"/>
      <c r="K40" s="94"/>
    </row>
    <row r="41" spans="1:11">
      <c r="A41" s="811"/>
      <c r="B41" s="77"/>
      <c r="C41" s="77"/>
      <c r="D41" s="77"/>
      <c r="E41" s="77"/>
      <c r="F41" s="77"/>
      <c r="G41" s="77"/>
      <c r="J41" s="93"/>
      <c r="K41" s="94"/>
    </row>
    <row r="42" spans="1:11">
      <c r="A42" s="811"/>
      <c r="B42" s="77"/>
      <c r="C42" s="77"/>
      <c r="D42" s="77"/>
      <c r="E42" s="77"/>
      <c r="F42" s="77"/>
      <c r="G42" s="77"/>
      <c r="J42" s="93"/>
      <c r="K42" s="94"/>
    </row>
    <row r="43" spans="1:11">
      <c r="A43" s="811"/>
      <c r="B43" s="77"/>
      <c r="C43" s="77"/>
      <c r="D43" s="77"/>
      <c r="E43" s="77"/>
      <c r="F43" s="77"/>
      <c r="G43" s="77"/>
      <c r="J43" s="93"/>
      <c r="K43" s="94"/>
    </row>
    <row r="44" spans="1:11">
      <c r="A44" s="811"/>
      <c r="B44" s="77"/>
      <c r="C44" s="77"/>
      <c r="D44" s="77"/>
      <c r="E44" s="79"/>
      <c r="F44" s="715" t="s">
        <v>213</v>
      </c>
      <c r="G44" s="77"/>
      <c r="J44" s="93"/>
      <c r="K44" s="94"/>
    </row>
    <row r="45" spans="1:11">
      <c r="A45" s="811"/>
      <c r="B45" s="77"/>
      <c r="C45" s="77"/>
      <c r="D45" s="77"/>
      <c r="E45" s="77"/>
      <c r="F45" s="77"/>
      <c r="G45" s="77"/>
      <c r="J45" s="93"/>
      <c r="K45" s="94"/>
    </row>
    <row r="46" spans="1:11">
      <c r="A46" s="811"/>
      <c r="B46" s="77"/>
      <c r="C46" s="77"/>
      <c r="D46" s="77"/>
      <c r="E46" s="77"/>
      <c r="G46" s="77"/>
      <c r="J46" s="93"/>
      <c r="K46" s="94"/>
    </row>
    <row r="47" spans="1:11">
      <c r="A47" s="811"/>
      <c r="B47" s="77"/>
      <c r="C47" s="77"/>
      <c r="D47" s="77"/>
      <c r="E47" s="77"/>
      <c r="F47" s="77"/>
      <c r="G47" s="77"/>
      <c r="J47" s="93"/>
      <c r="K47" s="94"/>
    </row>
    <row r="48" spans="1:11">
      <c r="A48" s="811"/>
      <c r="B48" s="77"/>
      <c r="C48" s="77"/>
      <c r="D48" s="77"/>
      <c r="E48" s="77"/>
      <c r="F48" s="77"/>
      <c r="G48" s="77"/>
      <c r="J48" s="93"/>
      <c r="K48" s="94"/>
    </row>
    <row r="49" spans="1:11">
      <c r="A49" s="811"/>
      <c r="B49" s="77"/>
      <c r="C49" s="77"/>
      <c r="D49" s="77"/>
      <c r="E49" s="77"/>
      <c r="F49" s="77"/>
      <c r="G49" s="77"/>
      <c r="J49" s="93"/>
      <c r="K49" s="94"/>
    </row>
    <row r="50" spans="1:11">
      <c r="A50" s="811"/>
      <c r="B50" s="401"/>
      <c r="C50" s="77"/>
      <c r="D50" s="77"/>
      <c r="E50" s="77"/>
      <c r="F50" s="77"/>
      <c r="G50" s="77"/>
      <c r="J50" s="93"/>
      <c r="K50" s="94"/>
    </row>
    <row r="51" spans="1:11">
      <c r="A51" s="811"/>
      <c r="B51" s="77"/>
      <c r="C51" s="77"/>
      <c r="D51" s="77"/>
      <c r="E51" s="77"/>
      <c r="F51" s="77"/>
      <c r="G51" s="77"/>
      <c r="J51" s="98"/>
      <c r="K51" s="94"/>
    </row>
    <row r="52" spans="1:11">
      <c r="A52" s="811"/>
      <c r="B52" s="77"/>
      <c r="C52" s="77"/>
      <c r="D52" s="77"/>
      <c r="E52" s="77"/>
      <c r="F52" s="77"/>
      <c r="G52" s="77"/>
      <c r="J52" s="98"/>
      <c r="K52" s="94"/>
    </row>
    <row r="53" spans="1:11">
      <c r="A53" s="811"/>
      <c r="B53" s="11"/>
      <c r="C53" s="77"/>
      <c r="D53" s="77"/>
      <c r="E53" s="77"/>
      <c r="F53" s="77"/>
      <c r="G53" s="77"/>
      <c r="J53" s="98"/>
      <c r="K53" s="94"/>
    </row>
    <row r="54" spans="1:11">
      <c r="A54" s="811"/>
      <c r="B54" s="401" t="s">
        <v>372</v>
      </c>
      <c r="C54" s="77"/>
      <c r="D54" s="77"/>
      <c r="E54" s="815" t="s">
        <v>686</v>
      </c>
      <c r="F54" s="815"/>
      <c r="G54" s="815"/>
      <c r="J54" s="98"/>
      <c r="K54" s="94"/>
    </row>
    <row r="55" spans="1:11">
      <c r="A55" s="811"/>
      <c r="B55" s="716"/>
      <c r="C55" s="401"/>
      <c r="D55" s="815" t="s">
        <v>685</v>
      </c>
      <c r="E55" s="815"/>
      <c r="F55" s="815"/>
      <c r="G55" s="815"/>
      <c r="J55" s="98"/>
      <c r="K55" s="94"/>
    </row>
    <row r="56" spans="1:11">
      <c r="A56" s="811"/>
      <c r="B56" s="716"/>
      <c r="C56" s="401"/>
      <c r="D56" s="714"/>
      <c r="E56" s="714"/>
      <c r="F56" s="714"/>
      <c r="G56" s="714"/>
      <c r="J56" s="98"/>
      <c r="K56" s="94"/>
    </row>
    <row r="57" spans="1:11">
      <c r="A57" s="811"/>
      <c r="B57" s="77"/>
      <c r="C57" s="77"/>
      <c r="D57" s="77"/>
      <c r="E57" s="77"/>
      <c r="F57" s="77"/>
      <c r="G57" s="77"/>
      <c r="J57" s="98"/>
      <c r="K57" s="94"/>
    </row>
    <row r="58" spans="1:11">
      <c r="J58" s="98"/>
      <c r="K58" s="94"/>
    </row>
    <row r="59" spans="1:11">
      <c r="J59" s="96"/>
      <c r="K59" s="94"/>
    </row>
    <row r="60" spans="1:11">
      <c r="J60" s="98"/>
      <c r="K60" s="94"/>
    </row>
    <row r="61" spans="1:11">
      <c r="J61" s="98"/>
      <c r="K61" s="94"/>
    </row>
    <row r="62" spans="1:11">
      <c r="J62" s="98"/>
      <c r="K62" s="94"/>
    </row>
    <row r="63" spans="1:11">
      <c r="J63" s="99"/>
      <c r="K63" s="94"/>
    </row>
    <row r="64" spans="1:11">
      <c r="J64" s="100"/>
      <c r="K64" s="94"/>
    </row>
  </sheetData>
  <protectedRanges>
    <protectedRange sqref="F19 G15:G18 D20:E20 F21 D21 C10 E15:E18 D7:D9 C12 D11 C15 D16:D19 D13:D14 E7:E14 G7:G14" name="Plage1"/>
  </protectedRanges>
  <mergeCells count="9">
    <mergeCell ref="A2:A57"/>
    <mergeCell ref="C19:G19"/>
    <mergeCell ref="C21:G21"/>
    <mergeCell ref="C10:E10"/>
    <mergeCell ref="C12:E12"/>
    <mergeCell ref="C15:D15"/>
    <mergeCell ref="C7:G7"/>
    <mergeCell ref="E54:G54"/>
    <mergeCell ref="D55:G55"/>
  </mergeCells>
  <dataValidations count="1">
    <dataValidation type="list" allowBlank="1" showInputMessage="1" sqref="G18">
      <formula1>Commercial</formula1>
    </dataValidation>
  </dataValidations>
  <printOptions horizontalCentered="1"/>
  <pageMargins left="0.31496062992125984" right="0" top="0.35433070866141736" bottom="0" header="0.31496062992125984" footer="0.6692913385826772"/>
  <pageSetup paperSize="9" orientation="portrait" r:id="rId1"/>
  <headerFooter>
    <oddHeader>&amp;R&amp;G</oddHeader>
    <oddFooter>Page &amp;P</oddFooter>
  </headerFooter>
  <drawing r:id="rId2"/>
  <legacyDrawingHF r:id="rId3"/>
  <extLst>
    <ext xmlns:x14="http://schemas.microsoft.com/office/spreadsheetml/2009/9/main" uri="{CCE6A557-97BC-4b89-ADB6-D9C93CAAB3DF}">
      <x14:dataValidations xmlns:xm="http://schemas.microsoft.com/office/excel/2006/main" count="3">
        <x14:dataValidation type="list" allowBlank="1" showInputMessage="1" showErrorMessage="1">
          <x14:formula1>
            <xm:f>Commerce!$A$22:$A$34</xm:f>
          </x14:formula1>
          <xm:sqref>D20</xm:sqref>
        </x14:dataValidation>
        <x14:dataValidation type="list" allowBlank="1" showInputMessage="1" showErrorMessage="1">
          <x14:formula1>
            <xm:f>Commerce!$A$2:$A$19</xm:f>
          </x14:formula1>
          <xm:sqref>D18</xm:sqref>
        </x14:dataValidation>
        <x14:dataValidation type="list" allowBlank="1" showInputMessage="1" showErrorMessage="1">
          <x14:formula1>
            <xm:f>DC!$B$1:$C$1</xm:f>
          </x14:formula1>
          <xm:sqref>B1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A1:Y201"/>
  <sheetViews>
    <sheetView view="pageBreakPreview" topLeftCell="A148" zoomScale="85" zoomScaleNormal="100" zoomScaleSheetLayoutView="85" zoomScalePageLayoutView="80" workbookViewId="0">
      <selection activeCell="I190" sqref="I190"/>
    </sheetView>
  </sheetViews>
  <sheetFormatPr baseColWidth="10" defaultRowHeight="12.75"/>
  <cols>
    <col min="1" max="1" width="18.28515625" style="113" customWidth="1"/>
    <col min="2" max="2" width="20.42578125" style="113" customWidth="1"/>
    <col min="3" max="3" width="15" style="113" customWidth="1"/>
    <col min="4" max="4" width="14.42578125" style="113" customWidth="1"/>
    <col min="5" max="5" width="13.7109375" style="113" customWidth="1"/>
    <col min="6" max="6" width="14.85546875" style="113" customWidth="1"/>
    <col min="7" max="7" width="16.5703125" style="113" customWidth="1"/>
    <col min="8" max="8" width="16.42578125" style="113" customWidth="1"/>
    <col min="9" max="9" width="24.42578125" style="116" customWidth="1"/>
    <col min="10" max="10" width="23.140625" style="116" customWidth="1"/>
    <col min="11" max="11" width="22.140625" style="116" customWidth="1"/>
    <col min="12" max="12" width="25.140625" style="116" customWidth="1"/>
    <col min="13" max="13" width="23.5703125" style="116" customWidth="1"/>
    <col min="14" max="14" width="14" style="116" customWidth="1"/>
    <col min="15" max="15" width="5.7109375" style="116" customWidth="1"/>
    <col min="16" max="16" width="33.7109375" style="116" customWidth="1"/>
    <col min="17" max="21" width="11.42578125" style="113"/>
    <col min="22" max="22" width="13.42578125" style="113" customWidth="1"/>
    <col min="23" max="23" width="13.5703125" style="113" customWidth="1"/>
    <col min="24" max="24" width="13" style="113" customWidth="1"/>
    <col min="25" max="16384" width="11.42578125" style="113"/>
  </cols>
  <sheetData>
    <row r="1" spans="1:25" ht="12.75" customHeight="1">
      <c r="A1" s="101"/>
      <c r="B1" s="101"/>
      <c r="C1" s="102"/>
      <c r="D1" s="103"/>
      <c r="E1" s="103"/>
      <c r="F1" s="103"/>
      <c r="G1" s="103"/>
      <c r="H1" s="103"/>
      <c r="I1" s="103"/>
      <c r="J1" s="103"/>
      <c r="K1" s="104"/>
      <c r="L1" s="104"/>
      <c r="M1" s="104"/>
      <c r="N1" s="105"/>
      <c r="O1" s="106"/>
      <c r="P1" s="107"/>
      <c r="Q1" s="108"/>
      <c r="R1" s="109"/>
      <c r="S1" s="110"/>
      <c r="T1" s="111"/>
      <c r="U1" s="110"/>
      <c r="V1" s="110"/>
      <c r="W1" s="110"/>
      <c r="X1" s="110"/>
      <c r="Y1" s="112"/>
    </row>
    <row r="2" spans="1:25">
      <c r="A2" s="115"/>
      <c r="B2" s="115"/>
      <c r="C2" s="115"/>
      <c r="D2" s="114"/>
      <c r="E2" s="114"/>
      <c r="F2" s="114"/>
      <c r="G2" s="114"/>
      <c r="I2" s="113"/>
      <c r="J2" s="104"/>
      <c r="K2" s="104"/>
      <c r="L2" s="104"/>
      <c r="M2" s="104"/>
    </row>
    <row r="3" spans="1:25">
      <c r="A3" s="115"/>
      <c r="B3" s="115"/>
      <c r="C3" s="115"/>
      <c r="D3" s="114"/>
      <c r="E3" s="114"/>
      <c r="F3" s="114"/>
      <c r="G3" s="114"/>
      <c r="I3" s="113"/>
      <c r="J3" s="104"/>
      <c r="K3" s="104"/>
      <c r="L3" s="104"/>
      <c r="M3" s="104"/>
    </row>
    <row r="4" spans="1:25" ht="14.25">
      <c r="A4" s="115"/>
      <c r="B4" s="115"/>
      <c r="C4" s="115"/>
      <c r="D4" s="114"/>
      <c r="E4" s="114"/>
      <c r="F4" s="114"/>
      <c r="G4" s="114"/>
      <c r="H4" s="117" t="s">
        <v>342</v>
      </c>
      <c r="I4" s="118"/>
      <c r="J4" s="104"/>
      <c r="K4" s="104"/>
      <c r="L4" s="104"/>
      <c r="M4" s="104"/>
    </row>
    <row r="5" spans="1:25" ht="15.75">
      <c r="A5" s="115"/>
      <c r="B5" s="816"/>
      <c r="C5" s="816"/>
      <c r="D5" s="407"/>
      <c r="E5" s="215"/>
      <c r="F5" s="215"/>
      <c r="G5" s="408"/>
      <c r="H5" s="117" t="s">
        <v>566</v>
      </c>
      <c r="J5" s="120"/>
      <c r="K5" s="104"/>
      <c r="L5" s="104"/>
      <c r="M5" s="104"/>
    </row>
    <row r="6" spans="1:25" ht="15" customHeight="1">
      <c r="A6" s="406" t="s">
        <v>97</v>
      </c>
      <c r="B6" s="817"/>
      <c r="C6" s="818"/>
      <c r="D6" s="409"/>
      <c r="E6" s="215"/>
      <c r="F6" s="215"/>
      <c r="G6" s="408"/>
      <c r="H6" s="121"/>
      <c r="K6" s="104"/>
      <c r="L6" s="104"/>
      <c r="M6" s="104"/>
      <c r="N6" s="122"/>
    </row>
    <row r="7" spans="1:25">
      <c r="A7" s="115"/>
      <c r="B7" s="119"/>
      <c r="C7" s="119"/>
      <c r="D7" s="115"/>
      <c r="E7" s="115"/>
      <c r="F7" s="119"/>
      <c r="G7" s="115"/>
      <c r="H7" s="123"/>
      <c r="I7" s="124"/>
      <c r="J7" s="104"/>
      <c r="K7" s="104"/>
      <c r="L7" s="104"/>
      <c r="M7" s="104"/>
    </row>
    <row r="8" spans="1:25" ht="20.25">
      <c r="A8" s="831" t="s">
        <v>252</v>
      </c>
      <c r="B8" s="832"/>
      <c r="C8" s="833">
        <f>'P GARDE'!C15</f>
        <v>59</v>
      </c>
      <c r="D8" s="834"/>
      <c r="E8" s="125"/>
      <c r="F8" s="126">
        <f ca="1">TODAY()</f>
        <v>43056</v>
      </c>
      <c r="G8" s="127"/>
      <c r="H8" s="128" t="s">
        <v>363</v>
      </c>
      <c r="I8" s="129"/>
      <c r="K8" s="104"/>
      <c r="L8" s="104"/>
      <c r="M8" s="104"/>
    </row>
    <row r="9" spans="1:25" ht="14.25">
      <c r="A9" s="130"/>
      <c r="B9" s="130"/>
      <c r="C9" s="130"/>
      <c r="D9" s="131"/>
      <c r="E9" s="130"/>
      <c r="F9" s="132"/>
      <c r="G9" s="133"/>
      <c r="H9" s="123"/>
      <c r="I9" s="118"/>
      <c r="J9" s="104"/>
      <c r="K9" s="104"/>
      <c r="L9" s="104"/>
      <c r="M9" s="104"/>
    </row>
    <row r="10" spans="1:25" ht="15" customHeight="1">
      <c r="A10" s="134" t="s">
        <v>34</v>
      </c>
      <c r="B10" s="115"/>
      <c r="C10" s="115"/>
      <c r="D10" s="115"/>
      <c r="E10" s="115"/>
      <c r="F10" s="115"/>
      <c r="G10" s="115"/>
      <c r="H10" s="123"/>
      <c r="I10" s="118"/>
      <c r="J10" s="104"/>
      <c r="K10" s="104"/>
      <c r="L10" s="104"/>
      <c r="M10" s="104"/>
    </row>
    <row r="11" spans="1:25" ht="14.25">
      <c r="A11" s="135"/>
      <c r="B11" s="115"/>
      <c r="C11" s="115"/>
      <c r="D11" s="115"/>
      <c r="E11" s="115"/>
      <c r="F11" s="115"/>
      <c r="G11" s="115"/>
      <c r="H11" s="123"/>
      <c r="I11" s="118" t="s">
        <v>245</v>
      </c>
      <c r="J11" s="104"/>
      <c r="K11" s="104"/>
      <c r="L11" s="104"/>
      <c r="M11" s="104"/>
    </row>
    <row r="12" spans="1:25" ht="14.25">
      <c r="A12" s="835" t="s">
        <v>35</v>
      </c>
      <c r="B12" s="835"/>
      <c r="C12" s="835"/>
      <c r="D12" s="835"/>
      <c r="E12" s="835"/>
      <c r="F12" s="835"/>
      <c r="G12" s="835"/>
      <c r="H12" s="123"/>
      <c r="I12" s="118"/>
      <c r="J12" s="136"/>
      <c r="K12" s="104"/>
      <c r="L12" s="104"/>
      <c r="M12" s="104"/>
    </row>
    <row r="13" spans="1:25" ht="14.25">
      <c r="A13" s="835"/>
      <c r="B13" s="835"/>
      <c r="C13" s="835"/>
      <c r="D13" s="835"/>
      <c r="E13" s="835"/>
      <c r="F13" s="835"/>
      <c r="G13" s="835"/>
      <c r="H13" s="123"/>
      <c r="I13" s="118"/>
      <c r="J13" s="136"/>
      <c r="K13" s="104"/>
      <c r="L13" s="104"/>
      <c r="M13" s="104"/>
    </row>
    <row r="14" spans="1:25" ht="14.25">
      <c r="A14" s="137"/>
      <c r="B14" s="137"/>
      <c r="C14" s="137"/>
      <c r="D14" s="137"/>
      <c r="E14" s="137"/>
      <c r="F14" s="137"/>
      <c r="G14" s="137"/>
      <c r="H14" s="123"/>
      <c r="I14" s="118"/>
      <c r="J14" s="136"/>
      <c r="K14" s="104"/>
      <c r="L14" s="104"/>
      <c r="M14" s="104"/>
    </row>
    <row r="15" spans="1:25" ht="14.25">
      <c r="A15" s="134" t="s">
        <v>36</v>
      </c>
      <c r="B15" s="115"/>
      <c r="C15" s="115"/>
      <c r="D15" s="115"/>
      <c r="E15" s="115"/>
      <c r="F15" s="115"/>
      <c r="G15" s="115"/>
      <c r="H15" s="123"/>
      <c r="I15" s="104"/>
      <c r="J15" s="104"/>
      <c r="K15" s="104"/>
      <c r="L15" s="104"/>
      <c r="M15" s="104"/>
    </row>
    <row r="16" spans="1:25" ht="15">
      <c r="A16" s="138" t="s">
        <v>367</v>
      </c>
      <c r="B16" s="139" t="s">
        <v>37</v>
      </c>
      <c r="C16" s="140"/>
      <c r="D16" s="141"/>
      <c r="E16" s="141"/>
      <c r="F16" s="142"/>
      <c r="G16" s="143" t="s">
        <v>38</v>
      </c>
      <c r="H16" s="123"/>
      <c r="I16" s="104"/>
      <c r="J16" s="104"/>
      <c r="K16" s="104"/>
      <c r="L16" s="104"/>
      <c r="M16" s="104"/>
    </row>
    <row r="17" spans="1:13" ht="15">
      <c r="A17" s="138" t="s">
        <v>368</v>
      </c>
      <c r="B17" s="139" t="s">
        <v>39</v>
      </c>
      <c r="C17" s="140"/>
      <c r="D17" s="141"/>
      <c r="E17" s="141"/>
      <c r="F17" s="142"/>
      <c r="G17" s="143" t="s">
        <v>38</v>
      </c>
      <c r="H17" s="123"/>
      <c r="I17" s="118"/>
      <c r="J17" s="104"/>
      <c r="K17" s="104"/>
      <c r="L17" s="104"/>
      <c r="M17" s="104"/>
    </row>
    <row r="18" spans="1:13" ht="15">
      <c r="A18" s="138" t="s">
        <v>369</v>
      </c>
      <c r="B18" s="139" t="s">
        <v>40</v>
      </c>
      <c r="C18" s="140"/>
      <c r="D18" s="141"/>
      <c r="E18" s="141"/>
      <c r="F18" s="142"/>
      <c r="G18" s="143" t="s">
        <v>38</v>
      </c>
      <c r="H18" s="123"/>
      <c r="I18" s="118"/>
      <c r="J18" s="104"/>
      <c r="K18" s="104"/>
      <c r="L18" s="104"/>
      <c r="M18" s="104"/>
    </row>
    <row r="19" spans="1:13" ht="15">
      <c r="A19" s="138" t="s">
        <v>370</v>
      </c>
      <c r="B19" s="139" t="s">
        <v>41</v>
      </c>
      <c r="C19" s="140"/>
      <c r="D19" s="141"/>
      <c r="E19" s="141"/>
      <c r="F19" s="142"/>
      <c r="G19" s="143" t="s">
        <v>38</v>
      </c>
      <c r="H19" s="123"/>
      <c r="I19" s="144"/>
      <c r="J19" s="145"/>
      <c r="K19" s="104"/>
      <c r="L19" s="104"/>
      <c r="M19" s="104"/>
    </row>
    <row r="20" spans="1:13" ht="15">
      <c r="A20" s="138" t="s">
        <v>371</v>
      </c>
      <c r="B20" s="139" t="s">
        <v>42</v>
      </c>
      <c r="C20" s="140"/>
      <c r="D20" s="141"/>
      <c r="E20" s="141"/>
      <c r="F20" s="142"/>
      <c r="G20" s="143" t="s">
        <v>38</v>
      </c>
      <c r="H20" s="123"/>
      <c r="I20" s="144"/>
      <c r="J20" s="145"/>
      <c r="K20" s="104"/>
      <c r="L20" s="104"/>
      <c r="M20" s="104"/>
    </row>
    <row r="21" spans="1:13" ht="15">
      <c r="A21" s="146"/>
      <c r="B21" s="147"/>
      <c r="C21" s="148"/>
      <c r="D21" s="148"/>
      <c r="E21" s="148"/>
      <c r="F21" s="115"/>
      <c r="G21" s="143"/>
      <c r="H21" s="123"/>
      <c r="I21" s="144"/>
      <c r="J21" s="145"/>
      <c r="K21" s="104"/>
      <c r="L21" s="104"/>
      <c r="M21" s="104"/>
    </row>
    <row r="22" spans="1:13">
      <c r="A22" s="115"/>
      <c r="B22" s="115"/>
      <c r="C22" s="115"/>
      <c r="D22" s="115"/>
      <c r="E22" s="115"/>
      <c r="F22" s="115"/>
      <c r="G22" s="115"/>
      <c r="H22" s="123"/>
      <c r="I22" s="104"/>
      <c r="J22" s="104"/>
      <c r="K22" s="104"/>
      <c r="L22" s="104"/>
      <c r="M22" s="104"/>
    </row>
    <row r="23" spans="1:13" ht="15.75">
      <c r="A23" s="156" t="s">
        <v>45</v>
      </c>
      <c r="B23" s="157"/>
      <c r="C23" s="157"/>
      <c r="D23" s="115"/>
      <c r="E23" s="115"/>
      <c r="F23" s="115"/>
      <c r="G23" s="115"/>
      <c r="H23" s="123"/>
      <c r="I23" s="158"/>
      <c r="J23" s="104"/>
      <c r="K23" s="104"/>
      <c r="L23" s="104"/>
      <c r="M23" s="104"/>
    </row>
    <row r="24" spans="1:13" ht="14.25">
      <c r="A24" s="135"/>
      <c r="B24" s="115"/>
      <c r="C24" s="115"/>
      <c r="D24" s="115"/>
      <c r="E24" s="115"/>
      <c r="F24" s="115"/>
      <c r="G24" s="115"/>
      <c r="H24" s="123"/>
      <c r="I24" s="118"/>
      <c r="J24" s="104"/>
      <c r="K24" s="104"/>
      <c r="L24" s="104"/>
      <c r="M24" s="104"/>
    </row>
    <row r="25" spans="1:13" ht="14.25">
      <c r="A25" s="115"/>
      <c r="B25" s="115"/>
      <c r="C25" s="115"/>
      <c r="D25" s="115"/>
      <c r="E25" s="115"/>
      <c r="F25" s="115"/>
      <c r="G25" s="115"/>
      <c r="H25" s="123"/>
      <c r="I25" s="118"/>
      <c r="J25" s="104"/>
      <c r="K25" s="104"/>
      <c r="L25" s="104"/>
      <c r="M25" s="104"/>
    </row>
    <row r="26" spans="1:13" ht="15">
      <c r="A26" s="159">
        <v>1</v>
      </c>
      <c r="B26" s="836" t="s">
        <v>46</v>
      </c>
      <c r="C26" s="836"/>
      <c r="D26" s="837" t="s">
        <v>669</v>
      </c>
      <c r="E26" s="837"/>
      <c r="F26" s="837"/>
      <c r="G26" s="838"/>
      <c r="H26" s="123"/>
      <c r="I26" s="104"/>
      <c r="J26" s="104"/>
      <c r="K26" s="104"/>
      <c r="L26" s="104"/>
      <c r="M26" s="104"/>
    </row>
    <row r="27" spans="1:13" ht="15">
      <c r="A27" s="819">
        <v>2</v>
      </c>
      <c r="B27" s="822" t="s">
        <v>48</v>
      </c>
      <c r="C27" s="822"/>
      <c r="D27" s="823" t="s">
        <v>49</v>
      </c>
      <c r="E27" s="823"/>
      <c r="F27" s="823"/>
      <c r="G27" s="824"/>
      <c r="H27" s="123"/>
      <c r="I27" s="104"/>
      <c r="J27" s="104"/>
      <c r="K27" s="104"/>
      <c r="L27" s="104"/>
      <c r="M27" s="104"/>
    </row>
    <row r="28" spans="1:13" ht="14.25">
      <c r="A28" s="820"/>
      <c r="B28" s="825"/>
      <c r="C28" s="825"/>
      <c r="D28" s="826" t="s">
        <v>365</v>
      </c>
      <c r="E28" s="826"/>
      <c r="F28" s="826"/>
      <c r="G28" s="827"/>
      <c r="H28" s="123"/>
      <c r="I28" s="104"/>
      <c r="J28" s="104"/>
      <c r="K28" s="104"/>
      <c r="L28" s="104"/>
      <c r="M28" s="104"/>
    </row>
    <row r="29" spans="1:13" ht="14.25">
      <c r="A29" s="821"/>
      <c r="B29" s="828"/>
      <c r="C29" s="828"/>
      <c r="D29" s="829" t="s">
        <v>366</v>
      </c>
      <c r="E29" s="829"/>
      <c r="F29" s="829"/>
      <c r="G29" s="830"/>
      <c r="H29" s="123"/>
      <c r="I29" s="104"/>
      <c r="J29" s="104"/>
      <c r="K29" s="104"/>
      <c r="L29" s="104"/>
      <c r="M29" s="104"/>
    </row>
    <row r="30" spans="1:13" ht="14.25" customHeight="1">
      <c r="A30" s="159">
        <v>3</v>
      </c>
      <c r="B30" s="836" t="s">
        <v>50</v>
      </c>
      <c r="C30" s="836"/>
      <c r="D30" s="160" t="str">
        <f>'Fiche prix'!D38</f>
        <v>FCA (CCI 2010)</v>
      </c>
      <c r="E30" s="160"/>
      <c r="F30" s="389">
        <f>'Fiche prix'!E38</f>
        <v>0</v>
      </c>
      <c r="G30" s="161"/>
      <c r="H30" s="162" t="s">
        <v>364</v>
      </c>
      <c r="I30" s="163"/>
      <c r="J30" s="164" t="s">
        <v>341</v>
      </c>
      <c r="K30" s="104"/>
      <c r="L30" s="104"/>
      <c r="M30" s="104"/>
    </row>
    <row r="31" spans="1:13" ht="14.25" customHeight="1">
      <c r="A31" s="159">
        <v>4</v>
      </c>
      <c r="B31" s="836" t="s">
        <v>51</v>
      </c>
      <c r="C31" s="836"/>
      <c r="D31" s="839">
        <v>42186</v>
      </c>
      <c r="E31" s="837"/>
      <c r="F31" s="837"/>
      <c r="G31" s="838"/>
      <c r="H31" s="123"/>
      <c r="I31" s="104"/>
      <c r="J31" s="104"/>
      <c r="K31" s="104"/>
      <c r="L31" s="104"/>
      <c r="M31" s="104"/>
    </row>
    <row r="32" spans="1:13" ht="15">
      <c r="A32" s="159">
        <v>5</v>
      </c>
      <c r="B32" s="836" t="s">
        <v>52</v>
      </c>
      <c r="C32" s="836"/>
      <c r="D32" s="165" t="s">
        <v>101</v>
      </c>
      <c r="E32" s="166">
        <f ca="1">F8+90</f>
        <v>43146</v>
      </c>
      <c r="F32" s="165"/>
      <c r="G32" s="167"/>
      <c r="H32" s="168"/>
      <c r="I32" s="123"/>
      <c r="J32" s="104"/>
      <c r="K32" s="104"/>
      <c r="L32" s="104"/>
      <c r="M32" s="104"/>
    </row>
    <row r="33" spans="1:13" ht="26.25">
      <c r="A33" s="169" t="s">
        <v>332</v>
      </c>
      <c r="B33" s="822" t="s">
        <v>53</v>
      </c>
      <c r="C33" s="822"/>
      <c r="D33" s="170">
        <v>12</v>
      </c>
      <c r="E33" s="823" t="s">
        <v>255</v>
      </c>
      <c r="F33" s="823"/>
      <c r="G33" s="824"/>
      <c r="H33" s="171" t="s">
        <v>376</v>
      </c>
      <c r="I33" s="172"/>
      <c r="J33" s="104"/>
      <c r="K33" s="104"/>
      <c r="L33" s="104"/>
      <c r="M33" s="104"/>
    </row>
    <row r="34" spans="1:13" ht="15">
      <c r="A34" s="173"/>
      <c r="B34" s="174"/>
      <c r="C34" s="174"/>
      <c r="D34" s="840" t="s">
        <v>256</v>
      </c>
      <c r="E34" s="840"/>
      <c r="F34" s="840"/>
      <c r="G34" s="841"/>
      <c r="H34" s="123"/>
      <c r="I34" s="104"/>
      <c r="J34" s="104"/>
      <c r="K34" s="104"/>
      <c r="L34" s="104"/>
      <c r="M34" s="104"/>
    </row>
    <row r="35" spans="1:13" ht="15">
      <c r="A35" s="173"/>
      <c r="B35" s="174"/>
      <c r="C35" s="174"/>
      <c r="D35" s="840"/>
      <c r="E35" s="840"/>
      <c r="F35" s="840"/>
      <c r="G35" s="841"/>
      <c r="H35" s="123"/>
      <c r="I35" s="104"/>
      <c r="J35" s="104"/>
      <c r="K35" s="104"/>
      <c r="L35" s="104"/>
      <c r="M35" s="104"/>
    </row>
    <row r="36" spans="1:13" ht="15">
      <c r="A36" s="175" t="s">
        <v>333</v>
      </c>
      <c r="B36" s="842" t="s">
        <v>334</v>
      </c>
      <c r="C36" s="842"/>
      <c r="D36" s="176" t="s">
        <v>665</v>
      </c>
      <c r="E36" s="176"/>
      <c r="F36" s="176"/>
      <c r="G36" s="177"/>
      <c r="H36" s="123"/>
      <c r="I36" s="104"/>
      <c r="J36" s="104"/>
      <c r="K36" s="104"/>
      <c r="L36" s="104"/>
      <c r="M36" s="104"/>
    </row>
    <row r="37" spans="1:13" ht="15">
      <c r="A37" s="819">
        <v>7</v>
      </c>
      <c r="B37" s="822" t="s">
        <v>54</v>
      </c>
      <c r="C37" s="822"/>
      <c r="D37" s="823" t="s">
        <v>55</v>
      </c>
      <c r="E37" s="823"/>
      <c r="F37" s="823"/>
      <c r="G37" s="824"/>
      <c r="H37" s="123"/>
      <c r="I37" s="104"/>
      <c r="J37" s="104"/>
      <c r="K37" s="104"/>
      <c r="L37" s="104"/>
      <c r="M37" s="104"/>
    </row>
    <row r="38" spans="1:13" ht="15">
      <c r="A38" s="820"/>
      <c r="B38" s="843"/>
      <c r="C38" s="843"/>
      <c r="D38" s="844" t="s">
        <v>56</v>
      </c>
      <c r="E38" s="844"/>
      <c r="F38" s="844"/>
      <c r="G38" s="845"/>
      <c r="H38" s="123"/>
      <c r="I38" s="104"/>
      <c r="J38" s="104"/>
      <c r="K38" s="104"/>
      <c r="L38" s="104"/>
      <c r="M38" s="104"/>
    </row>
    <row r="39" spans="1:13" ht="15">
      <c r="A39" s="820"/>
      <c r="B39" s="174"/>
      <c r="C39" s="174"/>
      <c r="D39" s="844" t="s">
        <v>57</v>
      </c>
      <c r="E39" s="844"/>
      <c r="F39" s="844"/>
      <c r="G39" s="845"/>
      <c r="H39" s="123"/>
      <c r="I39" s="104"/>
      <c r="J39" s="104"/>
      <c r="K39" s="104"/>
      <c r="L39" s="104"/>
      <c r="M39" s="104"/>
    </row>
    <row r="40" spans="1:13" ht="15">
      <c r="A40" s="821"/>
      <c r="B40" s="842"/>
      <c r="C40" s="842"/>
      <c r="D40" s="846" t="s">
        <v>212</v>
      </c>
      <c r="E40" s="846"/>
      <c r="F40" s="846"/>
      <c r="G40" s="847"/>
      <c r="H40" s="123"/>
      <c r="I40" s="104"/>
      <c r="J40" s="104"/>
      <c r="K40" s="104"/>
      <c r="L40" s="104"/>
      <c r="M40" s="104"/>
    </row>
    <row r="41" spans="1:13" ht="15">
      <c r="A41" s="819" t="s">
        <v>58</v>
      </c>
      <c r="B41" s="822" t="s">
        <v>59</v>
      </c>
      <c r="C41" s="822"/>
      <c r="D41" s="848" t="s">
        <v>60</v>
      </c>
      <c r="E41" s="848"/>
      <c r="F41" s="848"/>
      <c r="G41" s="849"/>
      <c r="H41" s="123"/>
      <c r="I41" s="104"/>
      <c r="J41" s="104"/>
      <c r="K41" s="104"/>
      <c r="L41" s="104"/>
      <c r="M41" s="104"/>
    </row>
    <row r="42" spans="1:13" ht="15.75">
      <c r="A42" s="820"/>
      <c r="B42" s="843"/>
      <c r="C42" s="843"/>
      <c r="D42" s="850" t="s">
        <v>329</v>
      </c>
      <c r="E42" s="851"/>
      <c r="F42" s="851"/>
      <c r="G42" s="852"/>
      <c r="H42" s="178" t="s">
        <v>243</v>
      </c>
      <c r="I42" s="172"/>
      <c r="J42" s="172"/>
      <c r="K42" s="104"/>
      <c r="L42" s="104"/>
      <c r="M42" s="104"/>
    </row>
    <row r="43" spans="1:13" ht="15.75">
      <c r="A43" s="821"/>
      <c r="B43" s="842"/>
      <c r="C43" s="842"/>
      <c r="D43" s="853"/>
      <c r="E43" s="854"/>
      <c r="F43" s="854"/>
      <c r="G43" s="855"/>
      <c r="H43" s="178" t="s">
        <v>327</v>
      </c>
      <c r="I43" s="172"/>
      <c r="J43" s="179" t="s">
        <v>328</v>
      </c>
      <c r="K43" s="104"/>
      <c r="L43" s="104"/>
      <c r="M43" s="104"/>
    </row>
    <row r="44" spans="1:13" ht="15" customHeight="1">
      <c r="A44" s="169">
        <v>9</v>
      </c>
      <c r="B44" s="822" t="s">
        <v>61</v>
      </c>
      <c r="C44" s="822"/>
      <c r="D44" s="823" t="s">
        <v>326</v>
      </c>
      <c r="E44" s="823"/>
      <c r="F44" s="823"/>
      <c r="G44" s="824"/>
      <c r="H44" s="123"/>
      <c r="J44" s="180" t="s">
        <v>389</v>
      </c>
      <c r="K44" s="104"/>
      <c r="L44" s="104"/>
      <c r="M44" s="104"/>
    </row>
    <row r="45" spans="1:13" ht="15">
      <c r="A45" s="181"/>
      <c r="B45" s="843"/>
      <c r="C45" s="843"/>
      <c r="D45" s="826"/>
      <c r="E45" s="826"/>
      <c r="F45" s="826"/>
      <c r="G45" s="827"/>
      <c r="H45" s="123"/>
      <c r="J45" s="182" t="s">
        <v>329</v>
      </c>
      <c r="K45" s="104"/>
      <c r="L45" s="104"/>
      <c r="M45" s="104"/>
    </row>
    <row r="46" spans="1:13" ht="15">
      <c r="A46" s="183"/>
      <c r="B46" s="842"/>
      <c r="C46" s="842"/>
      <c r="D46" s="829"/>
      <c r="E46" s="829"/>
      <c r="F46" s="829"/>
      <c r="G46" s="830"/>
      <c r="H46" s="123"/>
      <c r="J46" s="182" t="s">
        <v>390</v>
      </c>
      <c r="K46" s="104"/>
      <c r="L46" s="104"/>
      <c r="M46" s="104"/>
    </row>
    <row r="47" spans="1:13" ht="15">
      <c r="A47" s="819">
        <v>10</v>
      </c>
      <c r="B47" s="822" t="s">
        <v>62</v>
      </c>
      <c r="C47" s="822"/>
      <c r="D47" s="823" t="s">
        <v>63</v>
      </c>
      <c r="E47" s="823"/>
      <c r="F47" s="823"/>
      <c r="G47" s="824"/>
      <c r="H47" s="123"/>
      <c r="I47" s="184"/>
      <c r="J47" s="185" t="s">
        <v>391</v>
      </c>
      <c r="K47" s="104"/>
      <c r="L47" s="104"/>
      <c r="M47" s="104"/>
    </row>
    <row r="48" spans="1:13" ht="15">
      <c r="A48" s="820"/>
      <c r="B48" s="843"/>
      <c r="C48" s="843"/>
      <c r="D48" s="826" t="s">
        <v>64</v>
      </c>
      <c r="E48" s="826"/>
      <c r="F48" s="826"/>
      <c r="G48" s="827"/>
      <c r="H48" s="123"/>
      <c r="J48" s="104"/>
      <c r="K48" s="104"/>
      <c r="L48" s="104"/>
      <c r="M48" s="104"/>
    </row>
    <row r="49" spans="1:13" ht="15">
      <c r="A49" s="820"/>
      <c r="B49" s="843"/>
      <c r="C49" s="843"/>
      <c r="D49" s="826" t="s">
        <v>65</v>
      </c>
      <c r="E49" s="826"/>
      <c r="F49" s="826"/>
      <c r="G49" s="827"/>
      <c r="H49" s="123"/>
      <c r="I49" s="104"/>
      <c r="J49" s="104"/>
      <c r="K49" s="104"/>
      <c r="L49" s="104"/>
      <c r="M49" s="104"/>
    </row>
    <row r="50" spans="1:13" ht="15">
      <c r="A50" s="820"/>
      <c r="B50" s="843"/>
      <c r="C50" s="843"/>
      <c r="D50" s="826" t="s">
        <v>66</v>
      </c>
      <c r="E50" s="826"/>
      <c r="F50" s="826"/>
      <c r="G50" s="827"/>
      <c r="H50" s="123"/>
      <c r="I50" s="104"/>
      <c r="J50" s="104"/>
      <c r="K50" s="104"/>
      <c r="L50" s="104"/>
      <c r="M50" s="104"/>
    </row>
    <row r="51" spans="1:13" ht="11.25" customHeight="1">
      <c r="A51" s="820"/>
      <c r="B51" s="843"/>
      <c r="C51" s="843"/>
      <c r="D51" s="826" t="s">
        <v>67</v>
      </c>
      <c r="E51" s="826"/>
      <c r="F51" s="826"/>
      <c r="G51" s="827"/>
      <c r="H51" s="123"/>
      <c r="I51" s="104"/>
      <c r="J51" s="104"/>
      <c r="K51" s="104"/>
      <c r="L51" s="104"/>
      <c r="M51" s="104"/>
    </row>
    <row r="52" spans="1:13" ht="15" customHeight="1">
      <c r="A52" s="400">
        <v>11</v>
      </c>
      <c r="B52" s="822" t="s">
        <v>68</v>
      </c>
      <c r="C52" s="822"/>
      <c r="D52" s="860" t="s">
        <v>69</v>
      </c>
      <c r="E52" s="860"/>
      <c r="F52" s="860"/>
      <c r="G52" s="861"/>
      <c r="H52" s="123"/>
      <c r="I52" s="104"/>
      <c r="J52" s="104"/>
      <c r="K52" s="104"/>
      <c r="L52" s="104"/>
      <c r="M52" s="104"/>
    </row>
    <row r="53" spans="1:13" ht="14.25" customHeight="1">
      <c r="A53" s="265"/>
      <c r="B53" s="266"/>
      <c r="C53" s="266"/>
      <c r="D53" s="862"/>
      <c r="E53" s="862"/>
      <c r="F53" s="862"/>
      <c r="G53" s="863"/>
      <c r="H53" s="123"/>
      <c r="I53" s="118"/>
      <c r="J53" s="104"/>
      <c r="K53" s="104"/>
      <c r="L53" s="104"/>
      <c r="M53" s="104"/>
    </row>
    <row r="54" spans="1:13">
      <c r="A54" s="115"/>
      <c r="B54" s="115"/>
      <c r="C54" s="115"/>
      <c r="D54" s="115"/>
      <c r="E54" s="115"/>
      <c r="F54" s="115"/>
      <c r="G54" s="115"/>
      <c r="H54" s="123"/>
      <c r="I54" s="104"/>
      <c r="J54" s="104"/>
      <c r="K54" s="104"/>
      <c r="L54" s="104"/>
      <c r="M54" s="104"/>
    </row>
    <row r="55" spans="1:13" ht="14.25">
      <c r="A55" s="134" t="s">
        <v>43</v>
      </c>
      <c r="B55" s="115"/>
      <c r="C55" s="115"/>
      <c r="D55" s="115"/>
      <c r="E55" s="115"/>
      <c r="F55" s="115"/>
      <c r="G55" s="115"/>
      <c r="H55" s="123"/>
      <c r="I55" s="144"/>
      <c r="J55" s="145"/>
      <c r="K55" s="104"/>
      <c r="L55" s="104"/>
      <c r="M55" s="104"/>
    </row>
    <row r="56" spans="1:13" ht="14.25">
      <c r="A56" s="149"/>
      <c r="B56" s="119"/>
      <c r="C56" s="115"/>
      <c r="D56" s="115"/>
      <c r="E56" s="115"/>
      <c r="F56" s="115"/>
      <c r="G56" s="115"/>
      <c r="H56" s="123"/>
      <c r="I56" s="144"/>
      <c r="J56" s="145"/>
      <c r="K56" s="104"/>
      <c r="L56" s="104"/>
      <c r="M56" s="104"/>
    </row>
    <row r="57" spans="1:13" ht="14.25">
      <c r="A57" s="150" t="s">
        <v>44</v>
      </c>
      <c r="B57" s="119"/>
      <c r="C57" s="115"/>
      <c r="D57" s="115"/>
      <c r="E57" s="115"/>
      <c r="F57" s="115"/>
      <c r="G57" s="115"/>
      <c r="H57" s="123"/>
      <c r="I57" s="118"/>
      <c r="K57" s="104"/>
      <c r="L57" s="104"/>
      <c r="M57" s="104"/>
    </row>
    <row r="58" spans="1:13" ht="14.25">
      <c r="A58" s="149"/>
      <c r="B58" s="119"/>
      <c r="C58" s="115"/>
      <c r="D58" s="115"/>
      <c r="E58" s="115"/>
      <c r="F58" s="115"/>
      <c r="G58" s="115"/>
      <c r="H58" s="123"/>
      <c r="I58" s="118"/>
      <c r="K58" s="104"/>
      <c r="L58" s="104"/>
      <c r="M58" s="104"/>
    </row>
    <row r="59" spans="1:13">
      <c r="A59" s="151" t="s">
        <v>323</v>
      </c>
      <c r="B59" s="152"/>
      <c r="C59" s="153" t="str">
        <f>VLOOKUP('P GARDE'!D18,Commerce!A2:B19,2,FALSE)</f>
        <v>+33 6 89 32 54 08    s.lucas@comeca-group.com</v>
      </c>
      <c r="D59" s="115"/>
      <c r="E59" s="115"/>
      <c r="F59" s="115"/>
      <c r="G59" s="115"/>
      <c r="H59" s="152"/>
      <c r="I59" s="152"/>
      <c r="K59" s="104"/>
      <c r="L59" s="104"/>
      <c r="M59" s="104"/>
    </row>
    <row r="60" spans="1:13">
      <c r="A60" s="152"/>
      <c r="B60" s="152"/>
      <c r="C60" s="153"/>
      <c r="D60" s="152"/>
      <c r="E60" s="152"/>
      <c r="F60" s="152"/>
      <c r="G60" s="152"/>
      <c r="H60" s="154"/>
      <c r="I60" s="154"/>
      <c r="K60" s="155"/>
      <c r="L60" s="155"/>
      <c r="M60" s="104"/>
    </row>
    <row r="61" spans="1:13">
      <c r="A61" s="151" t="s">
        <v>324</v>
      </c>
      <c r="B61" s="152"/>
      <c r="C61" s="153" t="str">
        <f>VLOOKUP('P GARDE'!D20,Commerce!A22:B34,2,FALSE)</f>
        <v>+33 3 85 98 22 42   r.plantin@comeca-group.com</v>
      </c>
      <c r="D61" s="155"/>
      <c r="E61" s="155"/>
      <c r="F61" s="155"/>
      <c r="G61" s="155"/>
      <c r="H61" s="152"/>
      <c r="I61" s="152"/>
      <c r="K61" s="155"/>
      <c r="L61" s="155"/>
      <c r="M61" s="104"/>
    </row>
    <row r="62" spans="1:13" ht="14.25">
      <c r="A62" s="149"/>
      <c r="B62" s="119"/>
      <c r="C62" s="115"/>
      <c r="D62" s="115"/>
      <c r="E62" s="115"/>
      <c r="F62" s="115"/>
      <c r="G62" s="115"/>
      <c r="H62" s="123"/>
      <c r="I62" s="118"/>
      <c r="K62" s="104"/>
      <c r="L62" s="104"/>
      <c r="M62" s="104"/>
    </row>
    <row r="63" spans="1:13">
      <c r="A63" s="856"/>
      <c r="B63" s="856"/>
      <c r="C63" s="856"/>
      <c r="D63" s="856"/>
      <c r="E63" s="856"/>
      <c r="F63" s="856"/>
      <c r="G63" s="856"/>
      <c r="H63" s="123"/>
      <c r="I63" s="104"/>
      <c r="J63" s="104"/>
      <c r="K63" s="104"/>
      <c r="L63" s="104"/>
      <c r="M63" s="104"/>
    </row>
    <row r="64" spans="1:13">
      <c r="A64" s="186" t="s">
        <v>98</v>
      </c>
      <c r="B64" s="186"/>
      <c r="C64" s="186"/>
      <c r="D64" s="186"/>
      <c r="E64" s="186"/>
      <c r="F64" s="186"/>
      <c r="G64" s="187">
        <f>$C$8</f>
        <v>59</v>
      </c>
      <c r="H64" s="123"/>
      <c r="I64" s="104"/>
      <c r="J64" s="104"/>
      <c r="K64" s="104"/>
      <c r="L64" s="104"/>
      <c r="M64" s="104"/>
    </row>
    <row r="65" spans="1:13">
      <c r="A65" s="115" t="s">
        <v>99</v>
      </c>
      <c r="B65" s="115"/>
      <c r="C65" s="115"/>
      <c r="D65" s="857">
        <f>'P GARDE'!D7</f>
        <v>0</v>
      </c>
      <c r="E65" s="857"/>
      <c r="F65" s="857"/>
      <c r="G65" s="857"/>
      <c r="H65" s="123"/>
      <c r="I65" s="104"/>
      <c r="J65" s="104"/>
      <c r="K65" s="104"/>
      <c r="L65" s="104"/>
      <c r="M65" s="104"/>
    </row>
    <row r="66" spans="1:13">
      <c r="A66" s="188" t="s">
        <v>375</v>
      </c>
      <c r="B66" s="115"/>
      <c r="C66" s="115"/>
      <c r="D66" s="857"/>
      <c r="E66" s="857"/>
      <c r="F66" s="857"/>
      <c r="G66" s="857"/>
      <c r="H66" s="123"/>
      <c r="I66" s="104"/>
      <c r="J66" s="104"/>
      <c r="K66" s="104"/>
      <c r="L66" s="104"/>
      <c r="M66" s="104"/>
    </row>
    <row r="67" spans="1:13">
      <c r="A67" s="114"/>
      <c r="B67" s="114"/>
      <c r="C67" s="115"/>
      <c r="D67" s="114"/>
      <c r="E67" s="114"/>
      <c r="F67" s="114"/>
      <c r="G67" s="114"/>
      <c r="H67" s="123"/>
      <c r="I67" s="104"/>
      <c r="J67" s="104"/>
      <c r="K67" s="104"/>
      <c r="L67" s="104"/>
      <c r="M67" s="104"/>
    </row>
    <row r="68" spans="1:13">
      <c r="A68" s="114"/>
      <c r="B68" s="114"/>
      <c r="C68" s="115"/>
      <c r="D68" s="114"/>
      <c r="E68" s="114"/>
      <c r="F68" s="114"/>
      <c r="G68" s="114"/>
      <c r="H68" s="123"/>
      <c r="I68" s="104"/>
      <c r="J68" s="104"/>
      <c r="K68" s="104"/>
      <c r="L68" s="104"/>
      <c r="M68" s="104"/>
    </row>
    <row r="69" spans="1:13">
      <c r="A69" s="114"/>
      <c r="B69" s="114"/>
      <c r="C69" s="115"/>
      <c r="D69" s="114"/>
      <c r="E69" s="114"/>
      <c r="F69" s="114"/>
      <c r="G69" s="114"/>
      <c r="H69" s="123"/>
      <c r="I69" s="104"/>
      <c r="J69" s="104"/>
      <c r="K69" s="104"/>
      <c r="L69" s="104"/>
      <c r="M69" s="104"/>
    </row>
    <row r="70" spans="1:13" ht="15.75">
      <c r="A70" s="156" t="s">
        <v>70</v>
      </c>
      <c r="B70" s="189"/>
      <c r="C70" s="189"/>
      <c r="D70" s="410"/>
      <c r="E70" s="410"/>
      <c r="F70" s="410"/>
      <c r="G70" s="410"/>
      <c r="H70" s="123"/>
      <c r="I70" s="104"/>
      <c r="J70" s="104"/>
      <c r="K70" s="104"/>
      <c r="L70" s="104"/>
      <c r="M70" s="104"/>
    </row>
    <row r="71" spans="1:13" ht="15.75">
      <c r="A71" s="190"/>
      <c r="B71" s="189"/>
      <c r="C71" s="189"/>
      <c r="D71" s="410"/>
      <c r="E71" s="410"/>
      <c r="F71" s="410"/>
      <c r="G71" s="410"/>
      <c r="H71" s="123"/>
      <c r="I71" s="104"/>
      <c r="J71" s="104"/>
      <c r="K71" s="104"/>
      <c r="L71" s="104"/>
      <c r="M71" s="104"/>
    </row>
    <row r="72" spans="1:13" ht="15.75">
      <c r="A72" s="191"/>
      <c r="B72" s="188"/>
      <c r="C72" s="188"/>
      <c r="D72" s="188"/>
      <c r="E72" s="188"/>
      <c r="F72" s="188"/>
      <c r="G72" s="188"/>
      <c r="H72" s="123"/>
      <c r="I72" s="104"/>
      <c r="J72" s="104"/>
      <c r="K72" s="104"/>
      <c r="L72" s="104"/>
      <c r="M72" s="104"/>
    </row>
    <row r="73" spans="1:13" ht="15.75">
      <c r="A73" s="192">
        <v>1</v>
      </c>
      <c r="B73" s="193" t="s">
        <v>108</v>
      </c>
      <c r="C73" s="194"/>
      <c r="D73" s="194"/>
      <c r="E73" s="194"/>
      <c r="F73" s="194"/>
      <c r="G73" s="188"/>
      <c r="H73" s="123"/>
      <c r="I73" s="104"/>
      <c r="J73" s="104"/>
      <c r="K73" s="104"/>
      <c r="L73" s="104"/>
      <c r="M73" s="104"/>
    </row>
    <row r="74" spans="1:13" ht="14.25">
      <c r="A74" s="195" t="s">
        <v>71</v>
      </c>
      <c r="B74" s="135"/>
      <c r="C74" s="135"/>
      <c r="D74" s="135"/>
      <c r="E74" s="135"/>
      <c r="F74" s="135"/>
      <c r="G74" s="135"/>
      <c r="H74" s="123"/>
      <c r="I74" s="104"/>
      <c r="J74" s="104"/>
      <c r="K74" s="104"/>
      <c r="L74" s="104"/>
      <c r="M74" s="104"/>
    </row>
    <row r="75" spans="1:13">
      <c r="A75" s="196"/>
      <c r="B75" s="194"/>
      <c r="C75" s="194"/>
      <c r="D75" s="194"/>
      <c r="E75" s="194"/>
      <c r="F75" s="194"/>
      <c r="G75" s="188"/>
      <c r="H75" s="123"/>
      <c r="I75" s="104"/>
      <c r="J75" s="104"/>
      <c r="K75" s="104"/>
      <c r="L75" s="104"/>
      <c r="M75" s="104"/>
    </row>
    <row r="76" spans="1:13" ht="14.25">
      <c r="A76" s="197" t="s">
        <v>131</v>
      </c>
      <c r="B76" s="198"/>
      <c r="C76" s="198"/>
      <c r="D76" s="194"/>
      <c r="E76" s="194"/>
      <c r="F76" s="194"/>
      <c r="G76" s="188"/>
      <c r="H76" s="123"/>
      <c r="I76" s="104"/>
      <c r="J76" s="104"/>
      <c r="K76" s="104"/>
      <c r="L76" s="104"/>
      <c r="M76" s="104"/>
    </row>
    <row r="77" spans="1:13" ht="14.25">
      <c r="A77" s="199" t="s">
        <v>103</v>
      </c>
      <c r="B77" s="199"/>
      <c r="C77" s="200" t="s">
        <v>102</v>
      </c>
      <c r="D77" s="135">
        <f>$C$8</f>
        <v>59</v>
      </c>
      <c r="E77" s="194"/>
      <c r="F77" s="200"/>
      <c r="G77" s="201"/>
      <c r="H77" s="123"/>
      <c r="I77" s="104"/>
      <c r="J77" s="104"/>
      <c r="K77" s="104"/>
      <c r="L77" s="104"/>
      <c r="M77" s="104"/>
    </row>
    <row r="78" spans="1:13" ht="14.25">
      <c r="A78" s="135" t="s">
        <v>104</v>
      </c>
      <c r="B78" s="135"/>
      <c r="C78" s="200" t="s">
        <v>102</v>
      </c>
      <c r="D78" s="202" t="s">
        <v>254</v>
      </c>
      <c r="E78" s="194"/>
      <c r="F78" s="200"/>
      <c r="G78" s="201"/>
      <c r="H78" s="155" t="s">
        <v>271</v>
      </c>
      <c r="J78" s="155"/>
      <c r="K78" s="104"/>
      <c r="L78" s="104"/>
      <c r="M78" s="104"/>
    </row>
    <row r="79" spans="1:13" ht="14.25">
      <c r="A79" s="135"/>
      <c r="B79" s="135"/>
      <c r="C79" s="200"/>
      <c r="D79" s="202"/>
      <c r="E79" s="194"/>
      <c r="F79" s="200"/>
      <c r="G79" s="201"/>
      <c r="H79" s="155"/>
      <c r="J79" s="155"/>
      <c r="K79" s="104"/>
      <c r="L79" s="104"/>
      <c r="M79" s="104"/>
    </row>
    <row r="80" spans="1:13" ht="14.25">
      <c r="A80" s="203" t="s">
        <v>132</v>
      </c>
      <c r="B80" s="194"/>
      <c r="C80" s="194"/>
      <c r="D80" s="194"/>
      <c r="E80" s="194"/>
      <c r="F80" s="194"/>
      <c r="G80" s="188"/>
      <c r="H80" s="123"/>
      <c r="I80" s="104"/>
      <c r="J80" s="104"/>
      <c r="K80" s="104"/>
      <c r="L80" s="104"/>
      <c r="M80" s="104"/>
    </row>
    <row r="81" spans="1:13" ht="14.25">
      <c r="A81" s="135" t="s">
        <v>105</v>
      </c>
      <c r="B81" s="135"/>
      <c r="C81" s="204" t="s">
        <v>250</v>
      </c>
      <c r="D81" s="205" t="s">
        <v>666</v>
      </c>
      <c r="E81" s="206"/>
      <c r="F81" s="207"/>
      <c r="G81" s="188"/>
      <c r="H81" s="155" t="s">
        <v>244</v>
      </c>
      <c r="I81" s="155"/>
      <c r="J81" s="104"/>
      <c r="K81" s="104"/>
      <c r="L81" s="104"/>
      <c r="M81" s="104"/>
    </row>
    <row r="82" spans="1:13" ht="14.25">
      <c r="A82" s="208"/>
      <c r="B82" s="199"/>
      <c r="C82" s="194"/>
      <c r="D82" s="194"/>
      <c r="E82" s="207"/>
      <c r="F82" s="194"/>
      <c r="G82" s="188"/>
      <c r="H82" s="123"/>
      <c r="I82" s="104"/>
      <c r="J82" s="104"/>
      <c r="K82" s="104"/>
      <c r="L82" s="104"/>
      <c r="M82" s="104"/>
    </row>
    <row r="83" spans="1:13" ht="15.75">
      <c r="A83" s="192">
        <v>2</v>
      </c>
      <c r="B83" s="193" t="s">
        <v>109</v>
      </c>
      <c r="C83" s="194"/>
      <c r="D83" s="194"/>
      <c r="E83" s="194"/>
      <c r="F83" s="194"/>
      <c r="G83" s="188"/>
      <c r="H83" s="123"/>
      <c r="I83" s="104"/>
      <c r="J83" s="104"/>
      <c r="K83" s="104"/>
      <c r="L83" s="104"/>
      <c r="M83" s="104"/>
    </row>
    <row r="84" spans="1:13" ht="15.75">
      <c r="A84" s="192"/>
      <c r="B84" s="193"/>
      <c r="C84" s="194"/>
      <c r="D84" s="194"/>
      <c r="E84" s="194"/>
      <c r="F84" s="194"/>
      <c r="G84" s="188"/>
      <c r="H84" s="123"/>
      <c r="I84" s="104"/>
      <c r="J84" s="104"/>
      <c r="K84" s="104"/>
      <c r="L84" s="104"/>
      <c r="M84" s="104"/>
    </row>
    <row r="85" spans="1:13" ht="14.25">
      <c r="A85" s="203" t="s">
        <v>133</v>
      </c>
      <c r="B85" s="194"/>
      <c r="C85" s="194"/>
      <c r="D85" s="194"/>
      <c r="E85" s="194"/>
      <c r="F85" s="194"/>
      <c r="G85" s="188"/>
      <c r="H85" s="123"/>
      <c r="I85" s="104"/>
      <c r="J85" s="104"/>
      <c r="K85" s="104"/>
      <c r="L85" s="104"/>
      <c r="M85" s="104"/>
    </row>
    <row r="86" spans="1:13" ht="14.25">
      <c r="A86" s="199" t="s">
        <v>106</v>
      </c>
      <c r="B86" s="199"/>
      <c r="C86" s="194"/>
      <c r="D86" s="194"/>
      <c r="E86" s="194"/>
      <c r="F86" s="194"/>
      <c r="G86" s="188"/>
      <c r="H86" s="123"/>
      <c r="I86" s="104"/>
      <c r="J86" s="104"/>
      <c r="K86" s="104"/>
      <c r="L86" s="104"/>
      <c r="M86" s="104"/>
    </row>
    <row r="87" spans="1:13" ht="14.25">
      <c r="A87" s="199"/>
      <c r="B87" s="199"/>
      <c r="C87" s="194"/>
      <c r="D87" s="194"/>
      <c r="E87" s="194"/>
      <c r="F87" s="194"/>
      <c r="G87" s="188"/>
      <c r="H87" s="123"/>
      <c r="I87" s="104"/>
      <c r="J87" s="104"/>
      <c r="K87" s="104"/>
      <c r="L87" s="104"/>
      <c r="M87" s="104"/>
    </row>
    <row r="88" spans="1:13" ht="14.25">
      <c r="A88" s="203" t="s">
        <v>134</v>
      </c>
      <c r="B88" s="194"/>
      <c r="C88" s="194"/>
      <c r="D88" s="194"/>
      <c r="E88" s="194"/>
      <c r="F88" s="194"/>
      <c r="G88" s="188"/>
      <c r="H88" s="123"/>
      <c r="I88" s="104"/>
      <c r="J88" s="104"/>
      <c r="K88" s="104"/>
      <c r="L88" s="104"/>
      <c r="M88" s="104"/>
    </row>
    <row r="89" spans="1:13" ht="14.25">
      <c r="A89" s="199" t="s">
        <v>107</v>
      </c>
      <c r="B89" s="199"/>
      <c r="C89" s="194"/>
      <c r="D89" s="194"/>
      <c r="E89" s="194"/>
      <c r="F89" s="194"/>
      <c r="G89" s="188"/>
      <c r="H89" s="123"/>
      <c r="I89" s="104"/>
      <c r="J89" s="104"/>
      <c r="K89" s="104"/>
      <c r="L89" s="104"/>
      <c r="M89" s="104"/>
    </row>
    <row r="90" spans="1:13" ht="14.25">
      <c r="A90" s="208"/>
      <c r="B90" s="199"/>
      <c r="C90" s="194"/>
      <c r="D90" s="194"/>
      <c r="E90" s="194"/>
      <c r="F90" s="194"/>
      <c r="G90" s="188"/>
      <c r="H90" s="123"/>
      <c r="I90" s="104"/>
      <c r="J90" s="104"/>
      <c r="K90" s="104"/>
      <c r="L90" s="104"/>
      <c r="M90" s="104"/>
    </row>
    <row r="91" spans="1:13" ht="15.75">
      <c r="A91" s="192">
        <v>3</v>
      </c>
      <c r="B91" s="193" t="s">
        <v>110</v>
      </c>
      <c r="C91" s="194"/>
      <c r="D91" s="194"/>
      <c r="E91" s="194"/>
      <c r="F91" s="194"/>
      <c r="G91" s="188"/>
      <c r="H91" s="123"/>
      <c r="I91" s="104"/>
      <c r="J91" s="104"/>
      <c r="K91" s="104"/>
      <c r="L91" s="104"/>
      <c r="M91" s="104"/>
    </row>
    <row r="92" spans="1:13" ht="15.75">
      <c r="A92" s="192"/>
      <c r="B92" s="193"/>
      <c r="C92" s="194"/>
      <c r="D92" s="194"/>
      <c r="E92" s="194"/>
      <c r="F92" s="194"/>
      <c r="G92" s="188"/>
      <c r="H92" s="123"/>
      <c r="I92" s="104"/>
      <c r="J92" s="104"/>
      <c r="K92" s="104"/>
      <c r="L92" s="104"/>
      <c r="M92" s="104"/>
    </row>
    <row r="93" spans="1:13" ht="14.25">
      <c r="A93" s="203" t="s">
        <v>135</v>
      </c>
      <c r="B93" s="194"/>
      <c r="C93" s="194"/>
      <c r="D93" s="194"/>
      <c r="E93" s="194"/>
      <c r="F93" s="194"/>
      <c r="G93" s="188"/>
      <c r="H93" s="123"/>
      <c r="I93" s="104"/>
      <c r="J93" s="104"/>
      <c r="K93" s="104"/>
      <c r="L93" s="104"/>
      <c r="M93" s="104"/>
    </row>
    <row r="94" spans="1:13" ht="14.25" customHeight="1">
      <c r="A94" s="135" t="s">
        <v>111</v>
      </c>
      <c r="B94" s="194"/>
      <c r="C94" s="194"/>
      <c r="D94" s="194"/>
      <c r="E94" s="194"/>
      <c r="F94" s="194"/>
      <c r="G94" s="188"/>
      <c r="H94" s="123"/>
      <c r="I94" s="104"/>
      <c r="J94" s="104"/>
      <c r="K94" s="104"/>
      <c r="L94" s="104"/>
      <c r="M94" s="104"/>
    </row>
    <row r="95" spans="1:13" ht="14.25" customHeight="1">
      <c r="A95" s="135"/>
      <c r="B95" s="194"/>
      <c r="C95" s="194"/>
      <c r="D95" s="194"/>
      <c r="E95" s="194"/>
      <c r="F95" s="194"/>
      <c r="G95" s="188"/>
      <c r="H95" s="123"/>
      <c r="I95" s="104"/>
      <c r="J95" s="104"/>
      <c r="K95" s="104"/>
      <c r="L95" s="104"/>
      <c r="M95" s="104"/>
    </row>
    <row r="96" spans="1:13" ht="14.25">
      <c r="A96" s="203" t="s">
        <v>136</v>
      </c>
      <c r="B96" s="194"/>
      <c r="C96" s="194"/>
      <c r="D96" s="194"/>
      <c r="E96" s="194"/>
      <c r="F96" s="194"/>
      <c r="G96" s="188"/>
      <c r="H96" s="123"/>
      <c r="I96" s="104"/>
      <c r="J96" s="104"/>
      <c r="K96" s="104"/>
      <c r="L96" s="104"/>
      <c r="M96" s="104"/>
    </row>
    <row r="97" spans="1:13" ht="14.25">
      <c r="A97" s="199" t="s">
        <v>112</v>
      </c>
      <c r="B97" s="199"/>
      <c r="C97" s="199"/>
      <c r="D97" s="199"/>
      <c r="E97" s="199"/>
      <c r="F97" s="199"/>
      <c r="G97" s="209"/>
      <c r="H97" s="123"/>
      <c r="I97" s="104"/>
      <c r="J97" s="104"/>
      <c r="K97" s="104"/>
      <c r="L97" s="104"/>
      <c r="M97" s="104"/>
    </row>
    <row r="98" spans="1:13" ht="14.25">
      <c r="A98" s="858" t="s">
        <v>116</v>
      </c>
      <c r="B98" s="858"/>
      <c r="C98" s="858"/>
      <c r="D98" s="858"/>
      <c r="E98" s="858"/>
      <c r="F98" s="210"/>
      <c r="G98" s="211"/>
      <c r="H98" s="123"/>
      <c r="I98" s="104"/>
      <c r="J98" s="104"/>
      <c r="K98" s="104"/>
      <c r="L98" s="104"/>
      <c r="M98" s="104"/>
    </row>
    <row r="99" spans="1:13" ht="14.25">
      <c r="A99" s="859" t="s">
        <v>113</v>
      </c>
      <c r="B99" s="859"/>
      <c r="C99" s="137"/>
      <c r="D99" s="137"/>
      <c r="E99" s="137"/>
      <c r="F99" s="137"/>
      <c r="G99" s="212"/>
      <c r="H99" s="123"/>
      <c r="I99" s="104"/>
      <c r="J99" s="104"/>
      <c r="K99" s="104"/>
      <c r="L99" s="104"/>
      <c r="M99" s="104"/>
    </row>
    <row r="100" spans="1:13" ht="14.25">
      <c r="A100" s="859" t="s">
        <v>114</v>
      </c>
      <c r="B100" s="859"/>
      <c r="C100" s="859"/>
      <c r="D100" s="859"/>
      <c r="E100" s="859"/>
      <c r="F100" s="137"/>
      <c r="G100" s="212"/>
      <c r="H100" s="123"/>
      <c r="I100" s="104"/>
      <c r="J100" s="104"/>
      <c r="K100" s="104"/>
      <c r="L100" s="104"/>
      <c r="M100" s="104"/>
    </row>
    <row r="101" spans="1:13" ht="14.25">
      <c r="A101" s="859" t="s">
        <v>115</v>
      </c>
      <c r="B101" s="859"/>
      <c r="C101" s="859"/>
      <c r="D101" s="859"/>
      <c r="E101" s="859"/>
      <c r="F101" s="137"/>
      <c r="G101" s="212"/>
      <c r="H101" s="123"/>
      <c r="I101" s="104"/>
      <c r="J101" s="104"/>
      <c r="K101" s="104"/>
      <c r="L101" s="104"/>
      <c r="M101" s="104"/>
    </row>
    <row r="102" spans="1:13" ht="9.75" customHeight="1">
      <c r="A102" s="195"/>
      <c r="B102" s="188"/>
      <c r="C102" s="188"/>
      <c r="D102" s="188"/>
      <c r="E102" s="188"/>
      <c r="F102" s="188"/>
      <c r="G102" s="188"/>
      <c r="H102" s="123"/>
      <c r="I102" s="118"/>
      <c r="J102" s="104"/>
      <c r="K102" s="104"/>
      <c r="L102" s="104"/>
      <c r="M102" s="104"/>
    </row>
    <row r="103" spans="1:13" ht="14.25">
      <c r="A103" s="135"/>
      <c r="B103" s="188"/>
      <c r="C103" s="188"/>
      <c r="D103" s="188"/>
      <c r="E103" s="188"/>
      <c r="F103" s="188"/>
      <c r="G103" s="188"/>
      <c r="H103" s="123"/>
      <c r="I103" s="213"/>
      <c r="J103" s="104"/>
      <c r="K103" s="104"/>
      <c r="L103" s="104"/>
      <c r="M103" s="104"/>
    </row>
    <row r="104" spans="1:13" ht="15.75">
      <c r="A104" s="156" t="s">
        <v>72</v>
      </c>
      <c r="B104" s="189"/>
      <c r="C104" s="189"/>
      <c r="D104" s="188"/>
      <c r="E104" s="188"/>
      <c r="F104" s="188"/>
      <c r="G104" s="188"/>
      <c r="H104" s="123"/>
      <c r="I104" s="104"/>
      <c r="J104" s="104"/>
      <c r="K104" s="104"/>
      <c r="L104" s="104"/>
      <c r="M104" s="104"/>
    </row>
    <row r="105" spans="1:13" ht="15.75">
      <c r="A105" s="190"/>
      <c r="B105" s="189"/>
      <c r="C105" s="189"/>
      <c r="D105" s="188"/>
      <c r="E105" s="188"/>
      <c r="F105" s="188"/>
      <c r="G105" s="188"/>
      <c r="H105" s="123"/>
      <c r="I105" s="104"/>
      <c r="J105" s="104"/>
      <c r="K105" s="104"/>
      <c r="L105" s="104"/>
      <c r="M105" s="104"/>
    </row>
    <row r="106" spans="1:13" ht="15.75">
      <c r="A106" s="190"/>
      <c r="B106" s="189"/>
      <c r="C106" s="189"/>
      <c r="D106" s="188"/>
      <c r="E106" s="188"/>
      <c r="F106" s="188"/>
      <c r="G106" s="188"/>
      <c r="H106" s="123"/>
      <c r="I106" s="104"/>
      <c r="J106" s="104"/>
      <c r="K106" s="104"/>
      <c r="L106" s="104"/>
      <c r="M106" s="104"/>
    </row>
    <row r="107" spans="1:13" ht="14.25">
      <c r="A107" s="858" t="s">
        <v>73</v>
      </c>
      <c r="B107" s="858"/>
      <c r="C107" s="858"/>
      <c r="D107" s="858"/>
      <c r="E107" s="858"/>
      <c r="F107" s="858"/>
      <c r="G107" s="137"/>
      <c r="H107" s="123"/>
      <c r="I107" s="104"/>
      <c r="J107" s="104"/>
      <c r="K107" s="104"/>
      <c r="L107" s="104"/>
      <c r="M107" s="104"/>
    </row>
    <row r="108" spans="1:13" ht="26.25" customHeight="1">
      <c r="A108" s="859" t="s">
        <v>74</v>
      </c>
      <c r="B108" s="859"/>
      <c r="C108" s="859"/>
      <c r="D108" s="859"/>
      <c r="E108" s="859"/>
      <c r="F108" s="137"/>
      <c r="G108" s="137"/>
      <c r="H108" s="123"/>
      <c r="I108" s="104"/>
      <c r="J108" s="104"/>
      <c r="K108" s="104"/>
      <c r="L108" s="104"/>
      <c r="M108" s="104"/>
    </row>
    <row r="109" spans="1:13" ht="11.25" customHeight="1">
      <c r="A109" s="115"/>
      <c r="B109" s="115"/>
      <c r="C109" s="115"/>
      <c r="D109" s="115"/>
      <c r="E109" s="115"/>
      <c r="F109" s="115"/>
      <c r="G109" s="115"/>
      <c r="H109" s="123"/>
      <c r="I109" s="104"/>
      <c r="J109" s="104"/>
      <c r="K109" s="104"/>
      <c r="L109" s="104"/>
      <c r="M109" s="104"/>
    </row>
    <row r="110" spans="1:13">
      <c r="A110" s="115"/>
      <c r="B110" s="115"/>
      <c r="C110" s="115"/>
      <c r="D110" s="115"/>
      <c r="E110" s="115"/>
      <c r="F110" s="115"/>
      <c r="G110" s="115"/>
      <c r="H110" s="123"/>
      <c r="I110" s="104"/>
      <c r="J110" s="104"/>
    </row>
    <row r="111" spans="1:13">
      <c r="A111" s="115"/>
      <c r="B111" s="115"/>
      <c r="C111" s="115"/>
      <c r="D111" s="115"/>
      <c r="E111" s="115"/>
      <c r="F111" s="115"/>
      <c r="G111" s="115"/>
      <c r="H111" s="123"/>
      <c r="I111" s="104"/>
      <c r="J111" s="104"/>
    </row>
    <row r="112" spans="1:13">
      <c r="A112" s="115"/>
      <c r="B112" s="115"/>
      <c r="C112" s="115"/>
      <c r="D112" s="115"/>
      <c r="E112" s="115"/>
      <c r="F112" s="115"/>
      <c r="G112" s="115"/>
      <c r="H112" s="123"/>
      <c r="I112" s="104"/>
      <c r="J112" s="104"/>
    </row>
    <row r="113" spans="1:10">
      <c r="A113" s="115"/>
      <c r="B113" s="115"/>
      <c r="C113" s="115"/>
      <c r="D113" s="115"/>
      <c r="E113" s="115"/>
      <c r="F113" s="115"/>
      <c r="G113" s="115"/>
      <c r="H113" s="123"/>
      <c r="I113" s="104"/>
      <c r="J113" s="104"/>
    </row>
    <row r="114" spans="1:10">
      <c r="A114" s="115"/>
      <c r="B114" s="115"/>
      <c r="C114" s="115"/>
      <c r="D114" s="115"/>
      <c r="E114" s="115"/>
      <c r="F114" s="115"/>
      <c r="G114" s="115"/>
      <c r="H114" s="123"/>
      <c r="I114" s="104"/>
      <c r="J114" s="104"/>
    </row>
    <row r="115" spans="1:10">
      <c r="A115" s="115"/>
      <c r="B115" s="115"/>
      <c r="C115" s="115"/>
      <c r="D115" s="115"/>
      <c r="E115" s="115"/>
      <c r="F115" s="115"/>
      <c r="G115" s="115"/>
      <c r="H115" s="123"/>
      <c r="I115" s="104"/>
      <c r="J115" s="104"/>
    </row>
    <row r="116" spans="1:10">
      <c r="A116" s="115"/>
      <c r="B116" s="115"/>
      <c r="C116" s="115"/>
      <c r="D116" s="115"/>
      <c r="E116" s="115"/>
      <c r="F116" s="115"/>
      <c r="G116" s="115"/>
      <c r="H116" s="123"/>
      <c r="I116" s="104"/>
      <c r="J116" s="104"/>
    </row>
    <row r="117" spans="1:10">
      <c r="A117" s="115"/>
      <c r="B117" s="115"/>
      <c r="C117" s="115"/>
      <c r="D117" s="115"/>
      <c r="E117" s="115"/>
      <c r="F117" s="115"/>
      <c r="G117" s="115"/>
      <c r="H117" s="123"/>
      <c r="I117" s="104"/>
      <c r="J117" s="104"/>
    </row>
    <row r="118" spans="1:10">
      <c r="A118" s="115"/>
      <c r="B118" s="115"/>
      <c r="C118" s="115"/>
      <c r="D118" s="115"/>
      <c r="E118" s="115"/>
      <c r="F118" s="115"/>
      <c r="G118" s="115"/>
      <c r="H118" s="123"/>
      <c r="I118" s="104"/>
      <c r="J118" s="104"/>
    </row>
    <row r="119" spans="1:10">
      <c r="A119" s="115"/>
      <c r="B119" s="115"/>
      <c r="C119" s="115"/>
      <c r="D119" s="115"/>
      <c r="E119" s="115"/>
      <c r="F119" s="115"/>
      <c r="G119" s="115"/>
      <c r="H119" s="123"/>
      <c r="I119" s="104"/>
      <c r="J119" s="104"/>
    </row>
    <row r="120" spans="1:10">
      <c r="A120" s="115"/>
      <c r="B120" s="115"/>
      <c r="C120" s="115"/>
      <c r="D120" s="115"/>
      <c r="E120" s="115"/>
      <c r="F120" s="115"/>
      <c r="G120" s="115"/>
      <c r="H120" s="123"/>
      <c r="I120" s="104"/>
      <c r="J120" s="104"/>
    </row>
    <row r="121" spans="1:10">
      <c r="A121" s="115"/>
      <c r="B121" s="115"/>
      <c r="C121" s="115"/>
      <c r="D121" s="115"/>
      <c r="E121" s="115"/>
      <c r="F121" s="115"/>
      <c r="G121" s="115"/>
      <c r="H121" s="123"/>
      <c r="I121" s="104"/>
      <c r="J121" s="104"/>
    </row>
    <row r="122" spans="1:10">
      <c r="A122" s="214"/>
      <c r="B122" s="214"/>
      <c r="C122" s="214"/>
      <c r="D122" s="214"/>
      <c r="E122" s="214"/>
      <c r="F122" s="214"/>
      <c r="G122" s="214"/>
      <c r="H122" s="123"/>
      <c r="I122" s="104"/>
      <c r="J122" s="104"/>
    </row>
    <row r="123" spans="1:10">
      <c r="A123" s="115"/>
      <c r="B123" s="115"/>
      <c r="C123" s="115"/>
      <c r="D123" s="115"/>
      <c r="E123" s="115"/>
      <c r="F123" s="115"/>
      <c r="G123" s="115"/>
      <c r="H123" s="123"/>
      <c r="I123" s="104"/>
      <c r="J123" s="104"/>
    </row>
    <row r="124" spans="1:10">
      <c r="A124" s="115"/>
      <c r="B124" s="115"/>
      <c r="C124" s="115"/>
      <c r="D124" s="115"/>
      <c r="E124" s="115"/>
      <c r="F124" s="115"/>
      <c r="G124" s="115"/>
      <c r="H124" s="123"/>
      <c r="I124" s="104"/>
      <c r="J124" s="104"/>
    </row>
    <row r="125" spans="1:10">
      <c r="A125" s="115"/>
      <c r="B125" s="115"/>
      <c r="C125" s="115"/>
      <c r="D125" s="115"/>
      <c r="E125" s="115"/>
      <c r="F125" s="115"/>
      <c r="G125" s="115"/>
      <c r="H125" s="123"/>
      <c r="I125" s="104"/>
      <c r="J125" s="104"/>
    </row>
    <row r="126" spans="1:10">
      <c r="A126" s="115"/>
      <c r="B126" s="115"/>
      <c r="C126" s="115"/>
      <c r="D126" s="115"/>
      <c r="E126" s="115"/>
      <c r="F126" s="115"/>
      <c r="G126" s="115"/>
      <c r="H126" s="123"/>
      <c r="I126" s="104"/>
      <c r="J126" s="104"/>
    </row>
    <row r="127" spans="1:10">
      <c r="A127" s="856"/>
      <c r="B127" s="856"/>
      <c r="C127" s="856"/>
      <c r="D127" s="856"/>
      <c r="E127" s="856"/>
      <c r="F127" s="856"/>
      <c r="G127" s="856"/>
      <c r="H127" s="123"/>
      <c r="I127" s="104"/>
      <c r="J127" s="104"/>
    </row>
    <row r="128" spans="1:10">
      <c r="A128" s="186" t="s">
        <v>98</v>
      </c>
      <c r="B128" s="186"/>
      <c r="C128" s="186"/>
      <c r="D128" s="186"/>
      <c r="E128" s="186"/>
      <c r="F128" s="186"/>
      <c r="G128" s="187">
        <f>$C$8</f>
        <v>59</v>
      </c>
      <c r="H128" s="123"/>
      <c r="I128" s="104"/>
      <c r="J128" s="104"/>
    </row>
    <row r="129" spans="1:10">
      <c r="A129" s="115" t="s">
        <v>99</v>
      </c>
      <c r="B129" s="115"/>
      <c r="C129" s="115"/>
      <c r="D129" s="857">
        <f>D65</f>
        <v>0</v>
      </c>
      <c r="E129" s="857"/>
      <c r="F129" s="857"/>
      <c r="G129" s="857"/>
      <c r="H129" s="123"/>
      <c r="I129" s="104"/>
      <c r="J129" s="104"/>
    </row>
    <row r="130" spans="1:10">
      <c r="A130" s="188" t="s">
        <v>375</v>
      </c>
      <c r="B130" s="115"/>
      <c r="C130" s="115"/>
      <c r="D130" s="857"/>
      <c r="E130" s="857"/>
      <c r="F130" s="857"/>
      <c r="G130" s="857"/>
      <c r="H130" s="123"/>
      <c r="I130" s="104"/>
      <c r="J130" s="104"/>
    </row>
    <row r="131" spans="1:10">
      <c r="A131" s="215"/>
      <c r="B131" s="215"/>
      <c r="C131" s="215"/>
      <c r="D131" s="215"/>
      <c r="E131" s="215"/>
      <c r="F131" s="215"/>
      <c r="G131" s="215"/>
      <c r="H131" s="123"/>
      <c r="I131" s="104"/>
      <c r="J131" s="104"/>
    </row>
    <row r="132" spans="1:10">
      <c r="A132" s="215"/>
      <c r="B132" s="215"/>
      <c r="C132" s="215"/>
      <c r="D132" s="215"/>
      <c r="E132" s="215"/>
      <c r="F132" s="215"/>
      <c r="G132" s="215"/>
      <c r="H132" s="123"/>
      <c r="I132" s="104"/>
      <c r="J132" s="104"/>
    </row>
    <row r="133" spans="1:10">
      <c r="A133" s="215"/>
      <c r="B133" s="215"/>
      <c r="C133" s="215"/>
      <c r="D133" s="215"/>
      <c r="E133" s="215"/>
      <c r="F133" s="215"/>
      <c r="G133" s="215"/>
      <c r="H133" s="123"/>
      <c r="I133" s="104"/>
      <c r="J133" s="104"/>
    </row>
    <row r="134" spans="1:10" ht="15.75">
      <c r="A134" s="156" t="s">
        <v>315</v>
      </c>
      <c r="B134" s="189"/>
      <c r="C134" s="115"/>
      <c r="D134" s="114"/>
      <c r="E134" s="114"/>
      <c r="F134" s="114"/>
      <c r="G134" s="114"/>
      <c r="H134" s="123"/>
      <c r="I134" s="104"/>
      <c r="J134" s="104"/>
    </row>
    <row r="135" spans="1:10">
      <c r="A135" s="115"/>
      <c r="B135" s="115"/>
      <c r="C135" s="115"/>
      <c r="D135" s="114"/>
      <c r="E135" s="114"/>
      <c r="F135" s="114"/>
      <c r="G135" s="114"/>
      <c r="H135" s="123"/>
      <c r="I135" s="104"/>
      <c r="J135" s="104"/>
    </row>
    <row r="136" spans="1:10">
      <c r="A136" s="214"/>
      <c r="B136" s="214"/>
      <c r="C136" s="189"/>
      <c r="D136" s="188"/>
      <c r="E136" s="188"/>
      <c r="F136" s="188"/>
      <c r="G136" s="188"/>
      <c r="H136" s="123"/>
      <c r="I136" s="104"/>
      <c r="J136" s="104"/>
    </row>
    <row r="137" spans="1:10" ht="15.75">
      <c r="A137" s="193" t="s">
        <v>117</v>
      </c>
      <c r="B137" s="188"/>
      <c r="C137" s="188"/>
      <c r="D137" s="188"/>
      <c r="E137" s="188"/>
      <c r="F137" s="188"/>
      <c r="G137" s="188"/>
      <c r="H137" s="123"/>
      <c r="I137" s="104"/>
      <c r="J137" s="104"/>
    </row>
    <row r="138" spans="1:10" ht="15.75">
      <c r="A138" s="193"/>
      <c r="B138" s="188"/>
      <c r="C138" s="188"/>
      <c r="D138" s="188"/>
      <c r="E138" s="188"/>
      <c r="F138" s="188"/>
      <c r="G138" s="188"/>
      <c r="H138" s="123"/>
      <c r="I138" s="104"/>
      <c r="J138" s="104"/>
    </row>
    <row r="139" spans="1:10">
      <c r="A139" s="865" t="s">
        <v>130</v>
      </c>
      <c r="B139" s="865"/>
      <c r="C139" s="865"/>
      <c r="D139" s="865"/>
      <c r="E139" s="865"/>
      <c r="F139" s="865"/>
      <c r="G139" s="865"/>
      <c r="H139" s="123"/>
      <c r="I139" s="104"/>
      <c r="J139" s="104"/>
    </row>
    <row r="140" spans="1:10">
      <c r="A140" s="194"/>
      <c r="B140" s="194"/>
      <c r="C140" s="194"/>
      <c r="D140" s="194"/>
      <c r="E140" s="194"/>
      <c r="F140" s="194"/>
      <c r="G140" s="194"/>
      <c r="H140" s="123"/>
      <c r="I140" s="104"/>
      <c r="J140" s="104"/>
    </row>
    <row r="141" spans="1:10">
      <c r="A141" s="216" t="s">
        <v>301</v>
      </c>
      <c r="B141" s="194"/>
      <c r="C141" s="194"/>
      <c r="D141" s="194"/>
      <c r="E141" s="194"/>
      <c r="F141" s="194"/>
      <c r="G141" s="194"/>
      <c r="H141" s="123"/>
      <c r="I141" s="104"/>
      <c r="J141" s="104"/>
    </row>
    <row r="142" spans="1:10">
      <c r="A142" s="866" t="s">
        <v>307</v>
      </c>
      <c r="B142" s="865"/>
      <c r="C142" s="865"/>
      <c r="D142" s="865"/>
      <c r="E142" s="865"/>
      <c r="F142" s="865"/>
      <c r="G142" s="865"/>
      <c r="H142" s="123"/>
      <c r="I142" s="104"/>
      <c r="J142" s="104"/>
    </row>
    <row r="143" spans="1:10">
      <c r="A143" s="217" t="s">
        <v>302</v>
      </c>
      <c r="B143" s="194"/>
      <c r="C143" s="194"/>
      <c r="D143" s="194"/>
      <c r="E143" s="194"/>
      <c r="F143" s="194"/>
      <c r="G143" s="194"/>
      <c r="H143" s="123"/>
      <c r="I143" s="104"/>
      <c r="J143" s="104"/>
    </row>
    <row r="144" spans="1:10">
      <c r="A144" s="866" t="s">
        <v>303</v>
      </c>
      <c r="B144" s="865"/>
      <c r="C144" s="865"/>
      <c r="D144" s="865"/>
      <c r="E144" s="865"/>
      <c r="F144" s="865"/>
      <c r="G144" s="865"/>
      <c r="H144" s="123"/>
      <c r="I144" s="104"/>
      <c r="J144" s="104"/>
    </row>
    <row r="145" spans="1:10">
      <c r="A145" s="218"/>
      <c r="B145" s="219"/>
      <c r="C145" s="219"/>
      <c r="D145" s="219"/>
      <c r="E145" s="219"/>
      <c r="F145" s="219"/>
      <c r="G145" s="219"/>
      <c r="H145" s="123"/>
      <c r="I145" s="104"/>
      <c r="J145" s="104"/>
    </row>
    <row r="146" spans="1:10">
      <c r="A146" s="867" t="s">
        <v>304</v>
      </c>
      <c r="B146" s="867"/>
      <c r="C146" s="867"/>
      <c r="D146" s="867"/>
      <c r="E146" s="867"/>
      <c r="F146" s="867"/>
      <c r="G146" s="867"/>
      <c r="H146" s="123"/>
      <c r="I146" s="104"/>
      <c r="J146" s="104"/>
    </row>
    <row r="147" spans="1:10">
      <c r="A147" s="864" t="s">
        <v>305</v>
      </c>
      <c r="B147" s="864"/>
      <c r="C147" s="864"/>
      <c r="D147" s="864"/>
      <c r="E147" s="864"/>
      <c r="F147" s="864"/>
      <c r="G147" s="864"/>
      <c r="H147" s="123"/>
      <c r="I147" s="104"/>
      <c r="J147" s="104"/>
    </row>
    <row r="148" spans="1:10">
      <c r="A148" s="864" t="s">
        <v>306</v>
      </c>
      <c r="B148" s="864"/>
      <c r="C148" s="864"/>
      <c r="D148" s="864"/>
      <c r="E148" s="864"/>
      <c r="F148" s="864"/>
      <c r="G148" s="864"/>
      <c r="H148" s="123"/>
      <c r="I148" s="104"/>
      <c r="J148" s="104"/>
    </row>
    <row r="149" spans="1:10">
      <c r="A149" s="864" t="s">
        <v>316</v>
      </c>
      <c r="B149" s="864"/>
      <c r="C149" s="864"/>
      <c r="D149" s="864"/>
      <c r="E149" s="864"/>
      <c r="F149" s="864"/>
      <c r="G149" s="219"/>
      <c r="H149" s="123"/>
      <c r="I149" s="104"/>
      <c r="J149" s="104"/>
    </row>
    <row r="150" spans="1:10">
      <c r="A150" s="217"/>
      <c r="B150" s="217"/>
      <c r="C150" s="217"/>
      <c r="D150" s="217"/>
      <c r="E150" s="217"/>
      <c r="F150" s="217"/>
      <c r="G150" s="219"/>
      <c r="H150" s="123"/>
      <c r="I150" s="104"/>
      <c r="J150" s="104"/>
    </row>
    <row r="151" spans="1:10">
      <c r="A151" s="194" t="s">
        <v>317</v>
      </c>
      <c r="B151" s="217"/>
      <c r="C151" s="217"/>
      <c r="D151" s="217"/>
      <c r="E151" s="217"/>
      <c r="F151" s="217"/>
      <c r="G151" s="219"/>
      <c r="H151" s="123"/>
      <c r="I151" s="104"/>
      <c r="J151" s="104"/>
    </row>
    <row r="152" spans="1:10">
      <c r="A152" s="194" t="s">
        <v>318</v>
      </c>
      <c r="B152" s="217"/>
      <c r="C152" s="217"/>
      <c r="D152" s="217"/>
      <c r="E152" s="217"/>
      <c r="F152" s="217"/>
      <c r="G152" s="219"/>
      <c r="H152" s="123"/>
      <c r="I152" s="104"/>
      <c r="J152" s="104"/>
    </row>
    <row r="153" spans="1:10">
      <c r="A153" s="220"/>
      <c r="B153" s="220"/>
      <c r="C153" s="220"/>
      <c r="D153" s="220"/>
      <c r="E153" s="220"/>
      <c r="F153" s="220"/>
      <c r="G153" s="220"/>
      <c r="H153" s="123"/>
      <c r="I153" s="104"/>
      <c r="J153" s="104"/>
    </row>
    <row r="154" spans="1:10" ht="14.25">
      <c r="A154" s="221" t="s">
        <v>75</v>
      </c>
      <c r="B154" s="188"/>
      <c r="C154" s="115"/>
      <c r="D154" s="188"/>
      <c r="E154" s="188"/>
      <c r="F154" s="222">
        <v>2900</v>
      </c>
      <c r="G154" s="188"/>
      <c r="H154" s="123"/>
      <c r="I154" s="104">
        <v>2900</v>
      </c>
      <c r="J154" s="104"/>
    </row>
    <row r="155" spans="1:10">
      <c r="A155" s="194" t="s">
        <v>77</v>
      </c>
      <c r="B155" s="188"/>
      <c r="C155" s="115"/>
      <c r="D155" s="188"/>
      <c r="E155" s="188"/>
      <c r="F155" s="163" t="s">
        <v>78</v>
      </c>
      <c r="G155" s="188"/>
      <c r="H155" s="123"/>
      <c r="I155" s="104"/>
      <c r="J155" s="104"/>
    </row>
    <row r="156" spans="1:10" ht="15">
      <c r="A156" s="223" t="s">
        <v>79</v>
      </c>
      <c r="B156" s="224"/>
      <c r="C156" s="224"/>
      <c r="D156" s="224"/>
      <c r="E156" s="188"/>
      <c r="F156" s="188"/>
      <c r="G156" s="188"/>
      <c r="H156" s="104"/>
      <c r="I156" s="104"/>
      <c r="J156" s="104"/>
    </row>
    <row r="157" spans="1:10" ht="15">
      <c r="A157" s="223" t="s">
        <v>80</v>
      </c>
      <c r="B157" s="224"/>
      <c r="C157" s="224"/>
      <c r="D157" s="224"/>
      <c r="E157" s="188"/>
      <c r="F157" s="188"/>
      <c r="G157" s="188"/>
      <c r="H157" s="104"/>
      <c r="I157" s="104"/>
      <c r="J157" s="104"/>
    </row>
    <row r="158" spans="1:10" ht="15">
      <c r="A158" s="225" t="s">
        <v>319</v>
      </c>
      <c r="B158" s="224"/>
      <c r="C158" s="224"/>
      <c r="D158" s="224"/>
      <c r="E158" s="188"/>
      <c r="F158" s="188"/>
      <c r="G158" s="188"/>
      <c r="H158" s="104"/>
      <c r="I158" s="104"/>
      <c r="J158" s="104"/>
    </row>
    <row r="159" spans="1:10" ht="15">
      <c r="A159" s="223" t="s">
        <v>81</v>
      </c>
      <c r="B159" s="224"/>
      <c r="C159" s="224"/>
      <c r="D159" s="224"/>
      <c r="E159" s="188"/>
      <c r="F159" s="188"/>
      <c r="G159" s="188"/>
      <c r="H159" s="104"/>
      <c r="I159" s="104"/>
      <c r="J159" s="104"/>
    </row>
    <row r="160" spans="1:10">
      <c r="A160" s="223"/>
      <c r="B160" s="188"/>
      <c r="C160" s="188"/>
      <c r="D160" s="188"/>
      <c r="E160" s="188"/>
      <c r="F160" s="188"/>
      <c r="G160" s="188"/>
      <c r="H160" s="104"/>
      <c r="I160" s="104"/>
      <c r="J160" s="104"/>
    </row>
    <row r="161" spans="1:10" ht="14.25">
      <c r="A161" s="221" t="s">
        <v>82</v>
      </c>
      <c r="B161" s="188"/>
      <c r="C161" s="115"/>
      <c r="D161" s="188"/>
      <c r="E161" s="188"/>
      <c r="F161" s="222" t="s">
        <v>76</v>
      </c>
      <c r="G161" s="188"/>
      <c r="H161" s="104"/>
      <c r="I161" s="104">
        <v>1000</v>
      </c>
      <c r="J161" s="104"/>
    </row>
    <row r="162" spans="1:10" ht="14.25">
      <c r="A162" s="221"/>
      <c r="B162" s="188"/>
      <c r="C162" s="222"/>
      <c r="D162" s="188"/>
      <c r="E162" s="188"/>
      <c r="F162" s="163" t="s">
        <v>83</v>
      </c>
      <c r="G162" s="188"/>
      <c r="H162" s="104"/>
      <c r="I162" s="104"/>
      <c r="J162" s="104"/>
    </row>
    <row r="163" spans="1:10" ht="15">
      <c r="A163" s="223" t="s">
        <v>84</v>
      </c>
      <c r="B163" s="224"/>
      <c r="C163" s="224"/>
      <c r="D163" s="224"/>
      <c r="E163" s="188"/>
      <c r="F163" s="188"/>
      <c r="G163" s="188"/>
      <c r="H163" s="104"/>
      <c r="I163" s="104"/>
      <c r="J163" s="104"/>
    </row>
    <row r="164" spans="1:10" ht="15">
      <c r="A164" s="223" t="s">
        <v>85</v>
      </c>
      <c r="B164" s="224"/>
      <c r="C164" s="224"/>
      <c r="D164" s="224"/>
      <c r="E164" s="188"/>
      <c r="F164" s="188"/>
      <c r="G164" s="188"/>
      <c r="H164" s="104"/>
      <c r="I164" s="104"/>
      <c r="J164" s="104"/>
    </row>
    <row r="165" spans="1:10">
      <c r="A165" s="223"/>
      <c r="B165" s="188"/>
      <c r="C165" s="188"/>
      <c r="D165" s="188"/>
      <c r="E165" s="188"/>
      <c r="F165" s="188"/>
      <c r="G165" s="188"/>
      <c r="H165" s="104"/>
      <c r="I165" s="104"/>
      <c r="J165" s="104"/>
    </row>
    <row r="166" spans="1:10" ht="14.25">
      <c r="A166" s="221" t="s">
        <v>86</v>
      </c>
      <c r="B166" s="188"/>
      <c r="C166" s="115"/>
      <c r="D166" s="188"/>
      <c r="E166" s="188"/>
      <c r="F166" s="222" t="s">
        <v>87</v>
      </c>
      <c r="G166" s="188"/>
      <c r="H166" s="104"/>
      <c r="I166" s="104">
        <v>1400</v>
      </c>
      <c r="J166" s="104"/>
    </row>
    <row r="167" spans="1:10" ht="14.25">
      <c r="A167" s="221"/>
      <c r="B167" s="188"/>
      <c r="C167" s="115"/>
      <c r="D167" s="188"/>
      <c r="E167" s="188"/>
      <c r="F167" s="163" t="s">
        <v>83</v>
      </c>
      <c r="G167" s="188"/>
      <c r="H167" s="104"/>
      <c r="I167" s="104">
        <v>1600</v>
      </c>
      <c r="J167" s="104"/>
    </row>
    <row r="168" spans="1:10" ht="14.25">
      <c r="A168" s="135" t="s">
        <v>88</v>
      </c>
      <c r="B168" s="135"/>
      <c r="C168" s="226"/>
      <c r="D168" s="135"/>
      <c r="E168" s="188"/>
      <c r="F168" s="188"/>
      <c r="G168" s="188"/>
      <c r="H168" s="104"/>
      <c r="I168" s="104">
        <v>1800</v>
      </c>
      <c r="J168" s="104"/>
    </row>
    <row r="169" spans="1:10" ht="15">
      <c r="A169" s="135" t="s">
        <v>348</v>
      </c>
      <c r="B169" s="135"/>
      <c r="C169" s="227">
        <v>6</v>
      </c>
      <c r="D169" s="135"/>
      <c r="E169" s="188"/>
      <c r="F169" s="188"/>
      <c r="G169" s="188"/>
      <c r="H169" s="104"/>
      <c r="I169" s="104">
        <v>2000</v>
      </c>
      <c r="J169" s="104"/>
    </row>
    <row r="170" spans="1:10" ht="15">
      <c r="A170" s="228" t="s">
        <v>349</v>
      </c>
      <c r="B170" s="135"/>
      <c r="C170" s="227">
        <v>10</v>
      </c>
      <c r="D170" s="135"/>
      <c r="E170" s="188"/>
      <c r="F170" s="188"/>
      <c r="G170" s="188"/>
      <c r="H170" s="104"/>
      <c r="I170" s="104"/>
      <c r="J170" s="104"/>
    </row>
    <row r="171" spans="1:10" ht="15">
      <c r="A171" s="228" t="s">
        <v>350</v>
      </c>
      <c r="B171" s="135"/>
      <c r="C171" s="227">
        <f>C169*C170</f>
        <v>60</v>
      </c>
      <c r="D171" s="135"/>
      <c r="E171" s="188"/>
      <c r="F171" s="188"/>
      <c r="G171" s="188"/>
      <c r="H171" s="104"/>
      <c r="I171" s="104"/>
      <c r="J171" s="104"/>
    </row>
    <row r="172" spans="1:10">
      <c r="A172" s="229"/>
      <c r="B172" s="188"/>
      <c r="C172" s="188"/>
      <c r="D172" s="188"/>
      <c r="E172" s="188"/>
      <c r="F172" s="188"/>
      <c r="G172" s="188"/>
      <c r="H172" s="104"/>
      <c r="I172" s="104"/>
      <c r="J172" s="104"/>
    </row>
    <row r="173" spans="1:10" ht="14.25">
      <c r="A173" s="221" t="s">
        <v>89</v>
      </c>
      <c r="B173" s="188"/>
      <c r="C173" s="115"/>
      <c r="D173" s="188"/>
      <c r="E173" s="188"/>
      <c r="F173" s="222" t="s">
        <v>87</v>
      </c>
      <c r="G173" s="188"/>
      <c r="H173" s="104"/>
      <c r="I173" s="104">
        <v>150</v>
      </c>
      <c r="J173" s="104"/>
    </row>
    <row r="174" spans="1:10" ht="14.25">
      <c r="A174" s="221"/>
      <c r="B174" s="188"/>
      <c r="C174" s="222"/>
      <c r="D174" s="188"/>
      <c r="E174" s="188"/>
      <c r="F174" s="163" t="s">
        <v>90</v>
      </c>
      <c r="G174" s="188"/>
      <c r="H174" s="104"/>
      <c r="I174" s="104">
        <v>200</v>
      </c>
      <c r="J174" s="104"/>
    </row>
    <row r="175" spans="1:10" ht="15">
      <c r="A175" s="135" t="s">
        <v>124</v>
      </c>
      <c r="B175" s="135"/>
      <c r="C175" s="226"/>
      <c r="D175" s="135"/>
      <c r="E175" s="188"/>
      <c r="F175" s="188"/>
      <c r="G175" s="188"/>
      <c r="H175" s="104"/>
      <c r="I175" s="104"/>
      <c r="J175" s="104"/>
    </row>
    <row r="176" spans="1:10" ht="14.25">
      <c r="A176" s="135" t="s">
        <v>351</v>
      </c>
      <c r="B176" s="135"/>
      <c r="C176" s="200">
        <f>C170</f>
        <v>10</v>
      </c>
      <c r="D176" s="135" t="s">
        <v>352</v>
      </c>
      <c r="E176" s="188"/>
      <c r="F176" s="188"/>
      <c r="G176" s="188"/>
      <c r="H176" s="104"/>
      <c r="I176" s="104"/>
      <c r="J176" s="104"/>
    </row>
    <row r="177" spans="1:10" ht="14.25">
      <c r="A177" s="135" t="s">
        <v>353</v>
      </c>
      <c r="B177" s="135"/>
      <c r="C177" s="200">
        <f>C171</f>
        <v>60</v>
      </c>
      <c r="D177" s="135" t="s">
        <v>352</v>
      </c>
      <c r="E177" s="188"/>
      <c r="F177" s="188"/>
      <c r="G177" s="188"/>
      <c r="H177" s="104"/>
      <c r="I177" s="104"/>
      <c r="J177" s="104"/>
    </row>
    <row r="178" spans="1:10" ht="15">
      <c r="A178" s="135" t="s">
        <v>354</v>
      </c>
      <c r="B178" s="135"/>
      <c r="C178" s="135"/>
      <c r="D178" s="135"/>
      <c r="E178" s="188"/>
      <c r="F178" s="188"/>
      <c r="G178" s="188"/>
      <c r="H178" s="104"/>
      <c r="I178" s="104"/>
      <c r="J178" s="104"/>
    </row>
    <row r="179" spans="1:10" ht="15">
      <c r="A179" s="228"/>
      <c r="B179" s="135"/>
      <c r="C179" s="135"/>
      <c r="D179" s="135"/>
      <c r="E179" s="188"/>
      <c r="F179" s="188"/>
      <c r="G179" s="188"/>
      <c r="H179" s="104"/>
      <c r="I179" s="104"/>
      <c r="J179" s="104"/>
    </row>
    <row r="180" spans="1:10" ht="14.25">
      <c r="A180" s="221" t="s">
        <v>91</v>
      </c>
      <c r="B180" s="188"/>
      <c r="C180" s="188"/>
      <c r="D180" s="188"/>
      <c r="E180" s="188"/>
      <c r="F180" s="188"/>
      <c r="G180" s="188"/>
      <c r="H180" s="104"/>
      <c r="I180" s="104"/>
      <c r="J180" s="104"/>
    </row>
    <row r="181" spans="1:10" ht="15">
      <c r="A181" s="230" t="s">
        <v>125</v>
      </c>
      <c r="B181" s="226"/>
      <c r="C181" s="135"/>
      <c r="D181" s="135"/>
      <c r="E181" s="135"/>
      <c r="F181" s="199" t="s">
        <v>92</v>
      </c>
      <c r="G181" s="188"/>
      <c r="H181" s="104"/>
      <c r="I181" s="104"/>
      <c r="J181" s="104"/>
    </row>
    <row r="182" spans="1:10" ht="15">
      <c r="A182" s="230" t="s">
        <v>126</v>
      </c>
      <c r="B182" s="226"/>
      <c r="C182" s="135"/>
      <c r="D182" s="135"/>
      <c r="E182" s="135"/>
      <c r="F182" s="199" t="s">
        <v>92</v>
      </c>
      <c r="G182" s="188"/>
      <c r="H182" s="104"/>
      <c r="I182" s="104"/>
      <c r="J182" s="104"/>
    </row>
    <row r="183" spans="1:10" ht="15">
      <c r="A183" s="230" t="s">
        <v>127</v>
      </c>
      <c r="B183" s="226"/>
      <c r="C183" s="135"/>
      <c r="D183" s="135"/>
      <c r="E183" s="135"/>
      <c r="F183" s="199" t="s">
        <v>92</v>
      </c>
      <c r="G183" s="188"/>
      <c r="H183" s="104"/>
      <c r="I183" s="104"/>
      <c r="J183" s="104"/>
    </row>
    <row r="184" spans="1:10" ht="15">
      <c r="A184" s="230" t="s">
        <v>128</v>
      </c>
      <c r="B184" s="226"/>
      <c r="C184" s="135"/>
      <c r="D184" s="135"/>
      <c r="E184" s="135"/>
      <c r="F184" s="199" t="s">
        <v>92</v>
      </c>
      <c r="G184" s="188"/>
      <c r="H184" s="104"/>
      <c r="I184" s="104"/>
      <c r="J184" s="104"/>
    </row>
    <row r="185" spans="1:10" ht="15">
      <c r="A185" s="230" t="s">
        <v>129</v>
      </c>
      <c r="B185" s="226"/>
      <c r="C185" s="135"/>
      <c r="D185" s="135"/>
      <c r="E185" s="135"/>
      <c r="F185" s="199" t="s">
        <v>92</v>
      </c>
      <c r="G185" s="188"/>
      <c r="H185" s="104"/>
      <c r="I185" s="104"/>
      <c r="J185" s="104"/>
    </row>
    <row r="186" spans="1:10">
      <c r="A186" s="231"/>
      <c r="B186" s="115"/>
      <c r="C186" s="188"/>
      <c r="D186" s="188"/>
      <c r="E186" s="188"/>
      <c r="F186" s="232"/>
      <c r="G186" s="188"/>
      <c r="H186" s="104"/>
      <c r="I186" s="104"/>
      <c r="J186" s="104"/>
    </row>
    <row r="187" spans="1:10" ht="15.75">
      <c r="A187" s="191" t="s">
        <v>93</v>
      </c>
      <c r="B187" s="188"/>
      <c r="C187" s="188"/>
      <c r="D187" s="188"/>
      <c r="E187" s="188"/>
      <c r="F187" s="188"/>
      <c r="G187" s="188"/>
      <c r="H187" s="104"/>
      <c r="I187" s="104"/>
      <c r="J187" s="104"/>
    </row>
    <row r="188" spans="1:10">
      <c r="A188" s="194" t="s">
        <v>123</v>
      </c>
      <c r="B188" s="194"/>
      <c r="C188" s="233"/>
      <c r="D188" s="194"/>
      <c r="E188" s="188"/>
      <c r="F188" s="868" t="s">
        <v>94</v>
      </c>
      <c r="G188" s="188"/>
      <c r="H188" s="104"/>
      <c r="I188" s="104"/>
      <c r="J188" s="104"/>
    </row>
    <row r="189" spans="1:10">
      <c r="A189" s="194" t="s">
        <v>95</v>
      </c>
      <c r="B189" s="194"/>
      <c r="C189" s="194"/>
      <c r="D189" s="194"/>
      <c r="E189" s="188"/>
      <c r="F189" s="868"/>
      <c r="G189" s="188"/>
      <c r="H189" s="104"/>
      <c r="I189" s="104"/>
      <c r="J189" s="104"/>
    </row>
    <row r="190" spans="1:10">
      <c r="A190" s="143"/>
      <c r="B190" s="188"/>
      <c r="C190" s="188"/>
      <c r="D190" s="188"/>
      <c r="E190" s="188"/>
      <c r="F190" s="188"/>
      <c r="G190" s="188"/>
      <c r="H190" s="104"/>
      <c r="I190" s="104"/>
      <c r="J190" s="104"/>
    </row>
    <row r="191" spans="1:10" ht="15.75">
      <c r="A191" s="191" t="s">
        <v>96</v>
      </c>
      <c r="B191" s="188"/>
      <c r="C191" s="188"/>
      <c r="D191" s="188"/>
      <c r="E191" s="188"/>
      <c r="F191" s="188"/>
      <c r="G191" s="188"/>
      <c r="H191" s="104"/>
      <c r="I191" s="104"/>
      <c r="J191" s="104"/>
    </row>
    <row r="192" spans="1:10">
      <c r="A192" s="865" t="s">
        <v>122</v>
      </c>
      <c r="B192" s="865"/>
      <c r="C192" s="865"/>
      <c r="D192" s="865"/>
      <c r="E192" s="865"/>
      <c r="F192" s="865"/>
      <c r="G192" s="865"/>
      <c r="H192" s="104"/>
      <c r="I192" s="104"/>
      <c r="J192" s="104"/>
    </row>
    <row r="193" spans="1:10">
      <c r="A193" s="869"/>
      <c r="B193" s="869"/>
      <c r="C193" s="869"/>
      <c r="D193" s="869"/>
      <c r="E193" s="869"/>
      <c r="F193" s="869"/>
      <c r="G193" s="869"/>
      <c r="H193" s="104"/>
      <c r="I193" s="104"/>
      <c r="J193" s="104"/>
    </row>
    <row r="194" spans="1:10">
      <c r="A194" s="186" t="s">
        <v>98</v>
      </c>
      <c r="B194" s="234"/>
      <c r="C194" s="234"/>
      <c r="D194" s="234"/>
      <c r="E194" s="234"/>
      <c r="F194" s="234"/>
      <c r="G194" s="187">
        <f>$C$8</f>
        <v>59</v>
      </c>
      <c r="H194" s="116"/>
    </row>
    <row r="195" spans="1:10">
      <c r="A195" s="119" t="s">
        <v>99</v>
      </c>
      <c r="B195" s="235"/>
      <c r="C195" s="235"/>
      <c r="D195" s="857">
        <f>D65</f>
        <v>0</v>
      </c>
      <c r="E195" s="857"/>
      <c r="F195" s="857"/>
      <c r="G195" s="857"/>
      <c r="H195" s="116"/>
    </row>
    <row r="196" spans="1:10">
      <c r="A196" s="188" t="s">
        <v>375</v>
      </c>
      <c r="B196" s="235"/>
      <c r="C196" s="235"/>
      <c r="D196" s="857"/>
      <c r="E196" s="857"/>
      <c r="F196" s="857"/>
      <c r="G196" s="857"/>
      <c r="H196" s="116"/>
    </row>
    <row r="197" spans="1:10">
      <c r="H197" s="116"/>
    </row>
    <row r="198" spans="1:10">
      <c r="H198" s="116"/>
    </row>
    <row r="199" spans="1:10">
      <c r="H199" s="116"/>
    </row>
    <row r="200" spans="1:10">
      <c r="H200" s="116"/>
    </row>
    <row r="201" spans="1:10">
      <c r="H201" s="116"/>
    </row>
  </sheetData>
  <sheetProtection selectLockedCells="1"/>
  <protectedRanges>
    <protectedRange sqref="H8 H30 H33" name="Plage1"/>
  </protectedRanges>
  <mergeCells count="75">
    <mergeCell ref="A149:F149"/>
    <mergeCell ref="F188:F189"/>
    <mergeCell ref="A192:G192"/>
    <mergeCell ref="A193:G193"/>
    <mergeCell ref="D195:G196"/>
    <mergeCell ref="A148:G148"/>
    <mergeCell ref="A100:E100"/>
    <mergeCell ref="A101:E101"/>
    <mergeCell ref="A107:F107"/>
    <mergeCell ref="A108:E108"/>
    <mergeCell ref="A127:G127"/>
    <mergeCell ref="D129:G130"/>
    <mergeCell ref="A139:G139"/>
    <mergeCell ref="A142:G142"/>
    <mergeCell ref="A144:G144"/>
    <mergeCell ref="A146:G146"/>
    <mergeCell ref="A147:G147"/>
    <mergeCell ref="B52:C52"/>
    <mergeCell ref="A63:G63"/>
    <mergeCell ref="D65:G66"/>
    <mergeCell ref="A98:E98"/>
    <mergeCell ref="A99:B99"/>
    <mergeCell ref="D52:G53"/>
    <mergeCell ref="A47:A51"/>
    <mergeCell ref="B47:C47"/>
    <mergeCell ref="D47:G47"/>
    <mergeCell ref="B48:C48"/>
    <mergeCell ref="D48:G48"/>
    <mergeCell ref="B49:C49"/>
    <mergeCell ref="D49:G49"/>
    <mergeCell ref="B50:C50"/>
    <mergeCell ref="D50:G50"/>
    <mergeCell ref="B51:C51"/>
    <mergeCell ref="D51:G51"/>
    <mergeCell ref="B44:C44"/>
    <mergeCell ref="D44:G45"/>
    <mergeCell ref="B45:C45"/>
    <mergeCell ref="B46:C46"/>
    <mergeCell ref="D46:G46"/>
    <mergeCell ref="A41:A43"/>
    <mergeCell ref="B41:C41"/>
    <mergeCell ref="D41:G41"/>
    <mergeCell ref="B42:C42"/>
    <mergeCell ref="D42:G43"/>
    <mergeCell ref="B43:C43"/>
    <mergeCell ref="D34:G35"/>
    <mergeCell ref="B36:C36"/>
    <mergeCell ref="A37:A40"/>
    <mergeCell ref="B37:C37"/>
    <mergeCell ref="D37:G37"/>
    <mergeCell ref="B38:C38"/>
    <mergeCell ref="D38:G38"/>
    <mergeCell ref="D39:G39"/>
    <mergeCell ref="B40:C40"/>
    <mergeCell ref="D40:G40"/>
    <mergeCell ref="B30:C30"/>
    <mergeCell ref="B31:C31"/>
    <mergeCell ref="D31:G31"/>
    <mergeCell ref="B32:C32"/>
    <mergeCell ref="B33:C33"/>
    <mergeCell ref="E33:G33"/>
    <mergeCell ref="B5:C5"/>
    <mergeCell ref="B6:C6"/>
    <mergeCell ref="A27:A29"/>
    <mergeCell ref="B27:C27"/>
    <mergeCell ref="D27:G27"/>
    <mergeCell ref="B28:C28"/>
    <mergeCell ref="D28:G28"/>
    <mergeCell ref="B29:C29"/>
    <mergeCell ref="D29:G29"/>
    <mergeCell ref="A8:B8"/>
    <mergeCell ref="C8:D8"/>
    <mergeCell ref="A12:G13"/>
    <mergeCell ref="B26:C26"/>
    <mergeCell ref="D26:G26"/>
  </mergeCells>
  <conditionalFormatting sqref="D42:G43">
    <cfRule type="containsText" dxfId="42" priority="2" stopIfTrue="1" operator="containsText" text="champs à modifier">
      <formula>NOT(ISERROR(SEARCH("champs à modifier",D42)))</formula>
    </cfRule>
  </conditionalFormatting>
  <conditionalFormatting sqref="F30">
    <cfRule type="cellIs" dxfId="41" priority="1" stopIfTrue="1" operator="equal">
      <formula>$J$30</formula>
    </cfRule>
  </conditionalFormatting>
  <dataValidations count="6">
    <dataValidation type="list" allowBlank="1" showInputMessage="1" showErrorMessage="1" sqref="D61:G61">
      <formula1>#REF!</formula1>
    </dataValidation>
    <dataValidation type="list" allowBlank="1" showInputMessage="1" showErrorMessage="1" sqref="D42:G43">
      <formula1>$J$43:$J$47</formula1>
    </dataValidation>
    <dataValidation type="list" allowBlank="1" showInputMessage="1" showErrorMessage="1" sqref="F173">
      <formula1>$I$173:$I$174</formula1>
    </dataValidation>
    <dataValidation type="list" allowBlank="1" showInputMessage="1" showErrorMessage="1" sqref="F166">
      <formula1>$I$166:$I$169</formula1>
    </dataValidation>
    <dataValidation type="list" allowBlank="1" showInputMessage="1" showErrorMessage="1" sqref="F161">
      <formula1>$I$161:$I$161</formula1>
    </dataValidation>
    <dataValidation type="list" allowBlank="1" showInputMessage="1" showErrorMessage="1" sqref="F154">
      <formula1>$I$154:$I$154</formula1>
    </dataValidation>
  </dataValidations>
  <pageMargins left="0.70866141732283472" right="0.70866141732283472" top="0.74803149606299213" bottom="0.74803149606299213" header="0.31496062992125984" footer="0.31496062992125984"/>
  <pageSetup paperSize="9" scale="77" fitToHeight="3" orientation="portrait" r:id="rId1"/>
  <headerFooter>
    <oddHeader>&amp;R&amp;G</oddHeader>
    <oddFooter>&amp;CPage &amp;P</oddFooter>
  </headerFooter>
  <rowBreaks count="2" manualBreakCount="2">
    <brk id="66" max="6" man="1"/>
    <brk id="130" max="6" man="1"/>
  </rowBreaks>
  <legacyDrawingHF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FF00"/>
  </sheetPr>
  <dimension ref="A1:S211"/>
  <sheetViews>
    <sheetView view="pageBreakPreview" topLeftCell="A167" zoomScale="90" zoomScaleNormal="100" zoomScaleSheetLayoutView="90" workbookViewId="0">
      <selection activeCell="G91" sqref="G91"/>
    </sheetView>
  </sheetViews>
  <sheetFormatPr baseColWidth="10" defaultRowHeight="12.75"/>
  <cols>
    <col min="1" max="1" width="15.5703125" style="113" customWidth="1"/>
    <col min="2" max="2" width="13" style="113" customWidth="1"/>
    <col min="3" max="3" width="12.85546875" style="113" customWidth="1"/>
    <col min="4" max="4" width="14.7109375" style="113" customWidth="1"/>
    <col min="5" max="5" width="44" style="113" customWidth="1"/>
    <col min="6" max="6" width="15.140625" style="113" customWidth="1"/>
    <col min="7" max="7" width="20.85546875" style="113" customWidth="1"/>
    <col min="8" max="8" width="7.7109375" style="113" customWidth="1"/>
    <col min="9" max="9" width="81.85546875" style="113" customWidth="1"/>
    <col min="10" max="10" width="23" style="113" customWidth="1"/>
    <col min="11" max="11" width="21.85546875" style="113" hidden="1" customWidth="1"/>
    <col min="12" max="12" width="22.5703125" style="113" hidden="1" customWidth="1"/>
    <col min="13" max="13" width="22" style="113" hidden="1" customWidth="1"/>
    <col min="14" max="14" width="30.5703125" style="113" bestFit="1" customWidth="1"/>
    <col min="15" max="15" width="2.85546875" style="113" customWidth="1"/>
    <col min="16" max="16384" width="11.42578125" style="113"/>
  </cols>
  <sheetData>
    <row r="1" spans="1:19">
      <c r="A1" s="214"/>
      <c r="B1" s="236"/>
      <c r="C1" s="237"/>
      <c r="D1" s="238"/>
      <c r="E1" s="238"/>
      <c r="F1" s="114"/>
      <c r="G1" s="114"/>
      <c r="H1" s="117" t="s">
        <v>342</v>
      </c>
      <c r="I1" s="117" t="s">
        <v>566</v>
      </c>
      <c r="J1" s="123"/>
      <c r="K1" s="123"/>
      <c r="L1" s="123"/>
      <c r="M1" s="123"/>
      <c r="N1" s="239"/>
      <c r="O1" s="239"/>
      <c r="P1" s="239"/>
      <c r="Q1" s="239"/>
      <c r="R1" s="239"/>
      <c r="S1" s="239"/>
    </row>
    <row r="2" spans="1:19">
      <c r="A2" s="214"/>
      <c r="B2" s="236"/>
      <c r="C2" s="237"/>
      <c r="D2" s="238"/>
      <c r="E2" s="238"/>
      <c r="F2" s="114"/>
      <c r="G2" s="114"/>
      <c r="H2" s="117"/>
      <c r="I2" s="117"/>
      <c r="J2" s="123"/>
      <c r="K2" s="123"/>
      <c r="L2" s="123"/>
      <c r="M2" s="123"/>
      <c r="N2" s="239"/>
      <c r="O2" s="239"/>
      <c r="P2" s="239"/>
      <c r="Q2" s="239"/>
      <c r="R2" s="239"/>
      <c r="S2" s="239"/>
    </row>
    <row r="3" spans="1:19">
      <c r="A3" s="214"/>
      <c r="B3" s="236"/>
      <c r="C3" s="237"/>
      <c r="D3" s="238"/>
      <c r="E3" s="238"/>
      <c r="F3" s="114"/>
      <c r="G3" s="114"/>
      <c r="H3" s="117"/>
      <c r="I3" s="117"/>
      <c r="J3" s="123"/>
      <c r="K3" s="123"/>
      <c r="L3" s="123"/>
      <c r="M3" s="123"/>
      <c r="N3" s="239"/>
      <c r="O3" s="239"/>
      <c r="P3" s="239"/>
      <c r="Q3" s="239"/>
      <c r="R3" s="239"/>
      <c r="S3" s="239"/>
    </row>
    <row r="4" spans="1:19">
      <c r="B4" s="236"/>
      <c r="C4" s="237"/>
      <c r="D4" s="238"/>
      <c r="E4" s="238"/>
      <c r="F4" s="114"/>
      <c r="G4" s="114"/>
      <c r="H4" s="117"/>
      <c r="I4" s="117"/>
      <c r="J4" s="123"/>
      <c r="K4" s="123"/>
      <c r="L4" s="123"/>
      <c r="M4" s="123"/>
      <c r="N4" s="239"/>
      <c r="O4" s="239"/>
      <c r="P4" s="239"/>
      <c r="Q4" s="239"/>
      <c r="R4" s="239"/>
      <c r="S4" s="239"/>
    </row>
    <row r="5" spans="1:19">
      <c r="A5" s="115"/>
      <c r="B5" s="115"/>
      <c r="C5" s="115"/>
      <c r="D5" s="115"/>
      <c r="E5" s="115"/>
      <c r="H5" s="123"/>
      <c r="I5" s="104"/>
      <c r="J5" s="104"/>
      <c r="K5" s="104"/>
      <c r="L5" s="104"/>
      <c r="M5" s="104"/>
      <c r="N5" s="240"/>
      <c r="P5" s="7"/>
    </row>
    <row r="6" spans="1:19">
      <c r="A6" s="115"/>
      <c r="B6" s="115"/>
      <c r="C6" s="115"/>
      <c r="D6" s="115"/>
      <c r="E6" s="115"/>
      <c r="F6" s="214"/>
      <c r="G6" s="214"/>
      <c r="H6" s="123"/>
      <c r="I6" s="104"/>
      <c r="J6" s="104"/>
      <c r="K6" s="104"/>
      <c r="L6" s="104"/>
      <c r="M6" s="104"/>
      <c r="N6" s="240"/>
      <c r="P6" s="7"/>
    </row>
    <row r="7" spans="1:19" ht="15.75">
      <c r="A7" s="115"/>
      <c r="B7" s="115"/>
      <c r="C7" s="115"/>
      <c r="D7" s="694"/>
      <c r="E7" s="115"/>
      <c r="F7" s="214"/>
      <c r="G7" s="214"/>
      <c r="H7" s="123"/>
      <c r="I7" s="104"/>
      <c r="J7" s="104"/>
      <c r="K7" s="104"/>
      <c r="L7" s="104"/>
      <c r="M7" s="104"/>
      <c r="N7" s="240"/>
      <c r="P7" s="7"/>
    </row>
    <row r="8" spans="1:19" ht="15.75">
      <c r="A8" s="200" t="s">
        <v>503</v>
      </c>
      <c r="B8" s="226" t="s">
        <v>518</v>
      </c>
      <c r="C8" s="758"/>
      <c r="D8" s="226" t="s">
        <v>660</v>
      </c>
      <c r="E8" s="226"/>
      <c r="F8" s="444"/>
      <c r="G8" s="444"/>
      <c r="H8" s="123"/>
      <c r="I8" s="158"/>
      <c r="J8" s="104"/>
      <c r="K8" s="104"/>
      <c r="L8" s="104"/>
      <c r="M8" s="104"/>
      <c r="P8" s="7"/>
    </row>
    <row r="9" spans="1:19" ht="14.25">
      <c r="A9" s="226"/>
      <c r="B9" s="226"/>
      <c r="C9" s="226"/>
      <c r="D9" s="226"/>
      <c r="E9" s="226"/>
      <c r="F9" s="226"/>
      <c r="G9" s="226"/>
      <c r="H9" s="123"/>
      <c r="I9" s="104"/>
      <c r="J9" s="104"/>
      <c r="K9" s="104"/>
      <c r="L9" s="104"/>
      <c r="M9" s="104"/>
      <c r="P9" s="7"/>
    </row>
    <row r="10" spans="1:19" ht="15">
      <c r="A10" s="226"/>
      <c r="B10" s="444"/>
      <c r="C10" s="444"/>
      <c r="D10" s="444"/>
      <c r="E10" s="877" t="str">
        <f>'P GARDE'!C12</f>
        <v xml:space="preserve"> </v>
      </c>
      <c r="F10" s="878"/>
      <c r="G10" s="878"/>
      <c r="H10" s="123"/>
      <c r="I10" s="104"/>
      <c r="J10" s="104"/>
      <c r="K10" s="104"/>
      <c r="L10" s="104"/>
      <c r="M10" s="104"/>
      <c r="P10" s="7"/>
    </row>
    <row r="11" spans="1:19" ht="15">
      <c r="A11" s="226"/>
      <c r="B11" s="444"/>
      <c r="C11" s="444"/>
      <c r="D11" s="444"/>
      <c r="E11" s="692"/>
      <c r="F11" s="449"/>
      <c r="G11" s="449"/>
      <c r="H11" s="123"/>
      <c r="I11" s="104"/>
      <c r="J11" s="104"/>
      <c r="K11" s="104"/>
      <c r="L11" s="104"/>
      <c r="M11" s="104"/>
      <c r="P11" s="7"/>
    </row>
    <row r="12" spans="1:19" ht="15">
      <c r="A12" s="226"/>
      <c r="B12" s="444"/>
      <c r="C12" s="444"/>
      <c r="D12" s="444"/>
      <c r="E12" s="717"/>
      <c r="F12" s="449"/>
      <c r="G12" s="449"/>
      <c r="H12" s="123"/>
      <c r="I12" s="104"/>
      <c r="J12" s="104"/>
      <c r="K12" s="104"/>
      <c r="L12" s="104"/>
      <c r="M12" s="104"/>
      <c r="P12" s="7"/>
    </row>
    <row r="13" spans="1:19" ht="15">
      <c r="A13" s="226"/>
      <c r="B13" s="444"/>
      <c r="C13" s="444"/>
      <c r="D13" s="444"/>
      <c r="E13" s="448"/>
      <c r="F13" s="449"/>
      <c r="G13" s="449"/>
      <c r="H13" s="123"/>
      <c r="I13" s="104"/>
      <c r="J13" s="104"/>
      <c r="K13" s="104"/>
      <c r="L13" s="104"/>
      <c r="M13" s="104"/>
      <c r="P13" s="7"/>
    </row>
    <row r="14" spans="1:19" ht="14.25">
      <c r="A14" s="444"/>
      <c r="B14" s="444"/>
      <c r="C14" s="444"/>
      <c r="D14" s="200" t="s">
        <v>548</v>
      </c>
      <c r="E14" s="879" t="str">
        <f>D8</f>
        <v>de M.</v>
      </c>
      <c r="F14" s="880"/>
      <c r="G14" s="447"/>
      <c r="H14" s="117"/>
      <c r="I14" s="104"/>
      <c r="J14" s="104"/>
      <c r="K14" s="104"/>
      <c r="L14" s="104"/>
      <c r="M14" s="104"/>
      <c r="P14" s="7"/>
    </row>
    <row r="15" spans="1:19" ht="14.25">
      <c r="A15" s="226"/>
      <c r="B15" s="226"/>
      <c r="C15" s="226"/>
      <c r="D15" s="226"/>
      <c r="E15" s="226"/>
      <c r="F15" s="226"/>
      <c r="G15" s="226"/>
      <c r="H15" s="117"/>
      <c r="I15" s="123"/>
      <c r="J15" s="104"/>
      <c r="K15" s="104"/>
      <c r="L15" s="104"/>
      <c r="M15" s="104"/>
      <c r="P15" s="7"/>
    </row>
    <row r="16" spans="1:19" ht="14.25" customHeight="1">
      <c r="A16" s="873" t="s">
        <v>519</v>
      </c>
      <c r="B16" s="874"/>
      <c r="C16" s="875">
        <f>'P GARDE'!C15</f>
        <v>59</v>
      </c>
      <c r="D16" s="876"/>
      <c r="E16" s="450"/>
      <c r="F16" s="451">
        <f ca="1">TODAY()</f>
        <v>43056</v>
      </c>
      <c r="G16" s="226"/>
      <c r="H16" s="117"/>
      <c r="I16" s="104"/>
      <c r="J16" s="104"/>
      <c r="K16" s="104"/>
      <c r="L16" s="104"/>
      <c r="M16" s="104"/>
      <c r="P16" s="8"/>
    </row>
    <row r="17" spans="1:19" ht="12.75" customHeight="1">
      <c r="A17" s="452" t="s">
        <v>257</v>
      </c>
      <c r="B17" s="137"/>
      <c r="C17" s="453"/>
      <c r="D17" s="453"/>
      <c r="E17" s="226"/>
      <c r="F17" s="202"/>
      <c r="G17" s="454"/>
      <c r="H17" s="117"/>
      <c r="I17" s="104"/>
      <c r="J17" s="104"/>
      <c r="K17" s="104"/>
      <c r="L17" s="104"/>
      <c r="M17" s="104"/>
      <c r="P17" s="8"/>
    </row>
    <row r="18" spans="1:19" ht="12" customHeight="1">
      <c r="A18" s="226"/>
      <c r="B18" s="226"/>
      <c r="C18" s="226"/>
      <c r="D18" s="226"/>
      <c r="E18" s="226"/>
      <c r="F18" s="226"/>
      <c r="G18" s="226"/>
      <c r="H18" s="117"/>
      <c r="I18" s="104"/>
      <c r="J18" s="104"/>
      <c r="K18" s="104"/>
      <c r="L18" s="104"/>
      <c r="M18" s="104"/>
      <c r="P18" s="8"/>
    </row>
    <row r="19" spans="1:19" ht="12" customHeight="1">
      <c r="A19" s="455" t="s">
        <v>138</v>
      </c>
      <c r="B19" s="226"/>
      <c r="C19" s="226"/>
      <c r="D19" s="226"/>
      <c r="E19" s="226"/>
      <c r="F19" s="226"/>
      <c r="G19" s="226"/>
      <c r="H19" s="117"/>
      <c r="I19" s="104"/>
      <c r="J19" s="104"/>
      <c r="K19" s="104"/>
      <c r="L19" s="104"/>
      <c r="M19" s="104"/>
      <c r="P19" s="8"/>
    </row>
    <row r="20" spans="1:19" ht="13.5" customHeight="1">
      <c r="A20" s="226"/>
      <c r="B20" s="226"/>
      <c r="C20" s="226"/>
      <c r="D20" s="226"/>
      <c r="E20" s="226"/>
      <c r="F20" s="226"/>
      <c r="G20" s="226"/>
      <c r="H20" s="117"/>
      <c r="I20" s="104"/>
      <c r="J20" s="104"/>
      <c r="K20" s="104"/>
      <c r="L20" s="104"/>
      <c r="M20" s="104"/>
      <c r="P20" s="8"/>
    </row>
    <row r="21" spans="1:19" ht="13.5" customHeight="1">
      <c r="A21" s="835" t="s">
        <v>680</v>
      </c>
      <c r="B21" s="835"/>
      <c r="C21" s="835"/>
      <c r="D21" s="835"/>
      <c r="E21" s="835"/>
      <c r="F21" s="835"/>
      <c r="G21" s="835"/>
      <c r="H21" s="465" t="s">
        <v>246</v>
      </c>
      <c r="I21" s="188"/>
      <c r="J21" s="188"/>
      <c r="K21" s="104"/>
      <c r="L21" s="104"/>
      <c r="M21" s="104"/>
      <c r="P21" s="8"/>
    </row>
    <row r="22" spans="1:19" ht="33.75" customHeight="1">
      <c r="A22" s="835"/>
      <c r="B22" s="835"/>
      <c r="C22" s="835"/>
      <c r="D22" s="835"/>
      <c r="E22" s="835"/>
      <c r="F22" s="835"/>
      <c r="G22" s="835"/>
      <c r="H22" s="242"/>
      <c r="I22" s="188"/>
      <c r="J22" s="188"/>
      <c r="K22" s="104"/>
      <c r="L22" s="104"/>
      <c r="M22" s="104"/>
      <c r="P22" s="8"/>
    </row>
    <row r="23" spans="1:19" ht="13.5" customHeight="1">
      <c r="A23" s="412"/>
      <c r="B23" s="412"/>
      <c r="C23" s="412"/>
      <c r="D23" s="412"/>
      <c r="E23" s="412"/>
      <c r="F23" s="412"/>
      <c r="G23" s="412"/>
      <c r="H23" s="242"/>
      <c r="I23" s="188"/>
      <c r="J23" s="188"/>
      <c r="K23" s="104"/>
      <c r="L23" s="104"/>
      <c r="M23" s="104"/>
      <c r="P23" s="8"/>
    </row>
    <row r="24" spans="1:19" ht="15" customHeight="1">
      <c r="A24" s="461" t="s">
        <v>139</v>
      </c>
      <c r="C24" s="226"/>
      <c r="D24" s="456"/>
      <c r="E24" s="456"/>
      <c r="F24" s="456"/>
      <c r="G24" s="456"/>
      <c r="H24" s="123"/>
      <c r="I24" s="104"/>
      <c r="J24" s="881"/>
      <c r="K24" s="881"/>
      <c r="L24" s="881"/>
      <c r="M24" s="104"/>
    </row>
    <row r="25" spans="1:19" ht="15" customHeight="1">
      <c r="A25" s="462" t="s">
        <v>322</v>
      </c>
      <c r="B25" s="463" t="s">
        <v>140</v>
      </c>
      <c r="C25" s="457"/>
      <c r="D25" s="458"/>
      <c r="E25" s="458"/>
      <c r="F25" s="459"/>
      <c r="G25" s="226"/>
      <c r="H25" s="123"/>
      <c r="I25" s="104"/>
      <c r="J25" s="881"/>
      <c r="K25" s="881"/>
      <c r="L25" s="881"/>
      <c r="M25" s="104"/>
    </row>
    <row r="26" spans="1:19" ht="15" customHeight="1">
      <c r="A26" s="462" t="s">
        <v>141</v>
      </c>
      <c r="B26" s="463" t="s">
        <v>142</v>
      </c>
      <c r="C26" s="457"/>
      <c r="D26" s="458"/>
      <c r="E26" s="458"/>
      <c r="F26" s="459"/>
      <c r="G26" s="226"/>
      <c r="H26" s="123"/>
      <c r="I26" s="104"/>
      <c r="J26" s="881"/>
      <c r="K26" s="881"/>
      <c r="L26" s="881"/>
      <c r="M26" s="104"/>
    </row>
    <row r="27" spans="1:19" ht="14.25" customHeight="1">
      <c r="A27" s="462" t="s">
        <v>143</v>
      </c>
      <c r="B27" s="463" t="s">
        <v>144</v>
      </c>
      <c r="C27" s="457"/>
      <c r="D27" s="226"/>
      <c r="E27" s="226"/>
      <c r="F27" s="226"/>
      <c r="G27" s="226"/>
      <c r="H27" s="123"/>
      <c r="I27" s="104"/>
      <c r="J27" s="881"/>
      <c r="K27" s="881"/>
      <c r="L27" s="881"/>
      <c r="M27" s="104"/>
    </row>
    <row r="28" spans="1:19" ht="6" customHeight="1">
      <c r="A28" s="226"/>
      <c r="B28" s="226"/>
      <c r="C28" s="226"/>
      <c r="D28" s="226"/>
      <c r="E28" s="226"/>
      <c r="F28" s="226"/>
      <c r="G28" s="226"/>
      <c r="H28" s="123"/>
      <c r="I28" s="104"/>
      <c r="J28" s="391"/>
      <c r="K28" s="391"/>
      <c r="L28" s="391"/>
      <c r="M28" s="391"/>
      <c r="N28" s="286"/>
      <c r="O28" s="286"/>
      <c r="P28" s="286"/>
      <c r="Q28" s="286"/>
      <c r="R28" s="286"/>
      <c r="S28" s="286"/>
    </row>
    <row r="29" spans="1:19" ht="14.25" customHeight="1">
      <c r="A29" s="245" t="s">
        <v>529</v>
      </c>
      <c r="B29" s="246"/>
      <c r="C29" s="246"/>
      <c r="D29" s="115"/>
      <c r="E29" s="115"/>
      <c r="F29" s="244"/>
      <c r="G29" s="115"/>
      <c r="H29" s="123"/>
      <c r="I29" s="104"/>
      <c r="J29" s="391"/>
      <c r="K29" s="391"/>
      <c r="L29" s="391"/>
      <c r="M29" s="391"/>
      <c r="N29" s="286"/>
      <c r="O29" s="247"/>
      <c r="P29" s="247"/>
      <c r="Q29" s="247"/>
      <c r="R29" s="286"/>
      <c r="S29" s="286"/>
    </row>
    <row r="30" spans="1:19" ht="14.25" customHeight="1">
      <c r="A30" s="243"/>
      <c r="B30" s="248"/>
      <c r="C30" s="248"/>
      <c r="D30" s="226"/>
      <c r="E30" s="226"/>
      <c r="F30" s="244"/>
      <c r="G30" s="115"/>
      <c r="H30" s="123"/>
      <c r="I30" s="104"/>
      <c r="J30" s="391"/>
      <c r="K30" s="391"/>
      <c r="L30" s="391"/>
      <c r="M30" s="391"/>
      <c r="N30" s="286"/>
      <c r="O30" s="247"/>
      <c r="P30" s="247"/>
      <c r="Q30" s="247"/>
      <c r="R30" s="286"/>
      <c r="S30" s="286"/>
    </row>
    <row r="31" spans="1:19" ht="13.5" customHeight="1">
      <c r="A31" s="149" t="s">
        <v>242</v>
      </c>
      <c r="B31" s="119"/>
      <c r="C31" s="248"/>
      <c r="D31" s="115"/>
      <c r="E31" s="115"/>
      <c r="F31" s="244"/>
      <c r="G31" s="115"/>
      <c r="H31" s="123"/>
      <c r="I31" s="104"/>
      <c r="J31" s="391"/>
      <c r="K31" s="391"/>
      <c r="L31" s="391"/>
      <c r="M31" s="391"/>
      <c r="N31" s="286"/>
      <c r="O31" s="247"/>
      <c r="P31" s="247"/>
      <c r="Q31" s="247"/>
      <c r="R31" s="286"/>
      <c r="S31" s="286"/>
    </row>
    <row r="32" spans="1:19" ht="13.5" customHeight="1">
      <c r="A32" s="149"/>
      <c r="B32" s="119"/>
      <c r="C32" s="248"/>
      <c r="D32" s="115"/>
      <c r="E32" s="115"/>
      <c r="F32" s="244"/>
      <c r="G32" s="115"/>
      <c r="H32" s="123"/>
      <c r="I32" s="104"/>
      <c r="J32" s="391"/>
      <c r="K32" s="391"/>
      <c r="L32" s="391"/>
      <c r="M32" s="391"/>
      <c r="N32" s="286"/>
      <c r="O32" s="247"/>
      <c r="P32" s="247"/>
      <c r="Q32" s="247"/>
      <c r="R32" s="286"/>
      <c r="S32" s="286"/>
    </row>
    <row r="33" spans="1:19" ht="13.5" customHeight="1">
      <c r="A33" s="443" t="s">
        <v>325</v>
      </c>
      <c r="B33" s="226"/>
      <c r="C33" s="226"/>
      <c r="D33" s="443" t="str">
        <f>'P GARDE'!D18</f>
        <v>LUCAS Sébastien</v>
      </c>
      <c r="E33" s="226"/>
      <c r="F33" s="226"/>
      <c r="G33" s="115"/>
      <c r="H33" s="117"/>
      <c r="I33" s="104"/>
      <c r="J33" s="391"/>
      <c r="K33" s="391"/>
      <c r="L33" s="391"/>
      <c r="M33" s="391"/>
      <c r="N33" s="247"/>
      <c r="O33" s="247"/>
      <c r="P33" s="247"/>
      <c r="Q33" s="247"/>
      <c r="R33" s="286"/>
      <c r="S33" s="286"/>
    </row>
    <row r="34" spans="1:19" ht="13.5" customHeight="1">
      <c r="A34" s="444"/>
      <c r="B34" s="226"/>
      <c r="C34" s="445"/>
      <c r="D34" s="199" t="str">
        <f>VLOOKUP('P GARDE'!D18,Commerce!A2:B19,2,FALSE)</f>
        <v>+33 6 89 32 54 08    s.lucas@comeca-group.com</v>
      </c>
      <c r="E34" s="446"/>
      <c r="F34" s="446"/>
      <c r="G34" s="405"/>
      <c r="H34" s="172"/>
      <c r="I34" s="188"/>
      <c r="J34" s="392"/>
      <c r="K34" s="391"/>
      <c r="L34" s="391"/>
      <c r="M34" s="391"/>
      <c r="N34" s="247"/>
      <c r="O34" s="247"/>
      <c r="P34" s="247"/>
      <c r="Q34" s="247"/>
      <c r="R34" s="286"/>
      <c r="S34" s="286"/>
    </row>
    <row r="35" spans="1:19" ht="13.5" customHeight="1">
      <c r="A35" s="444"/>
      <c r="B35" s="226"/>
      <c r="C35" s="445"/>
      <c r="D35" s="199"/>
      <c r="E35" s="446"/>
      <c r="F35" s="446"/>
      <c r="G35" s="405"/>
      <c r="H35" s="172"/>
      <c r="I35" s="188"/>
      <c r="J35" s="392"/>
      <c r="K35" s="391"/>
      <c r="L35" s="391"/>
      <c r="M35" s="391"/>
      <c r="N35" s="247"/>
      <c r="O35" s="247"/>
      <c r="P35" s="247"/>
      <c r="Q35" s="247"/>
      <c r="R35" s="286"/>
      <c r="S35" s="286"/>
    </row>
    <row r="36" spans="1:19" ht="15">
      <c r="A36" s="443" t="s">
        <v>321</v>
      </c>
      <c r="B36" s="226"/>
      <c r="C36" s="447"/>
      <c r="D36" s="443" t="str">
        <f>'P GARDE'!D20</f>
        <v>PLANTIN René</v>
      </c>
      <c r="E36" s="443"/>
      <c r="F36" s="443"/>
      <c r="G36" s="152"/>
      <c r="H36" s="123"/>
      <c r="I36" s="118"/>
      <c r="J36" s="391"/>
      <c r="K36" s="391"/>
      <c r="L36" s="391"/>
      <c r="M36" s="391"/>
      <c r="N36" s="247"/>
      <c r="O36" s="247"/>
      <c r="P36" s="247"/>
      <c r="Q36" s="247"/>
      <c r="R36" s="286"/>
      <c r="S36" s="286"/>
    </row>
    <row r="37" spans="1:19" ht="17.25" customHeight="1">
      <c r="A37" s="444"/>
      <c r="B37" s="226"/>
      <c r="C37" s="445"/>
      <c r="D37" s="199" t="str">
        <f>VLOOKUP('P GARDE'!D20,Commerce!A22:B34,2,FALSE)</f>
        <v>+33 3 85 98 22 42   r.plantin@comeca-group.com</v>
      </c>
      <c r="E37" s="446"/>
      <c r="F37" s="446"/>
      <c r="G37" s="252"/>
      <c r="H37" s="123"/>
      <c r="I37" s="118"/>
      <c r="J37" s="391"/>
      <c r="K37" s="391"/>
      <c r="L37" s="391"/>
      <c r="M37" s="391"/>
      <c r="N37" s="253"/>
      <c r="O37" s="247"/>
      <c r="P37" s="247"/>
      <c r="Q37" s="247"/>
      <c r="R37" s="286"/>
      <c r="S37" s="286"/>
    </row>
    <row r="38" spans="1:19" ht="17.25" customHeight="1">
      <c r="A38" s="214"/>
      <c r="B38" s="249"/>
      <c r="C38" s="250"/>
      <c r="D38" s="251"/>
      <c r="E38" s="252"/>
      <c r="F38" s="252"/>
      <c r="G38" s="252"/>
      <c r="H38" s="123"/>
      <c r="I38" s="118"/>
      <c r="J38" s="391"/>
      <c r="K38" s="391"/>
      <c r="L38" s="391"/>
      <c r="M38" s="391"/>
      <c r="N38" s="253"/>
      <c r="O38" s="247"/>
      <c r="P38" s="247"/>
      <c r="Q38" s="247"/>
      <c r="R38" s="286"/>
      <c r="S38" s="286"/>
    </row>
    <row r="39" spans="1:19" ht="15">
      <c r="A39" s="254" t="s">
        <v>145</v>
      </c>
      <c r="B39" s="255"/>
      <c r="C39" s="115"/>
      <c r="D39" s="115"/>
      <c r="E39" s="115"/>
      <c r="F39" s="115"/>
      <c r="G39" s="115"/>
      <c r="H39" s="123"/>
      <c r="I39" s="104"/>
      <c r="J39" s="391"/>
      <c r="K39" s="391"/>
      <c r="L39" s="391"/>
      <c r="M39" s="391"/>
      <c r="N39" s="286"/>
      <c r="O39" s="286"/>
      <c r="P39" s="286"/>
      <c r="Q39" s="286"/>
      <c r="R39" s="286"/>
      <c r="S39" s="286"/>
    </row>
    <row r="40" spans="1:19" ht="14.25" customHeight="1">
      <c r="A40" s="115"/>
      <c r="B40" s="115"/>
      <c r="C40" s="115"/>
      <c r="D40" s="115"/>
      <c r="E40" s="115"/>
      <c r="F40" s="115"/>
      <c r="G40" s="115"/>
      <c r="H40" s="123"/>
      <c r="I40" s="104"/>
      <c r="J40" s="391"/>
      <c r="K40" s="391"/>
      <c r="L40" s="391"/>
      <c r="M40" s="391"/>
      <c r="N40" s="286"/>
      <c r="O40" s="286"/>
      <c r="P40" s="286"/>
      <c r="Q40" s="286"/>
      <c r="R40" s="286"/>
      <c r="S40" s="286"/>
    </row>
    <row r="41" spans="1:19" ht="12.75" customHeight="1">
      <c r="A41" s="892" t="s">
        <v>524</v>
      </c>
      <c r="B41" s="892"/>
      <c r="C41" s="892"/>
      <c r="D41" s="892"/>
      <c r="E41" s="892"/>
      <c r="F41" s="892"/>
      <c r="G41" s="892"/>
      <c r="H41" s="123"/>
      <c r="I41" s="104"/>
      <c r="J41" s="391"/>
      <c r="K41" s="391"/>
      <c r="L41" s="391"/>
      <c r="M41" s="391"/>
      <c r="N41" s="286"/>
      <c r="O41" s="286"/>
      <c r="P41" s="286"/>
      <c r="Q41" s="286"/>
      <c r="R41" s="286"/>
      <c r="S41" s="286"/>
    </row>
    <row r="42" spans="1:19" ht="12.75" customHeight="1">
      <c r="A42" s="893" t="s">
        <v>525</v>
      </c>
      <c r="B42" s="893"/>
      <c r="C42" s="893"/>
      <c r="D42" s="893"/>
      <c r="E42" s="893"/>
      <c r="F42" s="893"/>
      <c r="G42" s="893"/>
      <c r="H42" s="123"/>
      <c r="I42" s="104"/>
      <c r="J42" s="391"/>
      <c r="K42" s="391"/>
      <c r="L42" s="391"/>
      <c r="M42" s="391"/>
      <c r="N42" s="286"/>
      <c r="O42" s="286"/>
      <c r="P42" s="286"/>
      <c r="Q42" s="286"/>
      <c r="R42" s="286"/>
      <c r="S42" s="286"/>
    </row>
    <row r="43" spans="1:19" ht="5.25" customHeight="1">
      <c r="A43" s="115"/>
      <c r="B43" s="115"/>
      <c r="C43" s="115"/>
      <c r="D43" s="115"/>
      <c r="E43" s="115"/>
      <c r="F43" s="115"/>
      <c r="G43" s="115"/>
      <c r="H43" s="123"/>
      <c r="I43" s="104"/>
      <c r="J43" s="104"/>
      <c r="K43" s="104"/>
      <c r="L43" s="104"/>
      <c r="M43" s="104"/>
    </row>
    <row r="44" spans="1:19" ht="12" customHeight="1">
      <c r="A44" s="464">
        <v>1</v>
      </c>
      <c r="B44" s="882" t="s">
        <v>146</v>
      </c>
      <c r="C44" s="882"/>
      <c r="D44" s="837" t="s">
        <v>47</v>
      </c>
      <c r="E44" s="837"/>
      <c r="F44" s="837"/>
      <c r="G44" s="838"/>
      <c r="H44" s="123"/>
      <c r="I44" s="104"/>
      <c r="J44" s="104"/>
      <c r="K44" s="104"/>
      <c r="L44" s="104"/>
      <c r="M44" s="104"/>
    </row>
    <row r="45" spans="1:19">
      <c r="A45" s="819">
        <v>2</v>
      </c>
      <c r="B45" s="883" t="s">
        <v>147</v>
      </c>
      <c r="C45" s="883"/>
      <c r="D45" s="886" t="s">
        <v>148</v>
      </c>
      <c r="E45" s="886"/>
      <c r="F45" s="886"/>
      <c r="G45" s="887"/>
      <c r="H45" s="104"/>
      <c r="I45" s="104"/>
      <c r="J45" s="104"/>
      <c r="K45" s="104"/>
      <c r="L45" s="104"/>
      <c r="M45" s="104"/>
    </row>
    <row r="46" spans="1:19">
      <c r="A46" s="820"/>
      <c r="B46" s="884"/>
      <c r="C46" s="884"/>
      <c r="D46" s="888" t="s">
        <v>149</v>
      </c>
      <c r="E46" s="888"/>
      <c r="F46" s="888"/>
      <c r="G46" s="889"/>
      <c r="H46" s="104"/>
      <c r="I46" s="104"/>
      <c r="J46" s="104"/>
      <c r="K46" s="104"/>
      <c r="L46" s="104"/>
      <c r="M46" s="104"/>
    </row>
    <row r="47" spans="1:19">
      <c r="A47" s="821"/>
      <c r="B47" s="885"/>
      <c r="C47" s="885"/>
      <c r="D47" s="890" t="s">
        <v>150</v>
      </c>
      <c r="E47" s="890"/>
      <c r="F47" s="890"/>
      <c r="G47" s="891"/>
      <c r="H47" s="104"/>
      <c r="I47" s="104"/>
      <c r="J47" s="104"/>
      <c r="K47" s="104"/>
      <c r="L47" s="104"/>
      <c r="M47" s="104"/>
    </row>
    <row r="48" spans="1:19" ht="15">
      <c r="A48" s="159">
        <v>3</v>
      </c>
      <c r="B48" s="836" t="s">
        <v>151</v>
      </c>
      <c r="C48" s="836"/>
      <c r="D48" s="256" t="str">
        <f>'Fiche prix'!D38</f>
        <v>FCA (CCI 2010)</v>
      </c>
      <c r="E48" s="256"/>
      <c r="F48" s="256"/>
      <c r="G48" s="257"/>
      <c r="H48" s="123"/>
      <c r="I48" s="104"/>
      <c r="J48" s="104"/>
      <c r="K48" s="104"/>
      <c r="L48" s="104"/>
      <c r="M48" s="104"/>
    </row>
    <row r="49" spans="1:13" ht="12.75" customHeight="1">
      <c r="A49" s="159">
        <v>4</v>
      </c>
      <c r="B49" s="836" t="s">
        <v>152</v>
      </c>
      <c r="C49" s="836"/>
      <c r="D49" s="896" t="s">
        <v>691</v>
      </c>
      <c r="E49" s="896"/>
      <c r="F49" s="896"/>
      <c r="G49" s="897"/>
      <c r="H49" s="123"/>
      <c r="I49" s="104"/>
      <c r="J49" s="164"/>
      <c r="K49" s="104"/>
      <c r="L49" s="104"/>
      <c r="M49" s="104"/>
    </row>
    <row r="50" spans="1:13" ht="15">
      <c r="A50" s="159">
        <v>5</v>
      </c>
      <c r="B50" s="836" t="s">
        <v>153</v>
      </c>
      <c r="C50" s="836"/>
      <c r="D50" s="258" t="s">
        <v>664</v>
      </c>
      <c r="E50" s="898">
        <f ca="1">F16+90</f>
        <v>43146</v>
      </c>
      <c r="F50" s="898"/>
      <c r="G50" s="167"/>
      <c r="H50" s="123"/>
      <c r="I50" s="118"/>
      <c r="J50" s="104"/>
      <c r="K50" s="104"/>
      <c r="L50" s="104"/>
      <c r="M50" s="104"/>
    </row>
    <row r="51" spans="1:13" ht="27" customHeight="1">
      <c r="A51" s="169" t="s">
        <v>332</v>
      </c>
      <c r="B51" s="899" t="s">
        <v>684</v>
      </c>
      <c r="C51" s="899"/>
      <c r="D51" s="695">
        <v>12</v>
      </c>
      <c r="E51" s="901" t="s">
        <v>690</v>
      </c>
      <c r="F51" s="901"/>
      <c r="G51" s="902"/>
      <c r="H51" s="123"/>
      <c r="I51" s="104"/>
      <c r="J51" s="104"/>
      <c r="K51" s="104"/>
      <c r="L51" s="104"/>
      <c r="M51" s="104"/>
    </row>
    <row r="52" spans="1:13" ht="15">
      <c r="A52" s="173"/>
      <c r="B52" s="900"/>
      <c r="C52" s="900"/>
      <c r="D52" s="903"/>
      <c r="E52" s="903"/>
      <c r="F52" s="903"/>
      <c r="G52" s="904"/>
      <c r="H52" s="155"/>
      <c r="I52" s="260"/>
      <c r="J52" s="188"/>
      <c r="K52" s="104"/>
      <c r="L52" s="104"/>
      <c r="M52" s="104"/>
    </row>
    <row r="53" spans="1:13" ht="7.5" customHeight="1">
      <c r="A53" s="173"/>
      <c r="B53" s="174"/>
      <c r="C53" s="174"/>
      <c r="D53" s="903"/>
      <c r="E53" s="903"/>
      <c r="F53" s="903"/>
      <c r="G53" s="904"/>
      <c r="H53" s="155"/>
      <c r="I53" s="188"/>
      <c r="J53" s="188"/>
      <c r="K53" s="104"/>
      <c r="L53" s="104"/>
      <c r="M53" s="104"/>
    </row>
    <row r="54" spans="1:13" ht="21" customHeight="1">
      <c r="A54" s="175" t="s">
        <v>333</v>
      </c>
      <c r="B54" s="842" t="s">
        <v>679</v>
      </c>
      <c r="C54" s="842"/>
      <c r="D54" s="489" t="s">
        <v>218</v>
      </c>
      <c r="E54" s="765" t="s">
        <v>681</v>
      </c>
      <c r="F54" s="486"/>
      <c r="G54" s="487"/>
      <c r="H54" s="123"/>
      <c r="I54" s="104"/>
      <c r="J54" s="104"/>
      <c r="K54" s="104"/>
      <c r="L54" s="104"/>
      <c r="M54" s="104"/>
    </row>
    <row r="55" spans="1:13" ht="15">
      <c r="A55" s="819">
        <v>7</v>
      </c>
      <c r="B55" s="822" t="s">
        <v>154</v>
      </c>
      <c r="C55" s="822"/>
      <c r="D55" s="886" t="s">
        <v>258</v>
      </c>
      <c r="E55" s="886"/>
      <c r="F55" s="886"/>
      <c r="G55" s="887"/>
      <c r="H55" s="123"/>
      <c r="I55" s="104"/>
      <c r="J55" s="104"/>
      <c r="K55" s="104"/>
      <c r="L55" s="104"/>
      <c r="M55" s="104"/>
    </row>
    <row r="56" spans="1:13" ht="15">
      <c r="A56" s="820"/>
      <c r="B56" s="843"/>
      <c r="C56" s="843"/>
      <c r="D56" s="894"/>
      <c r="E56" s="894"/>
      <c r="F56" s="894"/>
      <c r="G56" s="895"/>
      <c r="H56" s="123"/>
      <c r="I56" s="104"/>
      <c r="J56" s="104"/>
      <c r="K56" s="104"/>
      <c r="L56" s="104"/>
      <c r="M56" s="104"/>
    </row>
    <row r="57" spans="1:13" ht="15">
      <c r="A57" s="820"/>
      <c r="B57" s="174"/>
      <c r="C57" s="174"/>
      <c r="D57" s="888" t="s">
        <v>650</v>
      </c>
      <c r="E57" s="888"/>
      <c r="F57" s="888"/>
      <c r="G57" s="889"/>
      <c r="H57" s="123"/>
      <c r="I57" s="104"/>
      <c r="J57" s="104"/>
      <c r="K57" s="104"/>
      <c r="L57" s="104"/>
      <c r="M57" s="104"/>
    </row>
    <row r="58" spans="1:13" ht="14.25" hidden="1" customHeight="1">
      <c r="A58" s="820"/>
      <c r="B58" s="843"/>
      <c r="C58" s="843"/>
      <c r="D58" s="888"/>
      <c r="E58" s="888"/>
      <c r="F58" s="888"/>
      <c r="G58" s="889"/>
      <c r="H58" s="123"/>
      <c r="I58" s="104"/>
      <c r="J58" s="104"/>
      <c r="K58" s="104"/>
      <c r="L58" s="104"/>
      <c r="M58" s="104"/>
    </row>
    <row r="59" spans="1:13" ht="15">
      <c r="A59" s="173"/>
      <c r="B59" s="174"/>
      <c r="C59" s="174"/>
      <c r="D59" s="905" t="s">
        <v>542</v>
      </c>
      <c r="E59" s="905"/>
      <c r="F59" s="905"/>
      <c r="G59" s="906"/>
      <c r="H59" s="123"/>
      <c r="I59" s="104"/>
      <c r="J59" s="104"/>
      <c r="K59" s="104"/>
      <c r="L59" s="104"/>
      <c r="M59" s="104"/>
    </row>
    <row r="60" spans="1:13" ht="15">
      <c r="A60" s="175"/>
      <c r="B60" s="261"/>
      <c r="C60" s="261"/>
      <c r="D60" s="907"/>
      <c r="E60" s="907"/>
      <c r="F60" s="907"/>
      <c r="G60" s="908"/>
      <c r="H60" s="123"/>
      <c r="I60" s="696" t="s">
        <v>648</v>
      </c>
      <c r="J60" s="104"/>
      <c r="K60" s="104"/>
      <c r="L60" s="104"/>
      <c r="M60" s="104"/>
    </row>
    <row r="61" spans="1:13" ht="16.5" customHeight="1">
      <c r="A61" s="819" t="s">
        <v>58</v>
      </c>
      <c r="B61" s="822" t="s">
        <v>156</v>
      </c>
      <c r="C61" s="822"/>
      <c r="D61" s="909" t="s">
        <v>158</v>
      </c>
      <c r="E61" s="909"/>
      <c r="F61" s="909"/>
      <c r="G61" s="910"/>
      <c r="H61" s="123"/>
      <c r="I61" s="696" t="s">
        <v>647</v>
      </c>
      <c r="J61" s="104"/>
      <c r="K61" s="104"/>
      <c r="L61" s="104"/>
      <c r="M61" s="104"/>
    </row>
    <row r="62" spans="1:13" s="763" customFormat="1" ht="24.75" customHeight="1">
      <c r="A62" s="820"/>
      <c r="B62" s="911"/>
      <c r="C62" s="911"/>
      <c r="D62" s="912" t="s">
        <v>663</v>
      </c>
      <c r="E62" s="913"/>
      <c r="F62" s="913"/>
      <c r="G62" s="914"/>
      <c r="H62" s="762"/>
      <c r="I62" s="697" t="s">
        <v>284</v>
      </c>
      <c r="J62" s="762"/>
      <c r="K62" s="762"/>
      <c r="L62" s="762"/>
      <c r="M62" s="762"/>
    </row>
    <row r="63" spans="1:13" ht="12" hidden="1" customHeight="1">
      <c r="A63" s="821"/>
      <c r="B63" s="842"/>
      <c r="C63" s="842"/>
      <c r="D63" s="915"/>
      <c r="E63" s="916"/>
      <c r="F63" s="916"/>
      <c r="G63" s="917"/>
      <c r="H63" s="123"/>
      <c r="I63" s="698" t="s">
        <v>651</v>
      </c>
      <c r="J63" s="104"/>
      <c r="K63" s="104"/>
      <c r="L63" s="104"/>
      <c r="M63" s="104"/>
    </row>
    <row r="64" spans="1:13" ht="14.25" customHeight="1">
      <c r="A64" s="169">
        <v>9</v>
      </c>
      <c r="B64" s="822" t="s">
        <v>159</v>
      </c>
      <c r="C64" s="822"/>
      <c r="D64" s="918" t="s">
        <v>337</v>
      </c>
      <c r="E64" s="918"/>
      <c r="F64" s="918"/>
      <c r="G64" s="919"/>
      <c r="H64" s="123"/>
      <c r="I64" s="741" t="s">
        <v>652</v>
      </c>
      <c r="J64" s="104"/>
      <c r="K64" s="104"/>
      <c r="L64" s="104"/>
      <c r="M64" s="104"/>
    </row>
    <row r="65" spans="1:15" s="739" customFormat="1" ht="24.75" customHeight="1">
      <c r="A65" s="819">
        <v>10</v>
      </c>
      <c r="B65" s="920" t="s">
        <v>157</v>
      </c>
      <c r="C65" s="920"/>
      <c r="D65" s="886" t="s">
        <v>544</v>
      </c>
      <c r="E65" s="886"/>
      <c r="F65" s="886"/>
      <c r="G65" s="887"/>
      <c r="H65" s="738"/>
      <c r="I65" s="764" t="s">
        <v>693</v>
      </c>
      <c r="J65" s="738"/>
      <c r="K65" s="738"/>
      <c r="L65" s="738"/>
      <c r="M65" s="738"/>
      <c r="O65" s="740"/>
    </row>
    <row r="66" spans="1:15" ht="15">
      <c r="A66" s="820"/>
      <c r="B66" s="843"/>
      <c r="C66" s="843"/>
      <c r="D66" s="894"/>
      <c r="E66" s="894"/>
      <c r="F66" s="894"/>
      <c r="G66" s="895"/>
      <c r="H66" s="123"/>
      <c r="I66" s="702" t="s">
        <v>692</v>
      </c>
      <c r="J66" s="104"/>
      <c r="K66" s="104"/>
      <c r="L66" s="104"/>
      <c r="M66" s="104"/>
      <c r="N66" s="264"/>
      <c r="O66" s="264"/>
    </row>
    <row r="67" spans="1:15" ht="21.75" customHeight="1">
      <c r="A67" s="820"/>
      <c r="B67" s="843"/>
      <c r="C67" s="843"/>
      <c r="D67" s="921" t="s">
        <v>546</v>
      </c>
      <c r="E67" s="921"/>
      <c r="F67" s="921"/>
      <c r="G67" s="922"/>
      <c r="H67" s="123"/>
      <c r="I67" s="702" t="s">
        <v>658</v>
      </c>
      <c r="J67" s="104"/>
      <c r="K67" s="104"/>
      <c r="L67" s="104"/>
      <c r="M67" s="104"/>
      <c r="N67" s="264"/>
      <c r="O67" s="264"/>
    </row>
    <row r="68" spans="1:15" ht="15" customHeight="1">
      <c r="A68" s="820"/>
      <c r="B68" s="843"/>
      <c r="C68" s="843"/>
      <c r="D68" s="921"/>
      <c r="E68" s="921"/>
      <c r="F68" s="921"/>
      <c r="G68" s="922"/>
      <c r="H68" s="123"/>
      <c r="I68" s="702" t="s">
        <v>657</v>
      </c>
      <c r="J68" s="104"/>
      <c r="K68" s="104"/>
      <c r="L68" s="104"/>
      <c r="M68" s="104"/>
      <c r="N68" s="264"/>
      <c r="O68" s="264"/>
    </row>
    <row r="69" spans="1:15" ht="15" customHeight="1" thickBot="1">
      <c r="A69" s="820"/>
      <c r="B69" s="174"/>
      <c r="C69" s="174"/>
      <c r="D69" s="888" t="s">
        <v>160</v>
      </c>
      <c r="E69" s="888"/>
      <c r="F69" s="888"/>
      <c r="G69" s="889"/>
      <c r="H69" s="123"/>
      <c r="I69" s="411" t="s">
        <v>328</v>
      </c>
      <c r="J69" s="104"/>
      <c r="K69" s="104"/>
      <c r="L69" s="104"/>
      <c r="M69" s="104"/>
      <c r="N69" s="264"/>
      <c r="O69" s="264"/>
    </row>
    <row r="70" spans="1:15" ht="15" customHeight="1">
      <c r="A70" s="820"/>
      <c r="B70" s="174"/>
      <c r="C70" s="174"/>
      <c r="D70" s="888" t="s">
        <v>545</v>
      </c>
      <c r="E70" s="888"/>
      <c r="F70" s="888"/>
      <c r="G70" s="889"/>
      <c r="H70" s="123"/>
      <c r="I70" s="104"/>
      <c r="J70" s="104"/>
      <c r="K70" s="104"/>
      <c r="L70" s="104"/>
      <c r="M70" s="104"/>
      <c r="N70" s="264"/>
      <c r="O70" s="264"/>
    </row>
    <row r="71" spans="1:15" ht="12.75" customHeight="1">
      <c r="A71" s="169">
        <v>11</v>
      </c>
      <c r="B71" s="822" t="s">
        <v>161</v>
      </c>
      <c r="C71" s="822"/>
      <c r="D71" s="901" t="s">
        <v>272</v>
      </c>
      <c r="E71" s="901"/>
      <c r="F71" s="901"/>
      <c r="G71" s="902"/>
      <c r="H71" s="104"/>
      <c r="I71" s="104"/>
      <c r="J71" s="104"/>
      <c r="K71" s="104"/>
      <c r="L71" s="104"/>
      <c r="M71" s="104"/>
    </row>
    <row r="72" spans="1:15" ht="22.5" customHeight="1">
      <c r="A72" s="265"/>
      <c r="B72" s="266"/>
      <c r="C72" s="266"/>
      <c r="D72" s="923"/>
      <c r="E72" s="923"/>
      <c r="F72" s="923"/>
      <c r="G72" s="924"/>
      <c r="H72" s="104"/>
      <c r="I72" s="104"/>
      <c r="J72" s="104"/>
      <c r="K72" s="104"/>
      <c r="L72" s="104"/>
      <c r="M72" s="104"/>
    </row>
    <row r="73" spans="1:15" ht="35.25" customHeight="1">
      <c r="A73" s="159">
        <v>12</v>
      </c>
      <c r="B73" s="836" t="s">
        <v>527</v>
      </c>
      <c r="C73" s="836"/>
      <c r="D73" s="925" t="s">
        <v>528</v>
      </c>
      <c r="E73" s="925"/>
      <c r="F73" s="925"/>
      <c r="G73" s="926"/>
      <c r="H73" s="104"/>
      <c r="I73" s="104"/>
      <c r="J73" s="104"/>
      <c r="K73" s="104"/>
      <c r="L73" s="104"/>
      <c r="M73" s="104"/>
    </row>
    <row r="74" spans="1:15" ht="12.75" customHeight="1">
      <c r="A74" s="267" t="s">
        <v>98</v>
      </c>
      <c r="B74" s="267"/>
      <c r="C74" s="267"/>
      <c r="D74" s="927"/>
      <c r="E74" s="927"/>
      <c r="F74" s="927"/>
      <c r="G74" s="187"/>
      <c r="H74" s="104"/>
      <c r="I74" s="104"/>
      <c r="J74" s="104"/>
      <c r="K74" s="104"/>
      <c r="L74" s="104"/>
      <c r="M74" s="104"/>
    </row>
    <row r="75" spans="1:15" ht="12.75" customHeight="1">
      <c r="A75" s="249" t="s">
        <v>99</v>
      </c>
      <c r="B75" s="249"/>
      <c r="C75" s="249"/>
      <c r="D75" s="928"/>
      <c r="E75" s="928"/>
      <c r="F75" s="928"/>
      <c r="G75" s="760"/>
      <c r="H75" s="104"/>
      <c r="I75" s="104"/>
      <c r="J75" s="104"/>
      <c r="K75" s="104"/>
      <c r="L75" s="104"/>
      <c r="M75" s="104"/>
    </row>
    <row r="76" spans="1:15" ht="12.75" customHeight="1">
      <c r="A76" s="249" t="s">
        <v>100</v>
      </c>
      <c r="B76" s="249"/>
      <c r="C76" s="249"/>
      <c r="D76" s="760"/>
      <c r="E76" s="760"/>
      <c r="F76" s="760"/>
      <c r="G76" s="761">
        <f>C16</f>
        <v>59</v>
      </c>
      <c r="H76" s="104"/>
      <c r="I76" s="104"/>
      <c r="J76" s="104"/>
      <c r="K76" s="104"/>
      <c r="L76" s="104"/>
      <c r="M76" s="104"/>
    </row>
    <row r="77" spans="1:15" ht="12.75" customHeight="1">
      <c r="A77" s="249"/>
      <c r="B77" s="249"/>
      <c r="C77" s="249"/>
      <c r="D77" s="249"/>
      <c r="E77" s="249"/>
      <c r="F77" s="114"/>
      <c r="G77" s="114"/>
      <c r="H77" s="104"/>
      <c r="I77" s="104"/>
      <c r="J77" s="104"/>
      <c r="K77" s="104"/>
      <c r="L77" s="104"/>
      <c r="M77" s="104"/>
    </row>
    <row r="78" spans="1:15" ht="12.75" customHeight="1">
      <c r="A78" s="249"/>
      <c r="B78" s="249"/>
      <c r="C78" s="249"/>
      <c r="D78" s="249"/>
      <c r="E78" s="249"/>
      <c r="F78" s="114"/>
      <c r="G78" s="114"/>
      <c r="H78" s="104"/>
      <c r="I78" s="104"/>
      <c r="J78" s="104"/>
      <c r="K78" s="104"/>
      <c r="L78" s="104"/>
      <c r="M78" s="104"/>
    </row>
    <row r="79" spans="1:15" ht="12.75" customHeight="1">
      <c r="A79" s="249"/>
      <c r="B79" s="249"/>
      <c r="C79" s="249"/>
      <c r="D79" s="249"/>
      <c r="E79" s="249"/>
      <c r="F79" s="114"/>
      <c r="G79" s="114"/>
      <c r="H79" s="104"/>
      <c r="I79" s="104"/>
      <c r="J79" s="104"/>
      <c r="K79" s="104"/>
      <c r="L79" s="104"/>
      <c r="M79" s="104"/>
    </row>
    <row r="80" spans="1:15" ht="12.75" customHeight="1">
      <c r="A80" s="249"/>
      <c r="B80" s="249"/>
      <c r="C80" s="249"/>
      <c r="D80" s="249"/>
      <c r="E80" s="249"/>
      <c r="F80" s="114"/>
      <c r="G80" s="114"/>
      <c r="H80" s="104"/>
      <c r="I80" s="104"/>
      <c r="J80" s="104"/>
      <c r="K80" s="104"/>
      <c r="L80" s="104"/>
      <c r="M80" s="104"/>
    </row>
    <row r="81" spans="1:13" ht="12.75" customHeight="1">
      <c r="A81" s="249"/>
      <c r="B81" s="249"/>
      <c r="C81" s="249"/>
      <c r="D81" s="249"/>
      <c r="E81" s="249"/>
      <c r="F81" s="114"/>
      <c r="G81" s="114"/>
      <c r="H81" s="104"/>
      <c r="I81" s="104"/>
      <c r="J81" s="104"/>
      <c r="K81" s="104"/>
      <c r="L81" s="104"/>
      <c r="M81" s="104"/>
    </row>
    <row r="82" spans="1:13" ht="12.75" customHeight="1">
      <c r="A82" s="249"/>
      <c r="B82" s="249"/>
      <c r="C82" s="249"/>
      <c r="D82" s="249"/>
      <c r="E82" s="249"/>
      <c r="F82" s="114"/>
      <c r="G82" s="114"/>
      <c r="H82" s="104"/>
      <c r="I82" s="104"/>
      <c r="J82" s="104"/>
      <c r="K82" s="104"/>
      <c r="L82" s="104"/>
      <c r="M82" s="104"/>
    </row>
    <row r="83" spans="1:13" ht="12.75" customHeight="1">
      <c r="A83" s="249"/>
      <c r="B83" s="249"/>
      <c r="C83" s="249"/>
      <c r="D83" s="249"/>
      <c r="E83" s="249"/>
      <c r="F83" s="114"/>
      <c r="G83" s="114"/>
      <c r="H83" s="104"/>
      <c r="I83" s="104"/>
      <c r="J83" s="104"/>
      <c r="K83" s="104"/>
      <c r="L83" s="104"/>
      <c r="M83" s="104"/>
    </row>
    <row r="84" spans="1:13" ht="12.75" customHeight="1">
      <c r="A84" s="249"/>
      <c r="B84" s="249"/>
      <c r="C84" s="249"/>
      <c r="D84" s="249"/>
      <c r="E84" s="249"/>
      <c r="F84" s="114"/>
      <c r="G84" s="114"/>
      <c r="H84" s="104"/>
      <c r="I84" s="104"/>
      <c r="J84" s="104"/>
      <c r="K84" s="104"/>
      <c r="L84" s="104"/>
      <c r="M84" s="104"/>
    </row>
    <row r="85" spans="1:13" ht="15">
      <c r="A85" s="254" t="s">
        <v>526</v>
      </c>
      <c r="B85" s="115"/>
      <c r="C85" s="115"/>
      <c r="D85" s="115"/>
      <c r="E85" s="115"/>
      <c r="F85" s="114"/>
      <c r="G85" s="114"/>
      <c r="H85" s="104"/>
      <c r="I85" s="104"/>
      <c r="J85" s="104"/>
      <c r="K85" s="104"/>
      <c r="L85" s="104"/>
      <c r="M85" s="104"/>
    </row>
    <row r="86" spans="1:13">
      <c r="A86" s="115"/>
      <c r="B86" s="115"/>
      <c r="C86" s="115"/>
      <c r="D86" s="115"/>
      <c r="E86" s="115"/>
      <c r="F86" s="114"/>
      <c r="G86" s="114"/>
      <c r="H86" s="104"/>
      <c r="I86" s="104"/>
      <c r="J86" s="104"/>
      <c r="K86" s="104"/>
      <c r="L86" s="104"/>
      <c r="M86" s="104"/>
    </row>
    <row r="87" spans="1:13" ht="15.75">
      <c r="A87" s="192">
        <v>1</v>
      </c>
      <c r="B87" s="268" t="s">
        <v>162</v>
      </c>
      <c r="C87" s="188"/>
      <c r="D87" s="188"/>
      <c r="E87" s="188"/>
      <c r="F87" s="188"/>
      <c r="G87" s="188"/>
      <c r="H87" s="104"/>
      <c r="I87" s="104"/>
      <c r="J87" s="104"/>
      <c r="K87" s="104"/>
      <c r="L87" s="104"/>
      <c r="M87" s="104"/>
    </row>
    <row r="88" spans="1:13" ht="12.75" customHeight="1">
      <c r="A88" s="865" t="s">
        <v>163</v>
      </c>
      <c r="B88" s="865"/>
      <c r="C88" s="865"/>
      <c r="D88" s="865"/>
      <c r="E88" s="865"/>
      <c r="F88" s="865"/>
      <c r="G88" s="865"/>
      <c r="H88" s="104"/>
      <c r="I88" s="104"/>
      <c r="J88" s="104"/>
      <c r="K88" s="104"/>
      <c r="L88" s="104"/>
      <c r="M88" s="104"/>
    </row>
    <row r="89" spans="1:13">
      <c r="A89" s="269"/>
      <c r="B89" s="269"/>
      <c r="C89" s="269"/>
      <c r="D89" s="269"/>
      <c r="E89" s="269"/>
      <c r="F89" s="269"/>
      <c r="G89" s="269"/>
      <c r="H89" s="104"/>
      <c r="I89" s="104"/>
      <c r="J89" s="104"/>
      <c r="K89" s="104"/>
      <c r="L89" s="104"/>
      <c r="M89" s="104"/>
    </row>
    <row r="90" spans="1:13" ht="12.75" customHeight="1">
      <c r="A90" s="197" t="s">
        <v>164</v>
      </c>
      <c r="B90" s="270"/>
      <c r="C90" s="270"/>
      <c r="D90" s="188"/>
      <c r="E90" s="188"/>
      <c r="F90" s="188"/>
      <c r="G90" s="188"/>
      <c r="H90" s="104"/>
      <c r="I90" s="104"/>
      <c r="J90" s="104"/>
      <c r="K90" s="104"/>
      <c r="L90" s="104"/>
      <c r="M90" s="104"/>
    </row>
    <row r="91" spans="1:13" s="491" customFormat="1" ht="14.25">
      <c r="A91" s="251" t="s">
        <v>165</v>
      </c>
      <c r="B91" s="251"/>
      <c r="C91" s="200" t="s">
        <v>102</v>
      </c>
      <c r="D91" s="271">
        <f>C16</f>
        <v>59</v>
      </c>
      <c r="E91" s="272"/>
      <c r="F91" s="200"/>
      <c r="G91" s="272"/>
      <c r="H91" s="164"/>
      <c r="I91" s="164"/>
      <c r="J91" s="164"/>
      <c r="K91" s="164"/>
      <c r="L91" s="164"/>
      <c r="M91" s="164"/>
    </row>
    <row r="92" spans="1:13" s="491" customFormat="1" ht="14.25">
      <c r="A92" s="478" t="s">
        <v>166</v>
      </c>
      <c r="B92" s="478"/>
      <c r="C92" s="200" t="s">
        <v>102</v>
      </c>
      <c r="D92" s="478" t="s">
        <v>254</v>
      </c>
      <c r="E92" s="478"/>
      <c r="F92" s="200"/>
      <c r="G92" s="273"/>
      <c r="H92" s="493" t="s">
        <v>530</v>
      </c>
      <c r="I92" s="164"/>
      <c r="J92" s="164"/>
      <c r="K92" s="164"/>
      <c r="L92" s="164"/>
      <c r="M92" s="164"/>
    </row>
    <row r="93" spans="1:13" s="491" customFormat="1" ht="14.25" customHeight="1">
      <c r="A93" s="872" t="s">
        <v>671</v>
      </c>
      <c r="B93" s="872"/>
      <c r="C93" s="872"/>
      <c r="D93" s="872"/>
      <c r="E93" s="872"/>
      <c r="F93" s="872"/>
      <c r="G93" s="872"/>
      <c r="H93" s="493"/>
      <c r="I93" s="164"/>
      <c r="J93" s="164"/>
      <c r="K93" s="164"/>
      <c r="L93" s="164"/>
      <c r="M93" s="164"/>
    </row>
    <row r="94" spans="1:13" s="491" customFormat="1" ht="14.25">
      <c r="A94" s="203" t="s">
        <v>167</v>
      </c>
      <c r="B94" s="478"/>
      <c r="C94" s="478"/>
      <c r="D94" s="478"/>
      <c r="E94" s="478"/>
      <c r="F94" s="478"/>
      <c r="G94" s="478"/>
      <c r="H94" s="164"/>
      <c r="I94" s="164"/>
      <c r="J94" s="164"/>
      <c r="K94" s="164"/>
      <c r="L94" s="164"/>
      <c r="M94" s="164"/>
    </row>
    <row r="95" spans="1:13" s="491" customFormat="1" ht="14.25">
      <c r="A95" s="251" t="s">
        <v>168</v>
      </c>
      <c r="B95" s="251"/>
      <c r="C95" s="494" t="s">
        <v>102</v>
      </c>
      <c r="D95" s="495"/>
      <c r="E95" s="495"/>
      <c r="F95" s="496"/>
      <c r="G95" s="497"/>
      <c r="H95" s="164"/>
      <c r="I95" s="164"/>
      <c r="J95" s="164"/>
      <c r="K95" s="164"/>
      <c r="L95" s="164"/>
      <c r="M95" s="164"/>
    </row>
    <row r="96" spans="1:13" s="491" customFormat="1">
      <c r="A96" s="208"/>
      <c r="B96" s="208"/>
      <c r="C96" s="208"/>
      <c r="D96" s="208"/>
      <c r="E96" s="208"/>
      <c r="F96" s="208"/>
      <c r="G96" s="208"/>
      <c r="H96" s="164"/>
      <c r="I96" s="164"/>
      <c r="J96" s="164"/>
      <c r="K96" s="164"/>
      <c r="L96" s="164"/>
      <c r="M96" s="164"/>
    </row>
    <row r="97" spans="1:13" s="491" customFormat="1" ht="15.75">
      <c r="A97" s="192">
        <v>2</v>
      </c>
      <c r="B97" s="268" t="s">
        <v>169</v>
      </c>
      <c r="C97" s="478"/>
      <c r="D97" s="478"/>
      <c r="E97" s="478"/>
      <c r="F97" s="478"/>
      <c r="G97" s="478"/>
      <c r="H97" s="168"/>
      <c r="I97" s="168"/>
      <c r="J97" s="168"/>
      <c r="K97" s="168"/>
      <c r="L97" s="168"/>
      <c r="M97" s="168"/>
    </row>
    <row r="98" spans="1:13" s="491" customFormat="1" ht="14.25">
      <c r="A98" s="203" t="s">
        <v>170</v>
      </c>
      <c r="B98" s="478"/>
      <c r="C98" s="478"/>
      <c r="D98" s="478"/>
      <c r="E98" s="478"/>
      <c r="F98" s="478"/>
      <c r="G98" s="478"/>
      <c r="H98" s="168"/>
      <c r="I98" s="168"/>
      <c r="J98" s="168"/>
      <c r="K98" s="168"/>
      <c r="L98" s="168"/>
      <c r="M98" s="168"/>
    </row>
    <row r="99" spans="1:13" s="491" customFormat="1">
      <c r="A99" s="251" t="s">
        <v>595</v>
      </c>
      <c r="B99" s="251"/>
      <c r="C99" s="251"/>
      <c r="D99" s="251"/>
      <c r="E99" s="251"/>
      <c r="F99" s="251"/>
      <c r="G99" s="251"/>
      <c r="H99" s="168"/>
      <c r="I99" s="168"/>
      <c r="J99" s="168"/>
      <c r="K99" s="168"/>
      <c r="L99" s="168"/>
      <c r="M99" s="168"/>
    </row>
    <row r="100" spans="1:13" s="491" customFormat="1" ht="14.25">
      <c r="A100" s="203" t="s">
        <v>171</v>
      </c>
      <c r="B100" s="478"/>
      <c r="C100" s="478"/>
      <c r="D100" s="478"/>
      <c r="E100" s="478"/>
      <c r="F100" s="478"/>
      <c r="G100" s="478"/>
      <c r="H100" s="168"/>
      <c r="I100" s="168"/>
      <c r="J100" s="168"/>
      <c r="K100" s="168"/>
      <c r="L100" s="168"/>
      <c r="M100" s="168"/>
    </row>
    <row r="101" spans="1:13" s="491" customFormat="1">
      <c r="A101" s="865" t="s">
        <v>567</v>
      </c>
      <c r="B101" s="865"/>
      <c r="C101" s="865"/>
      <c r="D101" s="865"/>
      <c r="E101" s="865"/>
      <c r="F101" s="501"/>
      <c r="G101" s="501"/>
      <c r="H101" s="168"/>
      <c r="I101" s="168"/>
      <c r="J101" s="168"/>
      <c r="K101" s="168"/>
      <c r="L101" s="168"/>
      <c r="M101" s="168"/>
    </row>
    <row r="102" spans="1:13" s="491" customFormat="1">
      <c r="A102" s="865"/>
      <c r="B102" s="865"/>
      <c r="C102" s="865"/>
      <c r="D102" s="865"/>
      <c r="E102" s="865"/>
      <c r="F102" s="501"/>
      <c r="G102" s="501"/>
      <c r="H102" s="168"/>
      <c r="I102" s="168"/>
      <c r="J102" s="168"/>
      <c r="K102" s="168"/>
      <c r="L102" s="168"/>
      <c r="M102" s="168"/>
    </row>
    <row r="103" spans="1:13" s="491" customFormat="1" ht="15.75">
      <c r="A103" s="192">
        <v>3</v>
      </c>
      <c r="B103" s="268" t="s">
        <v>172</v>
      </c>
      <c r="C103" s="478"/>
      <c r="D103" s="478"/>
      <c r="E103" s="478"/>
      <c r="F103" s="478"/>
      <c r="G103" s="478"/>
      <c r="H103" s="168"/>
      <c r="I103" s="168"/>
      <c r="J103" s="168"/>
      <c r="K103" s="168"/>
      <c r="L103" s="168"/>
      <c r="M103" s="168"/>
    </row>
    <row r="104" spans="1:13" s="491" customFormat="1" ht="15.75">
      <c r="A104" s="192"/>
      <c r="B104" s="193"/>
      <c r="C104" s="478"/>
      <c r="D104" s="478"/>
      <c r="E104" s="478"/>
      <c r="F104" s="478"/>
      <c r="G104" s="478"/>
      <c r="H104" s="168"/>
      <c r="I104" s="168"/>
      <c r="J104" s="168"/>
      <c r="K104" s="168"/>
      <c r="L104" s="168"/>
      <c r="M104" s="168"/>
    </row>
    <row r="105" spans="1:13" s="491" customFormat="1">
      <c r="A105" s="865" t="s">
        <v>547</v>
      </c>
      <c r="B105" s="865"/>
      <c r="C105" s="865"/>
      <c r="D105" s="865"/>
      <c r="E105" s="865"/>
      <c r="F105" s="865"/>
      <c r="G105" s="865"/>
      <c r="H105" s="168"/>
      <c r="I105" s="168"/>
      <c r="J105" s="168"/>
      <c r="K105" s="168"/>
      <c r="L105" s="168"/>
      <c r="M105" s="168"/>
    </row>
    <row r="106" spans="1:13" s="491" customFormat="1">
      <c r="A106" s="865"/>
      <c r="B106" s="865"/>
      <c r="C106" s="865"/>
      <c r="D106" s="865"/>
      <c r="E106" s="865"/>
      <c r="F106" s="865"/>
      <c r="G106" s="865"/>
      <c r="H106" s="168"/>
      <c r="I106" s="168"/>
      <c r="J106" s="168"/>
      <c r="K106" s="168"/>
      <c r="L106" s="168"/>
      <c r="M106" s="168"/>
    </row>
    <row r="107" spans="1:13">
      <c r="A107" s="274"/>
      <c r="B107" s="274"/>
      <c r="C107" s="274"/>
      <c r="D107" s="274"/>
      <c r="E107" s="274"/>
      <c r="F107" s="274"/>
      <c r="G107" s="274"/>
      <c r="H107" s="123"/>
      <c r="I107" s="123"/>
      <c r="J107" s="123"/>
      <c r="K107" s="123"/>
      <c r="L107" s="123"/>
      <c r="M107" s="123"/>
    </row>
    <row r="108" spans="1:13" ht="14.25">
      <c r="A108" s="203" t="s">
        <v>550</v>
      </c>
      <c r="B108" s="274"/>
      <c r="C108" s="274"/>
      <c r="D108" s="274"/>
      <c r="E108" s="274"/>
      <c r="F108" s="274"/>
      <c r="G108" s="274"/>
      <c r="H108" s="123"/>
      <c r="I108" s="123"/>
      <c r="J108" s="123"/>
      <c r="K108" s="123"/>
      <c r="L108" s="123"/>
      <c r="M108" s="123"/>
    </row>
    <row r="109" spans="1:13">
      <c r="A109" s="865" t="s">
        <v>308</v>
      </c>
      <c r="B109" s="865"/>
      <c r="C109" s="865"/>
      <c r="D109" s="865"/>
      <c r="E109" s="865"/>
      <c r="F109" s="865"/>
      <c r="G109" s="865"/>
    </row>
    <row r="110" spans="1:13">
      <c r="A110" s="865"/>
      <c r="B110" s="865"/>
      <c r="C110" s="865"/>
      <c r="D110" s="865"/>
      <c r="E110" s="865"/>
      <c r="F110" s="865"/>
      <c r="G110" s="865"/>
    </row>
    <row r="111" spans="1:13">
      <c r="A111" s="865" t="s">
        <v>295</v>
      </c>
      <c r="B111" s="865"/>
      <c r="C111" s="865"/>
      <c r="D111" s="865"/>
      <c r="E111" s="865"/>
      <c r="F111" s="865"/>
      <c r="G111" s="865"/>
    </row>
    <row r="112" spans="1:13">
      <c r="A112" s="872" t="s">
        <v>596</v>
      </c>
      <c r="B112" s="872"/>
      <c r="C112" s="872"/>
      <c r="D112" s="872"/>
      <c r="E112" s="872"/>
      <c r="F112" s="872"/>
      <c r="G112" s="219"/>
    </row>
    <row r="113" spans="1:13">
      <c r="A113" s="219"/>
      <c r="B113" s="219"/>
      <c r="C113" s="219"/>
      <c r="D113" s="219"/>
      <c r="E113" s="219"/>
      <c r="F113" s="219"/>
      <c r="G113" s="219"/>
    </row>
    <row r="114" spans="1:13">
      <c r="A114" s="281" t="s">
        <v>296</v>
      </c>
      <c r="B114" s="219"/>
      <c r="C114" s="219"/>
      <c r="D114" s="219"/>
      <c r="E114" s="219"/>
      <c r="F114" s="219"/>
      <c r="G114" s="219"/>
    </row>
    <row r="115" spans="1:13">
      <c r="A115" s="866"/>
      <c r="B115" s="865"/>
      <c r="C115" s="865"/>
      <c r="D115" s="865"/>
      <c r="E115" s="865"/>
      <c r="F115" s="865"/>
      <c r="G115" s="865"/>
    </row>
    <row r="116" spans="1:13">
      <c r="A116" s="866" t="s">
        <v>297</v>
      </c>
      <c r="B116" s="865"/>
      <c r="C116" s="865"/>
      <c r="D116" s="865"/>
      <c r="E116" s="865"/>
      <c r="F116" s="865"/>
      <c r="G116" s="865"/>
    </row>
    <row r="117" spans="1:13">
      <c r="A117" s="866" t="s">
        <v>310</v>
      </c>
      <c r="B117" s="865"/>
      <c r="C117" s="865"/>
      <c r="D117" s="865"/>
      <c r="E117" s="865"/>
      <c r="F117" s="865"/>
      <c r="G117" s="865"/>
    </row>
    <row r="118" spans="1:13">
      <c r="A118" s="219"/>
      <c r="B118" s="219"/>
      <c r="C118" s="219"/>
      <c r="D118" s="219"/>
      <c r="E118" s="219"/>
      <c r="F118" s="219"/>
      <c r="G118" s="219"/>
    </row>
    <row r="119" spans="1:13" ht="12.75" customHeight="1">
      <c r="B119" s="287"/>
      <c r="C119" s="287"/>
      <c r="D119" s="287"/>
      <c r="E119" s="287"/>
      <c r="F119" s="287"/>
      <c r="G119" s="287"/>
    </row>
    <row r="120" spans="1:13" ht="12.75" customHeight="1">
      <c r="A120" s="468" t="s">
        <v>549</v>
      </c>
      <c r="B120" s="287"/>
      <c r="C120" s="287"/>
      <c r="D120" s="287"/>
      <c r="E120" s="287"/>
      <c r="F120" s="287"/>
      <c r="G120" s="287"/>
    </row>
    <row r="121" spans="1:13" ht="12.75" customHeight="1">
      <c r="A121" s="866" t="s">
        <v>597</v>
      </c>
      <c r="B121" s="865"/>
      <c r="C121" s="865"/>
      <c r="D121" s="865"/>
      <c r="E121" s="865"/>
      <c r="F121" s="865"/>
      <c r="G121" s="865"/>
    </row>
    <row r="122" spans="1:13">
      <c r="A122" s="866" t="s">
        <v>299</v>
      </c>
      <c r="B122" s="865"/>
      <c r="C122" s="865"/>
      <c r="D122" s="865"/>
      <c r="E122" s="865"/>
      <c r="F122" s="865"/>
      <c r="G122" s="865"/>
    </row>
    <row r="123" spans="1:13">
      <c r="A123" s="866" t="s">
        <v>531</v>
      </c>
      <c r="B123" s="865"/>
      <c r="C123" s="865"/>
      <c r="D123" s="865"/>
      <c r="E123" s="865"/>
      <c r="F123" s="865"/>
      <c r="G123" s="865"/>
    </row>
    <row r="124" spans="1:13">
      <c r="A124" s="466"/>
      <c r="B124" s="466"/>
      <c r="C124" s="466"/>
      <c r="D124" s="466"/>
      <c r="E124" s="466"/>
      <c r="F124" s="466"/>
      <c r="G124" s="466"/>
    </row>
    <row r="125" spans="1:13" ht="12.75" customHeight="1">
      <c r="A125" s="203" t="s">
        <v>551</v>
      </c>
      <c r="B125" s="277"/>
      <c r="C125" s="277"/>
      <c r="D125" s="277"/>
      <c r="E125" s="277"/>
      <c r="F125" s="277"/>
      <c r="G125" s="277"/>
      <c r="H125" s="123"/>
      <c r="I125" s="123"/>
      <c r="J125" s="123"/>
      <c r="K125" s="123"/>
      <c r="L125" s="123"/>
      <c r="M125" s="123"/>
    </row>
    <row r="126" spans="1:13">
      <c r="A126" s="420"/>
      <c r="B126" s="420"/>
      <c r="C126" s="420"/>
      <c r="D126" s="420"/>
      <c r="E126" s="420"/>
      <c r="F126" s="420"/>
      <c r="G126" s="278"/>
      <c r="H126" s="123"/>
      <c r="I126" s="123"/>
      <c r="J126" s="123"/>
      <c r="K126" s="123"/>
      <c r="L126" s="123"/>
      <c r="M126" s="123"/>
    </row>
    <row r="127" spans="1:13" s="491" customFormat="1">
      <c r="A127" s="870" t="s">
        <v>173</v>
      </c>
      <c r="B127" s="870"/>
      <c r="C127" s="870"/>
      <c r="D127" s="870"/>
      <c r="E127" s="870"/>
      <c r="F127" s="477"/>
      <c r="G127" s="466"/>
      <c r="H127" s="499"/>
      <c r="I127" s="168"/>
      <c r="J127" s="168"/>
      <c r="K127" s="168"/>
      <c r="L127" s="168"/>
      <c r="M127" s="168"/>
    </row>
    <row r="128" spans="1:13" s="491" customFormat="1">
      <c r="A128" s="870"/>
      <c r="B128" s="870"/>
      <c r="C128" s="870"/>
      <c r="D128" s="870"/>
      <c r="E128" s="870"/>
      <c r="F128" s="477"/>
      <c r="G128" s="466"/>
      <c r="H128" s="279"/>
      <c r="I128" s="168"/>
      <c r="J128" s="168"/>
      <c r="K128" s="168"/>
      <c r="L128" s="168"/>
      <c r="M128" s="168"/>
    </row>
    <row r="129" spans="1:13" s="491" customFormat="1">
      <c r="A129" s="870" t="s">
        <v>174</v>
      </c>
      <c r="B129" s="870"/>
      <c r="C129" s="870"/>
      <c r="D129" s="870"/>
      <c r="E129" s="870"/>
      <c r="F129" s="477"/>
      <c r="G129" s="466"/>
      <c r="H129" s="500"/>
      <c r="I129" s="500"/>
      <c r="J129" s="500"/>
      <c r="K129" s="500"/>
      <c r="L129" s="500"/>
      <c r="M129" s="500"/>
    </row>
    <row r="130" spans="1:13" s="491" customFormat="1">
      <c r="A130" s="871"/>
      <c r="B130" s="871"/>
      <c r="C130" s="871"/>
      <c r="D130" s="871"/>
      <c r="E130" s="871"/>
      <c r="F130" s="871"/>
      <c r="G130" s="466"/>
      <c r="H130" s="500"/>
      <c r="I130" s="500"/>
      <c r="J130" s="500"/>
      <c r="K130" s="500"/>
      <c r="L130" s="500"/>
      <c r="M130" s="500"/>
    </row>
    <row r="131" spans="1:13" s="491" customFormat="1">
      <c r="A131" s="871" t="s">
        <v>176</v>
      </c>
      <c r="B131" s="871"/>
      <c r="C131" s="871"/>
      <c r="D131" s="871"/>
      <c r="E131" s="871"/>
      <c r="F131" s="871"/>
      <c r="G131" s="498"/>
      <c r="H131" s="500"/>
      <c r="I131" s="500"/>
      <c r="J131" s="500"/>
      <c r="K131" s="500"/>
      <c r="L131" s="500"/>
      <c r="M131" s="500"/>
    </row>
    <row r="132" spans="1:13" s="491" customFormat="1">
      <c r="A132" s="466"/>
      <c r="B132" s="466"/>
      <c r="C132" s="466"/>
      <c r="D132" s="466"/>
      <c r="E132" s="466"/>
      <c r="F132" s="466"/>
      <c r="G132" s="466"/>
    </row>
    <row r="133" spans="1:13" hidden="1">
      <c r="A133" s="870"/>
      <c r="B133" s="870"/>
      <c r="C133" s="870"/>
      <c r="D133" s="870"/>
      <c r="E133" s="870"/>
      <c r="F133" s="870"/>
      <c r="G133" s="870"/>
    </row>
    <row r="134" spans="1:13">
      <c r="A134" s="198" t="s">
        <v>312</v>
      </c>
      <c r="B134" s="282"/>
      <c r="C134" s="282"/>
      <c r="D134" s="282"/>
      <c r="E134" s="282"/>
      <c r="F134" s="282"/>
      <c r="G134" s="282"/>
    </row>
    <row r="135" spans="1:13">
      <c r="A135" s="422"/>
      <c r="B135" s="421"/>
      <c r="C135" s="421"/>
      <c r="D135" s="421"/>
      <c r="E135" s="421"/>
      <c r="F135" s="421"/>
      <c r="G135" s="421"/>
    </row>
    <row r="136" spans="1:13" ht="15">
      <c r="A136" s="254" t="s">
        <v>177</v>
      </c>
      <c r="B136" s="115"/>
      <c r="C136" s="115"/>
      <c r="D136" s="115"/>
      <c r="E136" s="115"/>
      <c r="F136" s="115"/>
      <c r="G136" s="115"/>
      <c r="H136" s="117"/>
      <c r="I136" s="117"/>
      <c r="J136" s="117"/>
      <c r="K136" s="117"/>
      <c r="L136" s="117"/>
      <c r="M136" s="117"/>
    </row>
    <row r="137" spans="1:13" ht="15">
      <c r="A137" s="280"/>
      <c r="B137" s="115"/>
      <c r="C137" s="115"/>
      <c r="D137" s="115"/>
      <c r="E137" s="115"/>
      <c r="F137" s="115"/>
      <c r="G137" s="115"/>
    </row>
    <row r="138" spans="1:13">
      <c r="A138" s="870" t="s">
        <v>178</v>
      </c>
      <c r="B138" s="870"/>
      <c r="C138" s="870"/>
      <c r="D138" s="870"/>
      <c r="E138" s="870"/>
      <c r="F138" s="870"/>
      <c r="G138" s="870"/>
    </row>
    <row r="139" spans="1:13">
      <c r="A139" s="870"/>
      <c r="B139" s="870"/>
      <c r="C139" s="870"/>
      <c r="D139" s="870"/>
      <c r="E139" s="870"/>
      <c r="F139" s="870"/>
      <c r="G139" s="870"/>
    </row>
    <row r="140" spans="1:13">
      <c r="A140" s="870" t="s">
        <v>179</v>
      </c>
      <c r="B140" s="870"/>
      <c r="C140" s="870"/>
      <c r="D140" s="870"/>
      <c r="E140" s="870"/>
      <c r="F140" s="870"/>
      <c r="G140" s="870"/>
    </row>
    <row r="141" spans="1:13">
      <c r="A141" s="870"/>
      <c r="B141" s="870"/>
      <c r="C141" s="870"/>
      <c r="D141" s="870"/>
      <c r="E141" s="870"/>
      <c r="F141" s="870"/>
      <c r="G141" s="870"/>
    </row>
    <row r="142" spans="1:13">
      <c r="A142" s="870" t="s">
        <v>552</v>
      </c>
      <c r="B142" s="870"/>
      <c r="C142" s="870"/>
      <c r="D142" s="870"/>
      <c r="E142" s="870"/>
      <c r="F142" s="870"/>
      <c r="G142" s="870"/>
    </row>
    <row r="143" spans="1:13">
      <c r="A143" s="870"/>
      <c r="B143" s="870"/>
      <c r="C143" s="870"/>
      <c r="D143" s="870"/>
      <c r="E143" s="870"/>
      <c r="F143" s="870"/>
      <c r="G143" s="870"/>
    </row>
    <row r="144" spans="1:13">
      <c r="A144" s="870"/>
      <c r="B144" s="870"/>
      <c r="C144" s="870"/>
      <c r="D144" s="870"/>
      <c r="E144" s="870"/>
      <c r="F144" s="870"/>
      <c r="G144" s="870"/>
    </row>
    <row r="145" spans="1:7">
      <c r="A145" s="929"/>
      <c r="B145" s="929"/>
      <c r="C145" s="929"/>
      <c r="D145" s="929"/>
      <c r="E145" s="929"/>
      <c r="F145" s="929"/>
      <c r="G145" s="929"/>
    </row>
    <row r="146" spans="1:7">
      <c r="A146" s="267" t="s">
        <v>98</v>
      </c>
      <c r="B146" s="267"/>
      <c r="C146" s="267"/>
      <c r="D146" s="267"/>
      <c r="E146" s="267"/>
      <c r="F146" s="186"/>
      <c r="G146" s="187">
        <f>G74</f>
        <v>0</v>
      </c>
    </row>
    <row r="147" spans="1:7">
      <c r="A147" s="249" t="s">
        <v>99</v>
      </c>
      <c r="B147" s="249"/>
      <c r="C147" s="249"/>
      <c r="D147" s="249"/>
      <c r="E147" s="857">
        <f>D75</f>
        <v>0</v>
      </c>
      <c r="F147" s="857"/>
      <c r="G147" s="857"/>
    </row>
    <row r="148" spans="1:7">
      <c r="A148" s="249" t="s">
        <v>100</v>
      </c>
      <c r="B148" s="249"/>
      <c r="C148" s="249"/>
      <c r="D148" s="249"/>
      <c r="E148" s="857"/>
      <c r="F148" s="857"/>
      <c r="G148" s="857"/>
    </row>
    <row r="149" spans="1:7">
      <c r="A149" s="214"/>
      <c r="B149" s="214"/>
      <c r="C149" s="214"/>
      <c r="D149" s="214"/>
      <c r="E149" s="214"/>
      <c r="F149" s="214"/>
      <c r="G149" s="214"/>
    </row>
    <row r="150" spans="1:7">
      <c r="A150" s="214"/>
      <c r="B150" s="214"/>
      <c r="C150" s="214"/>
      <c r="D150" s="214"/>
      <c r="E150" s="214"/>
      <c r="F150" s="214"/>
      <c r="G150" s="214"/>
    </row>
    <row r="151" spans="1:7">
      <c r="A151" s="214"/>
      <c r="B151" s="214"/>
      <c r="C151" s="214"/>
      <c r="D151" s="214"/>
      <c r="E151" s="214"/>
      <c r="F151" s="214"/>
      <c r="G151" s="214"/>
    </row>
    <row r="152" spans="1:7">
      <c r="A152" s="214"/>
      <c r="B152" s="214"/>
      <c r="C152" s="214"/>
      <c r="D152" s="214"/>
      <c r="E152" s="214"/>
      <c r="F152" s="214"/>
      <c r="G152" s="214"/>
    </row>
    <row r="153" spans="1:7">
      <c r="A153" s="214"/>
      <c r="B153" s="214"/>
      <c r="C153" s="214"/>
      <c r="D153" s="214"/>
      <c r="E153" s="214"/>
      <c r="F153" s="214"/>
      <c r="G153" s="214"/>
    </row>
    <row r="154" spans="1:7">
      <c r="A154" s="214"/>
      <c r="B154" s="214"/>
      <c r="C154" s="214"/>
      <c r="D154" s="214"/>
      <c r="E154" s="214"/>
      <c r="F154" s="214"/>
      <c r="G154" s="214"/>
    </row>
    <row r="155" spans="1:7">
      <c r="A155" s="214"/>
      <c r="B155" s="214"/>
      <c r="C155" s="214"/>
      <c r="D155" s="214"/>
      <c r="E155" s="214"/>
      <c r="F155" s="214"/>
      <c r="G155" s="214"/>
    </row>
    <row r="156" spans="1:7">
      <c r="A156" s="214"/>
      <c r="B156" s="214"/>
      <c r="C156" s="214"/>
      <c r="D156" s="214"/>
      <c r="E156" s="214"/>
      <c r="F156" s="214"/>
      <c r="G156" s="214"/>
    </row>
    <row r="157" spans="1:7">
      <c r="A157" s="214"/>
      <c r="B157" s="214"/>
      <c r="C157" s="214"/>
      <c r="D157" s="214"/>
      <c r="E157" s="214"/>
      <c r="F157" s="214"/>
      <c r="G157" s="214"/>
    </row>
    <row r="158" spans="1:7">
      <c r="A158" s="214"/>
      <c r="B158" s="214"/>
      <c r="C158" s="214"/>
      <c r="D158" s="214"/>
      <c r="E158" s="214"/>
      <c r="F158" s="214"/>
      <c r="G158" s="214"/>
    </row>
    <row r="159" spans="1:7">
      <c r="A159" s="214"/>
      <c r="B159" s="214"/>
      <c r="C159" s="214"/>
      <c r="D159" s="214"/>
      <c r="E159" s="214"/>
      <c r="F159" s="214"/>
      <c r="G159" s="214"/>
    </row>
    <row r="160" spans="1:7">
      <c r="A160" s="214"/>
      <c r="B160" s="214"/>
      <c r="C160" s="214"/>
      <c r="D160" s="214"/>
      <c r="E160" s="214"/>
      <c r="F160" s="214"/>
      <c r="G160" s="214"/>
    </row>
    <row r="161" spans="1:7">
      <c r="A161" s="214"/>
      <c r="B161" s="214"/>
      <c r="C161" s="214"/>
      <c r="D161" s="214"/>
      <c r="E161" s="214"/>
      <c r="F161" s="214"/>
      <c r="G161" s="214"/>
    </row>
    <row r="162" spans="1:7">
      <c r="A162" s="214"/>
      <c r="B162" s="214"/>
      <c r="C162" s="214"/>
      <c r="D162" s="214"/>
      <c r="E162" s="214"/>
      <c r="F162" s="214"/>
      <c r="G162" s="214"/>
    </row>
    <row r="163" spans="1:7">
      <c r="A163" s="214"/>
      <c r="B163" s="214"/>
      <c r="C163" s="214"/>
      <c r="D163" s="283"/>
      <c r="E163" s="283"/>
      <c r="F163" s="283"/>
      <c r="G163" s="283"/>
    </row>
    <row r="164" spans="1:7">
      <c r="A164" s="930" t="s">
        <v>335</v>
      </c>
      <c r="B164" s="930"/>
      <c r="C164" s="930"/>
      <c r="D164" s="930"/>
      <c r="E164" s="930"/>
      <c r="F164" s="930"/>
      <c r="G164" s="930"/>
    </row>
    <row r="165" spans="1:7">
      <c r="A165" s="267" t="s">
        <v>98</v>
      </c>
      <c r="B165" s="234"/>
      <c r="C165" s="234"/>
      <c r="D165" s="234"/>
      <c r="E165" s="234"/>
      <c r="F165" s="234"/>
      <c r="G165" s="186">
        <f>$C$16</f>
        <v>59</v>
      </c>
    </row>
    <row r="166" spans="1:7">
      <c r="A166" s="284" t="s">
        <v>99</v>
      </c>
      <c r="B166" s="235"/>
      <c r="C166" s="235"/>
      <c r="D166" s="235"/>
      <c r="E166" s="235"/>
      <c r="F166" s="235"/>
      <c r="G166" s="115" t="e">
        <f>#REF!</f>
        <v>#REF!</v>
      </c>
    </row>
    <row r="167" spans="1:7">
      <c r="A167" s="284" t="s">
        <v>100</v>
      </c>
      <c r="B167" s="235"/>
      <c r="C167" s="235"/>
      <c r="D167" s="285"/>
      <c r="E167" s="235"/>
      <c r="F167" s="235"/>
      <c r="G167" s="235"/>
    </row>
    <row r="168" spans="1:7">
      <c r="A168" s="286"/>
      <c r="B168" s="286"/>
      <c r="C168" s="286"/>
      <c r="D168" s="286"/>
      <c r="E168" s="286"/>
      <c r="F168" s="286"/>
      <c r="G168" s="286"/>
    </row>
    <row r="170" spans="1:7">
      <c r="A170" s="287" t="s">
        <v>181</v>
      </c>
      <c r="B170" s="287"/>
      <c r="C170" s="287"/>
      <c r="D170" s="287"/>
      <c r="E170" s="115"/>
      <c r="F170" s="115"/>
      <c r="G170" s="115"/>
    </row>
    <row r="171" spans="1:7">
      <c r="A171" s="115"/>
      <c r="B171" s="115"/>
      <c r="C171" s="115"/>
      <c r="D171" s="115"/>
      <c r="E171" s="115"/>
      <c r="F171" s="115"/>
      <c r="G171" s="115"/>
    </row>
    <row r="172" spans="1:7">
      <c r="A172" s="933" t="s">
        <v>298</v>
      </c>
      <c r="B172" s="871"/>
      <c r="C172" s="871"/>
      <c r="D172" s="871"/>
      <c r="E172" s="871"/>
      <c r="F172" s="934" t="s">
        <v>182</v>
      </c>
      <c r="G172" s="133" t="s">
        <v>183</v>
      </c>
    </row>
    <row r="173" spans="1:7">
      <c r="A173" s="871" t="s">
        <v>313</v>
      </c>
      <c r="B173" s="871"/>
      <c r="C173" s="871"/>
      <c r="D173" s="871"/>
      <c r="E173" s="871"/>
      <c r="F173" s="934"/>
      <c r="G173" s="288" t="s">
        <v>184</v>
      </c>
    </row>
    <row r="174" spans="1:7">
      <c r="A174" s="115"/>
      <c r="B174" s="115"/>
      <c r="C174" s="115"/>
      <c r="D174" s="115"/>
      <c r="E174" s="115"/>
      <c r="F174" s="934"/>
      <c r="G174" s="115"/>
    </row>
    <row r="175" spans="1:7">
      <c r="A175" s="255" t="s">
        <v>185</v>
      </c>
      <c r="B175" s="255"/>
      <c r="C175" s="255"/>
      <c r="D175" s="255"/>
      <c r="E175" s="255"/>
      <c r="F175" s="115"/>
      <c r="G175" s="115"/>
    </row>
    <row r="176" spans="1:7">
      <c r="A176" s="115"/>
      <c r="B176" s="115"/>
      <c r="C176" s="115"/>
      <c r="D176" s="115"/>
      <c r="E176" s="115"/>
      <c r="F176" s="115"/>
      <c r="G176" s="115"/>
    </row>
    <row r="177" spans="1:7">
      <c r="A177" s="871" t="s">
        <v>186</v>
      </c>
      <c r="B177" s="871"/>
      <c r="C177" s="871"/>
      <c r="D177" s="871"/>
      <c r="E177" s="871"/>
      <c r="F177" s="934" t="s">
        <v>182</v>
      </c>
      <c r="G177" s="133" t="s">
        <v>183</v>
      </c>
    </row>
    <row r="178" spans="1:7">
      <c r="A178" s="871" t="s">
        <v>187</v>
      </c>
      <c r="B178" s="931"/>
      <c r="C178" s="931"/>
      <c r="D178" s="931"/>
      <c r="E178" s="931"/>
      <c r="F178" s="934"/>
      <c r="G178" s="288" t="s">
        <v>184</v>
      </c>
    </row>
    <row r="179" spans="1:7">
      <c r="A179" s="115"/>
      <c r="B179" s="115"/>
      <c r="C179" s="115"/>
      <c r="D179" s="115"/>
      <c r="E179" s="115"/>
      <c r="F179" s="934"/>
      <c r="G179" s="288" t="s">
        <v>189</v>
      </c>
    </row>
    <row r="180" spans="1:7">
      <c r="A180" s="867" t="s">
        <v>188</v>
      </c>
      <c r="B180" s="867"/>
      <c r="C180" s="867"/>
      <c r="D180" s="867"/>
      <c r="E180" s="867"/>
      <c r="F180" s="115"/>
      <c r="G180" s="115"/>
    </row>
    <row r="181" spans="1:7">
      <c r="A181" s="115"/>
      <c r="B181" s="115"/>
      <c r="C181" s="115"/>
      <c r="D181" s="115"/>
      <c r="E181" s="115"/>
      <c r="F181" s="934" t="s">
        <v>182</v>
      </c>
      <c r="G181" s="133" t="s">
        <v>183</v>
      </c>
    </row>
    <row r="182" spans="1:7">
      <c r="A182" s="936" t="s">
        <v>194</v>
      </c>
      <c r="B182" s="937"/>
      <c r="C182" s="937"/>
      <c r="D182" s="937"/>
      <c r="E182" s="937"/>
      <c r="F182" s="934"/>
      <c r="G182" s="288" t="s">
        <v>184</v>
      </c>
    </row>
    <row r="183" spans="1:7">
      <c r="A183" s="871" t="s">
        <v>191</v>
      </c>
      <c r="B183" s="931"/>
      <c r="C183" s="931"/>
      <c r="D183" s="931"/>
      <c r="E183" s="931"/>
      <c r="F183" s="934"/>
      <c r="G183" s="288" t="s">
        <v>190</v>
      </c>
    </row>
    <row r="184" spans="1:7">
      <c r="A184" s="115"/>
      <c r="B184" s="115"/>
      <c r="C184" s="115"/>
      <c r="D184" s="115"/>
      <c r="E184" s="115"/>
      <c r="F184" s="115"/>
      <c r="G184" s="115"/>
    </row>
    <row r="185" spans="1:7">
      <c r="A185" s="932" t="s">
        <v>314</v>
      </c>
      <c r="B185" s="932"/>
      <c r="C185" s="932"/>
      <c r="D185" s="932"/>
      <c r="E185" s="932"/>
      <c r="F185" s="115"/>
      <c r="G185" s="115"/>
    </row>
    <row r="186" spans="1:7">
      <c r="A186" s="115"/>
      <c r="B186" s="115"/>
      <c r="C186" s="115"/>
      <c r="D186" s="115"/>
      <c r="E186" s="115"/>
      <c r="F186" s="115"/>
      <c r="G186" s="115"/>
    </row>
    <row r="187" spans="1:7">
      <c r="A187" s="871" t="s">
        <v>192</v>
      </c>
      <c r="B187" s="931"/>
      <c r="C187" s="931"/>
      <c r="D187" s="931"/>
      <c r="E187" s="931"/>
      <c r="F187" s="289">
        <v>1.1000000000000001</v>
      </c>
      <c r="G187" s="208" t="s">
        <v>195</v>
      </c>
    </row>
    <row r="188" spans="1:7">
      <c r="A188" s="871" t="s">
        <v>193</v>
      </c>
      <c r="B188" s="931"/>
      <c r="C188" s="931"/>
      <c r="D188" s="931"/>
      <c r="E188" s="931"/>
      <c r="F188" s="289">
        <v>1.1000000000000001</v>
      </c>
      <c r="G188" s="208" t="s">
        <v>195</v>
      </c>
    </row>
    <row r="189" spans="1:7">
      <c r="A189" s="871" t="s">
        <v>196</v>
      </c>
      <c r="B189" s="931"/>
      <c r="C189" s="931"/>
      <c r="D189" s="931"/>
      <c r="E189" s="931"/>
      <c r="F189" s="289">
        <v>1.1000000000000001</v>
      </c>
      <c r="G189" s="208" t="s">
        <v>195</v>
      </c>
    </row>
    <row r="190" spans="1:7">
      <c r="A190" s="871" t="s">
        <v>197</v>
      </c>
      <c r="B190" s="931"/>
      <c r="C190" s="931"/>
      <c r="D190" s="931"/>
      <c r="E190" s="931"/>
      <c r="F190" s="289">
        <v>1.1000000000000001</v>
      </c>
      <c r="G190" s="208" t="s">
        <v>195</v>
      </c>
    </row>
    <row r="191" spans="1:7">
      <c r="A191" s="115"/>
      <c r="B191" s="115"/>
      <c r="C191" s="115"/>
      <c r="D191" s="115"/>
      <c r="E191" s="115"/>
      <c r="F191" s="115"/>
      <c r="G191" s="115"/>
    </row>
    <row r="192" spans="1:7">
      <c r="A192" s="115"/>
      <c r="B192" s="115"/>
      <c r="C192" s="115"/>
      <c r="D192" s="115"/>
      <c r="E192" s="115"/>
      <c r="F192" s="115"/>
      <c r="G192" s="115"/>
    </row>
    <row r="193" spans="1:7" ht="15.75">
      <c r="A193" s="192">
        <v>1</v>
      </c>
      <c r="B193" s="268" t="s">
        <v>198</v>
      </c>
      <c r="C193" s="188"/>
      <c r="D193" s="188"/>
      <c r="E193" s="188"/>
      <c r="F193" s="188"/>
      <c r="G193" s="188"/>
    </row>
    <row r="194" spans="1:7">
      <c r="A194" s="251"/>
      <c r="B194" s="251"/>
      <c r="C194" s="251"/>
      <c r="D194" s="251"/>
      <c r="E194" s="251"/>
      <c r="F194" s="251"/>
      <c r="G194" s="251"/>
    </row>
    <row r="195" spans="1:7">
      <c r="A195" s="278"/>
      <c r="B195" s="278" t="s">
        <v>201</v>
      </c>
      <c r="C195" s="278"/>
      <c r="D195" s="278"/>
      <c r="E195" s="278"/>
      <c r="F195" s="940" t="s">
        <v>199</v>
      </c>
      <c r="G195" s="940"/>
    </row>
    <row r="196" spans="1:7">
      <c r="A196" s="290"/>
      <c r="B196" s="115"/>
      <c r="C196" s="115"/>
      <c r="D196" s="115"/>
      <c r="E196" s="115"/>
      <c r="F196" s="115"/>
      <c r="G196" s="115"/>
    </row>
    <row r="197" spans="1:7" ht="15.75">
      <c r="A197" s="192">
        <v>2</v>
      </c>
      <c r="B197" s="268" t="s">
        <v>200</v>
      </c>
      <c r="C197" s="188"/>
      <c r="D197" s="188"/>
      <c r="E197" s="188"/>
      <c r="F197" s="115"/>
      <c r="G197" s="115"/>
    </row>
    <row r="198" spans="1:7">
      <c r="A198" s="115"/>
      <c r="B198" s="115"/>
      <c r="C198" s="115"/>
      <c r="D198" s="115"/>
      <c r="E198" s="115"/>
      <c r="F198" s="115"/>
      <c r="G198" s="115"/>
    </row>
    <row r="199" spans="1:7">
      <c r="A199" s="291"/>
      <c r="B199" s="941" t="s">
        <v>201</v>
      </c>
      <c r="C199" s="941"/>
      <c r="D199" s="941"/>
      <c r="E199" s="285"/>
      <c r="F199" s="943" t="s">
        <v>199</v>
      </c>
      <c r="G199" s="943"/>
    </row>
    <row r="200" spans="1:7">
      <c r="A200" s="291"/>
      <c r="B200" s="941" t="s">
        <v>202</v>
      </c>
      <c r="C200" s="941"/>
      <c r="D200" s="941"/>
      <c r="E200" s="942"/>
      <c r="F200" s="943" t="s">
        <v>203</v>
      </c>
      <c r="G200" s="943"/>
    </row>
    <row r="201" spans="1:7">
      <c r="A201" s="241"/>
      <c r="B201" s="241"/>
      <c r="C201" s="241"/>
      <c r="D201" s="241"/>
      <c r="E201" s="241"/>
      <c r="F201" s="115"/>
      <c r="G201" s="115"/>
    </row>
    <row r="202" spans="1:7">
      <c r="A202" s="291"/>
      <c r="B202" s="944" t="s">
        <v>204</v>
      </c>
      <c r="C202" s="944"/>
      <c r="D202" s="944"/>
      <c r="E202" s="944"/>
      <c r="F202" s="115"/>
      <c r="G202" s="115"/>
    </row>
    <row r="203" spans="1:7">
      <c r="A203" s="291"/>
      <c r="B203" s="941" t="s">
        <v>205</v>
      </c>
      <c r="C203" s="941"/>
      <c r="D203" s="941"/>
      <c r="E203" s="115"/>
      <c r="F203" s="292">
        <v>500</v>
      </c>
      <c r="G203" s="208" t="s">
        <v>208</v>
      </c>
    </row>
    <row r="204" spans="1:7">
      <c r="A204" s="115"/>
      <c r="B204" s="935" t="s">
        <v>206</v>
      </c>
      <c r="C204" s="935"/>
      <c r="D204" s="935"/>
      <c r="E204" s="115"/>
      <c r="F204" s="292">
        <v>200</v>
      </c>
      <c r="G204" s="208" t="s">
        <v>208</v>
      </c>
    </row>
    <row r="205" spans="1:7">
      <c r="A205" s="115"/>
      <c r="B205" s="115"/>
      <c r="C205" s="115"/>
      <c r="D205" s="115"/>
      <c r="E205" s="115"/>
      <c r="F205" s="115"/>
      <c r="G205" s="115"/>
    </row>
    <row r="206" spans="1:7" ht="15.75">
      <c r="A206" s="192">
        <v>3</v>
      </c>
      <c r="B206" s="268" t="s">
        <v>207</v>
      </c>
      <c r="C206" s="188"/>
      <c r="D206" s="115"/>
      <c r="E206" s="115"/>
      <c r="F206" s="115"/>
      <c r="G206" s="115"/>
    </row>
    <row r="207" spans="1:7">
      <c r="A207" s="115"/>
      <c r="B207" s="865" t="s">
        <v>209</v>
      </c>
      <c r="C207" s="865"/>
      <c r="D207" s="865"/>
      <c r="E207" s="865"/>
      <c r="F207" s="938" t="s">
        <v>182</v>
      </c>
      <c r="G207" s="938"/>
    </row>
    <row r="208" spans="1:7">
      <c r="A208" s="115"/>
      <c r="B208" s="865"/>
      <c r="C208" s="865"/>
      <c r="D208" s="865"/>
      <c r="E208" s="865"/>
      <c r="F208" s="938"/>
      <c r="G208" s="938"/>
    </row>
    <row r="209" spans="1:7">
      <c r="A209" s="115"/>
      <c r="B209" s="865"/>
      <c r="C209" s="865"/>
      <c r="D209" s="865"/>
      <c r="E209" s="865"/>
      <c r="F209" s="939" t="s">
        <v>210</v>
      </c>
      <c r="G209" s="939"/>
    </row>
    <row r="210" spans="1:7">
      <c r="A210" s="115"/>
      <c r="B210" s="865"/>
      <c r="C210" s="865"/>
      <c r="D210" s="865"/>
      <c r="E210" s="865"/>
      <c r="F210" s="939" t="s">
        <v>211</v>
      </c>
      <c r="G210" s="939"/>
    </row>
    <row r="211" spans="1:7">
      <c r="A211" s="115"/>
      <c r="B211" s="865"/>
      <c r="C211" s="865"/>
      <c r="D211" s="865"/>
      <c r="E211" s="865"/>
      <c r="F211" s="142"/>
      <c r="G211" s="142"/>
    </row>
  </sheetData>
  <sheetProtection selectLockedCells="1"/>
  <mergeCells count="108">
    <mergeCell ref="B207:E211"/>
    <mergeCell ref="F207:G208"/>
    <mergeCell ref="F209:G209"/>
    <mergeCell ref="F210:G210"/>
    <mergeCell ref="A188:E188"/>
    <mergeCell ref="A189:E189"/>
    <mergeCell ref="A190:E190"/>
    <mergeCell ref="F195:G195"/>
    <mergeCell ref="B199:D199"/>
    <mergeCell ref="B200:E200"/>
    <mergeCell ref="F200:G200"/>
    <mergeCell ref="B202:E202"/>
    <mergeCell ref="B203:D203"/>
    <mergeCell ref="F199:G199"/>
    <mergeCell ref="A185:E185"/>
    <mergeCell ref="A187:E187"/>
    <mergeCell ref="A172:E172"/>
    <mergeCell ref="F172:F174"/>
    <mergeCell ref="A173:E173"/>
    <mergeCell ref="A177:E177"/>
    <mergeCell ref="F177:F179"/>
    <mergeCell ref="A178:E178"/>
    <mergeCell ref="B204:D204"/>
    <mergeCell ref="A180:E180"/>
    <mergeCell ref="F181:F183"/>
    <mergeCell ref="A182:E182"/>
    <mergeCell ref="A133:G133"/>
    <mergeCell ref="A144:G144"/>
    <mergeCell ref="A145:G145"/>
    <mergeCell ref="E147:G148"/>
    <mergeCell ref="A164:G164"/>
    <mergeCell ref="A183:E183"/>
    <mergeCell ref="A138:G139"/>
    <mergeCell ref="A140:G141"/>
    <mergeCell ref="A142:G143"/>
    <mergeCell ref="B71:C71"/>
    <mergeCell ref="D71:G72"/>
    <mergeCell ref="A101:E102"/>
    <mergeCell ref="D73:G73"/>
    <mergeCell ref="B73:C73"/>
    <mergeCell ref="A111:G111"/>
    <mergeCell ref="A112:F112"/>
    <mergeCell ref="A115:G115"/>
    <mergeCell ref="A105:G106"/>
    <mergeCell ref="D74:F74"/>
    <mergeCell ref="D75:F75"/>
    <mergeCell ref="A65:A70"/>
    <mergeCell ref="B65:C65"/>
    <mergeCell ref="D65:G66"/>
    <mergeCell ref="B66:C66"/>
    <mergeCell ref="B67:C67"/>
    <mergeCell ref="D67:G68"/>
    <mergeCell ref="B68:C68"/>
    <mergeCell ref="D69:G69"/>
    <mergeCell ref="D70:G70"/>
    <mergeCell ref="D59:G60"/>
    <mergeCell ref="A61:A63"/>
    <mergeCell ref="B61:C61"/>
    <mergeCell ref="D61:G61"/>
    <mergeCell ref="B62:C62"/>
    <mergeCell ref="D62:G63"/>
    <mergeCell ref="B63:C63"/>
    <mergeCell ref="B64:C64"/>
    <mergeCell ref="D64:G64"/>
    <mergeCell ref="B54:C54"/>
    <mergeCell ref="A55:A58"/>
    <mergeCell ref="B55:C55"/>
    <mergeCell ref="D55:G56"/>
    <mergeCell ref="B56:C56"/>
    <mergeCell ref="D57:G57"/>
    <mergeCell ref="B58:C58"/>
    <mergeCell ref="D58:G58"/>
    <mergeCell ref="B48:C48"/>
    <mergeCell ref="B49:C49"/>
    <mergeCell ref="D49:G49"/>
    <mergeCell ref="B50:C50"/>
    <mergeCell ref="E50:F50"/>
    <mergeCell ref="B51:C52"/>
    <mergeCell ref="E51:G51"/>
    <mergeCell ref="D52:G52"/>
    <mergeCell ref="D53:G53"/>
    <mergeCell ref="A16:B16"/>
    <mergeCell ref="C16:D16"/>
    <mergeCell ref="A21:G22"/>
    <mergeCell ref="E10:G10"/>
    <mergeCell ref="E14:F14"/>
    <mergeCell ref="J24:L27"/>
    <mergeCell ref="B44:C44"/>
    <mergeCell ref="D44:G44"/>
    <mergeCell ref="A45:A47"/>
    <mergeCell ref="B45:C47"/>
    <mergeCell ref="D45:G45"/>
    <mergeCell ref="D46:G46"/>
    <mergeCell ref="D47:G47"/>
    <mergeCell ref="A41:G41"/>
    <mergeCell ref="A42:G42"/>
    <mergeCell ref="A127:E128"/>
    <mergeCell ref="A129:E129"/>
    <mergeCell ref="A130:F130"/>
    <mergeCell ref="A131:F131"/>
    <mergeCell ref="A88:G88"/>
    <mergeCell ref="A121:G121"/>
    <mergeCell ref="A122:G122"/>
    <mergeCell ref="A123:G123"/>
    <mergeCell ref="A109:G110"/>
    <mergeCell ref="A116:G116"/>
    <mergeCell ref="A117:G117"/>
    <mergeCell ref="A93:G93"/>
  </mergeCells>
  <conditionalFormatting sqref="F48">
    <cfRule type="cellIs" dxfId="40" priority="6" stopIfTrue="1" operator="equal">
      <formula>$J$49</formula>
    </cfRule>
  </conditionalFormatting>
  <conditionalFormatting sqref="D62">
    <cfRule type="notContainsText" dxfId="39" priority="1" stopIfTrue="1" operator="notContains" text="%">
      <formula>ISERROR(SEARCH("%",D62))</formula>
    </cfRule>
  </conditionalFormatting>
  <dataValidations count="1">
    <dataValidation type="list" allowBlank="1" showInputMessage="1" showErrorMessage="1" sqref="D62">
      <formula1>$I$60:$I$66</formula1>
    </dataValidation>
  </dataValidations>
  <hyperlinks>
    <hyperlink ref="A42" r:id="rId1"/>
  </hyperlinks>
  <printOptions horizontalCentered="1"/>
  <pageMargins left="0.31496062992125984" right="0.31496062992125984" top="0.35433070866141736" bottom="0.35433070866141736" header="0.31496062992125984" footer="0.31496062992125984"/>
  <pageSetup paperSize="9" scale="72" fitToHeight="4" orientation="portrait" r:id="rId2"/>
  <headerFooter>
    <oddHeader>&amp;R&amp;G</oddHeader>
    <oddFooter>&amp;CPage &amp;P</oddFooter>
  </headerFooter>
  <rowBreaks count="1" manualBreakCount="1">
    <brk id="76" max="6" man="1"/>
  </rowBreaks>
  <legacyDrawingHF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FF00"/>
  </sheetPr>
  <dimension ref="A1:S221"/>
  <sheetViews>
    <sheetView view="pageBreakPreview" topLeftCell="A86" zoomScale="85" zoomScaleNormal="100" zoomScaleSheetLayoutView="85" workbookViewId="0">
      <selection activeCell="I126" sqref="I126"/>
    </sheetView>
  </sheetViews>
  <sheetFormatPr baseColWidth="10" defaultRowHeight="12.75"/>
  <cols>
    <col min="1" max="1" width="15.5703125" style="113" customWidth="1"/>
    <col min="2" max="2" width="13" style="113" customWidth="1"/>
    <col min="3" max="3" width="12.85546875" style="113" customWidth="1"/>
    <col min="4" max="4" width="14.7109375" style="113" customWidth="1"/>
    <col min="5" max="5" width="15.85546875" style="113" customWidth="1"/>
    <col min="6" max="6" width="15.28515625" style="113" customWidth="1"/>
    <col min="7" max="7" width="20.85546875" style="113" customWidth="1"/>
    <col min="8" max="8" width="16.42578125" style="113" customWidth="1"/>
    <col min="9" max="9" width="28" style="113" bestFit="1" customWidth="1"/>
    <col min="10" max="10" width="23" style="113" customWidth="1"/>
    <col min="11" max="11" width="21.85546875" style="113" hidden="1" customWidth="1"/>
    <col min="12" max="12" width="22.5703125" style="113" hidden="1" customWidth="1"/>
    <col min="13" max="13" width="22" style="113" hidden="1" customWidth="1"/>
    <col min="14" max="14" width="30.5703125" style="113" bestFit="1" customWidth="1"/>
    <col min="15" max="15" width="2.85546875" style="113" customWidth="1"/>
    <col min="16" max="16384" width="11.42578125" style="113"/>
  </cols>
  <sheetData>
    <row r="1" spans="1:19">
      <c r="A1" s="214"/>
      <c r="B1" s="236"/>
      <c r="C1" s="237"/>
      <c r="D1" s="238"/>
      <c r="E1" s="238"/>
      <c r="F1" s="114"/>
      <c r="G1" s="114"/>
      <c r="H1" s="117" t="s">
        <v>342</v>
      </c>
      <c r="I1" s="117" t="s">
        <v>566</v>
      </c>
      <c r="J1" s="123"/>
      <c r="K1" s="123"/>
      <c r="L1" s="123"/>
      <c r="M1" s="123"/>
      <c r="N1" s="239"/>
      <c r="O1" s="239"/>
      <c r="P1" s="239"/>
      <c r="Q1" s="239"/>
      <c r="R1" s="239"/>
      <c r="S1" s="239"/>
    </row>
    <row r="2" spans="1:19">
      <c r="A2" s="214"/>
      <c r="B2" s="236"/>
      <c r="C2" s="237"/>
      <c r="D2" s="238"/>
      <c r="E2" s="238"/>
      <c r="F2" s="114"/>
      <c r="G2" s="114"/>
      <c r="H2" s="117"/>
      <c r="I2" s="117"/>
      <c r="J2" s="123"/>
      <c r="K2" s="123"/>
      <c r="L2" s="123"/>
      <c r="M2" s="123"/>
      <c r="N2" s="239"/>
      <c r="O2" s="239"/>
      <c r="P2" s="239"/>
      <c r="Q2" s="239"/>
      <c r="R2" s="239"/>
      <c r="S2" s="239"/>
    </row>
    <row r="3" spans="1:19">
      <c r="A3" s="214"/>
      <c r="B3" s="236"/>
      <c r="C3" s="237"/>
      <c r="D3" s="238"/>
      <c r="E3" s="238"/>
      <c r="F3" s="114"/>
      <c r="G3" s="114"/>
      <c r="H3" s="117"/>
      <c r="I3" s="117"/>
      <c r="J3" s="123"/>
      <c r="K3" s="123"/>
      <c r="L3" s="123"/>
      <c r="M3" s="123"/>
      <c r="N3" s="239"/>
      <c r="O3" s="239"/>
      <c r="P3" s="239"/>
      <c r="Q3" s="239"/>
      <c r="R3" s="239"/>
      <c r="S3" s="239"/>
    </row>
    <row r="4" spans="1:19">
      <c r="B4" s="236"/>
      <c r="C4" s="237"/>
      <c r="D4" s="238"/>
      <c r="E4" s="238"/>
      <c r="F4" s="114"/>
      <c r="G4" s="114"/>
      <c r="H4" s="117"/>
      <c r="I4" s="117"/>
      <c r="J4" s="123"/>
      <c r="K4" s="123"/>
      <c r="L4" s="123"/>
      <c r="M4" s="123"/>
      <c r="N4" s="239"/>
      <c r="O4" s="239"/>
      <c r="P4" s="239"/>
      <c r="Q4" s="239"/>
      <c r="R4" s="239"/>
      <c r="S4" s="239"/>
    </row>
    <row r="5" spans="1:19">
      <c r="A5" s="115"/>
      <c r="B5" s="115"/>
      <c r="C5" s="115"/>
      <c r="D5" s="115"/>
      <c r="E5" s="115"/>
      <c r="H5" s="123"/>
      <c r="I5" s="104"/>
      <c r="J5" s="104"/>
      <c r="K5" s="104"/>
      <c r="L5" s="104"/>
      <c r="M5" s="104"/>
      <c r="N5" s="240"/>
      <c r="P5" s="7"/>
    </row>
    <row r="6" spans="1:19">
      <c r="A6" s="115"/>
      <c r="B6" s="115"/>
      <c r="C6" s="115"/>
      <c r="D6" s="115"/>
      <c r="E6" s="115"/>
      <c r="F6" s="214"/>
      <c r="G6" s="214"/>
      <c r="H6" s="123"/>
      <c r="I6" s="104"/>
      <c r="J6" s="104"/>
      <c r="K6" s="104"/>
      <c r="L6" s="104"/>
      <c r="M6" s="104"/>
      <c r="N6" s="240"/>
      <c r="P6" s="7"/>
    </row>
    <row r="7" spans="1:19">
      <c r="A7" s="115"/>
      <c r="B7" s="115"/>
      <c r="C7" s="115"/>
      <c r="D7" s="115"/>
      <c r="E7" s="115"/>
      <c r="F7" s="214"/>
      <c r="G7" s="214"/>
      <c r="H7" s="123"/>
      <c r="I7" s="104"/>
      <c r="J7" s="104"/>
      <c r="K7" s="104"/>
      <c r="L7" s="104"/>
      <c r="M7" s="104"/>
      <c r="N7" s="240"/>
      <c r="P7" s="7"/>
    </row>
    <row r="8" spans="1:19" ht="15.75">
      <c r="A8" s="200" t="s">
        <v>503</v>
      </c>
      <c r="B8" s="226" t="s">
        <v>518</v>
      </c>
      <c r="C8" s="460" t="s">
        <v>521</v>
      </c>
      <c r="D8" s="226" t="s">
        <v>522</v>
      </c>
      <c r="E8" s="226"/>
      <c r="F8" s="444"/>
      <c r="G8" s="444"/>
      <c r="H8" s="123"/>
      <c r="I8" s="158"/>
      <c r="J8" s="104"/>
      <c r="K8" s="104"/>
      <c r="L8" s="104"/>
      <c r="M8" s="104"/>
      <c r="P8" s="7"/>
    </row>
    <row r="9" spans="1:19" ht="14.25">
      <c r="A9" s="226"/>
      <c r="B9" s="226"/>
      <c r="C9" s="226"/>
      <c r="D9" s="226"/>
      <c r="E9" s="226"/>
      <c r="F9" s="226"/>
      <c r="G9" s="226"/>
      <c r="H9" s="123"/>
      <c r="I9" s="104"/>
      <c r="J9" s="104"/>
      <c r="K9" s="104"/>
      <c r="L9" s="104"/>
      <c r="M9" s="104"/>
      <c r="P9" s="7"/>
    </row>
    <row r="10" spans="1:19" ht="15">
      <c r="A10" s="226"/>
      <c r="B10" s="444"/>
      <c r="C10" s="444"/>
      <c r="D10" s="444"/>
      <c r="E10" s="877" t="str">
        <f>'P GARDE'!C12</f>
        <v xml:space="preserve"> </v>
      </c>
      <c r="F10" s="878"/>
      <c r="G10" s="878"/>
      <c r="H10" s="123"/>
      <c r="I10" s="104"/>
      <c r="J10" s="104"/>
      <c r="K10" s="104"/>
      <c r="L10" s="104"/>
      <c r="M10" s="104"/>
      <c r="P10" s="7"/>
    </row>
    <row r="11" spans="1:19" ht="15">
      <c r="A11" s="226"/>
      <c r="B11" s="444"/>
      <c r="C11" s="444"/>
      <c r="D11" s="444"/>
      <c r="E11" s="479" t="s">
        <v>30</v>
      </c>
      <c r="F11" s="480"/>
      <c r="G11" s="480"/>
      <c r="H11" s="123"/>
      <c r="I11" s="104"/>
      <c r="J11" s="104"/>
      <c r="K11" s="104"/>
      <c r="L11" s="104"/>
      <c r="M11" s="104"/>
      <c r="P11" s="7"/>
    </row>
    <row r="12" spans="1:19" ht="15">
      <c r="A12" s="226"/>
      <c r="B12" s="444"/>
      <c r="C12" s="444"/>
      <c r="D12" s="444"/>
      <c r="E12" s="479" t="s">
        <v>30</v>
      </c>
      <c r="F12" s="480"/>
      <c r="G12" s="480"/>
      <c r="H12" s="123"/>
      <c r="I12" s="104"/>
      <c r="J12" s="104"/>
      <c r="K12" s="104"/>
      <c r="L12" s="104"/>
      <c r="M12" s="104"/>
      <c r="P12" s="7"/>
    </row>
    <row r="13" spans="1:19" ht="15">
      <c r="A13" s="226"/>
      <c r="B13" s="444"/>
      <c r="C13" s="444"/>
      <c r="D13" s="444"/>
      <c r="E13" s="479" t="s">
        <v>30</v>
      </c>
      <c r="F13" s="480"/>
      <c r="G13" s="480"/>
      <c r="H13" s="123"/>
      <c r="I13" s="104"/>
      <c r="J13" s="104"/>
      <c r="K13" s="104"/>
      <c r="L13" s="104"/>
      <c r="M13" s="104"/>
      <c r="P13" s="7"/>
    </row>
    <row r="14" spans="1:19" ht="14.25">
      <c r="A14" s="444"/>
      <c r="B14" s="444"/>
      <c r="C14" s="444"/>
      <c r="D14" s="200" t="s">
        <v>548</v>
      </c>
      <c r="E14" s="879" t="str">
        <f>D8</f>
        <v>de M. xxxxxx</v>
      </c>
      <c r="F14" s="880"/>
      <c r="G14" s="447"/>
      <c r="H14" s="117"/>
      <c r="I14" s="104"/>
      <c r="J14" s="104"/>
      <c r="K14" s="104"/>
      <c r="L14" s="104"/>
      <c r="M14" s="104"/>
      <c r="P14" s="7"/>
    </row>
    <row r="15" spans="1:19" ht="14.25">
      <c r="A15" s="226"/>
      <c r="B15" s="226"/>
      <c r="C15" s="226"/>
      <c r="D15" s="226"/>
      <c r="E15" s="226"/>
      <c r="F15" s="226"/>
      <c r="G15" s="226"/>
      <c r="H15" s="117"/>
      <c r="I15" s="123"/>
      <c r="J15" s="104"/>
      <c r="K15" s="104"/>
      <c r="L15" s="104"/>
      <c r="M15" s="104"/>
      <c r="P15" s="7"/>
    </row>
    <row r="16" spans="1:19" ht="14.25" customHeight="1">
      <c r="A16" s="873" t="s">
        <v>519</v>
      </c>
      <c r="B16" s="874"/>
      <c r="C16" s="875">
        <f>'P GARDE'!C15</f>
        <v>59</v>
      </c>
      <c r="D16" s="876"/>
      <c r="E16" s="450"/>
      <c r="F16" s="451">
        <v>40912</v>
      </c>
      <c r="G16" s="226"/>
      <c r="H16" s="117"/>
      <c r="I16" s="104"/>
      <c r="J16" s="104"/>
      <c r="K16" s="104"/>
      <c r="L16" s="104"/>
      <c r="M16" s="104"/>
      <c r="P16" s="8"/>
    </row>
    <row r="17" spans="1:19" ht="12.75" customHeight="1">
      <c r="A17" s="452" t="s">
        <v>257</v>
      </c>
      <c r="B17" s="137"/>
      <c r="C17" s="453"/>
      <c r="D17" s="453"/>
      <c r="E17" s="226"/>
      <c r="F17" s="202"/>
      <c r="G17" s="454"/>
      <c r="H17" s="117"/>
      <c r="I17" s="104"/>
      <c r="J17" s="104"/>
      <c r="K17" s="104"/>
      <c r="L17" s="104"/>
      <c r="M17" s="104"/>
      <c r="P17" s="8"/>
    </row>
    <row r="18" spans="1:19" ht="12" customHeight="1">
      <c r="A18" s="226"/>
      <c r="B18" s="226"/>
      <c r="C18" s="226"/>
      <c r="D18" s="226"/>
      <c r="E18" s="226"/>
      <c r="F18" s="226"/>
      <c r="G18" s="226"/>
      <c r="H18" s="117"/>
      <c r="I18" s="104"/>
      <c r="J18" s="104"/>
      <c r="K18" s="104"/>
      <c r="L18" s="104"/>
      <c r="M18" s="104"/>
      <c r="P18" s="8"/>
    </row>
    <row r="19" spans="1:19" ht="12" customHeight="1">
      <c r="A19" s="455" t="s">
        <v>138</v>
      </c>
      <c r="B19" s="226"/>
      <c r="C19" s="226"/>
      <c r="D19" s="226"/>
      <c r="E19" s="226"/>
      <c r="F19" s="226"/>
      <c r="G19" s="226"/>
      <c r="H19" s="117"/>
      <c r="I19" s="104"/>
      <c r="J19" s="104"/>
      <c r="K19" s="104"/>
      <c r="L19" s="104"/>
      <c r="M19" s="104"/>
      <c r="P19" s="8"/>
    </row>
    <row r="20" spans="1:19" ht="13.5" customHeight="1">
      <c r="A20" s="226"/>
      <c r="B20" s="226"/>
      <c r="C20" s="226"/>
      <c r="D20" s="226"/>
      <c r="E20" s="226"/>
      <c r="F20" s="226"/>
      <c r="G20" s="226"/>
      <c r="H20" s="117"/>
      <c r="I20" s="104"/>
      <c r="J20" s="104"/>
      <c r="K20" s="104"/>
      <c r="L20" s="104"/>
      <c r="M20" s="104"/>
      <c r="P20" s="8"/>
    </row>
    <row r="21" spans="1:19" ht="13.5" customHeight="1">
      <c r="A21" s="835" t="s">
        <v>520</v>
      </c>
      <c r="B21" s="835"/>
      <c r="C21" s="835"/>
      <c r="D21" s="835"/>
      <c r="E21" s="835"/>
      <c r="F21" s="835"/>
      <c r="G21" s="835"/>
      <c r="H21" s="465" t="s">
        <v>246</v>
      </c>
      <c r="I21" s="188"/>
      <c r="J21" s="188"/>
      <c r="K21" s="104"/>
      <c r="L21" s="104"/>
      <c r="M21" s="104"/>
      <c r="P21" s="8"/>
    </row>
    <row r="22" spans="1:19" ht="13.5" customHeight="1">
      <c r="A22" s="835"/>
      <c r="B22" s="835"/>
      <c r="C22" s="835"/>
      <c r="D22" s="835"/>
      <c r="E22" s="835"/>
      <c r="F22" s="835"/>
      <c r="G22" s="835"/>
      <c r="H22" s="475"/>
      <c r="I22" s="188"/>
      <c r="J22" s="188"/>
      <c r="K22" s="104"/>
      <c r="L22" s="104"/>
      <c r="M22" s="104"/>
      <c r="P22" s="8"/>
    </row>
    <row r="23" spans="1:19" ht="13.5" customHeight="1">
      <c r="A23" s="469"/>
      <c r="B23" s="469"/>
      <c r="C23" s="469"/>
      <c r="D23" s="469"/>
      <c r="E23" s="469"/>
      <c r="F23" s="469"/>
      <c r="G23" s="469"/>
      <c r="H23" s="475"/>
      <c r="I23" s="188"/>
      <c r="J23" s="188"/>
      <c r="K23" s="104"/>
      <c r="L23" s="104"/>
      <c r="M23" s="104"/>
      <c r="P23" s="8"/>
    </row>
    <row r="24" spans="1:19" ht="15" customHeight="1">
      <c r="A24" s="461" t="s">
        <v>139</v>
      </c>
      <c r="C24" s="226"/>
      <c r="D24" s="456"/>
      <c r="E24" s="456"/>
      <c r="F24" s="456"/>
      <c r="G24" s="456"/>
      <c r="H24" s="123"/>
      <c r="I24" s="104"/>
      <c r="J24" s="881"/>
      <c r="K24" s="881"/>
      <c r="L24" s="881"/>
      <c r="M24" s="104"/>
    </row>
    <row r="25" spans="1:19" ht="15" customHeight="1">
      <c r="A25" s="462" t="s">
        <v>322</v>
      </c>
      <c r="B25" s="463" t="s">
        <v>140</v>
      </c>
      <c r="C25" s="457"/>
      <c r="D25" s="458"/>
      <c r="E25" s="458"/>
      <c r="F25" s="459"/>
      <c r="G25" s="226"/>
      <c r="H25" s="123"/>
      <c r="I25" s="104"/>
      <c r="J25" s="881"/>
      <c r="K25" s="881"/>
      <c r="L25" s="881"/>
      <c r="M25" s="104"/>
    </row>
    <row r="26" spans="1:19" ht="15" customHeight="1">
      <c r="A26" s="462" t="s">
        <v>141</v>
      </c>
      <c r="B26" s="463" t="s">
        <v>142</v>
      </c>
      <c r="C26" s="457"/>
      <c r="D26" s="458"/>
      <c r="E26" s="458"/>
      <c r="F26" s="459"/>
      <c r="G26" s="226"/>
      <c r="H26" s="123"/>
      <c r="I26" s="104"/>
      <c r="J26" s="881"/>
      <c r="K26" s="881"/>
      <c r="L26" s="881"/>
      <c r="M26" s="104"/>
    </row>
    <row r="27" spans="1:19" ht="14.25" customHeight="1">
      <c r="A27" s="462" t="s">
        <v>143</v>
      </c>
      <c r="B27" s="463" t="s">
        <v>144</v>
      </c>
      <c r="C27" s="457"/>
      <c r="D27" s="226"/>
      <c r="E27" s="226"/>
      <c r="F27" s="226"/>
      <c r="G27" s="226"/>
      <c r="H27" s="123"/>
      <c r="I27" s="104"/>
      <c r="J27" s="881"/>
      <c r="K27" s="881"/>
      <c r="L27" s="881"/>
      <c r="M27" s="104"/>
    </row>
    <row r="28" spans="1:19" ht="12.75" customHeight="1">
      <c r="A28" s="226"/>
      <c r="B28" s="226"/>
      <c r="C28" s="226"/>
      <c r="D28" s="226"/>
      <c r="E28" s="226"/>
      <c r="F28" s="226"/>
      <c r="G28" s="226"/>
      <c r="H28" s="123"/>
      <c r="I28" s="104"/>
      <c r="J28" s="391"/>
      <c r="K28" s="391"/>
      <c r="L28" s="391"/>
      <c r="M28" s="391"/>
      <c r="N28" s="286"/>
      <c r="O28" s="286"/>
      <c r="P28" s="286"/>
      <c r="Q28" s="286"/>
      <c r="R28" s="286"/>
      <c r="S28" s="286"/>
    </row>
    <row r="29" spans="1:19" ht="14.25" customHeight="1">
      <c r="A29" s="245" t="s">
        <v>529</v>
      </c>
      <c r="B29" s="246"/>
      <c r="C29" s="246"/>
      <c r="D29" s="115"/>
      <c r="E29" s="115"/>
      <c r="F29" s="244"/>
      <c r="G29" s="115"/>
      <c r="H29" s="123"/>
      <c r="I29" s="104"/>
      <c r="J29" s="391"/>
      <c r="K29" s="391"/>
      <c r="L29" s="391"/>
      <c r="M29" s="391"/>
      <c r="N29" s="286"/>
      <c r="O29" s="247"/>
      <c r="P29" s="247"/>
      <c r="Q29" s="247"/>
      <c r="R29" s="286"/>
      <c r="S29" s="286"/>
    </row>
    <row r="30" spans="1:19" ht="14.25" customHeight="1">
      <c r="A30" s="243"/>
      <c r="B30" s="248"/>
      <c r="C30" s="248"/>
      <c r="D30" s="226"/>
      <c r="E30" s="226"/>
      <c r="F30" s="244"/>
      <c r="G30" s="115"/>
      <c r="H30" s="123"/>
      <c r="I30" s="104"/>
      <c r="J30" s="391"/>
      <c r="K30" s="391"/>
      <c r="L30" s="391"/>
      <c r="M30" s="391"/>
      <c r="N30" s="286"/>
      <c r="O30" s="247"/>
      <c r="P30" s="247"/>
      <c r="Q30" s="247"/>
      <c r="R30" s="286"/>
      <c r="S30" s="286"/>
    </row>
    <row r="31" spans="1:19" ht="13.5" customHeight="1">
      <c r="A31" s="149" t="s">
        <v>242</v>
      </c>
      <c r="B31" s="119"/>
      <c r="C31" s="248"/>
      <c r="D31" s="115"/>
      <c r="E31" s="115"/>
      <c r="F31" s="244"/>
      <c r="G31" s="115"/>
      <c r="H31" s="123"/>
      <c r="I31" s="104"/>
      <c r="J31" s="391"/>
      <c r="K31" s="391"/>
      <c r="L31" s="391"/>
      <c r="M31" s="391"/>
      <c r="N31" s="286"/>
      <c r="O31" s="247"/>
      <c r="P31" s="247"/>
      <c r="Q31" s="247"/>
      <c r="R31" s="286"/>
      <c r="S31" s="286"/>
    </row>
    <row r="32" spans="1:19" ht="13.5" customHeight="1">
      <c r="A32" s="149"/>
      <c r="B32" s="119"/>
      <c r="C32" s="248"/>
      <c r="D32" s="115"/>
      <c r="E32" s="115"/>
      <c r="F32" s="244"/>
      <c r="G32" s="115"/>
      <c r="H32" s="123"/>
      <c r="I32" s="104"/>
      <c r="J32" s="391"/>
      <c r="K32" s="391"/>
      <c r="L32" s="391"/>
      <c r="M32" s="391"/>
      <c r="N32" s="286"/>
      <c r="O32" s="247"/>
      <c r="P32" s="247"/>
      <c r="Q32" s="247"/>
      <c r="R32" s="286"/>
      <c r="S32" s="286"/>
    </row>
    <row r="33" spans="1:19" ht="13.5" customHeight="1">
      <c r="A33" s="443" t="s">
        <v>325</v>
      </c>
      <c r="B33" s="226"/>
      <c r="C33" s="226"/>
      <c r="D33" s="443" t="str">
        <f>'P GARDE'!D18</f>
        <v>LUCAS Sébastien</v>
      </c>
      <c r="E33" s="226"/>
      <c r="F33" s="226"/>
      <c r="G33" s="115"/>
      <c r="H33" s="117"/>
      <c r="I33" s="104"/>
      <c r="J33" s="391"/>
      <c r="K33" s="391"/>
      <c r="L33" s="391"/>
      <c r="M33" s="391"/>
      <c r="N33" s="247"/>
      <c r="O33" s="247"/>
      <c r="P33" s="247"/>
      <c r="Q33" s="247"/>
      <c r="R33" s="286"/>
      <c r="S33" s="286"/>
    </row>
    <row r="34" spans="1:19" ht="13.5" customHeight="1">
      <c r="A34" s="444"/>
      <c r="B34" s="226"/>
      <c r="C34" s="445"/>
      <c r="D34" s="199" t="str">
        <f>VLOOKUP('P GARDE'!D18,Commerce!A2:B19,2,FALSE)</f>
        <v>+33 6 89 32 54 08    s.lucas@comeca-group.com</v>
      </c>
      <c r="E34" s="446"/>
      <c r="F34" s="446"/>
      <c r="G34" s="405"/>
      <c r="H34" s="172"/>
      <c r="I34" s="188"/>
      <c r="J34" s="392"/>
      <c r="K34" s="391"/>
      <c r="L34" s="391"/>
      <c r="M34" s="391"/>
      <c r="N34" s="247"/>
      <c r="O34" s="247"/>
      <c r="P34" s="247"/>
      <c r="Q34" s="247"/>
      <c r="R34" s="286"/>
      <c r="S34" s="286"/>
    </row>
    <row r="35" spans="1:19" ht="13.5" customHeight="1">
      <c r="A35" s="444"/>
      <c r="B35" s="226"/>
      <c r="C35" s="445"/>
      <c r="D35" s="199"/>
      <c r="E35" s="446"/>
      <c r="F35" s="446"/>
      <c r="G35" s="405"/>
      <c r="H35" s="172"/>
      <c r="I35" s="188"/>
      <c r="J35" s="392"/>
      <c r="K35" s="391"/>
      <c r="L35" s="391"/>
      <c r="M35" s="391"/>
      <c r="N35" s="247"/>
      <c r="O35" s="247"/>
      <c r="P35" s="247"/>
      <c r="Q35" s="247"/>
      <c r="R35" s="286"/>
      <c r="S35" s="286"/>
    </row>
    <row r="36" spans="1:19" ht="15">
      <c r="A36" s="443" t="s">
        <v>321</v>
      </c>
      <c r="B36" s="226"/>
      <c r="C36" s="447"/>
      <c r="D36" s="443" t="str">
        <f>'P GARDE'!D20</f>
        <v>PLANTIN René</v>
      </c>
      <c r="E36" s="443"/>
      <c r="F36" s="443"/>
      <c r="G36" s="152"/>
      <c r="H36" s="123"/>
      <c r="I36" s="118"/>
      <c r="J36" s="391"/>
      <c r="K36" s="391"/>
      <c r="L36" s="391"/>
      <c r="M36" s="391"/>
      <c r="N36" s="247"/>
      <c r="O36" s="247"/>
      <c r="P36" s="247"/>
      <c r="Q36" s="247"/>
      <c r="R36" s="286"/>
      <c r="S36" s="286"/>
    </row>
    <row r="37" spans="1:19" ht="17.25" customHeight="1">
      <c r="A37" s="444"/>
      <c r="B37" s="226"/>
      <c r="C37" s="445"/>
      <c r="D37" s="199" t="str">
        <f>VLOOKUP('P GARDE'!D20,Commerce!A22:B34,2,FALSE)</f>
        <v>+33 3 85 98 22 42   r.plantin@comeca-group.com</v>
      </c>
      <c r="E37" s="446"/>
      <c r="F37" s="446"/>
      <c r="G37" s="252"/>
      <c r="H37" s="123"/>
      <c r="I37" s="118"/>
      <c r="J37" s="391"/>
      <c r="K37" s="391"/>
      <c r="L37" s="391"/>
      <c r="M37" s="391"/>
      <c r="N37" s="253"/>
      <c r="O37" s="247"/>
      <c r="P37" s="247"/>
      <c r="Q37" s="247"/>
      <c r="R37" s="286"/>
      <c r="S37" s="286"/>
    </row>
    <row r="38" spans="1:19" ht="12.75" customHeight="1">
      <c r="A38" s="115"/>
      <c r="B38" s="115"/>
      <c r="C38" s="115"/>
      <c r="D38" s="115"/>
      <c r="E38" s="115"/>
      <c r="F38" s="115"/>
      <c r="G38" s="115"/>
      <c r="H38" s="123"/>
      <c r="I38" s="104"/>
      <c r="J38" s="391"/>
      <c r="K38" s="391"/>
      <c r="L38" s="391"/>
      <c r="M38" s="391"/>
      <c r="N38" s="286"/>
      <c r="O38" s="286"/>
      <c r="P38" s="286"/>
      <c r="Q38" s="286"/>
      <c r="R38" s="286"/>
      <c r="S38" s="286"/>
    </row>
    <row r="39" spans="1:19" ht="15">
      <c r="A39" s="254" t="s">
        <v>145</v>
      </c>
      <c r="B39" s="255"/>
      <c r="C39" s="115"/>
      <c r="D39" s="115"/>
      <c r="E39" s="115"/>
      <c r="F39" s="115"/>
      <c r="G39" s="115"/>
      <c r="H39" s="123"/>
      <c r="I39" s="104"/>
      <c r="J39" s="391"/>
      <c r="K39" s="391"/>
      <c r="L39" s="391"/>
      <c r="M39" s="391"/>
      <c r="N39" s="286"/>
      <c r="O39" s="286"/>
      <c r="P39" s="286"/>
      <c r="Q39" s="286"/>
      <c r="R39" s="286"/>
      <c r="S39" s="286"/>
    </row>
    <row r="40" spans="1:19" ht="14.25" customHeight="1">
      <c r="A40" s="115"/>
      <c r="B40" s="115"/>
      <c r="C40" s="115"/>
      <c r="D40" s="115"/>
      <c r="E40" s="115"/>
      <c r="F40" s="115"/>
      <c r="G40" s="115"/>
      <c r="H40" s="123"/>
      <c r="I40" s="104"/>
      <c r="J40" s="391"/>
      <c r="K40" s="391"/>
      <c r="L40" s="391"/>
      <c r="M40" s="391"/>
      <c r="N40" s="286"/>
      <c r="O40" s="286"/>
      <c r="P40" s="286"/>
      <c r="Q40" s="286"/>
      <c r="R40" s="286"/>
      <c r="S40" s="286"/>
    </row>
    <row r="41" spans="1:19" ht="12.75" customHeight="1">
      <c r="A41" s="892" t="s">
        <v>524</v>
      </c>
      <c r="B41" s="892"/>
      <c r="C41" s="892"/>
      <c r="D41" s="892"/>
      <c r="E41" s="892"/>
      <c r="F41" s="892"/>
      <c r="G41" s="892"/>
      <c r="H41" s="123"/>
      <c r="I41" s="104"/>
      <c r="J41" s="391"/>
      <c r="K41" s="391"/>
      <c r="L41" s="391"/>
      <c r="M41" s="391"/>
      <c r="N41" s="286"/>
      <c r="O41" s="286"/>
      <c r="P41" s="286"/>
      <c r="Q41" s="286"/>
      <c r="R41" s="286"/>
      <c r="S41" s="286"/>
    </row>
    <row r="42" spans="1:19" ht="12.75" customHeight="1">
      <c r="A42" s="893" t="s">
        <v>525</v>
      </c>
      <c r="B42" s="893"/>
      <c r="C42" s="893"/>
      <c r="D42" s="893"/>
      <c r="E42" s="893"/>
      <c r="F42" s="893"/>
      <c r="G42" s="893"/>
      <c r="H42" s="123"/>
      <c r="I42" s="104"/>
      <c r="J42" s="391"/>
      <c r="K42" s="391"/>
      <c r="L42" s="391"/>
      <c r="M42" s="391"/>
      <c r="N42" s="286"/>
      <c r="O42" s="286"/>
      <c r="P42" s="286"/>
      <c r="Q42" s="286"/>
      <c r="R42" s="286"/>
      <c r="S42" s="286"/>
    </row>
    <row r="43" spans="1:19" ht="12" customHeight="1">
      <c r="A43" s="115"/>
      <c r="B43" s="115"/>
      <c r="C43" s="115"/>
      <c r="D43" s="115"/>
      <c r="E43" s="115"/>
      <c r="F43" s="115"/>
      <c r="G43" s="115"/>
      <c r="H43" s="123"/>
      <c r="I43" s="104"/>
      <c r="J43" s="104"/>
      <c r="K43" s="104"/>
      <c r="L43" s="104"/>
      <c r="M43" s="104"/>
    </row>
    <row r="44" spans="1:19" ht="12" customHeight="1">
      <c r="A44" s="464">
        <v>1</v>
      </c>
      <c r="B44" s="882" t="s">
        <v>146</v>
      </c>
      <c r="C44" s="882"/>
      <c r="D44" s="837" t="s">
        <v>47</v>
      </c>
      <c r="E44" s="837"/>
      <c r="F44" s="837"/>
      <c r="G44" s="838"/>
      <c r="H44" s="123"/>
      <c r="I44" s="104"/>
      <c r="J44" s="104"/>
      <c r="K44" s="104"/>
      <c r="L44" s="104"/>
      <c r="M44" s="104"/>
    </row>
    <row r="45" spans="1:19">
      <c r="A45" s="819">
        <v>2</v>
      </c>
      <c r="B45" s="883" t="s">
        <v>147</v>
      </c>
      <c r="C45" s="883"/>
      <c r="D45" s="886" t="s">
        <v>148</v>
      </c>
      <c r="E45" s="886"/>
      <c r="F45" s="886"/>
      <c r="G45" s="887"/>
      <c r="H45" s="104"/>
      <c r="I45" s="104"/>
      <c r="J45" s="104"/>
      <c r="K45" s="104"/>
      <c r="L45" s="104"/>
      <c r="M45" s="104"/>
    </row>
    <row r="46" spans="1:19">
      <c r="A46" s="820"/>
      <c r="B46" s="884"/>
      <c r="C46" s="884"/>
      <c r="D46" s="888" t="s">
        <v>149</v>
      </c>
      <c r="E46" s="888"/>
      <c r="F46" s="888"/>
      <c r="G46" s="889"/>
      <c r="H46" s="104"/>
      <c r="I46" s="104"/>
      <c r="J46" s="104"/>
      <c r="K46" s="104"/>
      <c r="L46" s="104"/>
      <c r="M46" s="104"/>
    </row>
    <row r="47" spans="1:19">
      <c r="A47" s="821"/>
      <c r="B47" s="885"/>
      <c r="C47" s="885"/>
      <c r="D47" s="890" t="s">
        <v>150</v>
      </c>
      <c r="E47" s="890"/>
      <c r="F47" s="890"/>
      <c r="G47" s="891"/>
      <c r="H47" s="104"/>
      <c r="I47" s="104"/>
      <c r="J47" s="104"/>
      <c r="K47" s="104"/>
      <c r="L47" s="104"/>
      <c r="M47" s="104"/>
    </row>
    <row r="48" spans="1:19" ht="15">
      <c r="A48" s="159">
        <v>3</v>
      </c>
      <c r="B48" s="836" t="s">
        <v>151</v>
      </c>
      <c r="C48" s="836"/>
      <c r="D48" s="256" t="str">
        <f>'Fiche prix'!D38</f>
        <v>FCA (CCI 2010)</v>
      </c>
      <c r="E48" s="256"/>
      <c r="F48" s="256">
        <f>'Fiche prix'!E38</f>
        <v>0</v>
      </c>
      <c r="G48" s="257"/>
      <c r="H48" s="123"/>
      <c r="I48" s="104"/>
      <c r="J48" s="104"/>
      <c r="K48" s="104"/>
      <c r="L48" s="104"/>
      <c r="M48" s="104"/>
    </row>
    <row r="49" spans="1:13" ht="12.75" customHeight="1">
      <c r="A49" s="159">
        <v>4</v>
      </c>
      <c r="B49" s="836" t="s">
        <v>152</v>
      </c>
      <c r="C49" s="836"/>
      <c r="D49" s="896" t="s">
        <v>486</v>
      </c>
      <c r="E49" s="896"/>
      <c r="F49" s="896"/>
      <c r="G49" s="897"/>
      <c r="H49" s="123"/>
      <c r="I49" s="104"/>
      <c r="J49" s="164"/>
      <c r="K49" s="104"/>
      <c r="L49" s="104"/>
      <c r="M49" s="104"/>
    </row>
    <row r="50" spans="1:13" ht="15">
      <c r="A50" s="159">
        <v>5</v>
      </c>
      <c r="B50" s="836" t="s">
        <v>153</v>
      </c>
      <c r="C50" s="836"/>
      <c r="D50" s="258" t="s">
        <v>523</v>
      </c>
      <c r="E50" s="898">
        <f>F16+30</f>
        <v>40942</v>
      </c>
      <c r="F50" s="898"/>
      <c r="G50" s="167"/>
      <c r="H50" s="123"/>
      <c r="I50" s="118"/>
      <c r="J50" s="104"/>
      <c r="K50" s="104"/>
      <c r="L50" s="104"/>
      <c r="M50" s="104"/>
    </row>
    <row r="51" spans="1:13" ht="15">
      <c r="A51" s="472" t="s">
        <v>332</v>
      </c>
      <c r="B51" s="899" t="s">
        <v>330</v>
      </c>
      <c r="C51" s="899"/>
      <c r="D51" s="259" t="e">
        <f>#REF!</f>
        <v>#REF!</v>
      </c>
      <c r="E51" s="945" t="s">
        <v>275</v>
      </c>
      <c r="F51" s="945"/>
      <c r="G51" s="946"/>
      <c r="H51" s="123"/>
      <c r="I51" s="104"/>
      <c r="J51" s="104"/>
      <c r="K51" s="104"/>
      <c r="L51" s="104"/>
      <c r="M51" s="104"/>
    </row>
    <row r="52" spans="1:13" ht="15">
      <c r="A52" s="473"/>
      <c r="B52" s="900"/>
      <c r="C52" s="900"/>
      <c r="D52" s="903" t="s">
        <v>273</v>
      </c>
      <c r="E52" s="903"/>
      <c r="F52" s="903"/>
      <c r="G52" s="904"/>
      <c r="H52" s="155"/>
      <c r="I52" s="260"/>
      <c r="J52" s="188"/>
      <c r="K52" s="104"/>
      <c r="L52" s="104"/>
      <c r="M52" s="104"/>
    </row>
    <row r="53" spans="1:13" ht="15">
      <c r="A53" s="473"/>
      <c r="B53" s="470"/>
      <c r="C53" s="470"/>
      <c r="D53" s="903" t="s">
        <v>274</v>
      </c>
      <c r="E53" s="903"/>
      <c r="F53" s="903"/>
      <c r="G53" s="904"/>
      <c r="H53" s="155"/>
      <c r="I53" s="188"/>
      <c r="J53" s="188"/>
      <c r="K53" s="104"/>
      <c r="L53" s="104"/>
      <c r="M53" s="104"/>
    </row>
    <row r="54" spans="1:13" ht="15" customHeight="1">
      <c r="A54" s="474" t="s">
        <v>333</v>
      </c>
      <c r="B54" s="842" t="s">
        <v>331</v>
      </c>
      <c r="C54" s="842"/>
      <c r="D54" s="489">
        <f>F16+70</f>
        <v>40982</v>
      </c>
      <c r="E54" s="488" t="s">
        <v>540</v>
      </c>
      <c r="F54" s="486"/>
      <c r="G54" s="487"/>
      <c r="H54" s="123"/>
      <c r="I54" s="104"/>
      <c r="J54" s="104"/>
      <c r="K54" s="104"/>
      <c r="L54" s="104"/>
      <c r="M54" s="104"/>
    </row>
    <row r="55" spans="1:13" ht="15">
      <c r="A55" s="819">
        <v>7</v>
      </c>
      <c r="B55" s="822" t="s">
        <v>154</v>
      </c>
      <c r="C55" s="822"/>
      <c r="D55" s="886" t="s">
        <v>258</v>
      </c>
      <c r="E55" s="886"/>
      <c r="F55" s="886"/>
      <c r="G55" s="887"/>
      <c r="H55" s="123"/>
      <c r="I55" s="104"/>
      <c r="J55" s="104"/>
      <c r="K55" s="104"/>
      <c r="L55" s="104"/>
      <c r="M55" s="104"/>
    </row>
    <row r="56" spans="1:13" ht="15">
      <c r="A56" s="820"/>
      <c r="B56" s="843"/>
      <c r="C56" s="843"/>
      <c r="D56" s="894"/>
      <c r="E56" s="894"/>
      <c r="F56" s="894"/>
      <c r="G56" s="895"/>
      <c r="H56" s="123"/>
      <c r="I56" s="104"/>
      <c r="J56" s="104"/>
      <c r="K56" s="104"/>
      <c r="L56" s="104"/>
      <c r="M56" s="104"/>
    </row>
    <row r="57" spans="1:13" ht="15">
      <c r="A57" s="820"/>
      <c r="B57" s="470"/>
      <c r="C57" s="470"/>
      <c r="D57" s="888" t="s">
        <v>541</v>
      </c>
      <c r="E57" s="888"/>
      <c r="F57" s="888"/>
      <c r="G57" s="889"/>
      <c r="H57" s="123"/>
      <c r="I57" s="104"/>
      <c r="J57" s="104"/>
      <c r="K57" s="104"/>
      <c r="L57" s="104"/>
      <c r="M57" s="104"/>
    </row>
    <row r="58" spans="1:13" ht="12.75" customHeight="1">
      <c r="A58" s="820"/>
      <c r="B58" s="470"/>
      <c r="C58" s="470"/>
      <c r="D58" s="888" t="s">
        <v>155</v>
      </c>
      <c r="E58" s="888"/>
      <c r="F58" s="888"/>
      <c r="G58" s="889"/>
      <c r="H58" s="123"/>
      <c r="I58" s="104"/>
      <c r="J58" s="104"/>
      <c r="K58" s="104"/>
      <c r="L58" s="104"/>
      <c r="M58" s="104"/>
    </row>
    <row r="59" spans="1:13" ht="14.25" customHeight="1">
      <c r="A59" s="820"/>
      <c r="B59" s="843"/>
      <c r="C59" s="843"/>
      <c r="D59" s="888"/>
      <c r="E59" s="888"/>
      <c r="F59" s="888"/>
      <c r="G59" s="889"/>
      <c r="H59" s="123"/>
      <c r="I59" s="104"/>
      <c r="J59" s="104"/>
      <c r="K59" s="104"/>
      <c r="L59" s="104"/>
      <c r="M59" s="104"/>
    </row>
    <row r="60" spans="1:13" ht="15">
      <c r="A60" s="473"/>
      <c r="B60" s="470"/>
      <c r="C60" s="470"/>
      <c r="D60" s="905" t="s">
        <v>542</v>
      </c>
      <c r="E60" s="905"/>
      <c r="F60" s="905"/>
      <c r="G60" s="906"/>
      <c r="H60" s="123"/>
      <c r="I60" s="104"/>
      <c r="J60" s="104"/>
      <c r="K60" s="104"/>
      <c r="L60" s="104"/>
      <c r="M60" s="104"/>
    </row>
    <row r="61" spans="1:13" ht="15">
      <c r="A61" s="474"/>
      <c r="B61" s="471"/>
      <c r="C61" s="471"/>
      <c r="D61" s="907"/>
      <c r="E61" s="907"/>
      <c r="F61" s="907"/>
      <c r="G61" s="908"/>
      <c r="H61" s="123"/>
      <c r="I61" s="104"/>
      <c r="J61" s="104"/>
      <c r="K61" s="104"/>
      <c r="L61" s="104"/>
      <c r="M61" s="104"/>
    </row>
    <row r="62" spans="1:13" ht="15">
      <c r="A62" s="819" t="s">
        <v>58</v>
      </c>
      <c r="B62" s="822" t="s">
        <v>156</v>
      </c>
      <c r="C62" s="822"/>
      <c r="D62" s="947" t="s">
        <v>158</v>
      </c>
      <c r="E62" s="947"/>
      <c r="F62" s="947"/>
      <c r="G62" s="948"/>
      <c r="H62" s="123"/>
      <c r="I62" s="104"/>
      <c r="J62" s="104"/>
      <c r="K62" s="104"/>
      <c r="L62" s="104"/>
      <c r="M62" s="104"/>
    </row>
    <row r="63" spans="1:13" ht="14.25" customHeight="1">
      <c r="A63" s="820"/>
      <c r="B63" s="843"/>
      <c r="C63" s="843"/>
      <c r="D63" s="949" t="s">
        <v>284</v>
      </c>
      <c r="E63" s="950"/>
      <c r="F63" s="950"/>
      <c r="G63" s="951"/>
      <c r="H63" s="123"/>
      <c r="I63" s="262" t="s">
        <v>284</v>
      </c>
      <c r="J63" s="104"/>
      <c r="K63" s="104"/>
      <c r="L63" s="104"/>
      <c r="M63" s="104"/>
    </row>
    <row r="64" spans="1:13" ht="12" customHeight="1">
      <c r="A64" s="821"/>
      <c r="B64" s="842"/>
      <c r="C64" s="842"/>
      <c r="D64" s="952"/>
      <c r="E64" s="953"/>
      <c r="F64" s="953"/>
      <c r="G64" s="954"/>
      <c r="H64" s="123"/>
      <c r="I64" s="490" t="s">
        <v>276</v>
      </c>
      <c r="J64" s="104"/>
      <c r="K64" s="104"/>
      <c r="L64" s="104"/>
      <c r="M64" s="104"/>
    </row>
    <row r="65" spans="1:15" ht="14.25" customHeight="1">
      <c r="A65" s="472">
        <v>9</v>
      </c>
      <c r="B65" s="822" t="s">
        <v>159</v>
      </c>
      <c r="C65" s="822"/>
      <c r="D65" s="918" t="s">
        <v>337</v>
      </c>
      <c r="E65" s="918"/>
      <c r="F65" s="918"/>
      <c r="G65" s="919"/>
      <c r="H65" s="123"/>
      <c r="I65" s="263" t="s">
        <v>543</v>
      </c>
      <c r="J65" s="104"/>
      <c r="K65" s="104"/>
      <c r="L65" s="104"/>
      <c r="M65" s="104"/>
    </row>
    <row r="66" spans="1:15" ht="15">
      <c r="A66" s="819">
        <v>10</v>
      </c>
      <c r="B66" s="822" t="s">
        <v>157</v>
      </c>
      <c r="C66" s="822"/>
      <c r="D66" s="886" t="s">
        <v>544</v>
      </c>
      <c r="E66" s="886"/>
      <c r="F66" s="886"/>
      <c r="G66" s="887"/>
      <c r="H66" s="123"/>
      <c r="I66" s="490" t="s">
        <v>568</v>
      </c>
      <c r="J66" s="104"/>
      <c r="K66" s="104"/>
      <c r="L66" s="104"/>
      <c r="M66" s="104"/>
      <c r="O66" s="264"/>
    </row>
    <row r="67" spans="1:15" ht="15.75" thickBot="1">
      <c r="A67" s="820"/>
      <c r="B67" s="843"/>
      <c r="C67" s="843"/>
      <c r="D67" s="894"/>
      <c r="E67" s="894"/>
      <c r="F67" s="894"/>
      <c r="G67" s="895"/>
      <c r="H67" s="123"/>
      <c r="I67" s="411" t="s">
        <v>328</v>
      </c>
      <c r="J67" s="104"/>
      <c r="K67" s="104"/>
      <c r="L67" s="104"/>
      <c r="M67" s="104"/>
      <c r="N67" s="264"/>
      <c r="O67" s="264"/>
    </row>
    <row r="68" spans="1:15" ht="15" customHeight="1">
      <c r="A68" s="820"/>
      <c r="B68" s="843"/>
      <c r="C68" s="843"/>
      <c r="D68" s="921" t="s">
        <v>546</v>
      </c>
      <c r="E68" s="921"/>
      <c r="F68" s="921"/>
      <c r="G68" s="922"/>
      <c r="H68" s="123"/>
      <c r="I68" s="104"/>
      <c r="J68" s="104"/>
      <c r="K68" s="104"/>
      <c r="L68" s="104"/>
      <c r="M68" s="104"/>
      <c r="N68" s="264"/>
      <c r="O68" s="264"/>
    </row>
    <row r="69" spans="1:15" ht="15" customHeight="1">
      <c r="A69" s="820"/>
      <c r="B69" s="843"/>
      <c r="C69" s="843"/>
      <c r="D69" s="921"/>
      <c r="E69" s="921"/>
      <c r="F69" s="921"/>
      <c r="G69" s="922"/>
      <c r="H69" s="123"/>
      <c r="I69" s="104"/>
      <c r="J69" s="104"/>
      <c r="K69" s="104"/>
      <c r="L69" s="104"/>
      <c r="M69" s="104"/>
      <c r="N69" s="264"/>
      <c r="O69" s="264"/>
    </row>
    <row r="70" spans="1:15" ht="15" customHeight="1">
      <c r="A70" s="820"/>
      <c r="B70" s="470"/>
      <c r="C70" s="470"/>
      <c r="D70" s="888" t="s">
        <v>160</v>
      </c>
      <c r="E70" s="888"/>
      <c r="F70" s="888"/>
      <c r="G70" s="889"/>
      <c r="H70" s="123"/>
      <c r="I70" s="104"/>
      <c r="J70" s="104"/>
      <c r="K70" s="104"/>
      <c r="L70" s="104"/>
      <c r="M70" s="104"/>
      <c r="N70" s="264"/>
      <c r="O70" s="264"/>
    </row>
    <row r="71" spans="1:15" ht="15" customHeight="1">
      <c r="A71" s="820"/>
      <c r="B71" s="470"/>
      <c r="C71" s="470"/>
      <c r="D71" s="888" t="s">
        <v>545</v>
      </c>
      <c r="E71" s="888"/>
      <c r="F71" s="888"/>
      <c r="G71" s="889"/>
      <c r="H71" s="123"/>
      <c r="I71" s="104"/>
      <c r="J71" s="104"/>
      <c r="K71" s="104"/>
      <c r="L71" s="104"/>
      <c r="M71" s="104"/>
      <c r="N71" s="264"/>
      <c r="O71" s="264"/>
    </row>
    <row r="72" spans="1:15" ht="12.75" customHeight="1">
      <c r="A72" s="472">
        <v>11</v>
      </c>
      <c r="B72" s="822" t="s">
        <v>161</v>
      </c>
      <c r="C72" s="822"/>
      <c r="D72" s="901" t="s">
        <v>272</v>
      </c>
      <c r="E72" s="901"/>
      <c r="F72" s="901"/>
      <c r="G72" s="902"/>
      <c r="H72" s="104"/>
      <c r="I72" s="104"/>
      <c r="J72" s="104"/>
      <c r="K72" s="104"/>
      <c r="L72" s="104"/>
      <c r="M72" s="104"/>
    </row>
    <row r="73" spans="1:15">
      <c r="A73" s="265"/>
      <c r="B73" s="266"/>
      <c r="C73" s="266"/>
      <c r="D73" s="923"/>
      <c r="E73" s="923"/>
      <c r="F73" s="923"/>
      <c r="G73" s="924"/>
      <c r="H73" s="104"/>
      <c r="I73" s="104"/>
      <c r="J73" s="104"/>
      <c r="K73" s="104"/>
      <c r="L73" s="104"/>
      <c r="M73" s="104"/>
    </row>
    <row r="74" spans="1:15" ht="27.75" customHeight="1">
      <c r="A74" s="159">
        <v>12</v>
      </c>
      <c r="B74" s="836" t="s">
        <v>527</v>
      </c>
      <c r="C74" s="836"/>
      <c r="D74" s="925" t="s">
        <v>528</v>
      </c>
      <c r="E74" s="925"/>
      <c r="F74" s="925"/>
      <c r="G74" s="926"/>
      <c r="H74" s="104"/>
      <c r="I74" s="104"/>
      <c r="J74" s="104"/>
      <c r="K74" s="104"/>
      <c r="L74" s="104"/>
      <c r="M74" s="104"/>
    </row>
    <row r="75" spans="1:15" ht="12.75" customHeight="1">
      <c r="A75" s="119"/>
      <c r="B75" s="119"/>
      <c r="C75" s="119"/>
      <c r="D75" s="253"/>
      <c r="E75" s="253"/>
      <c r="F75" s="253"/>
      <c r="G75" s="253"/>
      <c r="H75" s="104"/>
      <c r="I75" s="104"/>
      <c r="J75" s="104"/>
      <c r="K75" s="104"/>
      <c r="L75" s="104"/>
      <c r="M75" s="104"/>
    </row>
    <row r="76" spans="1:15" ht="12.75" customHeight="1">
      <c r="A76" s="267" t="s">
        <v>98</v>
      </c>
      <c r="B76" s="267"/>
      <c r="C76" s="267"/>
      <c r="D76" s="267"/>
      <c r="E76" s="267"/>
      <c r="F76" s="186"/>
      <c r="G76" s="187">
        <f>C16</f>
        <v>59</v>
      </c>
      <c r="H76" s="104"/>
      <c r="I76" s="104"/>
      <c r="J76" s="104"/>
      <c r="K76" s="104"/>
      <c r="L76" s="104"/>
      <c r="M76" s="104"/>
    </row>
    <row r="77" spans="1:15" ht="12.75" customHeight="1">
      <c r="A77" s="249" t="s">
        <v>99</v>
      </c>
      <c r="B77" s="249"/>
      <c r="C77" s="249"/>
      <c r="D77" s="249"/>
      <c r="E77" s="857">
        <f>'P GARDE'!D7</f>
        <v>0</v>
      </c>
      <c r="F77" s="857"/>
      <c r="G77" s="857"/>
      <c r="H77" s="104"/>
      <c r="I77" s="104"/>
      <c r="J77" s="104"/>
      <c r="K77" s="104"/>
      <c r="L77" s="104"/>
      <c r="M77" s="104"/>
    </row>
    <row r="78" spans="1:15" ht="12.75" customHeight="1">
      <c r="A78" s="249" t="s">
        <v>100</v>
      </c>
      <c r="B78" s="249"/>
      <c r="C78" s="249"/>
      <c r="D78" s="249"/>
      <c r="E78" s="857"/>
      <c r="F78" s="857"/>
      <c r="G78" s="857"/>
      <c r="H78" s="104"/>
      <c r="I78" s="104"/>
      <c r="J78" s="104"/>
      <c r="K78" s="104"/>
      <c r="L78" s="104"/>
      <c r="M78" s="104"/>
    </row>
    <row r="79" spans="1:15" ht="12.75" customHeight="1">
      <c r="A79" s="249"/>
      <c r="B79" s="249"/>
      <c r="C79" s="249"/>
      <c r="D79" s="249"/>
      <c r="E79" s="249"/>
      <c r="F79" s="114"/>
      <c r="G79" s="114"/>
      <c r="H79" s="104"/>
      <c r="I79" s="104"/>
      <c r="J79" s="104"/>
      <c r="K79" s="104"/>
      <c r="L79" s="104"/>
      <c r="M79" s="104"/>
    </row>
    <row r="80" spans="1:15" ht="12.75" customHeight="1">
      <c r="A80" s="249"/>
      <c r="B80" s="249"/>
      <c r="C80" s="249"/>
      <c r="D80" s="249"/>
      <c r="E80" s="249"/>
      <c r="F80" s="114"/>
      <c r="G80" s="114"/>
      <c r="H80" s="104"/>
      <c r="I80" s="104"/>
      <c r="J80" s="104"/>
      <c r="K80" s="104"/>
      <c r="L80" s="104"/>
      <c r="M80" s="104"/>
    </row>
    <row r="81" spans="1:13" ht="15">
      <c r="A81" s="254" t="s">
        <v>526</v>
      </c>
      <c r="B81" s="115"/>
      <c r="C81" s="115"/>
      <c r="D81" s="115"/>
      <c r="E81" s="115"/>
      <c r="F81" s="114"/>
      <c r="G81" s="114"/>
      <c r="H81" s="104"/>
      <c r="I81" s="104"/>
      <c r="J81" s="104"/>
      <c r="K81" s="104"/>
      <c r="L81" s="104"/>
      <c r="M81" s="104"/>
    </row>
    <row r="82" spans="1:13">
      <c r="A82" s="115"/>
      <c r="B82" s="115"/>
      <c r="C82" s="115"/>
      <c r="D82" s="115"/>
      <c r="E82" s="115"/>
      <c r="F82" s="114"/>
      <c r="G82" s="114"/>
      <c r="H82" s="104"/>
      <c r="I82" s="104"/>
      <c r="J82" s="104"/>
      <c r="K82" s="104"/>
      <c r="L82" s="104"/>
      <c r="M82" s="104"/>
    </row>
    <row r="83" spans="1:13" s="491" customFormat="1" ht="15.75">
      <c r="A83" s="192">
        <v>1</v>
      </c>
      <c r="B83" s="268" t="s">
        <v>162</v>
      </c>
      <c r="C83" s="478"/>
      <c r="D83" s="478"/>
      <c r="E83" s="478"/>
      <c r="F83" s="478"/>
      <c r="G83" s="478"/>
      <c r="H83" s="164"/>
      <c r="I83" s="164"/>
      <c r="J83" s="164"/>
      <c r="K83" s="164"/>
      <c r="L83" s="164"/>
      <c r="M83" s="164"/>
    </row>
    <row r="84" spans="1:13" s="491" customFormat="1" ht="12.75" customHeight="1">
      <c r="A84" s="865" t="s">
        <v>163</v>
      </c>
      <c r="B84" s="865"/>
      <c r="C84" s="865"/>
      <c r="D84" s="865"/>
      <c r="E84" s="865"/>
      <c r="F84" s="865"/>
      <c r="G84" s="865"/>
      <c r="H84" s="164"/>
      <c r="I84" s="164"/>
      <c r="J84" s="164"/>
      <c r="K84" s="164"/>
      <c r="L84" s="164"/>
      <c r="M84" s="164"/>
    </row>
    <row r="85" spans="1:13" s="491" customFormat="1">
      <c r="A85" s="269"/>
      <c r="B85" s="269"/>
      <c r="C85" s="269"/>
      <c r="D85" s="269"/>
      <c r="E85" s="269"/>
      <c r="F85" s="269"/>
      <c r="G85" s="269"/>
      <c r="H85" s="164"/>
      <c r="I85" s="164"/>
      <c r="J85" s="164"/>
      <c r="K85" s="164"/>
      <c r="L85" s="164"/>
      <c r="M85" s="164"/>
    </row>
    <row r="86" spans="1:13" s="491" customFormat="1" ht="12.75" customHeight="1">
      <c r="A86" s="197" t="s">
        <v>164</v>
      </c>
      <c r="B86" s="476"/>
      <c r="C86" s="476"/>
      <c r="D86" s="478"/>
      <c r="E86" s="478"/>
      <c r="F86" s="478"/>
      <c r="G86" s="478"/>
      <c r="H86" s="164"/>
      <c r="I86" s="164"/>
      <c r="J86" s="164"/>
      <c r="K86" s="164"/>
      <c r="L86" s="164"/>
      <c r="M86" s="164"/>
    </row>
    <row r="87" spans="1:13" s="491" customFormat="1" ht="14.25">
      <c r="A87" s="251" t="s">
        <v>165</v>
      </c>
      <c r="B87" s="251"/>
      <c r="C87" s="200" t="s">
        <v>102</v>
      </c>
      <c r="D87" s="271">
        <f>C16</f>
        <v>59</v>
      </c>
      <c r="E87" s="272"/>
      <c r="F87" s="200"/>
      <c r="G87" s="272"/>
      <c r="H87" s="164"/>
      <c r="I87" s="164"/>
      <c r="J87" s="164"/>
      <c r="K87" s="164"/>
      <c r="L87" s="164"/>
      <c r="M87" s="164"/>
    </row>
    <row r="88" spans="1:13" s="491" customFormat="1" ht="14.25">
      <c r="A88" s="478" t="s">
        <v>166</v>
      </c>
      <c r="B88" s="478"/>
      <c r="C88" s="200" t="s">
        <v>102</v>
      </c>
      <c r="D88" s="478" t="s">
        <v>254</v>
      </c>
      <c r="E88" s="478"/>
      <c r="F88" s="200"/>
      <c r="G88" s="273"/>
      <c r="H88" s="493" t="s">
        <v>530</v>
      </c>
      <c r="I88" s="164"/>
      <c r="J88" s="164"/>
      <c r="K88" s="164"/>
      <c r="L88" s="164"/>
      <c r="M88" s="164"/>
    </row>
    <row r="89" spans="1:13" s="491" customFormat="1" ht="14.25">
      <c r="A89" s="203" t="s">
        <v>167</v>
      </c>
      <c r="B89" s="478"/>
      <c r="C89" s="478"/>
      <c r="D89" s="478"/>
      <c r="E89" s="478"/>
      <c r="F89" s="478"/>
      <c r="G89" s="478"/>
      <c r="H89" s="164"/>
      <c r="I89" s="164"/>
      <c r="J89" s="164"/>
      <c r="K89" s="164"/>
      <c r="L89" s="164"/>
      <c r="M89" s="164"/>
    </row>
    <row r="90" spans="1:13" s="491" customFormat="1" ht="14.25">
      <c r="A90" s="251" t="s">
        <v>168</v>
      </c>
      <c r="B90" s="251"/>
      <c r="C90" s="494" t="s">
        <v>102</v>
      </c>
      <c r="D90" s="495"/>
      <c r="E90" s="495"/>
      <c r="F90" s="496"/>
      <c r="G90" s="497"/>
      <c r="H90" s="164"/>
      <c r="I90" s="164"/>
      <c r="J90" s="164"/>
      <c r="K90" s="164"/>
      <c r="L90" s="164"/>
      <c r="M90" s="164"/>
    </row>
    <row r="91" spans="1:13" s="491" customFormat="1">
      <c r="A91" s="208"/>
      <c r="B91" s="208"/>
      <c r="C91" s="208"/>
      <c r="D91" s="208"/>
      <c r="E91" s="208"/>
      <c r="F91" s="208"/>
      <c r="G91" s="208"/>
      <c r="H91" s="164"/>
      <c r="I91" s="164"/>
      <c r="J91" s="164"/>
      <c r="K91" s="164"/>
      <c r="L91" s="164"/>
      <c r="M91" s="164"/>
    </row>
    <row r="92" spans="1:13" ht="15.75">
      <c r="A92" s="192">
        <v>2</v>
      </c>
      <c r="B92" s="268" t="s">
        <v>169</v>
      </c>
      <c r="C92" s="188"/>
      <c r="D92" s="188"/>
      <c r="E92" s="188"/>
      <c r="F92" s="188"/>
      <c r="G92" s="188"/>
      <c r="H92" s="123"/>
      <c r="I92" s="123"/>
      <c r="J92" s="123"/>
      <c r="K92" s="123"/>
      <c r="L92" s="123"/>
      <c r="M92" s="123"/>
    </row>
    <row r="93" spans="1:13" ht="14.25">
      <c r="A93" s="203" t="s">
        <v>554</v>
      </c>
      <c r="B93" s="188"/>
      <c r="C93" s="188"/>
      <c r="D93" s="188"/>
      <c r="E93" s="188"/>
      <c r="F93" s="188"/>
      <c r="G93" s="188"/>
      <c r="H93" s="123"/>
      <c r="I93" s="123"/>
      <c r="J93" s="123"/>
      <c r="K93" s="123"/>
      <c r="L93" s="123"/>
      <c r="M93" s="123"/>
    </row>
    <row r="94" spans="1:13" s="491" customFormat="1">
      <c r="A94" s="251" t="s">
        <v>555</v>
      </c>
      <c r="B94" s="251"/>
      <c r="C94" s="251"/>
      <c r="D94" s="251"/>
      <c r="E94" s="251"/>
      <c r="F94" s="251"/>
      <c r="G94" s="251"/>
      <c r="H94" s="168"/>
      <c r="I94" s="168"/>
      <c r="J94" s="168"/>
      <c r="K94" s="168"/>
      <c r="L94" s="168"/>
      <c r="M94" s="168"/>
    </row>
    <row r="95" spans="1:13" ht="13.5" thickBot="1">
      <c r="A95" s="274"/>
      <c r="B95" s="274"/>
      <c r="C95" s="274"/>
      <c r="D95" s="274"/>
      <c r="E95" s="274"/>
      <c r="F95" s="274"/>
      <c r="G95" s="274"/>
      <c r="H95" s="123"/>
      <c r="I95" s="123"/>
      <c r="J95" s="123"/>
      <c r="K95" s="123"/>
      <c r="L95" s="123"/>
      <c r="M95" s="123"/>
    </row>
    <row r="96" spans="1:13" ht="13.5" thickBot="1">
      <c r="A96" s="504" t="str">
        <f>'Fiche prix'!A8</f>
        <v xml:space="preserve"> ITEM</v>
      </c>
      <c r="B96" s="505" t="str">
        <f>'Fiche prix'!B8</f>
        <v>TYPE</v>
      </c>
      <c r="C96" s="955" t="str">
        <f>'Fiche prix'!D8</f>
        <v>DESCRIPTION</v>
      </c>
      <c r="D96" s="955"/>
      <c r="E96" s="955" t="e">
        <f>'Fiche prix'!#REF!</f>
        <v>#REF!</v>
      </c>
      <c r="F96" s="955"/>
      <c r="G96" s="506" t="str">
        <f>'Fiche prix'!H8</f>
        <v>SCHEMA ASSOCIE</v>
      </c>
      <c r="H96" s="123"/>
      <c r="I96" s="123"/>
      <c r="J96" s="123"/>
      <c r="K96" s="123"/>
      <c r="L96" s="123"/>
      <c r="M96" s="123"/>
    </row>
    <row r="97" spans="1:13">
      <c r="A97" s="503">
        <f>'Fiche prix'!A10</f>
        <v>1</v>
      </c>
      <c r="B97" s="503">
        <f>'Fiche prix'!B10</f>
        <v>0</v>
      </c>
      <c r="C97" s="956">
        <f>'Fiche prix'!D10</f>
        <v>0</v>
      </c>
      <c r="D97" s="956"/>
      <c r="E97" s="956" t="e">
        <f>'Fiche prix'!#REF!</f>
        <v>#REF!</v>
      </c>
      <c r="F97" s="956"/>
      <c r="G97" s="503">
        <f>'Fiche prix'!H10</f>
        <v>0</v>
      </c>
      <c r="H97" s="123"/>
      <c r="I97" s="123"/>
      <c r="J97" s="123"/>
      <c r="K97" s="123"/>
      <c r="L97" s="123"/>
      <c r="M97" s="123"/>
    </row>
    <row r="98" spans="1:13">
      <c r="A98" s="502">
        <f>'Fiche prix'!A11</f>
        <v>2</v>
      </c>
      <c r="B98" s="502">
        <f>'Fiche prix'!B11</f>
        <v>0</v>
      </c>
      <c r="C98" s="957">
        <f>'Fiche prix'!D11</f>
        <v>0</v>
      </c>
      <c r="D98" s="957"/>
      <c r="E98" s="957" t="e">
        <f>'Fiche prix'!#REF!</f>
        <v>#REF!</v>
      </c>
      <c r="F98" s="957"/>
      <c r="G98" s="502">
        <f>'Fiche prix'!H11</f>
        <v>0</v>
      </c>
      <c r="H98" s="123"/>
      <c r="I98" s="123"/>
      <c r="J98" s="123"/>
      <c r="K98" s="123"/>
      <c r="L98" s="123"/>
      <c r="M98" s="123"/>
    </row>
    <row r="99" spans="1:13">
      <c r="A99" s="502">
        <f>'Fiche prix'!A21</f>
        <v>12</v>
      </c>
      <c r="B99" s="502">
        <f>'Fiche prix'!B21</f>
        <v>0</v>
      </c>
      <c r="C99" s="957">
        <f>'Fiche prix'!D21</f>
        <v>0</v>
      </c>
      <c r="D99" s="957"/>
      <c r="E99" s="957" t="e">
        <f>'Fiche prix'!#REF!</f>
        <v>#REF!</v>
      </c>
      <c r="F99" s="957"/>
      <c r="G99" s="502">
        <f>'Fiche prix'!H21</f>
        <v>0</v>
      </c>
      <c r="H99" s="123"/>
      <c r="I99" s="123"/>
      <c r="J99" s="123"/>
      <c r="K99" s="123"/>
      <c r="L99" s="123"/>
      <c r="M99" s="123"/>
    </row>
    <row r="100" spans="1:13">
      <c r="A100" s="502">
        <f>'Fiche prix'!A23</f>
        <v>14</v>
      </c>
      <c r="B100" s="502">
        <f>'Fiche prix'!B23</f>
        <v>0</v>
      </c>
      <c r="C100" s="957">
        <f>'Fiche prix'!D23</f>
        <v>0</v>
      </c>
      <c r="D100" s="957"/>
      <c r="E100" s="957" t="e">
        <f>'Fiche prix'!#REF!</f>
        <v>#REF!</v>
      </c>
      <c r="F100" s="957"/>
      <c r="G100" s="502">
        <f>'Fiche prix'!H23</f>
        <v>0</v>
      </c>
      <c r="H100" s="123"/>
      <c r="I100" s="123"/>
      <c r="J100" s="123"/>
      <c r="K100" s="123"/>
      <c r="L100" s="123"/>
      <c r="M100" s="123"/>
    </row>
    <row r="101" spans="1:13">
      <c r="A101" s="502">
        <f>'Fiche prix'!A24</f>
        <v>15</v>
      </c>
      <c r="B101" s="502">
        <f>'Fiche prix'!B24</f>
        <v>0</v>
      </c>
      <c r="C101" s="957">
        <f>'Fiche prix'!D24</f>
        <v>0</v>
      </c>
      <c r="D101" s="957"/>
      <c r="E101" s="957" t="e">
        <f>'Fiche prix'!#REF!</f>
        <v>#REF!</v>
      </c>
      <c r="F101" s="957"/>
      <c r="G101" s="502">
        <f>'Fiche prix'!H24</f>
        <v>0</v>
      </c>
      <c r="H101" s="123"/>
      <c r="I101" s="123"/>
      <c r="J101" s="123"/>
      <c r="K101" s="123"/>
      <c r="L101" s="123"/>
      <c r="M101" s="123"/>
    </row>
    <row r="102" spans="1:13">
      <c r="A102" s="502">
        <f>'Fiche prix'!A25</f>
        <v>16</v>
      </c>
      <c r="B102" s="502">
        <f>'Fiche prix'!B25</f>
        <v>0</v>
      </c>
      <c r="C102" s="957">
        <f>'Fiche prix'!D25</f>
        <v>0</v>
      </c>
      <c r="D102" s="957"/>
      <c r="E102" s="957" t="e">
        <f>'Fiche prix'!#REF!</f>
        <v>#REF!</v>
      </c>
      <c r="F102" s="957"/>
      <c r="G102" s="502">
        <f>'Fiche prix'!H25</f>
        <v>0</v>
      </c>
      <c r="H102" s="123"/>
      <c r="I102" s="123"/>
      <c r="J102" s="123"/>
      <c r="K102" s="123"/>
      <c r="L102" s="123"/>
      <c r="M102" s="123"/>
    </row>
    <row r="103" spans="1:13">
      <c r="A103" s="502">
        <f>'Fiche prix'!A26</f>
        <v>17</v>
      </c>
      <c r="B103" s="502">
        <f>'Fiche prix'!B26</f>
        <v>0</v>
      </c>
      <c r="C103" s="957">
        <f>'Fiche prix'!D26</f>
        <v>0</v>
      </c>
      <c r="D103" s="957"/>
      <c r="E103" s="957" t="e">
        <f>'Fiche prix'!#REF!</f>
        <v>#REF!</v>
      </c>
      <c r="F103" s="957"/>
      <c r="G103" s="502">
        <f>'Fiche prix'!H26</f>
        <v>0</v>
      </c>
      <c r="H103" s="123"/>
      <c r="I103" s="123"/>
      <c r="J103" s="123"/>
      <c r="K103" s="123"/>
      <c r="L103" s="123"/>
      <c r="M103" s="123"/>
    </row>
    <row r="104" spans="1:13">
      <c r="A104" s="502">
        <f>'Fiche prix'!A27</f>
        <v>18</v>
      </c>
      <c r="B104" s="502">
        <f>'Fiche prix'!B27</f>
        <v>0</v>
      </c>
      <c r="C104" s="957">
        <f>'Fiche prix'!D27</f>
        <v>0</v>
      </c>
      <c r="D104" s="957"/>
      <c r="E104" s="957" t="e">
        <f>'Fiche prix'!#REF!</f>
        <v>#REF!</v>
      </c>
      <c r="F104" s="957"/>
      <c r="G104" s="502">
        <f>'Fiche prix'!H27</f>
        <v>0</v>
      </c>
      <c r="H104" s="123"/>
      <c r="I104" s="123"/>
      <c r="J104" s="123"/>
      <c r="K104" s="123"/>
      <c r="L104" s="123"/>
      <c r="M104" s="123"/>
    </row>
    <row r="105" spans="1:13">
      <c r="A105" s="502">
        <f>'Fiche prix'!A28</f>
        <v>19</v>
      </c>
      <c r="B105" s="502">
        <f>'Fiche prix'!B28</f>
        <v>0</v>
      </c>
      <c r="C105" s="957">
        <f>'Fiche prix'!D28</f>
        <v>0</v>
      </c>
      <c r="D105" s="957"/>
      <c r="E105" s="957" t="e">
        <f>'Fiche prix'!#REF!</f>
        <v>#REF!</v>
      </c>
      <c r="F105" s="957"/>
      <c r="G105" s="502">
        <f>'Fiche prix'!H28</f>
        <v>0</v>
      </c>
      <c r="H105" s="123"/>
      <c r="I105" s="123"/>
      <c r="J105" s="123"/>
      <c r="K105" s="123"/>
      <c r="L105" s="123"/>
      <c r="M105" s="123"/>
    </row>
    <row r="106" spans="1:13">
      <c r="A106" s="502">
        <f>'Fiche prix'!A29</f>
        <v>20</v>
      </c>
      <c r="B106" s="502">
        <f>'Fiche prix'!B29</f>
        <v>0</v>
      </c>
      <c r="C106" s="957">
        <f>'Fiche prix'!D29</f>
        <v>0</v>
      </c>
      <c r="D106" s="957"/>
      <c r="E106" s="957" t="e">
        <f>'Fiche prix'!#REF!</f>
        <v>#REF!</v>
      </c>
      <c r="F106" s="957"/>
      <c r="G106" s="502">
        <f>'Fiche prix'!H29</f>
        <v>0</v>
      </c>
      <c r="H106" s="123"/>
      <c r="I106" s="123"/>
      <c r="J106" s="123"/>
      <c r="K106" s="123"/>
      <c r="L106" s="123"/>
      <c r="M106" s="123"/>
    </row>
    <row r="107" spans="1:13" ht="13.5" thickBot="1">
      <c r="A107" s="492"/>
      <c r="B107" s="214"/>
      <c r="C107" s="214"/>
      <c r="D107" s="214"/>
      <c r="E107" s="214"/>
      <c r="F107" s="214"/>
      <c r="G107" s="214"/>
      <c r="H107" s="123"/>
      <c r="I107" s="123"/>
      <c r="J107" s="123"/>
      <c r="K107" s="123"/>
      <c r="L107" s="123"/>
      <c r="M107" s="123"/>
    </row>
    <row r="108" spans="1:13" ht="12.75" customHeight="1" thickBot="1">
      <c r="A108" s="504" t="str">
        <f>A96</f>
        <v xml:space="preserve"> ITEM</v>
      </c>
      <c r="B108" s="955" t="s">
        <v>556</v>
      </c>
      <c r="C108" s="955"/>
      <c r="D108" s="955"/>
      <c r="E108" s="955" t="s">
        <v>557</v>
      </c>
      <c r="F108" s="955"/>
      <c r="G108" s="958"/>
      <c r="H108" s="123"/>
      <c r="I108" s="123"/>
      <c r="J108" s="123"/>
      <c r="K108" s="123"/>
      <c r="L108" s="123"/>
      <c r="M108" s="123"/>
    </row>
    <row r="109" spans="1:13">
      <c r="A109" s="503">
        <v>11</v>
      </c>
      <c r="B109" s="959" t="str">
        <f>'Fiche prix'!D32</f>
        <v>Installation des tiroirs</v>
      </c>
      <c r="C109" s="960"/>
      <c r="D109" s="961"/>
      <c r="E109" s="959">
        <f>'Fiche prix'!H32</f>
        <v>0</v>
      </c>
      <c r="F109" s="960"/>
      <c r="G109" s="961"/>
      <c r="H109" s="123"/>
      <c r="I109" s="123"/>
      <c r="J109" s="123"/>
      <c r="K109" s="123"/>
      <c r="L109" s="123"/>
      <c r="M109" s="123"/>
    </row>
    <row r="110" spans="1:13">
      <c r="A110" s="529">
        <v>12</v>
      </c>
      <c r="B110" s="962" t="str">
        <f>'Fiche prix'!D40</f>
        <v>Fourniture des schémas tiroirs et plan de face  avant TGBT de l'offre</v>
      </c>
      <c r="C110" s="963"/>
      <c r="D110" s="964"/>
      <c r="E110" s="962" t="str">
        <f>'Fiche prix'!F40</f>
        <v>Sous réserve des éléments fournis par le client</v>
      </c>
      <c r="F110" s="963"/>
      <c r="G110" s="964"/>
      <c r="H110" s="123"/>
      <c r="I110" s="123"/>
      <c r="J110" s="123"/>
      <c r="K110" s="123"/>
      <c r="L110" s="123"/>
      <c r="M110" s="123"/>
    </row>
    <row r="111" spans="1:13" ht="13.5" thickBot="1">
      <c r="A111" s="507"/>
      <c r="B111" s="508"/>
      <c r="C111" s="508"/>
      <c r="D111" s="508"/>
      <c r="E111" s="508"/>
      <c r="F111" s="508"/>
      <c r="G111" s="508"/>
      <c r="H111" s="123"/>
      <c r="I111" s="123"/>
      <c r="J111" s="123"/>
      <c r="K111" s="123"/>
      <c r="L111" s="123"/>
      <c r="M111" s="123"/>
    </row>
    <row r="112" spans="1:13" ht="15.75" thickBot="1">
      <c r="A112" s="965" t="s">
        <v>558</v>
      </c>
      <c r="B112" s="966"/>
      <c r="C112" s="966"/>
      <c r="D112" s="966"/>
      <c r="E112" s="966"/>
      <c r="F112" s="966"/>
      <c r="G112" s="510">
        <f>'Fiche prix'!J44</f>
        <v>0</v>
      </c>
      <c r="H112" s="509"/>
      <c r="I112" s="509"/>
      <c r="J112" s="509"/>
      <c r="K112" s="509"/>
      <c r="L112" s="509"/>
      <c r="M112" s="123"/>
    </row>
    <row r="113" spans="1:13">
      <c r="A113" s="492"/>
      <c r="B113" s="275"/>
      <c r="C113" s="275"/>
      <c r="D113" s="275"/>
      <c r="E113" s="275"/>
      <c r="F113" s="275"/>
      <c r="G113" s="275"/>
      <c r="H113" s="123"/>
      <c r="I113" s="123"/>
      <c r="J113" s="123"/>
      <c r="K113" s="123"/>
      <c r="L113" s="123"/>
      <c r="M113" s="123"/>
    </row>
    <row r="114" spans="1:13" ht="15.75">
      <c r="A114" s="192">
        <v>3</v>
      </c>
      <c r="B114" s="268" t="s">
        <v>172</v>
      </c>
      <c r="C114" s="188"/>
      <c r="D114" s="188"/>
      <c r="E114" s="188"/>
      <c r="F114" s="188"/>
      <c r="G114" s="188"/>
      <c r="H114" s="123"/>
      <c r="I114" s="123"/>
      <c r="J114" s="123"/>
      <c r="K114" s="123"/>
      <c r="L114" s="123"/>
      <c r="M114" s="123"/>
    </row>
    <row r="115" spans="1:13" s="491" customFormat="1" ht="15.75">
      <c r="A115" s="192"/>
      <c r="B115" s="193"/>
      <c r="C115" s="478"/>
      <c r="D115" s="478"/>
      <c r="E115" s="478"/>
      <c r="F115" s="478"/>
      <c r="G115" s="478"/>
      <c r="H115" s="168"/>
      <c r="I115" s="168"/>
      <c r="J115" s="168"/>
      <c r="K115" s="168"/>
      <c r="L115" s="168"/>
      <c r="M115" s="168"/>
    </row>
    <row r="116" spans="1:13" s="491" customFormat="1">
      <c r="A116" s="865" t="s">
        <v>547</v>
      </c>
      <c r="B116" s="865"/>
      <c r="C116" s="865"/>
      <c r="D116" s="865"/>
      <c r="E116" s="865"/>
      <c r="F116" s="865"/>
      <c r="G116" s="865"/>
      <c r="H116" s="168"/>
      <c r="I116" s="168"/>
      <c r="J116" s="168"/>
      <c r="K116" s="168"/>
      <c r="L116" s="168"/>
      <c r="M116" s="168"/>
    </row>
    <row r="117" spans="1:13" s="491" customFormat="1">
      <c r="A117" s="865"/>
      <c r="B117" s="865"/>
      <c r="C117" s="865"/>
      <c r="D117" s="865"/>
      <c r="E117" s="865"/>
      <c r="F117" s="865"/>
      <c r="G117" s="865"/>
      <c r="H117" s="168"/>
      <c r="I117" s="168"/>
      <c r="J117" s="168"/>
      <c r="K117" s="168"/>
      <c r="L117" s="168"/>
      <c r="M117" s="168"/>
    </row>
    <row r="118" spans="1:13" s="491" customFormat="1">
      <c r="A118" s="251"/>
      <c r="B118" s="251"/>
      <c r="C118" s="251"/>
      <c r="D118" s="251"/>
      <c r="E118" s="251"/>
      <c r="F118" s="251"/>
      <c r="G118" s="251"/>
      <c r="H118" s="168"/>
      <c r="I118" s="168"/>
      <c r="J118" s="168"/>
      <c r="K118" s="168"/>
      <c r="L118" s="168"/>
      <c r="M118" s="168"/>
    </row>
    <row r="119" spans="1:13" s="491" customFormat="1">
      <c r="A119" s="865" t="s">
        <v>308</v>
      </c>
      <c r="B119" s="865"/>
      <c r="C119" s="865"/>
      <c r="D119" s="865"/>
      <c r="E119" s="865"/>
      <c r="F119" s="865"/>
      <c r="G119" s="865"/>
    </row>
    <row r="120" spans="1:13" s="491" customFormat="1">
      <c r="A120" s="865"/>
      <c r="B120" s="865"/>
      <c r="C120" s="865"/>
      <c r="D120" s="865"/>
      <c r="E120" s="865"/>
      <c r="F120" s="865"/>
      <c r="G120" s="865"/>
    </row>
    <row r="121" spans="1:13" s="491" customFormat="1">
      <c r="A121" s="865" t="s">
        <v>295</v>
      </c>
      <c r="B121" s="865"/>
      <c r="C121" s="865"/>
      <c r="D121" s="865"/>
      <c r="E121" s="865"/>
      <c r="F121" s="865"/>
      <c r="G121" s="865"/>
    </row>
    <row r="122" spans="1:13" s="491" customFormat="1">
      <c r="A122" s="872" t="s">
        <v>309</v>
      </c>
      <c r="B122" s="872"/>
      <c r="C122" s="872"/>
      <c r="D122" s="872"/>
      <c r="E122" s="872"/>
      <c r="F122" s="872"/>
      <c r="G122" s="467"/>
    </row>
    <row r="123" spans="1:13" s="491" customFormat="1">
      <c r="A123" s="467"/>
      <c r="B123" s="467"/>
      <c r="C123" s="467"/>
      <c r="D123" s="467"/>
      <c r="E123" s="467"/>
      <c r="F123" s="467"/>
      <c r="G123" s="467"/>
    </row>
    <row r="124" spans="1:13" s="491" customFormat="1">
      <c r="A124" s="281" t="s">
        <v>296</v>
      </c>
      <c r="B124" s="467"/>
      <c r="C124" s="467"/>
      <c r="D124" s="467"/>
      <c r="E124" s="467"/>
      <c r="F124" s="467"/>
      <c r="G124" s="467"/>
    </row>
    <row r="125" spans="1:13" s="491" customFormat="1">
      <c r="A125" s="866" t="s">
        <v>300</v>
      </c>
      <c r="B125" s="865"/>
      <c r="C125" s="865"/>
      <c r="D125" s="865"/>
      <c r="E125" s="865"/>
      <c r="F125" s="865"/>
      <c r="G125" s="865"/>
    </row>
    <row r="126" spans="1:13" s="491" customFormat="1">
      <c r="A126" s="866" t="s">
        <v>297</v>
      </c>
      <c r="B126" s="865"/>
      <c r="C126" s="865"/>
      <c r="D126" s="865"/>
      <c r="E126" s="865"/>
      <c r="F126" s="865"/>
      <c r="G126" s="865"/>
    </row>
    <row r="127" spans="1:13" s="491" customFormat="1">
      <c r="A127" s="866" t="s">
        <v>310</v>
      </c>
      <c r="B127" s="865"/>
      <c r="C127" s="865"/>
      <c r="D127" s="865"/>
      <c r="E127" s="865"/>
      <c r="F127" s="865"/>
      <c r="G127" s="865"/>
    </row>
    <row r="128" spans="1:13" s="491" customFormat="1">
      <c r="A128" s="467"/>
      <c r="B128" s="467"/>
      <c r="C128" s="467"/>
      <c r="D128" s="467"/>
      <c r="E128" s="467"/>
      <c r="F128" s="467"/>
      <c r="G128" s="467"/>
    </row>
    <row r="129" spans="1:13" s="491" customFormat="1" ht="12.75" customHeight="1">
      <c r="A129" s="203" t="s">
        <v>532</v>
      </c>
      <c r="B129" s="287"/>
      <c r="C129" s="287"/>
      <c r="D129" s="287"/>
      <c r="E129" s="287"/>
      <c r="F129" s="287"/>
      <c r="G129" s="287"/>
    </row>
    <row r="130" spans="1:13" s="491" customFormat="1" ht="12.75" customHeight="1">
      <c r="A130" s="251" t="s">
        <v>296</v>
      </c>
      <c r="B130" s="287"/>
      <c r="C130" s="287"/>
      <c r="D130" s="287"/>
      <c r="E130" s="287"/>
      <c r="F130" s="287"/>
      <c r="G130" s="287"/>
    </row>
    <row r="131" spans="1:13" s="491" customFormat="1">
      <c r="A131" s="866" t="s">
        <v>553</v>
      </c>
      <c r="B131" s="865"/>
      <c r="C131" s="865"/>
      <c r="D131" s="865"/>
      <c r="E131" s="865"/>
      <c r="F131" s="865"/>
      <c r="G131" s="865"/>
    </row>
    <row r="132" spans="1:13" s="491" customFormat="1">
      <c r="A132" s="866" t="s">
        <v>299</v>
      </c>
      <c r="B132" s="865"/>
      <c r="C132" s="865"/>
      <c r="D132" s="865"/>
      <c r="E132" s="865"/>
      <c r="F132" s="865"/>
      <c r="G132" s="865"/>
    </row>
    <row r="133" spans="1:13" s="491" customFormat="1">
      <c r="A133" s="866" t="s">
        <v>531</v>
      </c>
      <c r="B133" s="865"/>
      <c r="C133" s="865"/>
      <c r="D133" s="865"/>
      <c r="E133" s="865"/>
      <c r="F133" s="865"/>
      <c r="G133" s="865"/>
    </row>
    <row r="134" spans="1:13" s="491" customFormat="1">
      <c r="A134" s="466"/>
      <c r="B134" s="466"/>
      <c r="C134" s="466"/>
      <c r="D134" s="466"/>
      <c r="E134" s="466"/>
      <c r="F134" s="466"/>
      <c r="G134" s="466"/>
    </row>
    <row r="135" spans="1:13" s="491" customFormat="1" ht="12.75" customHeight="1">
      <c r="A135" s="276" t="s">
        <v>180</v>
      </c>
      <c r="B135" s="277"/>
      <c r="C135" s="277"/>
      <c r="D135" s="277"/>
      <c r="E135" s="277"/>
      <c r="F135" s="277"/>
      <c r="G135" s="277"/>
      <c r="H135" s="168"/>
      <c r="I135" s="168"/>
      <c r="J135" s="168"/>
      <c r="K135" s="168"/>
      <c r="L135" s="168"/>
      <c r="M135" s="168"/>
    </row>
    <row r="136" spans="1:13" s="491" customFormat="1">
      <c r="A136" s="476"/>
      <c r="B136" s="476"/>
      <c r="C136" s="476"/>
      <c r="D136" s="476"/>
      <c r="E136" s="476"/>
      <c r="F136" s="476"/>
      <c r="G136" s="498"/>
      <c r="H136" s="168"/>
      <c r="I136" s="168"/>
      <c r="J136" s="168"/>
      <c r="K136" s="168"/>
      <c r="L136" s="168"/>
      <c r="M136" s="168"/>
    </row>
    <row r="137" spans="1:13" s="491" customFormat="1">
      <c r="A137" s="870" t="s">
        <v>173</v>
      </c>
      <c r="B137" s="870"/>
      <c r="C137" s="870"/>
      <c r="D137" s="870"/>
      <c r="E137" s="870"/>
      <c r="F137" s="477"/>
      <c r="G137" s="466"/>
      <c r="H137" s="499"/>
      <c r="I137" s="168"/>
      <c r="J137" s="168"/>
      <c r="K137" s="168"/>
      <c r="L137" s="168"/>
      <c r="M137" s="168"/>
    </row>
    <row r="138" spans="1:13" s="491" customFormat="1">
      <c r="A138" s="870"/>
      <c r="B138" s="870"/>
      <c r="C138" s="870"/>
      <c r="D138" s="870"/>
      <c r="E138" s="870"/>
      <c r="F138" s="477"/>
      <c r="G138" s="466"/>
      <c r="H138" s="279"/>
      <c r="I138" s="168"/>
      <c r="J138" s="168"/>
      <c r="K138" s="168"/>
      <c r="L138" s="168"/>
      <c r="M138" s="168"/>
    </row>
    <row r="139" spans="1:13" s="491" customFormat="1">
      <c r="A139" s="870" t="s">
        <v>174</v>
      </c>
      <c r="B139" s="870"/>
      <c r="C139" s="870"/>
      <c r="D139" s="870"/>
      <c r="E139" s="870"/>
      <c r="F139" s="477"/>
      <c r="G139" s="466"/>
      <c r="H139" s="500"/>
      <c r="I139" s="500"/>
      <c r="J139" s="500"/>
      <c r="K139" s="500"/>
      <c r="L139" s="500"/>
      <c r="M139" s="500"/>
    </row>
    <row r="140" spans="1:13" s="491" customFormat="1">
      <c r="A140" s="871" t="s">
        <v>175</v>
      </c>
      <c r="B140" s="871"/>
      <c r="C140" s="871"/>
      <c r="D140" s="871"/>
      <c r="E140" s="871"/>
      <c r="F140" s="871"/>
      <c r="G140" s="466"/>
      <c r="H140" s="500"/>
      <c r="I140" s="500"/>
      <c r="J140" s="500"/>
      <c r="K140" s="500"/>
      <c r="L140" s="500"/>
      <c r="M140" s="500"/>
    </row>
    <row r="141" spans="1:13" s="491" customFormat="1">
      <c r="A141" s="871" t="s">
        <v>176</v>
      </c>
      <c r="B141" s="871"/>
      <c r="C141" s="871"/>
      <c r="D141" s="871"/>
      <c r="E141" s="871"/>
      <c r="F141" s="871"/>
      <c r="G141" s="498"/>
      <c r="H141" s="500"/>
      <c r="I141" s="500"/>
      <c r="J141" s="500"/>
      <c r="K141" s="500"/>
      <c r="L141" s="500"/>
      <c r="M141" s="500"/>
    </row>
    <row r="142" spans="1:13" s="491" customFormat="1">
      <c r="A142" s="466"/>
      <c r="B142" s="466"/>
      <c r="C142" s="466"/>
      <c r="D142" s="466"/>
      <c r="E142" s="466"/>
      <c r="F142" s="466"/>
      <c r="G142" s="466"/>
    </row>
    <row r="143" spans="1:13" s="491" customFormat="1">
      <c r="A143" s="870" t="s">
        <v>311</v>
      </c>
      <c r="B143" s="870"/>
      <c r="C143" s="870"/>
      <c r="D143" s="870"/>
      <c r="E143" s="870"/>
      <c r="F143" s="870"/>
      <c r="G143" s="870"/>
    </row>
    <row r="144" spans="1:13">
      <c r="A144" s="476" t="s">
        <v>312</v>
      </c>
      <c r="B144" s="477"/>
      <c r="C144" s="477"/>
      <c r="D144" s="477"/>
      <c r="E144" s="477"/>
      <c r="F144" s="477"/>
      <c r="G144" s="477"/>
    </row>
    <row r="145" spans="1:13">
      <c r="A145" s="476"/>
      <c r="B145" s="477"/>
      <c r="C145" s="477"/>
      <c r="D145" s="477"/>
      <c r="E145" s="477"/>
      <c r="F145" s="477"/>
      <c r="G145" s="477"/>
    </row>
    <row r="146" spans="1:13" ht="15">
      <c r="A146" s="254" t="s">
        <v>177</v>
      </c>
      <c r="B146" s="115"/>
      <c r="C146" s="115"/>
      <c r="D146" s="115"/>
      <c r="E146" s="115"/>
      <c r="F146" s="115"/>
      <c r="G146" s="115"/>
      <c r="H146" s="117"/>
      <c r="I146" s="117"/>
      <c r="J146" s="117"/>
      <c r="K146" s="117"/>
      <c r="L146" s="117"/>
      <c r="M146" s="117"/>
    </row>
    <row r="147" spans="1:13" ht="15">
      <c r="A147" s="280"/>
      <c r="B147" s="115"/>
      <c r="C147" s="115"/>
      <c r="D147" s="115"/>
      <c r="E147" s="115"/>
      <c r="F147" s="115"/>
      <c r="G147" s="115"/>
    </row>
    <row r="148" spans="1:13">
      <c r="A148" s="870" t="s">
        <v>178</v>
      </c>
      <c r="B148" s="870"/>
      <c r="C148" s="870"/>
      <c r="D148" s="870"/>
      <c r="E148" s="870"/>
      <c r="F148" s="870"/>
      <c r="G148" s="870"/>
    </row>
    <row r="149" spans="1:13">
      <c r="A149" s="870"/>
      <c r="B149" s="870"/>
      <c r="C149" s="870"/>
      <c r="D149" s="870"/>
      <c r="E149" s="870"/>
      <c r="F149" s="870"/>
      <c r="G149" s="870"/>
    </row>
    <row r="150" spans="1:13">
      <c r="A150" s="870" t="s">
        <v>179</v>
      </c>
      <c r="B150" s="870"/>
      <c r="C150" s="870"/>
      <c r="D150" s="870"/>
      <c r="E150" s="870"/>
      <c r="F150" s="870"/>
      <c r="G150" s="870"/>
    </row>
    <row r="151" spans="1:13">
      <c r="A151" s="870"/>
      <c r="B151" s="870"/>
      <c r="C151" s="870"/>
      <c r="D151" s="870"/>
      <c r="E151" s="870"/>
      <c r="F151" s="870"/>
      <c r="G151" s="870"/>
    </row>
    <row r="152" spans="1:13" ht="12.75" customHeight="1">
      <c r="A152" s="870" t="s">
        <v>552</v>
      </c>
      <c r="B152" s="870"/>
      <c r="C152" s="870"/>
      <c r="D152" s="870"/>
      <c r="E152" s="870"/>
      <c r="F152" s="870"/>
      <c r="G152" s="870"/>
    </row>
    <row r="153" spans="1:13">
      <c r="A153" s="870"/>
      <c r="B153" s="870"/>
      <c r="C153" s="870"/>
      <c r="D153" s="870"/>
      <c r="E153" s="870"/>
      <c r="F153" s="870"/>
      <c r="G153" s="870"/>
    </row>
    <row r="154" spans="1:13">
      <c r="A154" s="870"/>
      <c r="B154" s="870"/>
      <c r="C154" s="870"/>
      <c r="D154" s="870"/>
      <c r="E154" s="870"/>
      <c r="F154" s="870"/>
      <c r="G154" s="870"/>
    </row>
    <row r="155" spans="1:13">
      <c r="A155" s="929"/>
      <c r="B155" s="929"/>
      <c r="C155" s="929"/>
      <c r="D155" s="929"/>
      <c r="E155" s="929"/>
      <c r="F155" s="929"/>
      <c r="G155" s="929"/>
    </row>
    <row r="156" spans="1:13">
      <c r="A156" s="267" t="s">
        <v>98</v>
      </c>
      <c r="B156" s="267"/>
      <c r="C156" s="267"/>
      <c r="D156" s="267"/>
      <c r="E156" s="267"/>
      <c r="F156" s="186"/>
      <c r="G156" s="187">
        <f>G76</f>
        <v>59</v>
      </c>
    </row>
    <row r="157" spans="1:13">
      <c r="A157" s="249" t="s">
        <v>99</v>
      </c>
      <c r="B157" s="249"/>
      <c r="C157" s="249"/>
      <c r="D157" s="249"/>
      <c r="E157" s="857">
        <f>E77</f>
        <v>0</v>
      </c>
      <c r="F157" s="857"/>
      <c r="G157" s="857"/>
    </row>
    <row r="158" spans="1:13">
      <c r="A158" s="249" t="s">
        <v>100</v>
      </c>
      <c r="B158" s="249"/>
      <c r="C158" s="249"/>
      <c r="D158" s="249"/>
      <c r="E158" s="857"/>
      <c r="F158" s="857"/>
      <c r="G158" s="857"/>
    </row>
    <row r="159" spans="1:13">
      <c r="A159" s="214"/>
      <c r="B159" s="214"/>
      <c r="C159" s="214"/>
      <c r="D159" s="214"/>
      <c r="E159" s="214"/>
      <c r="F159" s="214"/>
      <c r="G159" s="214"/>
    </row>
    <row r="160" spans="1:13">
      <c r="A160" s="214"/>
      <c r="B160" s="214"/>
      <c r="C160" s="214"/>
      <c r="D160" s="214"/>
      <c r="E160" s="214"/>
      <c r="F160" s="214"/>
      <c r="G160" s="214"/>
    </row>
    <row r="161" spans="1:7">
      <c r="A161" s="214"/>
      <c r="B161" s="214"/>
      <c r="C161" s="214"/>
      <c r="D161" s="214"/>
      <c r="E161" s="214"/>
      <c r="F161" s="214"/>
      <c r="G161" s="214"/>
    </row>
    <row r="162" spans="1:7">
      <c r="A162" s="214"/>
      <c r="B162" s="214"/>
      <c r="C162" s="214"/>
      <c r="D162" s="214"/>
      <c r="E162" s="214"/>
      <c r="F162" s="214"/>
      <c r="G162" s="214"/>
    </row>
    <row r="163" spans="1:7">
      <c r="A163" s="214"/>
      <c r="B163" s="214"/>
      <c r="C163" s="214"/>
      <c r="D163" s="214"/>
      <c r="E163" s="214"/>
      <c r="F163" s="214"/>
      <c r="G163" s="214"/>
    </row>
    <row r="164" spans="1:7">
      <c r="A164" s="214"/>
      <c r="B164" s="214"/>
      <c r="C164" s="214"/>
      <c r="D164" s="214"/>
      <c r="E164" s="214"/>
      <c r="F164" s="214"/>
      <c r="G164" s="214"/>
    </row>
    <row r="165" spans="1:7">
      <c r="A165" s="214"/>
      <c r="B165" s="214"/>
      <c r="C165" s="214"/>
      <c r="D165" s="214"/>
      <c r="E165" s="214"/>
      <c r="F165" s="214"/>
      <c r="G165" s="214"/>
    </row>
    <row r="166" spans="1:7">
      <c r="A166" s="214"/>
      <c r="B166" s="214"/>
      <c r="C166" s="214"/>
      <c r="D166" s="214"/>
      <c r="E166" s="214"/>
      <c r="F166" s="214"/>
      <c r="G166" s="214"/>
    </row>
    <row r="167" spans="1:7">
      <c r="A167" s="214"/>
      <c r="B167" s="214"/>
      <c r="C167" s="214"/>
      <c r="D167" s="214"/>
      <c r="E167" s="214"/>
      <c r="F167" s="214"/>
      <c r="G167" s="214"/>
    </row>
    <row r="168" spans="1:7">
      <c r="A168" s="214"/>
      <c r="B168" s="214"/>
      <c r="C168" s="214"/>
      <c r="D168" s="214"/>
      <c r="E168" s="214"/>
      <c r="F168" s="214"/>
      <c r="G168" s="214"/>
    </row>
    <row r="169" spans="1:7">
      <c r="A169" s="214"/>
      <c r="B169" s="214"/>
      <c r="C169" s="214"/>
      <c r="D169" s="214"/>
      <c r="E169" s="214"/>
      <c r="F169" s="214"/>
      <c r="G169" s="214"/>
    </row>
    <row r="170" spans="1:7">
      <c r="A170" s="214"/>
      <c r="B170" s="214"/>
      <c r="C170" s="214"/>
      <c r="D170" s="214"/>
      <c r="E170" s="214"/>
      <c r="F170" s="214"/>
      <c r="G170" s="214"/>
    </row>
    <row r="171" spans="1:7">
      <c r="A171" s="214"/>
      <c r="B171" s="214"/>
      <c r="C171" s="214"/>
      <c r="D171" s="214"/>
      <c r="E171" s="214"/>
      <c r="F171" s="214"/>
      <c r="G171" s="214"/>
    </row>
    <row r="172" spans="1:7">
      <c r="A172" s="214"/>
      <c r="B172" s="214"/>
      <c r="C172" s="214"/>
      <c r="D172" s="214"/>
      <c r="E172" s="214"/>
      <c r="F172" s="214"/>
      <c r="G172" s="214"/>
    </row>
    <row r="173" spans="1:7">
      <c r="A173" s="214"/>
      <c r="B173" s="214"/>
      <c r="C173" s="214"/>
      <c r="D173" s="283"/>
      <c r="E173" s="283"/>
      <c r="F173" s="283"/>
      <c r="G173" s="283"/>
    </row>
    <row r="174" spans="1:7">
      <c r="A174" s="930" t="s">
        <v>335</v>
      </c>
      <c r="B174" s="930"/>
      <c r="C174" s="930"/>
      <c r="D174" s="930"/>
      <c r="E174" s="930"/>
      <c r="F174" s="930"/>
      <c r="G174" s="930"/>
    </row>
    <row r="175" spans="1:7">
      <c r="A175" s="267" t="s">
        <v>98</v>
      </c>
      <c r="B175" s="234"/>
      <c r="C175" s="234"/>
      <c r="D175" s="234"/>
      <c r="E175" s="234"/>
      <c r="F175" s="234"/>
      <c r="G175" s="186">
        <f>$C$16</f>
        <v>59</v>
      </c>
    </row>
    <row r="176" spans="1:7">
      <c r="A176" s="284" t="s">
        <v>99</v>
      </c>
      <c r="B176" s="235"/>
      <c r="C176" s="235"/>
      <c r="D176" s="235"/>
      <c r="E176" s="235"/>
      <c r="F176" s="235"/>
      <c r="G176" s="115" t="e">
        <f>#REF!</f>
        <v>#REF!</v>
      </c>
    </row>
    <row r="177" spans="1:7">
      <c r="A177" s="284" t="s">
        <v>100</v>
      </c>
      <c r="B177" s="235"/>
      <c r="C177" s="235"/>
      <c r="D177" s="285"/>
      <c r="E177" s="235"/>
      <c r="F177" s="235"/>
      <c r="G177" s="235"/>
    </row>
    <row r="178" spans="1:7">
      <c r="A178" s="286"/>
      <c r="B178" s="286"/>
      <c r="C178" s="286"/>
      <c r="D178" s="286"/>
      <c r="E178" s="286"/>
      <c r="F178" s="286"/>
      <c r="G178" s="286"/>
    </row>
    <row r="180" spans="1:7">
      <c r="A180" s="287" t="s">
        <v>181</v>
      </c>
      <c r="B180" s="287"/>
      <c r="C180" s="287"/>
      <c r="D180" s="287"/>
      <c r="E180" s="115"/>
      <c r="F180" s="115"/>
      <c r="G180" s="115"/>
    </row>
    <row r="181" spans="1:7">
      <c r="A181" s="115"/>
      <c r="B181" s="115"/>
      <c r="C181" s="115"/>
      <c r="D181" s="115"/>
      <c r="E181" s="115"/>
      <c r="F181" s="115"/>
      <c r="G181" s="115"/>
    </row>
    <row r="182" spans="1:7">
      <c r="A182" s="933" t="s">
        <v>298</v>
      </c>
      <c r="B182" s="871"/>
      <c r="C182" s="871"/>
      <c r="D182" s="871"/>
      <c r="E182" s="871"/>
      <c r="F182" s="934" t="s">
        <v>182</v>
      </c>
      <c r="G182" s="133" t="s">
        <v>183</v>
      </c>
    </row>
    <row r="183" spans="1:7">
      <c r="A183" s="871" t="s">
        <v>313</v>
      </c>
      <c r="B183" s="871"/>
      <c r="C183" s="871"/>
      <c r="D183" s="871"/>
      <c r="E183" s="871"/>
      <c r="F183" s="934"/>
      <c r="G183" s="288" t="s">
        <v>184</v>
      </c>
    </row>
    <row r="184" spans="1:7">
      <c r="A184" s="115"/>
      <c r="B184" s="115"/>
      <c r="C184" s="115"/>
      <c r="D184" s="115"/>
      <c r="E184" s="115"/>
      <c r="F184" s="934"/>
      <c r="G184" s="115"/>
    </row>
    <row r="185" spans="1:7">
      <c r="A185" s="255" t="s">
        <v>185</v>
      </c>
      <c r="B185" s="255"/>
      <c r="C185" s="255"/>
      <c r="D185" s="255"/>
      <c r="E185" s="255"/>
      <c r="F185" s="115"/>
      <c r="G185" s="115"/>
    </row>
    <row r="186" spans="1:7">
      <c r="A186" s="115"/>
      <c r="B186" s="115"/>
      <c r="C186" s="115"/>
      <c r="D186" s="115"/>
      <c r="E186" s="115"/>
      <c r="F186" s="115"/>
      <c r="G186" s="115"/>
    </row>
    <row r="187" spans="1:7">
      <c r="A187" s="871" t="s">
        <v>186</v>
      </c>
      <c r="B187" s="871"/>
      <c r="C187" s="871"/>
      <c r="D187" s="871"/>
      <c r="E187" s="871"/>
      <c r="F187" s="934" t="s">
        <v>182</v>
      </c>
      <c r="G187" s="133" t="s">
        <v>183</v>
      </c>
    </row>
    <row r="188" spans="1:7">
      <c r="A188" s="871" t="s">
        <v>187</v>
      </c>
      <c r="B188" s="931"/>
      <c r="C188" s="931"/>
      <c r="D188" s="931"/>
      <c r="E188" s="931"/>
      <c r="F188" s="934"/>
      <c r="G188" s="288" t="s">
        <v>184</v>
      </c>
    </row>
    <row r="189" spans="1:7">
      <c r="A189" s="115"/>
      <c r="B189" s="115"/>
      <c r="C189" s="115"/>
      <c r="D189" s="115"/>
      <c r="E189" s="115"/>
      <c r="F189" s="934"/>
      <c r="G189" s="288" t="s">
        <v>189</v>
      </c>
    </row>
    <row r="190" spans="1:7">
      <c r="A190" s="867" t="s">
        <v>188</v>
      </c>
      <c r="B190" s="867"/>
      <c r="C190" s="867"/>
      <c r="D190" s="867"/>
      <c r="E190" s="867"/>
      <c r="F190" s="115"/>
      <c r="G190" s="115"/>
    </row>
    <row r="191" spans="1:7">
      <c r="A191" s="115"/>
      <c r="B191" s="115"/>
      <c r="C191" s="115"/>
      <c r="D191" s="115"/>
      <c r="E191" s="115"/>
      <c r="F191" s="934" t="s">
        <v>182</v>
      </c>
      <c r="G191" s="133" t="s">
        <v>183</v>
      </c>
    </row>
    <row r="192" spans="1:7">
      <c r="A192" s="936" t="s">
        <v>194</v>
      </c>
      <c r="B192" s="937"/>
      <c r="C192" s="937"/>
      <c r="D192" s="937"/>
      <c r="E192" s="937"/>
      <c r="F192" s="934"/>
      <c r="G192" s="288" t="s">
        <v>184</v>
      </c>
    </row>
    <row r="193" spans="1:7">
      <c r="A193" s="871" t="s">
        <v>191</v>
      </c>
      <c r="B193" s="931"/>
      <c r="C193" s="931"/>
      <c r="D193" s="931"/>
      <c r="E193" s="931"/>
      <c r="F193" s="934"/>
      <c r="G193" s="288" t="s">
        <v>190</v>
      </c>
    </row>
    <row r="194" spans="1:7">
      <c r="A194" s="115"/>
      <c r="B194" s="115"/>
      <c r="C194" s="115"/>
      <c r="D194" s="115"/>
      <c r="E194" s="115"/>
      <c r="F194" s="115"/>
      <c r="G194" s="115"/>
    </row>
    <row r="195" spans="1:7">
      <c r="A195" s="932" t="s">
        <v>314</v>
      </c>
      <c r="B195" s="932"/>
      <c r="C195" s="932"/>
      <c r="D195" s="932"/>
      <c r="E195" s="932"/>
      <c r="F195" s="115"/>
      <c r="G195" s="115"/>
    </row>
    <row r="196" spans="1:7">
      <c r="A196" s="115"/>
      <c r="B196" s="115"/>
      <c r="C196" s="115"/>
      <c r="D196" s="115"/>
      <c r="E196" s="115"/>
      <c r="F196" s="115"/>
      <c r="G196" s="115"/>
    </row>
    <row r="197" spans="1:7">
      <c r="A197" s="871" t="s">
        <v>192</v>
      </c>
      <c r="B197" s="931"/>
      <c r="C197" s="931"/>
      <c r="D197" s="931"/>
      <c r="E197" s="931"/>
      <c r="F197" s="289">
        <v>1.1000000000000001</v>
      </c>
      <c r="G197" s="208" t="s">
        <v>195</v>
      </c>
    </row>
    <row r="198" spans="1:7">
      <c r="A198" s="871" t="s">
        <v>193</v>
      </c>
      <c r="B198" s="931"/>
      <c r="C198" s="931"/>
      <c r="D198" s="931"/>
      <c r="E198" s="931"/>
      <c r="F198" s="289">
        <v>1.1000000000000001</v>
      </c>
      <c r="G198" s="208" t="s">
        <v>195</v>
      </c>
    </row>
    <row r="199" spans="1:7">
      <c r="A199" s="871" t="s">
        <v>196</v>
      </c>
      <c r="B199" s="931"/>
      <c r="C199" s="931"/>
      <c r="D199" s="931"/>
      <c r="E199" s="931"/>
      <c r="F199" s="289">
        <v>1.1000000000000001</v>
      </c>
      <c r="G199" s="208" t="s">
        <v>195</v>
      </c>
    </row>
    <row r="200" spans="1:7">
      <c r="A200" s="871" t="s">
        <v>197</v>
      </c>
      <c r="B200" s="931"/>
      <c r="C200" s="931"/>
      <c r="D200" s="931"/>
      <c r="E200" s="931"/>
      <c r="F200" s="289">
        <v>1.1000000000000001</v>
      </c>
      <c r="G200" s="208" t="s">
        <v>195</v>
      </c>
    </row>
    <row r="201" spans="1:7">
      <c r="A201" s="115"/>
      <c r="B201" s="115"/>
      <c r="C201" s="115"/>
      <c r="D201" s="115"/>
      <c r="E201" s="115"/>
      <c r="F201" s="115"/>
      <c r="G201" s="115"/>
    </row>
    <row r="202" spans="1:7">
      <c r="A202" s="115"/>
      <c r="B202" s="115"/>
      <c r="C202" s="115"/>
      <c r="D202" s="115"/>
      <c r="E202" s="115"/>
      <c r="F202" s="115"/>
      <c r="G202" s="115"/>
    </row>
    <row r="203" spans="1:7" ht="15.75">
      <c r="A203" s="192">
        <v>1</v>
      </c>
      <c r="B203" s="268" t="s">
        <v>198</v>
      </c>
      <c r="C203" s="188"/>
      <c r="D203" s="188"/>
      <c r="E203" s="188"/>
      <c r="F203" s="188"/>
      <c r="G203" s="188"/>
    </row>
    <row r="204" spans="1:7">
      <c r="A204" s="251"/>
      <c r="B204" s="251"/>
      <c r="C204" s="251"/>
      <c r="D204" s="251"/>
      <c r="E204" s="251"/>
      <c r="F204" s="251"/>
      <c r="G204" s="251"/>
    </row>
    <row r="205" spans="1:7">
      <c r="A205" s="278"/>
      <c r="B205" s="278" t="s">
        <v>201</v>
      </c>
      <c r="C205" s="278"/>
      <c r="D205" s="278"/>
      <c r="E205" s="278"/>
      <c r="F205" s="940" t="s">
        <v>199</v>
      </c>
      <c r="G205" s="940"/>
    </row>
    <row r="206" spans="1:7">
      <c r="A206" s="290"/>
      <c r="B206" s="115"/>
      <c r="C206" s="115"/>
      <c r="D206" s="115"/>
      <c r="E206" s="115"/>
      <c r="F206" s="115"/>
      <c r="G206" s="115"/>
    </row>
    <row r="207" spans="1:7" ht="15.75">
      <c r="A207" s="192">
        <v>2</v>
      </c>
      <c r="B207" s="268" t="s">
        <v>200</v>
      </c>
      <c r="C207" s="188"/>
      <c r="D207" s="188"/>
      <c r="E207" s="188"/>
      <c r="F207" s="115"/>
      <c r="G207" s="115"/>
    </row>
    <row r="208" spans="1:7">
      <c r="A208" s="115"/>
      <c r="B208" s="115"/>
      <c r="C208" s="115"/>
      <c r="D208" s="115"/>
      <c r="E208" s="115"/>
      <c r="F208" s="115"/>
      <c r="G208" s="115"/>
    </row>
    <row r="209" spans="1:7">
      <c r="A209" s="291"/>
      <c r="B209" s="941" t="s">
        <v>201</v>
      </c>
      <c r="C209" s="941"/>
      <c r="D209" s="941"/>
      <c r="E209" s="285"/>
      <c r="F209" s="943" t="s">
        <v>199</v>
      </c>
      <c r="G209" s="943"/>
    </row>
    <row r="210" spans="1:7">
      <c r="A210" s="291"/>
      <c r="B210" s="941" t="s">
        <v>202</v>
      </c>
      <c r="C210" s="941"/>
      <c r="D210" s="941"/>
      <c r="E210" s="942"/>
      <c r="F210" s="943" t="s">
        <v>203</v>
      </c>
      <c r="G210" s="943"/>
    </row>
    <row r="211" spans="1:7">
      <c r="A211" s="241"/>
      <c r="B211" s="241"/>
      <c r="C211" s="241"/>
      <c r="D211" s="241"/>
      <c r="E211" s="241"/>
      <c r="F211" s="115"/>
      <c r="G211" s="115"/>
    </row>
    <row r="212" spans="1:7">
      <c r="A212" s="291"/>
      <c r="B212" s="944" t="s">
        <v>204</v>
      </c>
      <c r="C212" s="944"/>
      <c r="D212" s="944"/>
      <c r="E212" s="944"/>
      <c r="F212" s="115"/>
      <c r="G212" s="115"/>
    </row>
    <row r="213" spans="1:7">
      <c r="A213" s="291"/>
      <c r="B213" s="941" t="s">
        <v>205</v>
      </c>
      <c r="C213" s="941"/>
      <c r="D213" s="941"/>
      <c r="E213" s="115"/>
      <c r="F213" s="292">
        <v>500</v>
      </c>
      <c r="G213" s="208" t="s">
        <v>208</v>
      </c>
    </row>
    <row r="214" spans="1:7">
      <c r="A214" s="115"/>
      <c r="B214" s="935" t="s">
        <v>206</v>
      </c>
      <c r="C214" s="935"/>
      <c r="D214" s="935"/>
      <c r="E214" s="115"/>
      <c r="F214" s="292">
        <v>200</v>
      </c>
      <c r="G214" s="208" t="s">
        <v>208</v>
      </c>
    </row>
    <row r="215" spans="1:7">
      <c r="A215" s="115"/>
      <c r="B215" s="115"/>
      <c r="C215" s="115"/>
      <c r="D215" s="115"/>
      <c r="E215" s="115"/>
      <c r="F215" s="115"/>
      <c r="G215" s="115"/>
    </row>
    <row r="216" spans="1:7" ht="15.75">
      <c r="A216" s="192">
        <v>3</v>
      </c>
      <c r="B216" s="268" t="s">
        <v>207</v>
      </c>
      <c r="C216" s="188"/>
      <c r="D216" s="115"/>
      <c r="E216" s="115"/>
      <c r="F216" s="115"/>
      <c r="G216" s="115"/>
    </row>
    <row r="217" spans="1:7">
      <c r="A217" s="115"/>
      <c r="B217" s="865" t="s">
        <v>209</v>
      </c>
      <c r="C217" s="865"/>
      <c r="D217" s="865"/>
      <c r="E217" s="865"/>
      <c r="F217" s="938" t="s">
        <v>182</v>
      </c>
      <c r="G217" s="938"/>
    </row>
    <row r="218" spans="1:7">
      <c r="A218" s="115"/>
      <c r="B218" s="865"/>
      <c r="C218" s="865"/>
      <c r="D218" s="865"/>
      <c r="E218" s="865"/>
      <c r="F218" s="938"/>
      <c r="G218" s="938"/>
    </row>
    <row r="219" spans="1:7">
      <c r="A219" s="115"/>
      <c r="B219" s="865"/>
      <c r="C219" s="865"/>
      <c r="D219" s="865"/>
      <c r="E219" s="865"/>
      <c r="F219" s="939" t="s">
        <v>210</v>
      </c>
      <c r="G219" s="939"/>
    </row>
    <row r="220" spans="1:7">
      <c r="A220" s="115"/>
      <c r="B220" s="865"/>
      <c r="C220" s="865"/>
      <c r="D220" s="865"/>
      <c r="E220" s="865"/>
      <c r="F220" s="939" t="s">
        <v>211</v>
      </c>
      <c r="G220" s="939"/>
    </row>
    <row r="221" spans="1:7">
      <c r="A221" s="115"/>
      <c r="B221" s="865"/>
      <c r="C221" s="865"/>
      <c r="D221" s="865"/>
      <c r="E221" s="865"/>
      <c r="F221" s="142"/>
      <c r="G221" s="142"/>
    </row>
  </sheetData>
  <sheetProtection selectLockedCells="1"/>
  <mergeCells count="135">
    <mergeCell ref="B213:D213"/>
    <mergeCell ref="B214:D214"/>
    <mergeCell ref="B217:E221"/>
    <mergeCell ref="F217:G218"/>
    <mergeCell ref="F219:G219"/>
    <mergeCell ref="F220:G220"/>
    <mergeCell ref="C98:D98"/>
    <mergeCell ref="E98:F98"/>
    <mergeCell ref="C99:D99"/>
    <mergeCell ref="E99:F99"/>
    <mergeCell ref="C100:D100"/>
    <mergeCell ref="E100:F100"/>
    <mergeCell ref="C104:D104"/>
    <mergeCell ref="E104:F104"/>
    <mergeCell ref="C105:D105"/>
    <mergeCell ref="E105:F105"/>
    <mergeCell ref="A112:F112"/>
    <mergeCell ref="C101:D101"/>
    <mergeCell ref="E101:F101"/>
    <mergeCell ref="C102:D102"/>
    <mergeCell ref="E102:F102"/>
    <mergeCell ref="C103:D103"/>
    <mergeCell ref="C106:D106"/>
    <mergeCell ref="E106:F106"/>
    <mergeCell ref="A198:E198"/>
    <mergeCell ref="A199:E199"/>
    <mergeCell ref="A200:E200"/>
    <mergeCell ref="F205:G205"/>
    <mergeCell ref="B209:D209"/>
    <mergeCell ref="F209:G209"/>
    <mergeCell ref="B210:E210"/>
    <mergeCell ref="F210:G210"/>
    <mergeCell ref="B212:E212"/>
    <mergeCell ref="A187:E187"/>
    <mergeCell ref="F187:F189"/>
    <mergeCell ref="A188:E188"/>
    <mergeCell ref="A190:E190"/>
    <mergeCell ref="F191:F193"/>
    <mergeCell ref="A192:E192"/>
    <mergeCell ref="A193:E193"/>
    <mergeCell ref="A195:E195"/>
    <mergeCell ref="A197:E197"/>
    <mergeCell ref="A150:G151"/>
    <mergeCell ref="A152:G153"/>
    <mergeCell ref="A154:G154"/>
    <mergeCell ref="A155:G155"/>
    <mergeCell ref="E157:G158"/>
    <mergeCell ref="A174:G174"/>
    <mergeCell ref="A182:E182"/>
    <mergeCell ref="F182:F184"/>
    <mergeCell ref="A183:E183"/>
    <mergeCell ref="A131:G131"/>
    <mergeCell ref="A132:G132"/>
    <mergeCell ref="A133:G133"/>
    <mergeCell ref="A137:E138"/>
    <mergeCell ref="A139:E139"/>
    <mergeCell ref="A140:F140"/>
    <mergeCell ref="A141:F141"/>
    <mergeCell ref="A143:G143"/>
    <mergeCell ref="A148:G149"/>
    <mergeCell ref="A122:F122"/>
    <mergeCell ref="C96:D96"/>
    <mergeCell ref="E96:F96"/>
    <mergeCell ref="C97:D97"/>
    <mergeCell ref="E97:F97"/>
    <mergeCell ref="E103:F103"/>
    <mergeCell ref="A125:G125"/>
    <mergeCell ref="A126:G126"/>
    <mergeCell ref="A127:G127"/>
    <mergeCell ref="B108:D108"/>
    <mergeCell ref="E108:G108"/>
    <mergeCell ref="B109:D109"/>
    <mergeCell ref="B110:D110"/>
    <mergeCell ref="E109:G109"/>
    <mergeCell ref="E110:G110"/>
    <mergeCell ref="B72:C72"/>
    <mergeCell ref="D72:G73"/>
    <mergeCell ref="B74:C74"/>
    <mergeCell ref="D74:G74"/>
    <mergeCell ref="E77:G78"/>
    <mergeCell ref="A84:G84"/>
    <mergeCell ref="A116:G117"/>
    <mergeCell ref="A119:G120"/>
    <mergeCell ref="A121:G121"/>
    <mergeCell ref="A66:A71"/>
    <mergeCell ref="B66:C66"/>
    <mergeCell ref="D66:G67"/>
    <mergeCell ref="B67:C67"/>
    <mergeCell ref="B68:C68"/>
    <mergeCell ref="D68:G69"/>
    <mergeCell ref="B69:C69"/>
    <mergeCell ref="D70:G70"/>
    <mergeCell ref="D71:G71"/>
    <mergeCell ref="D60:G61"/>
    <mergeCell ref="A62:A64"/>
    <mergeCell ref="B62:C62"/>
    <mergeCell ref="D62:G62"/>
    <mergeCell ref="B63:C63"/>
    <mergeCell ref="D63:G64"/>
    <mergeCell ref="B64:C64"/>
    <mergeCell ref="B65:C65"/>
    <mergeCell ref="D65:G65"/>
    <mergeCell ref="B51:C52"/>
    <mergeCell ref="E51:G51"/>
    <mergeCell ref="D52:G52"/>
    <mergeCell ref="D53:G53"/>
    <mergeCell ref="B54:C54"/>
    <mergeCell ref="A55:A59"/>
    <mergeCell ref="B55:C55"/>
    <mergeCell ref="D55:G56"/>
    <mergeCell ref="B56:C56"/>
    <mergeCell ref="D57:G57"/>
    <mergeCell ref="D58:G58"/>
    <mergeCell ref="B59:C59"/>
    <mergeCell ref="D59:G59"/>
    <mergeCell ref="A45:A47"/>
    <mergeCell ref="B45:C47"/>
    <mergeCell ref="D45:G45"/>
    <mergeCell ref="D46:G46"/>
    <mergeCell ref="D47:G47"/>
    <mergeCell ref="B48:C48"/>
    <mergeCell ref="B49:C49"/>
    <mergeCell ref="D49:G49"/>
    <mergeCell ref="B50:C50"/>
    <mergeCell ref="E50:F50"/>
    <mergeCell ref="E10:G10"/>
    <mergeCell ref="E14:F14"/>
    <mergeCell ref="A16:B16"/>
    <mergeCell ref="C16:D16"/>
    <mergeCell ref="A21:G22"/>
    <mergeCell ref="J24:L27"/>
    <mergeCell ref="A41:G41"/>
    <mergeCell ref="A42:G42"/>
    <mergeCell ref="B44:C44"/>
    <mergeCell ref="D44:G44"/>
  </mergeCells>
  <conditionalFormatting sqref="F48">
    <cfRule type="cellIs" dxfId="38" priority="2" stopIfTrue="1" operator="equal">
      <formula>$J$49</formula>
    </cfRule>
  </conditionalFormatting>
  <conditionalFormatting sqref="D63:G64">
    <cfRule type="notContainsText" dxfId="37" priority="1" stopIfTrue="1" operator="notContains" text="%">
      <formula>ISERROR(SEARCH("%",D63))</formula>
    </cfRule>
  </conditionalFormatting>
  <dataValidations count="1">
    <dataValidation type="list" allowBlank="1" showInputMessage="1" showErrorMessage="1" sqref="D63:G64">
      <formula1>$I$63:$I$67</formula1>
    </dataValidation>
  </dataValidations>
  <hyperlinks>
    <hyperlink ref="A42" r:id="rId1"/>
  </hyperlinks>
  <printOptions horizontalCentered="1"/>
  <pageMargins left="0.31496062992125984" right="0.31496062992125984" top="0.35433070866141736" bottom="0.35433070866141736" header="0.31496062992125984" footer="0.31496062992125984"/>
  <pageSetup paperSize="9" scale="73" fitToHeight="4" orientation="portrait" r:id="rId2"/>
  <headerFooter>
    <oddHeader>&amp;R&amp;G</oddHeader>
    <oddFooter>&amp;CPage &amp;P</oddFooter>
  </headerFooter>
  <rowBreaks count="1" manualBreakCount="1">
    <brk id="78" max="6" man="1"/>
  </rowBreaks>
  <legacyDrawingHF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FFFF00"/>
    <pageSetUpPr fitToPage="1"/>
  </sheetPr>
  <dimension ref="A1:V57"/>
  <sheetViews>
    <sheetView topLeftCell="D1" zoomScale="80" zoomScaleNormal="80" workbookViewId="0">
      <pane ySplit="1" topLeftCell="A20" activePane="bottomLeft" state="frozen"/>
      <selection activeCell="I45" sqref="I45"/>
      <selection pane="bottomLeft" activeCell="H37" sqref="H37"/>
    </sheetView>
  </sheetViews>
  <sheetFormatPr baseColWidth="10" defaultRowHeight="12.75"/>
  <cols>
    <col min="1" max="1" width="14.140625" customWidth="1"/>
    <col min="2" max="2" width="20.7109375" customWidth="1"/>
    <col min="3" max="3" width="12.85546875" customWidth="1"/>
    <col min="4" max="4" width="84.28515625" bestFit="1" customWidth="1"/>
    <col min="5" max="5" width="20.85546875" customWidth="1"/>
    <col min="6" max="6" width="11.7109375" customWidth="1"/>
    <col min="7" max="7" width="19.85546875" customWidth="1"/>
    <col min="8" max="8" width="25" customWidth="1"/>
    <col min="9" max="9" width="22.5703125" customWidth="1"/>
    <col min="10" max="10" width="9.140625" customWidth="1"/>
    <col min="11" max="12" width="11.7109375" customWidth="1"/>
    <col min="16" max="16" width="16.140625" customWidth="1"/>
    <col min="20" max="20" width="7.140625" customWidth="1"/>
  </cols>
  <sheetData>
    <row r="1" spans="1:22">
      <c r="A1" s="338" t="str">
        <f>'P GARDE'!$B$1</f>
        <v>Français</v>
      </c>
      <c r="B1" s="74" t="s">
        <v>400</v>
      </c>
      <c r="D1" s="338">
        <v>1</v>
      </c>
      <c r="F1" s="338" t="s">
        <v>293</v>
      </c>
      <c r="H1" s="74" t="s">
        <v>461</v>
      </c>
      <c r="I1" s="345">
        <v>1</v>
      </c>
      <c r="K1" t="s">
        <v>291</v>
      </c>
      <c r="L1" s="369" t="e">
        <f>P41</f>
        <v>#N/A</v>
      </c>
      <c r="N1" s="74" t="s">
        <v>476</v>
      </c>
      <c r="O1" s="74" t="s">
        <v>566</v>
      </c>
    </row>
    <row r="2" spans="1:22" ht="20.100000000000001" customHeight="1">
      <c r="A2" s="339" t="s">
        <v>118</v>
      </c>
      <c r="B2" s="399">
        <f ca="1">IF($A$1=DC!$B$1,'Offre FR'!F16,'Offre EN'!F8)</f>
        <v>43056</v>
      </c>
      <c r="C2" s="393"/>
      <c r="D2" s="393"/>
      <c r="E2" s="393"/>
    </row>
    <row r="3" spans="1:22" ht="20.100000000000001" customHeight="1">
      <c r="A3" s="339" t="str">
        <f>DC!A4</f>
        <v>N° Offre</v>
      </c>
      <c r="B3" s="388">
        <f>'P GARDE'!C15</f>
        <v>59</v>
      </c>
      <c r="C3" s="393"/>
      <c r="D3" s="393"/>
      <c r="E3" s="393"/>
    </row>
    <row r="4" spans="1:22" ht="20.100000000000001" customHeight="1">
      <c r="A4" s="339" t="str">
        <f>DC!A5</f>
        <v>Nom du projet</v>
      </c>
      <c r="B4" s="971">
        <f>'P GARDE'!C7</f>
        <v>0</v>
      </c>
      <c r="C4" s="971"/>
      <c r="D4" s="971"/>
      <c r="E4" s="971"/>
    </row>
    <row r="6" spans="1:22" ht="15" customHeight="1">
      <c r="A6" s="339" t="s">
        <v>249</v>
      </c>
      <c r="B6" s="972" t="str">
        <f>DC!B13</f>
        <v>Le montant minimum d'une commande est de 500€ HT (hors emballage et expédition). Toute modification de cablage doit être faite par COMECA ou l'un de ses prestataires.</v>
      </c>
      <c r="C6" s="972"/>
      <c r="D6" s="972"/>
      <c r="E6" s="972"/>
      <c r="F6" s="972"/>
      <c r="G6" s="972"/>
      <c r="H6" s="972"/>
      <c r="I6" s="972"/>
      <c r="J6" s="972"/>
      <c r="K6" s="972"/>
      <c r="L6" s="972"/>
    </row>
    <row r="7" spans="1:22" ht="15.75" thickBot="1">
      <c r="A7" s="339"/>
      <c r="B7" s="972"/>
      <c r="C7" s="972"/>
      <c r="D7" s="972"/>
      <c r="E7" s="972"/>
      <c r="F7" s="972"/>
      <c r="G7" s="972"/>
      <c r="H7" s="972"/>
      <c r="I7" s="972"/>
      <c r="J7" s="972"/>
      <c r="K7" s="972"/>
      <c r="L7" s="972"/>
    </row>
    <row r="8" spans="1:22" ht="26.25" thickBot="1">
      <c r="A8" s="319" t="str">
        <f>DC!B18</f>
        <v xml:space="preserve"> ITEM</v>
      </c>
      <c r="B8" s="320" t="str">
        <f>DC!C18</f>
        <v>TYPE</v>
      </c>
      <c r="C8" s="320" t="str">
        <f>DC!D18</f>
        <v>TYPE TGBT</v>
      </c>
      <c r="D8" s="320" t="str">
        <f>DC!E18</f>
        <v>DESCRIPTION</v>
      </c>
      <c r="E8" s="320" t="str">
        <f>DC!F18</f>
        <v>NB DE PÔLES</v>
      </c>
      <c r="F8" s="320" t="str">
        <f>DC!H18</f>
        <v>CALIBRE</v>
      </c>
      <c r="G8" s="320" t="str">
        <f>DC!I18</f>
        <v>PROJET</v>
      </c>
      <c r="H8" s="320" t="str">
        <f>DC!J18</f>
        <v>SCHEMA ASSOCIE</v>
      </c>
      <c r="I8" s="320" t="str">
        <f>DC!K18</f>
        <v>EMPLACEMENT</v>
      </c>
      <c r="J8" s="320" t="str">
        <f>DC!L18</f>
        <v>QTT</v>
      </c>
      <c r="K8" s="736" t="str">
        <f>DC!M18</f>
        <v>PRIX UNIT</v>
      </c>
      <c r="L8" s="737" t="str">
        <f>DC!N18</f>
        <v>PRIX TOTAL</v>
      </c>
      <c r="M8" s="749" t="s">
        <v>216</v>
      </c>
      <c r="N8" s="750" t="s">
        <v>453</v>
      </c>
      <c r="O8" s="750" t="s">
        <v>320</v>
      </c>
      <c r="P8" s="640" t="s">
        <v>454</v>
      </c>
      <c r="Q8" s="750" t="s">
        <v>449</v>
      </c>
      <c r="R8" s="640" t="s">
        <v>215</v>
      </c>
      <c r="S8" s="640" t="s">
        <v>251</v>
      </c>
      <c r="T8" s="640" t="s">
        <v>459</v>
      </c>
      <c r="U8" s="641" t="s">
        <v>562</v>
      </c>
      <c r="V8" s="640" t="s">
        <v>498</v>
      </c>
    </row>
    <row r="9" spans="1:22" hidden="1">
      <c r="A9" s="306" t="s">
        <v>446</v>
      </c>
      <c r="B9" s="299" t="s">
        <v>260</v>
      </c>
      <c r="C9" s="299" t="s">
        <v>261</v>
      </c>
      <c r="D9" s="299" t="s">
        <v>262</v>
      </c>
      <c r="E9" s="299" t="s">
        <v>263</v>
      </c>
      <c r="F9" s="299" t="s">
        <v>264</v>
      </c>
      <c r="G9" s="299" t="s">
        <v>265</v>
      </c>
      <c r="H9" s="299" t="s">
        <v>266</v>
      </c>
      <c r="I9" s="299" t="s">
        <v>267</v>
      </c>
      <c r="J9" s="299" t="s">
        <v>268</v>
      </c>
      <c r="K9" s="299" t="s">
        <v>269</v>
      </c>
      <c r="L9" s="309" t="s">
        <v>270</v>
      </c>
      <c r="M9" s="329" t="s">
        <v>455</v>
      </c>
      <c r="N9" s="337" t="s">
        <v>456</v>
      </c>
      <c r="O9" s="337" t="s">
        <v>457</v>
      </c>
      <c r="P9" s="642" t="s">
        <v>458</v>
      </c>
      <c r="Q9" s="337"/>
      <c r="R9" s="337"/>
      <c r="S9" s="337"/>
      <c r="T9" s="337"/>
      <c r="U9" s="337"/>
      <c r="V9" s="337"/>
    </row>
    <row r="10" spans="1:22" s="552" customFormat="1" ht="24.75" customHeight="1">
      <c r="A10" s="537">
        <v>1</v>
      </c>
      <c r="B10" s="671"/>
      <c r="C10" s="671"/>
      <c r="D10" s="719"/>
      <c r="E10" s="747"/>
      <c r="F10" s="748"/>
      <c r="G10" s="720"/>
      <c r="H10" s="671"/>
      <c r="I10" s="671"/>
      <c r="J10" s="671"/>
      <c r="K10" s="689">
        <f t="shared" ref="K10:K24" si="0">MROUND(U10,5)</f>
        <v>0</v>
      </c>
      <c r="L10" s="676">
        <f t="shared" ref="L10:L30" si="1">J10*K10</f>
        <v>0</v>
      </c>
      <c r="M10" s="673">
        <v>0</v>
      </c>
      <c r="N10" s="674">
        <v>0</v>
      </c>
      <c r="O10" s="674">
        <v>4</v>
      </c>
      <c r="P10" s="751" t="e">
        <f>(L10-S10-O10*[4]DC!$F$1)/L10</f>
        <v>#DIV/0!</v>
      </c>
      <c r="Q10" s="674">
        <v>1.9</v>
      </c>
      <c r="R10" s="752">
        <f>M10/1.6+O10*[4]DC!$F$1</f>
        <v>188</v>
      </c>
      <c r="S10" s="752">
        <f t="shared" ref="S10" si="2">R10*J10</f>
        <v>0</v>
      </c>
      <c r="T10" s="753">
        <f>IF(J10&gt;0,J10,0)</f>
        <v>0</v>
      </c>
      <c r="U10" s="753">
        <f>M10*Q10*(1*$I$1)</f>
        <v>0</v>
      </c>
      <c r="V10" s="753">
        <f>N10*J10</f>
        <v>0</v>
      </c>
    </row>
    <row r="11" spans="1:22" s="552" customFormat="1" ht="24.75" customHeight="1">
      <c r="A11" s="537">
        <v>2</v>
      </c>
      <c r="B11" s="671"/>
      <c r="C11" s="671"/>
      <c r="D11" s="719"/>
      <c r="E11" s="671"/>
      <c r="F11" s="671"/>
      <c r="G11" s="720"/>
      <c r="H11" s="671"/>
      <c r="I11" s="671"/>
      <c r="J11" s="671"/>
      <c r="K11" s="721">
        <f t="shared" si="0"/>
        <v>0</v>
      </c>
      <c r="L11" s="676">
        <f t="shared" si="1"/>
        <v>0</v>
      </c>
      <c r="M11" s="673">
        <v>0</v>
      </c>
      <c r="N11" s="674">
        <v>0</v>
      </c>
      <c r="O11" s="674">
        <v>4</v>
      </c>
      <c r="P11" s="751" t="e">
        <f>(L11-S11-O11*[4]DC!$F$1)/L11</f>
        <v>#DIV/0!</v>
      </c>
      <c r="Q11" s="674">
        <v>1.9</v>
      </c>
      <c r="R11" s="752">
        <f>M11/1.6+O11*[4]DC!$F$1</f>
        <v>188</v>
      </c>
      <c r="S11" s="752">
        <f t="shared" ref="S11:S30" si="3">R11*J11</f>
        <v>0</v>
      </c>
      <c r="T11" s="753">
        <f t="shared" ref="T11:T30" si="4">IF(J11&gt;0,J11,0)</f>
        <v>0</v>
      </c>
      <c r="U11" s="753">
        <f t="shared" ref="U11:U30" si="5">M11*Q11*(1*$I$1)</f>
        <v>0</v>
      </c>
      <c r="V11" s="753">
        <f t="shared" ref="V11:V30" si="6">N11*J11</f>
        <v>0</v>
      </c>
    </row>
    <row r="12" spans="1:22" s="552" customFormat="1" ht="24.75" customHeight="1">
      <c r="A12" s="537">
        <v>3</v>
      </c>
      <c r="B12" s="671"/>
      <c r="C12" s="671"/>
      <c r="D12" s="719"/>
      <c r="E12" s="671"/>
      <c r="F12" s="671"/>
      <c r="G12" s="720"/>
      <c r="H12" s="671"/>
      <c r="I12" s="671"/>
      <c r="J12" s="671"/>
      <c r="K12" s="689">
        <f t="shared" si="0"/>
        <v>0</v>
      </c>
      <c r="L12" s="676">
        <f t="shared" si="1"/>
        <v>0</v>
      </c>
      <c r="M12" s="673">
        <v>0</v>
      </c>
      <c r="N12" s="674">
        <v>0</v>
      </c>
      <c r="O12" s="674">
        <v>4</v>
      </c>
      <c r="P12" s="751" t="e">
        <f>(L12-S12-O12*[4]DC!$F$1)/L12</f>
        <v>#DIV/0!</v>
      </c>
      <c r="Q12" s="674">
        <v>1.9</v>
      </c>
      <c r="R12" s="752">
        <f>M12/1.6+O12*[4]DC!$F$1</f>
        <v>188</v>
      </c>
      <c r="S12" s="752">
        <f t="shared" si="3"/>
        <v>0</v>
      </c>
      <c r="T12" s="753">
        <f t="shared" si="4"/>
        <v>0</v>
      </c>
      <c r="U12" s="753">
        <f t="shared" si="5"/>
        <v>0</v>
      </c>
      <c r="V12" s="753">
        <f t="shared" si="6"/>
        <v>0</v>
      </c>
    </row>
    <row r="13" spans="1:22" s="552" customFormat="1" ht="24.75" customHeight="1">
      <c r="A13" s="537">
        <v>4</v>
      </c>
      <c r="B13" s="671"/>
      <c r="C13" s="671"/>
      <c r="D13" s="719"/>
      <c r="E13" s="671"/>
      <c r="F13" s="671"/>
      <c r="G13" s="720"/>
      <c r="H13" s="671"/>
      <c r="I13" s="671"/>
      <c r="J13" s="671"/>
      <c r="K13" s="721">
        <f t="shared" si="0"/>
        <v>0</v>
      </c>
      <c r="L13" s="676">
        <f t="shared" si="1"/>
        <v>0</v>
      </c>
      <c r="M13" s="673">
        <v>0</v>
      </c>
      <c r="N13" s="674">
        <v>0</v>
      </c>
      <c r="O13" s="674">
        <v>4</v>
      </c>
      <c r="P13" s="751" t="e">
        <f>(L13-S13-O13*[4]DC!$F$1)/L13</f>
        <v>#DIV/0!</v>
      </c>
      <c r="Q13" s="674">
        <v>1.9</v>
      </c>
      <c r="R13" s="752">
        <f>M13/1.6+O13*[4]DC!$F$1</f>
        <v>188</v>
      </c>
      <c r="S13" s="752">
        <f t="shared" si="3"/>
        <v>0</v>
      </c>
      <c r="T13" s="753">
        <f t="shared" si="4"/>
        <v>0</v>
      </c>
      <c r="U13" s="753">
        <f t="shared" si="5"/>
        <v>0</v>
      </c>
      <c r="V13" s="753">
        <f t="shared" si="6"/>
        <v>0</v>
      </c>
    </row>
    <row r="14" spans="1:22" s="671" customFormat="1" ht="24.95" customHeight="1">
      <c r="A14" s="537">
        <v>5</v>
      </c>
      <c r="D14" s="719"/>
      <c r="G14" s="720"/>
      <c r="K14" s="689">
        <f t="shared" si="0"/>
        <v>0</v>
      </c>
      <c r="L14" s="690">
        <f t="shared" si="1"/>
        <v>0</v>
      </c>
      <c r="M14" s="673">
        <v>0</v>
      </c>
      <c r="N14" s="674">
        <v>0</v>
      </c>
      <c r="O14" s="674">
        <v>4</v>
      </c>
      <c r="P14" s="751" t="e">
        <f>(L14-S14-O14*[4]DC!$F$1)/L14</f>
        <v>#DIV/0!</v>
      </c>
      <c r="Q14" s="674">
        <v>1.9</v>
      </c>
      <c r="R14" s="752">
        <f>M14/1.6+O14*[4]DC!$F$1</f>
        <v>188</v>
      </c>
      <c r="S14" s="752">
        <f t="shared" si="3"/>
        <v>0</v>
      </c>
      <c r="T14" s="753">
        <f t="shared" si="4"/>
        <v>0</v>
      </c>
      <c r="U14" s="753">
        <f t="shared" si="5"/>
        <v>0</v>
      </c>
      <c r="V14" s="753">
        <f t="shared" si="6"/>
        <v>0</v>
      </c>
    </row>
    <row r="15" spans="1:22" s="671" customFormat="1" ht="24.95" customHeight="1">
      <c r="A15" s="537">
        <v>6</v>
      </c>
      <c r="D15" s="719"/>
      <c r="G15" s="720"/>
      <c r="K15" s="721">
        <f t="shared" si="0"/>
        <v>0</v>
      </c>
      <c r="L15" s="676">
        <f t="shared" si="1"/>
        <v>0</v>
      </c>
      <c r="M15" s="673">
        <v>0</v>
      </c>
      <c r="N15" s="674">
        <v>0</v>
      </c>
      <c r="O15" s="674">
        <v>4</v>
      </c>
      <c r="P15" s="751" t="e">
        <f>(L15-S15-O15*[4]DC!$F$1)/L15</f>
        <v>#DIV/0!</v>
      </c>
      <c r="Q15" s="674">
        <v>1.9</v>
      </c>
      <c r="R15" s="752">
        <f>M15/1.6+O15*[4]DC!$F$1</f>
        <v>188</v>
      </c>
      <c r="S15" s="752">
        <f t="shared" si="3"/>
        <v>0</v>
      </c>
      <c r="T15" s="753">
        <f t="shared" si="4"/>
        <v>0</v>
      </c>
      <c r="U15" s="753">
        <f t="shared" si="5"/>
        <v>0</v>
      </c>
      <c r="V15" s="753">
        <f t="shared" si="6"/>
        <v>0</v>
      </c>
    </row>
    <row r="16" spans="1:22" s="671" customFormat="1" ht="24.95" customHeight="1">
      <c r="A16" s="537">
        <v>7</v>
      </c>
      <c r="D16" s="719"/>
      <c r="G16" s="720"/>
      <c r="K16" s="689">
        <f t="shared" si="0"/>
        <v>0</v>
      </c>
      <c r="L16" s="690">
        <f t="shared" si="1"/>
        <v>0</v>
      </c>
      <c r="M16" s="673">
        <v>0</v>
      </c>
      <c r="N16" s="674">
        <v>0</v>
      </c>
      <c r="O16" s="674">
        <v>4</v>
      </c>
      <c r="P16" s="751" t="e">
        <f>(L16-S16-O16*[4]DC!$F$1)/L16</f>
        <v>#DIV/0!</v>
      </c>
      <c r="Q16" s="674">
        <v>1.9</v>
      </c>
      <c r="R16" s="752">
        <f>M16/1.6+O16*[4]DC!$F$1</f>
        <v>188</v>
      </c>
      <c r="S16" s="752">
        <f t="shared" si="3"/>
        <v>0</v>
      </c>
      <c r="T16" s="753">
        <f t="shared" si="4"/>
        <v>0</v>
      </c>
      <c r="U16" s="753">
        <f t="shared" si="5"/>
        <v>0</v>
      </c>
      <c r="V16" s="753">
        <f t="shared" si="6"/>
        <v>0</v>
      </c>
    </row>
    <row r="17" spans="1:22" s="671" customFormat="1" ht="24.95" customHeight="1">
      <c r="A17" s="537">
        <v>8</v>
      </c>
      <c r="D17" s="719"/>
      <c r="G17" s="720"/>
      <c r="K17" s="721">
        <f t="shared" si="0"/>
        <v>0</v>
      </c>
      <c r="L17" s="676">
        <f t="shared" si="1"/>
        <v>0</v>
      </c>
      <c r="M17" s="673">
        <v>0</v>
      </c>
      <c r="N17" s="674">
        <v>0</v>
      </c>
      <c r="O17" s="674">
        <v>4</v>
      </c>
      <c r="P17" s="751" t="e">
        <f>(L17-S17-O17*[4]DC!$F$1)/L17</f>
        <v>#DIV/0!</v>
      </c>
      <c r="Q17" s="674">
        <v>1.9</v>
      </c>
      <c r="R17" s="752">
        <f>M17/1.6+O17*[4]DC!$F$1</f>
        <v>188</v>
      </c>
      <c r="S17" s="752">
        <f t="shared" si="3"/>
        <v>0</v>
      </c>
      <c r="T17" s="753">
        <f t="shared" si="4"/>
        <v>0</v>
      </c>
      <c r="U17" s="753">
        <f t="shared" si="5"/>
        <v>0</v>
      </c>
      <c r="V17" s="753">
        <f t="shared" si="6"/>
        <v>0</v>
      </c>
    </row>
    <row r="18" spans="1:22" s="671" customFormat="1" ht="24.95" customHeight="1">
      <c r="A18" s="537">
        <v>9</v>
      </c>
      <c r="D18" s="719"/>
      <c r="G18" s="720"/>
      <c r="K18" s="689">
        <f t="shared" si="0"/>
        <v>0</v>
      </c>
      <c r="L18" s="690">
        <f t="shared" si="1"/>
        <v>0</v>
      </c>
      <c r="M18" s="673">
        <v>0</v>
      </c>
      <c r="N18" s="674">
        <v>0</v>
      </c>
      <c r="O18" s="674">
        <v>4</v>
      </c>
      <c r="P18" s="751" t="e">
        <f>(L18-S18-O18*[4]DC!$F$1)/L18</f>
        <v>#DIV/0!</v>
      </c>
      <c r="Q18" s="674">
        <v>1.9</v>
      </c>
      <c r="R18" s="752">
        <f>M18/1.6+O18*[4]DC!$F$1</f>
        <v>188</v>
      </c>
      <c r="S18" s="752">
        <f t="shared" si="3"/>
        <v>0</v>
      </c>
      <c r="T18" s="753">
        <f t="shared" si="4"/>
        <v>0</v>
      </c>
      <c r="U18" s="753">
        <f t="shared" si="5"/>
        <v>0</v>
      </c>
      <c r="V18" s="753">
        <f t="shared" si="6"/>
        <v>0</v>
      </c>
    </row>
    <row r="19" spans="1:22" s="671" customFormat="1" ht="24.95" customHeight="1">
      <c r="A19" s="537">
        <v>10</v>
      </c>
      <c r="D19" s="719"/>
      <c r="G19" s="720"/>
      <c r="K19" s="721">
        <f t="shared" si="0"/>
        <v>0</v>
      </c>
      <c r="L19" s="676">
        <f t="shared" si="1"/>
        <v>0</v>
      </c>
      <c r="M19" s="673">
        <v>0</v>
      </c>
      <c r="N19" s="674">
        <v>0</v>
      </c>
      <c r="O19" s="674">
        <v>4</v>
      </c>
      <c r="P19" s="751" t="e">
        <f>(L19-S19-O19*[4]DC!$F$1)/L19</f>
        <v>#DIV/0!</v>
      </c>
      <c r="Q19" s="674">
        <v>1.9</v>
      </c>
      <c r="R19" s="752">
        <f>M19/1.6+O19*[4]DC!$F$1</f>
        <v>188</v>
      </c>
      <c r="S19" s="752">
        <f t="shared" si="3"/>
        <v>0</v>
      </c>
      <c r="T19" s="753">
        <f t="shared" si="4"/>
        <v>0</v>
      </c>
      <c r="U19" s="753">
        <f t="shared" si="5"/>
        <v>0</v>
      </c>
      <c r="V19" s="753">
        <f t="shared" si="6"/>
        <v>0</v>
      </c>
    </row>
    <row r="20" spans="1:22" s="671" customFormat="1" ht="24.95" customHeight="1">
      <c r="A20" s="537">
        <v>11</v>
      </c>
      <c r="D20" s="719"/>
      <c r="G20" s="720"/>
      <c r="K20" s="689">
        <f t="shared" si="0"/>
        <v>0</v>
      </c>
      <c r="L20" s="690">
        <f t="shared" si="1"/>
        <v>0</v>
      </c>
      <c r="M20" s="673">
        <v>0</v>
      </c>
      <c r="N20" s="674">
        <v>0</v>
      </c>
      <c r="O20" s="674">
        <v>4</v>
      </c>
      <c r="P20" s="751" t="e">
        <f>(L20-S20-O20*[4]DC!$F$1)/L20</f>
        <v>#DIV/0!</v>
      </c>
      <c r="Q20" s="674">
        <v>1.9</v>
      </c>
      <c r="R20" s="752">
        <f>M20/1.6+O20*[4]DC!$F$1</f>
        <v>188</v>
      </c>
      <c r="S20" s="752">
        <f t="shared" si="3"/>
        <v>0</v>
      </c>
      <c r="T20" s="753">
        <f t="shared" si="4"/>
        <v>0</v>
      </c>
      <c r="U20" s="753">
        <f t="shared" si="5"/>
        <v>0</v>
      </c>
      <c r="V20" s="753">
        <f t="shared" si="6"/>
        <v>0</v>
      </c>
    </row>
    <row r="21" spans="1:22" s="671" customFormat="1" ht="24.95" customHeight="1">
      <c r="A21" s="537">
        <v>12</v>
      </c>
      <c r="D21" s="672"/>
      <c r="K21" s="721">
        <f t="shared" si="0"/>
        <v>0</v>
      </c>
      <c r="L21" s="676">
        <f t="shared" si="1"/>
        <v>0</v>
      </c>
      <c r="M21" s="673">
        <v>0</v>
      </c>
      <c r="N21" s="674">
        <v>0</v>
      </c>
      <c r="O21" s="674">
        <v>4</v>
      </c>
      <c r="P21" s="751" t="e">
        <f>(L21-S21-O21*[4]DC!$F$1)/L21</f>
        <v>#DIV/0!</v>
      </c>
      <c r="Q21" s="674">
        <v>1.9</v>
      </c>
      <c r="R21" s="752">
        <f>M21/1.6+O21*[4]DC!$F$1</f>
        <v>188</v>
      </c>
      <c r="S21" s="752">
        <f t="shared" si="3"/>
        <v>0</v>
      </c>
      <c r="T21" s="753">
        <f t="shared" si="4"/>
        <v>0</v>
      </c>
      <c r="U21" s="753">
        <f t="shared" si="5"/>
        <v>0</v>
      </c>
      <c r="V21" s="753">
        <f t="shared" si="6"/>
        <v>0</v>
      </c>
    </row>
    <row r="22" spans="1:22" s="671" customFormat="1" ht="24.95" customHeight="1">
      <c r="A22" s="537">
        <v>13</v>
      </c>
      <c r="D22" s="672"/>
      <c r="K22" s="689">
        <f t="shared" si="0"/>
        <v>0</v>
      </c>
      <c r="L22" s="690">
        <f t="shared" si="1"/>
        <v>0</v>
      </c>
      <c r="M22" s="673">
        <v>0</v>
      </c>
      <c r="N22" s="674">
        <v>0</v>
      </c>
      <c r="O22" s="674">
        <v>4</v>
      </c>
      <c r="P22" s="751" t="e">
        <f>(L22-S22-O22*[4]DC!$F$1)/L22</f>
        <v>#DIV/0!</v>
      </c>
      <c r="Q22" s="674">
        <v>1.9</v>
      </c>
      <c r="R22" s="752">
        <f>M22/1.6+O22*[4]DC!$F$1</f>
        <v>188</v>
      </c>
      <c r="S22" s="752">
        <f t="shared" si="3"/>
        <v>0</v>
      </c>
      <c r="T22" s="753">
        <f t="shared" si="4"/>
        <v>0</v>
      </c>
      <c r="U22" s="753">
        <f t="shared" si="5"/>
        <v>0</v>
      </c>
      <c r="V22" s="753">
        <f t="shared" si="6"/>
        <v>0</v>
      </c>
    </row>
    <row r="23" spans="1:22" s="552" customFormat="1" ht="24.95" customHeight="1">
      <c r="A23" s="537">
        <v>14</v>
      </c>
      <c r="B23" s="671"/>
      <c r="C23" s="671"/>
      <c r="D23" s="672"/>
      <c r="E23" s="671"/>
      <c r="F23" s="671"/>
      <c r="G23" s="671"/>
      <c r="H23" s="671"/>
      <c r="I23" s="671"/>
      <c r="J23" s="671"/>
      <c r="K23" s="721">
        <f t="shared" si="0"/>
        <v>0</v>
      </c>
      <c r="L23" s="676">
        <f t="shared" si="1"/>
        <v>0</v>
      </c>
      <c r="M23" s="673">
        <v>0</v>
      </c>
      <c r="N23" s="674">
        <v>0</v>
      </c>
      <c r="O23" s="674">
        <v>4</v>
      </c>
      <c r="P23" s="751" t="e">
        <f>(L23-S23-O23*[4]DC!$F$1)/L23</f>
        <v>#DIV/0!</v>
      </c>
      <c r="Q23" s="674">
        <v>1.9</v>
      </c>
      <c r="R23" s="752">
        <f>M23/1.6+O23*[4]DC!$F$1</f>
        <v>188</v>
      </c>
      <c r="S23" s="752">
        <f t="shared" si="3"/>
        <v>0</v>
      </c>
      <c r="T23" s="753">
        <f t="shared" si="4"/>
        <v>0</v>
      </c>
      <c r="U23" s="753">
        <f t="shared" si="5"/>
        <v>0</v>
      </c>
      <c r="V23" s="753">
        <f t="shared" si="6"/>
        <v>0</v>
      </c>
    </row>
    <row r="24" spans="1:22" s="552" customFormat="1" ht="24.95" customHeight="1">
      <c r="A24" s="537">
        <v>15</v>
      </c>
      <c r="B24" s="671"/>
      <c r="C24" s="671"/>
      <c r="D24" s="672"/>
      <c r="E24" s="671"/>
      <c r="F24" s="671"/>
      <c r="G24" s="671"/>
      <c r="H24" s="671"/>
      <c r="I24" s="671"/>
      <c r="J24" s="671"/>
      <c r="K24" s="689">
        <f t="shared" si="0"/>
        <v>0</v>
      </c>
      <c r="L24" s="690">
        <f t="shared" si="1"/>
        <v>0</v>
      </c>
      <c r="M24" s="673">
        <v>0</v>
      </c>
      <c r="N24" s="674">
        <v>0</v>
      </c>
      <c r="O24" s="674">
        <v>4</v>
      </c>
      <c r="P24" s="751" t="e">
        <f>(L24-S24-O24*[4]DC!$F$1)/L24</f>
        <v>#DIV/0!</v>
      </c>
      <c r="Q24" s="674">
        <v>1.9</v>
      </c>
      <c r="R24" s="752">
        <f>M24/1.6+O24*[4]DC!$F$1</f>
        <v>188</v>
      </c>
      <c r="S24" s="752">
        <f t="shared" si="3"/>
        <v>0</v>
      </c>
      <c r="T24" s="753">
        <f t="shared" si="4"/>
        <v>0</v>
      </c>
      <c r="U24" s="753">
        <f t="shared" si="5"/>
        <v>0</v>
      </c>
      <c r="V24" s="753">
        <f t="shared" si="6"/>
        <v>0</v>
      </c>
    </row>
    <row r="25" spans="1:22" s="552" customFormat="1" ht="24.95" customHeight="1">
      <c r="A25" s="537">
        <v>16</v>
      </c>
      <c r="B25" s="671"/>
      <c r="C25" s="671"/>
      <c r="D25" s="672"/>
      <c r="E25" s="671"/>
      <c r="F25" s="671"/>
      <c r="G25" s="671"/>
      <c r="H25" s="671"/>
      <c r="I25" s="671"/>
      <c r="J25" s="671"/>
      <c r="K25" s="721">
        <f>MROUND(U26,5)</f>
        <v>0</v>
      </c>
      <c r="L25" s="722">
        <f t="shared" si="1"/>
        <v>0</v>
      </c>
      <c r="M25" s="673">
        <v>0</v>
      </c>
      <c r="N25" s="674">
        <v>0</v>
      </c>
      <c r="O25" s="674">
        <v>4</v>
      </c>
      <c r="P25" s="751" t="e">
        <f>(L25-S25-O25*[4]DC!$F$1)/L25</f>
        <v>#DIV/0!</v>
      </c>
      <c r="Q25" s="674">
        <v>1.9</v>
      </c>
      <c r="R25" s="752">
        <f>M25/1.6+O25*[4]DC!$F$1</f>
        <v>188</v>
      </c>
      <c r="S25" s="752">
        <f t="shared" si="3"/>
        <v>0</v>
      </c>
      <c r="T25" s="753">
        <f t="shared" si="4"/>
        <v>0</v>
      </c>
      <c r="U25" s="753">
        <f t="shared" si="5"/>
        <v>0</v>
      </c>
      <c r="V25" s="753">
        <f t="shared" si="6"/>
        <v>0</v>
      </c>
    </row>
    <row r="26" spans="1:22" s="552" customFormat="1" ht="24.95" customHeight="1">
      <c r="A26" s="537">
        <v>17</v>
      </c>
      <c r="B26" s="671"/>
      <c r="C26" s="671"/>
      <c r="D26" s="672"/>
      <c r="E26" s="671"/>
      <c r="F26" s="671"/>
      <c r="G26" s="671"/>
      <c r="H26" s="671"/>
      <c r="I26" s="671"/>
      <c r="J26" s="671"/>
      <c r="K26" s="689">
        <f>MROUND(U27,5)</f>
        <v>0</v>
      </c>
      <c r="L26" s="690">
        <f>J26*K25</f>
        <v>0</v>
      </c>
      <c r="M26" s="673">
        <v>0</v>
      </c>
      <c r="N26" s="674">
        <v>0</v>
      </c>
      <c r="O26" s="674">
        <v>4</v>
      </c>
      <c r="P26" s="751" t="e">
        <f>(L26-S26-O26*[4]DC!$F$1)/L26</f>
        <v>#DIV/0!</v>
      </c>
      <c r="Q26" s="674">
        <v>1.9</v>
      </c>
      <c r="R26" s="752">
        <f>M26/1.6+O26*[4]DC!$F$1</f>
        <v>188</v>
      </c>
      <c r="S26" s="752">
        <f t="shared" si="3"/>
        <v>0</v>
      </c>
      <c r="T26" s="753">
        <f t="shared" si="4"/>
        <v>0</v>
      </c>
      <c r="U26" s="753">
        <f t="shared" si="5"/>
        <v>0</v>
      </c>
      <c r="V26" s="753">
        <f t="shared" si="6"/>
        <v>0</v>
      </c>
    </row>
    <row r="27" spans="1:22" s="552" customFormat="1" ht="24.95" customHeight="1">
      <c r="A27" s="537">
        <v>18</v>
      </c>
      <c r="B27" s="671"/>
      <c r="C27" s="671"/>
      <c r="D27" s="672"/>
      <c r="E27" s="671"/>
      <c r="F27" s="671"/>
      <c r="G27" s="671"/>
      <c r="H27" s="671"/>
      <c r="I27" s="671"/>
      <c r="J27" s="671"/>
      <c r="K27" s="675">
        <f t="shared" ref="K27:K30" si="7">MROUND(U27,5)</f>
        <v>0</v>
      </c>
      <c r="L27" s="676">
        <f t="shared" si="1"/>
        <v>0</v>
      </c>
      <c r="M27" s="673">
        <v>0</v>
      </c>
      <c r="N27" s="674">
        <v>0</v>
      </c>
      <c r="O27" s="674">
        <v>4</v>
      </c>
      <c r="P27" s="751" t="e">
        <f>(L27-S27-O27*[4]DC!$F$1)/L27</f>
        <v>#DIV/0!</v>
      </c>
      <c r="Q27" s="674">
        <v>1.9</v>
      </c>
      <c r="R27" s="752">
        <f>M27/1.6+O27*[4]DC!$F$1</f>
        <v>188</v>
      </c>
      <c r="S27" s="752">
        <f t="shared" si="3"/>
        <v>0</v>
      </c>
      <c r="T27" s="753">
        <f t="shared" si="4"/>
        <v>0</v>
      </c>
      <c r="U27" s="753">
        <f t="shared" si="5"/>
        <v>0</v>
      </c>
      <c r="V27" s="753">
        <f t="shared" si="6"/>
        <v>0</v>
      </c>
    </row>
    <row r="28" spans="1:22" s="552" customFormat="1" ht="24.95" customHeight="1">
      <c r="A28" s="537">
        <v>19</v>
      </c>
      <c r="B28" s="671"/>
      <c r="C28" s="671"/>
      <c r="D28" s="672"/>
      <c r="E28" s="671"/>
      <c r="F28" s="671"/>
      <c r="G28" s="671"/>
      <c r="H28" s="671"/>
      <c r="I28" s="671"/>
      <c r="J28" s="671"/>
      <c r="K28" s="689">
        <f t="shared" si="7"/>
        <v>0</v>
      </c>
      <c r="L28" s="690">
        <f t="shared" si="1"/>
        <v>0</v>
      </c>
      <c r="M28" s="673">
        <v>0</v>
      </c>
      <c r="N28" s="674">
        <v>0</v>
      </c>
      <c r="O28" s="674">
        <v>4</v>
      </c>
      <c r="P28" s="751" t="e">
        <f>(L28-S28-O28*[4]DC!$F$1)/L28</f>
        <v>#DIV/0!</v>
      </c>
      <c r="Q28" s="674">
        <v>1.9</v>
      </c>
      <c r="R28" s="752">
        <f>M28/1.6+O28*[4]DC!$F$1</f>
        <v>188</v>
      </c>
      <c r="S28" s="752">
        <f t="shared" si="3"/>
        <v>0</v>
      </c>
      <c r="T28" s="753">
        <f t="shared" si="4"/>
        <v>0</v>
      </c>
      <c r="U28" s="753">
        <f t="shared" si="5"/>
        <v>0</v>
      </c>
      <c r="V28" s="753">
        <f t="shared" si="6"/>
        <v>0</v>
      </c>
    </row>
    <row r="29" spans="1:22" s="552" customFormat="1" ht="24.95" customHeight="1">
      <c r="A29" s="537">
        <v>20</v>
      </c>
      <c r="B29" s="671"/>
      <c r="C29" s="671"/>
      <c r="D29" s="672"/>
      <c r="E29" s="671"/>
      <c r="F29" s="671"/>
      <c r="G29" s="671"/>
      <c r="H29" s="671"/>
      <c r="I29" s="671"/>
      <c r="J29" s="671"/>
      <c r="K29" s="675">
        <f t="shared" si="7"/>
        <v>0</v>
      </c>
      <c r="L29" s="676">
        <f t="shared" si="1"/>
        <v>0</v>
      </c>
      <c r="M29" s="673">
        <v>0</v>
      </c>
      <c r="N29" s="674">
        <v>0</v>
      </c>
      <c r="O29" s="674">
        <v>4</v>
      </c>
      <c r="P29" s="751" t="e">
        <f>(L29-S29-O29*[4]DC!$F$1)/L29</f>
        <v>#DIV/0!</v>
      </c>
      <c r="Q29" s="674">
        <v>1.9</v>
      </c>
      <c r="R29" s="752">
        <f>M29/1.6+O29*[4]DC!$F$1</f>
        <v>188</v>
      </c>
      <c r="S29" s="752">
        <f t="shared" si="3"/>
        <v>0</v>
      </c>
      <c r="T29" s="753">
        <f t="shared" si="4"/>
        <v>0</v>
      </c>
      <c r="U29" s="753">
        <f t="shared" si="5"/>
        <v>0</v>
      </c>
      <c r="V29" s="753">
        <f t="shared" si="6"/>
        <v>0</v>
      </c>
    </row>
    <row r="30" spans="1:22" s="552" customFormat="1" ht="24.95" customHeight="1" thickBot="1">
      <c r="A30" s="537">
        <v>21</v>
      </c>
      <c r="B30" s="671"/>
      <c r="C30" s="671"/>
      <c r="D30" s="672"/>
      <c r="E30" s="671"/>
      <c r="F30" s="671"/>
      <c r="G30" s="671"/>
      <c r="H30" s="671"/>
      <c r="I30" s="671"/>
      <c r="J30" s="671"/>
      <c r="K30" s="689">
        <f t="shared" si="7"/>
        <v>0</v>
      </c>
      <c r="L30" s="690">
        <f t="shared" si="1"/>
        <v>0</v>
      </c>
      <c r="M30" s="673">
        <v>0</v>
      </c>
      <c r="N30" s="674">
        <v>0</v>
      </c>
      <c r="O30" s="674">
        <v>4</v>
      </c>
      <c r="P30" s="751" t="e">
        <f>(L30-S30-O30*[4]DC!$F$1)/L30</f>
        <v>#DIV/0!</v>
      </c>
      <c r="Q30" s="674">
        <v>1.9</v>
      </c>
      <c r="R30" s="752">
        <f>M30/1.6+O30*[4]DC!$F$1</f>
        <v>188</v>
      </c>
      <c r="S30" s="752">
        <f t="shared" si="3"/>
        <v>0</v>
      </c>
      <c r="T30" s="753">
        <f t="shared" si="4"/>
        <v>0</v>
      </c>
      <c r="U30" s="753">
        <f t="shared" si="5"/>
        <v>0</v>
      </c>
      <c r="V30" s="753">
        <f t="shared" si="6"/>
        <v>0</v>
      </c>
    </row>
    <row r="31" spans="1:22" s="393" customFormat="1" ht="24.75" customHeight="1" thickBot="1">
      <c r="A31" s="967" t="str">
        <f>DC!A24</f>
        <v>SOUS TOTAL HT</v>
      </c>
      <c r="B31" s="968"/>
      <c r="C31" s="968"/>
      <c r="D31" s="968"/>
      <c r="E31" s="968"/>
      <c r="F31" s="968"/>
      <c r="G31" s="968"/>
      <c r="H31" s="968"/>
      <c r="I31" s="968"/>
      <c r="J31" s="969">
        <f>SUM(L10:L30)</f>
        <v>0</v>
      </c>
      <c r="K31" s="969"/>
      <c r="L31" s="970"/>
      <c r="M31" s="767" t="s">
        <v>493</v>
      </c>
      <c r="N31" s="768" t="s">
        <v>474</v>
      </c>
      <c r="O31" s="380"/>
      <c r="P31" s="385"/>
      <c r="R31" s="385"/>
    </row>
    <row r="32" spans="1:22" s="552" customFormat="1" ht="23.25" hidden="1" customHeight="1" thickBot="1">
      <c r="A32" s="545" t="s">
        <v>343</v>
      </c>
      <c r="B32" s="546" t="str">
        <f>DC!B42</f>
        <v>Services sur site</v>
      </c>
      <c r="C32" s="546"/>
      <c r="D32" s="546" t="str">
        <f>DC!C42</f>
        <v>Installation des tiroirs</v>
      </c>
      <c r="E32" s="547"/>
      <c r="F32" s="546"/>
      <c r="H32" s="546"/>
      <c r="I32" s="546"/>
      <c r="J32" s="546"/>
      <c r="K32" s="548"/>
      <c r="L32" s="549"/>
      <c r="M32" s="550">
        <v>0</v>
      </c>
      <c r="N32" s="551">
        <f>L32-(L32*M32)</f>
        <v>0</v>
      </c>
      <c r="Q32" s="553"/>
      <c r="S32" s="554"/>
    </row>
    <row r="33" spans="1:18" s="340" customFormat="1" ht="17.100000000000001" hidden="1" customHeight="1" thickBot="1">
      <c r="A33" s="342"/>
      <c r="B33" s="341"/>
      <c r="C33" s="341"/>
      <c r="D33" s="341"/>
      <c r="E33" s="341"/>
      <c r="F33" s="341"/>
      <c r="G33" s="341"/>
      <c r="H33" s="341"/>
      <c r="I33" s="341"/>
      <c r="J33" s="341"/>
      <c r="K33" s="341"/>
      <c r="L33" s="343"/>
    </row>
    <row r="34" spans="1:18" ht="17.100000000000001" hidden="1" customHeight="1" thickBot="1">
      <c r="A34" s="973" t="str">
        <f>DC!A25</f>
        <v>SOUS TOTAL HT SERVICES</v>
      </c>
      <c r="B34" s="974"/>
      <c r="C34" s="974"/>
      <c r="D34" s="974"/>
      <c r="E34" s="974"/>
      <c r="F34" s="974"/>
      <c r="G34" s="974"/>
      <c r="H34" s="974"/>
      <c r="I34" s="974"/>
      <c r="J34" s="975">
        <f>L32</f>
        <v>0</v>
      </c>
      <c r="K34" s="975"/>
      <c r="L34" s="976"/>
      <c r="M34" s="366" t="s">
        <v>216</v>
      </c>
      <c r="N34" s="349" t="s">
        <v>460</v>
      </c>
      <c r="O34" s="349" t="s">
        <v>473</v>
      </c>
      <c r="P34" s="349" t="s">
        <v>472</v>
      </c>
    </row>
    <row r="35" spans="1:18" s="730" customFormat="1" ht="30.75" customHeight="1" thickBot="1">
      <c r="A35" s="725" t="s">
        <v>343</v>
      </c>
      <c r="B35" s="726" t="s">
        <v>247</v>
      </c>
      <c r="C35" s="726"/>
      <c r="D35" s="745" t="s">
        <v>694</v>
      </c>
      <c r="E35" s="977" t="s">
        <v>695</v>
      </c>
      <c r="F35" s="977"/>
      <c r="G35" s="977"/>
      <c r="H35" s="977"/>
      <c r="I35" s="977"/>
      <c r="J35" s="977"/>
      <c r="K35" s="977"/>
      <c r="L35" s="727">
        <v>0</v>
      </c>
      <c r="M35" s="728"/>
      <c r="N35" s="729"/>
      <c r="O35" s="729"/>
      <c r="P35" s="729"/>
    </row>
    <row r="36" spans="1:18" s="735" customFormat="1" ht="27" customHeight="1" thickBot="1">
      <c r="A36" s="731"/>
      <c r="B36" s="732"/>
      <c r="C36" s="732"/>
      <c r="D36" s="732" t="s">
        <v>661</v>
      </c>
      <c r="E36" s="732"/>
      <c r="F36" s="732"/>
      <c r="G36" s="732"/>
      <c r="H36" s="732"/>
      <c r="I36" s="732"/>
      <c r="J36" s="969">
        <f>L35</f>
        <v>0</v>
      </c>
      <c r="K36" s="969"/>
      <c r="L36" s="970"/>
      <c r="M36" s="733"/>
      <c r="N36" s="734"/>
      <c r="O36" s="734"/>
      <c r="P36" s="734"/>
    </row>
    <row r="37" spans="1:18" s="541" customFormat="1" ht="24" customHeight="1">
      <c r="A37" s="537" t="s">
        <v>343</v>
      </c>
      <c r="B37" s="538" t="str">
        <f>DC!B46</f>
        <v>Emballage</v>
      </c>
      <c r="C37" s="538"/>
      <c r="D37" s="538" t="s">
        <v>670</v>
      </c>
      <c r="E37" s="538"/>
      <c r="F37" s="538"/>
      <c r="G37" s="538"/>
      <c r="H37" s="538"/>
      <c r="I37" s="538"/>
      <c r="J37" s="980"/>
      <c r="K37" s="980"/>
      <c r="L37" s="981"/>
      <c r="M37" s="539" t="e">
        <f>N37*P37</f>
        <v>#N/A</v>
      </c>
      <c r="N37" s="723" t="e">
        <f>VLOOKUP('Fiche prix'!D37,DC!C46:D48,2,0)</f>
        <v>#N/A</v>
      </c>
      <c r="O37" s="724">
        <v>3</v>
      </c>
      <c r="P37" s="724">
        <f>SUM(J10:J30)</f>
        <v>0</v>
      </c>
    </row>
    <row r="38" spans="1:18" s="541" customFormat="1" ht="22.5" customHeight="1" thickBot="1">
      <c r="A38" s="542" t="s">
        <v>343</v>
      </c>
      <c r="B38" s="543" t="str">
        <f>DC!B54</f>
        <v>InCoTerm</v>
      </c>
      <c r="C38" s="543"/>
      <c r="D38" s="543" t="s">
        <v>280</v>
      </c>
      <c r="E38" s="691"/>
      <c r="F38" s="669"/>
      <c r="G38" s="543"/>
      <c r="H38" s="543"/>
      <c r="I38" s="543"/>
      <c r="J38" s="982"/>
      <c r="K38" s="982"/>
      <c r="L38" s="983"/>
      <c r="M38" s="544">
        <v>50</v>
      </c>
      <c r="O38" s="540">
        <f>DC!G11</f>
        <v>3</v>
      </c>
    </row>
    <row r="39" spans="1:18" s="393" customFormat="1" ht="25.5" customHeight="1" thickBot="1">
      <c r="A39" s="967" t="str">
        <f>DC!A26</f>
        <v>SOUS TOTAL HT TRANSPORT &amp; EMBALLAGE</v>
      </c>
      <c r="B39" s="968"/>
      <c r="C39" s="968"/>
      <c r="D39" s="968"/>
      <c r="E39" s="968"/>
      <c r="F39" s="968"/>
      <c r="G39" s="968"/>
      <c r="H39" s="968"/>
      <c r="I39" s="968"/>
      <c r="J39" s="969"/>
      <c r="K39" s="969"/>
      <c r="L39" s="970"/>
      <c r="N39" s="769"/>
      <c r="O39" s="770" t="s">
        <v>215</v>
      </c>
      <c r="P39" s="771" t="s">
        <v>32</v>
      </c>
    </row>
    <row r="40" spans="1:18" s="552" customFormat="1" ht="27.75" customHeight="1">
      <c r="A40" s="742" t="s">
        <v>343</v>
      </c>
      <c r="B40" s="677" t="str">
        <f>DC!B34</f>
        <v>Plans et schémas</v>
      </c>
      <c r="C40" s="678"/>
      <c r="D40" s="978" t="str">
        <f>DC!C34</f>
        <v>Fourniture des schémas tiroirs et plan de face  avant TGBT de l'offre</v>
      </c>
      <c r="E40" s="979"/>
      <c r="F40" s="679" t="str">
        <f>DC!D34</f>
        <v>Sous réserve des éléments fournis par le client</v>
      </c>
      <c r="G40" s="679"/>
      <c r="H40" s="535"/>
      <c r="I40" s="535"/>
      <c r="J40" s="536"/>
      <c r="K40" s="536"/>
      <c r="L40" s="746">
        <v>0</v>
      </c>
      <c r="M40" s="539">
        <v>150</v>
      </c>
      <c r="N40" s="680" t="s">
        <v>463</v>
      </c>
      <c r="O40" s="681">
        <f>SUM(S10:S30)+C48</f>
        <v>3948</v>
      </c>
      <c r="P40" s="682" t="e">
        <f>(J31-O40)/J31</f>
        <v>#DIV/0!</v>
      </c>
    </row>
    <row r="41" spans="1:18" s="541" customFormat="1" ht="23.25" hidden="1" customHeight="1" thickBot="1">
      <c r="A41" s="377" t="s">
        <v>343</v>
      </c>
      <c r="B41" s="683" t="str">
        <f>DC!A38</f>
        <v>Frais</v>
      </c>
      <c r="C41" s="684"/>
      <c r="D41" s="683" t="str">
        <f>DC!B38</f>
        <v>Pas de frais</v>
      </c>
      <c r="E41" s="684"/>
      <c r="F41" s="684" t="str">
        <f>DC!D38</f>
        <v>Frais de légalisation pour documentation</v>
      </c>
      <c r="G41" s="378"/>
      <c r="H41" s="378"/>
      <c r="I41" s="378"/>
      <c r="J41" s="379"/>
      <c r="K41" s="379"/>
      <c r="L41" s="685"/>
      <c r="N41" s="686" t="s">
        <v>464</v>
      </c>
      <c r="O41" s="687" t="e">
        <f>O40+C48+N32+G50+G51+M40</f>
        <v>#N/A</v>
      </c>
      <c r="P41" s="688" t="e">
        <f>(J44-O40-N32-G50-G51)/J44</f>
        <v>#N/A</v>
      </c>
    </row>
    <row r="42" spans="1:18" ht="15" hidden="1">
      <c r="A42" s="373"/>
      <c r="B42" s="374"/>
      <c r="C42" s="374"/>
      <c r="D42" s="374"/>
      <c r="E42" s="374"/>
      <c r="F42" s="374"/>
      <c r="G42" s="374"/>
      <c r="H42" s="374"/>
      <c r="I42" s="374"/>
      <c r="J42" s="375"/>
      <c r="K42" s="375"/>
      <c r="L42" s="376"/>
      <c r="N42" s="370"/>
      <c r="O42" s="371"/>
      <c r="P42" s="372"/>
    </row>
    <row r="43" spans="1:18" ht="13.5" thickBot="1">
      <c r="A43" s="306"/>
      <c r="B43" s="299"/>
      <c r="C43" s="299"/>
      <c r="D43" s="299"/>
      <c r="E43" s="299"/>
      <c r="F43" s="299"/>
      <c r="G43" s="299"/>
      <c r="H43" s="299"/>
      <c r="I43" s="299"/>
      <c r="J43" s="299"/>
      <c r="K43" s="299"/>
      <c r="L43" s="309"/>
      <c r="R43" s="305"/>
    </row>
    <row r="44" spans="1:18" s="393" customFormat="1" ht="23.25" customHeight="1" thickBot="1">
      <c r="A44" s="967" t="str">
        <f>DC!A27</f>
        <v>PRIX TOTAL HT</v>
      </c>
      <c r="B44" s="968"/>
      <c r="C44" s="968"/>
      <c r="D44" s="968"/>
      <c r="E44" s="968"/>
      <c r="F44" s="968"/>
      <c r="G44" s="968"/>
      <c r="H44" s="968"/>
      <c r="I44" s="968"/>
      <c r="J44" s="969">
        <f>J31+J36+J39+L40+L41</f>
        <v>0</v>
      </c>
      <c r="K44" s="969"/>
      <c r="L44" s="970"/>
      <c r="R44" s="766"/>
    </row>
    <row r="45" spans="1:18" ht="13.5" thickBot="1"/>
    <row r="46" spans="1:18" ht="13.5" thickBot="1">
      <c r="A46" s="360" t="s">
        <v>465</v>
      </c>
      <c r="B46" s="361"/>
      <c r="C46" s="361"/>
      <c r="D46" s="361"/>
      <c r="E46" s="362"/>
      <c r="J46" s="360" t="s">
        <v>31</v>
      </c>
      <c r="K46" s="382"/>
      <c r="L46" s="383"/>
    </row>
    <row r="47" spans="1:18" ht="25.5">
      <c r="A47" s="364" t="s">
        <v>496</v>
      </c>
      <c r="B47" s="365" t="s">
        <v>468</v>
      </c>
      <c r="C47" s="365" t="s">
        <v>469</v>
      </c>
      <c r="D47" s="365" t="s">
        <v>470</v>
      </c>
      <c r="E47" s="363" t="s">
        <v>32</v>
      </c>
      <c r="F47" s="360" t="s">
        <v>466</v>
      </c>
      <c r="G47" s="361"/>
      <c r="H47" s="362"/>
      <c r="J47" s="384"/>
      <c r="K47" s="385" t="s">
        <v>467</v>
      </c>
      <c r="L47" s="363" t="s">
        <v>32</v>
      </c>
    </row>
    <row r="48" spans="1:18" s="340" customFormat="1" ht="15.75" thickBot="1">
      <c r="A48" s="643">
        <f>SUBTOTAL(109,V10:V30)</f>
        <v>0</v>
      </c>
      <c r="B48" s="644">
        <f>SUBTOTAL(109,O10:O30)</f>
        <v>84</v>
      </c>
      <c r="C48" s="645">
        <f>B48*DC!F1</f>
        <v>3948</v>
      </c>
      <c r="D48" s="646">
        <f>O40</f>
        <v>3948</v>
      </c>
      <c r="E48" s="647" t="e">
        <f>P40</f>
        <v>#DIV/0!</v>
      </c>
      <c r="F48" s="344"/>
      <c r="G48" s="380" t="s">
        <v>467</v>
      </c>
      <c r="H48" s="381" t="s">
        <v>32</v>
      </c>
      <c r="J48" s="386"/>
      <c r="K48" s="368" t="e">
        <f>O41</f>
        <v>#N/A</v>
      </c>
      <c r="L48" s="387" t="e">
        <f>P41</f>
        <v>#N/A</v>
      </c>
    </row>
    <row r="49" spans="4:8">
      <c r="F49" s="355" t="s">
        <v>471</v>
      </c>
      <c r="G49" s="367">
        <f>N32</f>
        <v>0</v>
      </c>
      <c r="H49" s="356">
        <f>M32</f>
        <v>0</v>
      </c>
    </row>
    <row r="50" spans="4:8">
      <c r="F50" s="355" t="s">
        <v>29</v>
      </c>
      <c r="G50" s="354" t="e">
        <f>50+(50*P37)/5+M37</f>
        <v>#N/A</v>
      </c>
      <c r="H50" s="356" t="e">
        <f>(J37-G50)/J37</f>
        <v>#N/A</v>
      </c>
    </row>
    <row r="51" spans="4:8" ht="13.5" thickBot="1">
      <c r="F51" s="357" t="s">
        <v>428</v>
      </c>
      <c r="G51" s="358">
        <f>M38</f>
        <v>50</v>
      </c>
      <c r="H51" s="359" t="e">
        <f>(J38-G51)/J38</f>
        <v>#DIV/0!</v>
      </c>
    </row>
    <row r="57" spans="4:8">
      <c r="D57" s="80"/>
    </row>
  </sheetData>
  <mergeCells count="15">
    <mergeCell ref="A44:I44"/>
    <mergeCell ref="J44:L44"/>
    <mergeCell ref="B4:E4"/>
    <mergeCell ref="B6:L7"/>
    <mergeCell ref="A31:I31"/>
    <mergeCell ref="J31:L31"/>
    <mergeCell ref="A34:I34"/>
    <mergeCell ref="J34:L34"/>
    <mergeCell ref="E35:K35"/>
    <mergeCell ref="J36:L36"/>
    <mergeCell ref="A39:I39"/>
    <mergeCell ref="J39:L39"/>
    <mergeCell ref="D40:E40"/>
    <mergeCell ref="J37:L37"/>
    <mergeCell ref="J38:L38"/>
  </mergeCells>
  <conditionalFormatting sqref="H49:H51 L48 P40:P41 E48 L1">
    <cfRule type="cellIs" dxfId="36" priority="26" stopIfTrue="1" operator="lessThan">
      <formula>0.45</formula>
    </cfRule>
    <cfRule type="cellIs" dxfId="35" priority="27" stopIfTrue="1" operator="between">
      <formula>0.4</formula>
      <formula>0.65</formula>
    </cfRule>
    <cfRule type="cellIs" dxfId="34" priority="28" stopIfTrue="1" operator="greaterThan">
      <formula>0.65</formula>
    </cfRule>
    <cfRule type="cellIs" dxfId="33" priority="29" stopIfTrue="1" operator="between">
      <formula>45</formula>
      <formula>0.65</formula>
    </cfRule>
    <cfRule type="cellIs" dxfId="32" priority="30" stopIfTrue="1" operator="greaterThan">
      <formula>0.65</formula>
    </cfRule>
  </conditionalFormatting>
  <conditionalFormatting sqref="P10:P30">
    <cfRule type="cellIs" dxfId="31" priority="1" stopIfTrue="1" operator="lessThan">
      <formula>0.45</formula>
    </cfRule>
    <cfRule type="cellIs" dxfId="30" priority="2" stopIfTrue="1" operator="between">
      <formula>0.4</formula>
      <formula>0.65</formula>
    </cfRule>
    <cfRule type="cellIs" dxfId="29" priority="3" stopIfTrue="1" operator="greaterThan">
      <formula>0.65</formula>
    </cfRule>
    <cfRule type="cellIs" dxfId="28" priority="4" stopIfTrue="1" operator="between">
      <formula>45</formula>
      <formula>0.65</formula>
    </cfRule>
    <cfRule type="cellIs" dxfId="27" priority="5" stopIfTrue="1" operator="greaterThan">
      <formula>0.65</formula>
    </cfRule>
  </conditionalFormatting>
  <printOptions horizontalCentered="1"/>
  <pageMargins left="0.70866141732283472" right="0.70866141732283472" top="0.74803149606299213" bottom="0.74803149606299213" header="0.31496062992125984" footer="0.31496062992125984"/>
  <pageSetup paperSize="9" scale="49" fitToHeight="2" orientation="landscape" r:id="rId1"/>
  <headerFooter>
    <oddHeader>&amp;R&amp;G</oddHeader>
    <oddFooter>&amp;CPage &amp;P</oddFooter>
  </headerFooter>
  <legacyDrawing r:id="rId2"/>
  <legacyDrawingHF r:id="rId3"/>
  <tableParts count="1">
    <tablePart r:id="rId4"/>
  </tableParts>
  <extLst>
    <ext xmlns:x14="http://schemas.microsoft.com/office/spreadsheetml/2009/9/main" uri="{CCE6A557-97BC-4b89-ADB6-D9C93CAAB3DF}">
      <x14:dataValidations xmlns:xm="http://schemas.microsoft.com/office/excel/2006/main" count="5">
        <x14:dataValidation type="list" allowBlank="1" showInputMessage="1" showErrorMessage="1">
          <x14:formula1>
            <xm:f>DC!$C$46:$C$48</xm:f>
          </x14:formula1>
          <xm:sqref>D37</xm:sqref>
        </x14:dataValidation>
        <x14:dataValidation type="list" allowBlank="1" showInputMessage="1" showErrorMessage="1">
          <x14:formula1>
            <xm:f>DC!$C$54:$C$64</xm:f>
          </x14:formula1>
          <xm:sqref>D38</xm:sqref>
        </x14:dataValidation>
        <x14:dataValidation type="list" allowBlank="1" showInputMessage="1" showErrorMessage="1">
          <x14:formula1>
            <xm:f>DC!$B$30:$F$30</xm:f>
          </x14:formula1>
          <xm:sqref>B10:B30</xm:sqref>
        </x14:dataValidation>
        <x14:dataValidation type="list" allowBlank="1" showInputMessage="1" showErrorMessage="1">
          <x14:formula1>
            <xm:f>DC!$B$74:$G$74</xm:f>
          </x14:formula1>
          <xm:sqref>C10:C30</xm:sqref>
        </x14:dataValidation>
        <x14:dataValidation type="list" allowBlank="1" showInputMessage="1" showErrorMessage="1">
          <x14:formula1>
            <xm:f>DC!$F$2:$G$2</xm:f>
          </x14:formula1>
          <xm:sqref>F1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J46"/>
  <sheetViews>
    <sheetView topLeftCell="A19" zoomScaleNormal="100" workbookViewId="0">
      <selection activeCell="J44" sqref="J44"/>
    </sheetView>
  </sheetViews>
  <sheetFormatPr baseColWidth="10" defaultRowHeight="12.75"/>
  <cols>
    <col min="8" max="8" width="12.85546875" customWidth="1"/>
  </cols>
  <sheetData>
    <row r="1" spans="1:10" ht="13.5" thickBot="1"/>
    <row r="2" spans="1:10" ht="19.5" thickBot="1">
      <c r="A2" s="575" t="s">
        <v>598</v>
      </c>
      <c r="B2" s="576"/>
      <c r="C2" s="577"/>
      <c r="D2" s="658"/>
      <c r="E2" s="655"/>
      <c r="F2" s="655"/>
      <c r="G2" s="655"/>
      <c r="H2" s="659"/>
    </row>
    <row r="3" spans="1:10" ht="18.75" thickBot="1">
      <c r="A3" s="580"/>
      <c r="B3" s="580"/>
      <c r="C3" s="580"/>
      <c r="D3" s="580"/>
      <c r="E3" s="580"/>
      <c r="F3" s="580"/>
      <c r="G3" s="580"/>
      <c r="H3" s="580"/>
    </row>
    <row r="4" spans="1:10" ht="18.75">
      <c r="A4" s="581"/>
      <c r="B4" s="582"/>
      <c r="C4" s="555"/>
      <c r="D4" s="568" t="s">
        <v>599</v>
      </c>
      <c r="E4" s="657"/>
      <c r="F4" s="568"/>
      <c r="G4" s="582"/>
      <c r="H4" s="583"/>
      <c r="J4" s="653" t="s">
        <v>25</v>
      </c>
    </row>
    <row r="5" spans="1:10" ht="18.75">
      <c r="A5" s="584"/>
      <c r="B5" s="580"/>
      <c r="C5" s="299"/>
      <c r="D5" s="585" t="s">
        <v>600</v>
      </c>
      <c r="E5" s="638" t="str">
        <f>'P GARDE'!C12</f>
        <v xml:space="preserve"> </v>
      </c>
      <c r="F5" s="586"/>
      <c r="G5" s="587"/>
      <c r="H5" s="588"/>
      <c r="J5" s="652" t="s">
        <v>119</v>
      </c>
    </row>
    <row r="6" spans="1:10" ht="18.75">
      <c r="A6" s="584"/>
      <c r="B6" s="587"/>
      <c r="C6" s="299"/>
      <c r="D6" s="585" t="s">
        <v>379</v>
      </c>
      <c r="E6" s="639" t="str">
        <f>'P GARDE'!C10</f>
        <v xml:space="preserve"> </v>
      </c>
      <c r="F6" s="586"/>
      <c r="G6" s="580"/>
      <c r="H6" s="589"/>
      <c r="J6" s="634" t="s">
        <v>645</v>
      </c>
    </row>
    <row r="7" spans="1:10" ht="19.5" thickBot="1">
      <c r="A7" s="590"/>
      <c r="B7" s="591"/>
      <c r="C7" s="301"/>
      <c r="D7" s="592" t="s">
        <v>601</v>
      </c>
      <c r="E7" s="656"/>
      <c r="F7" s="594"/>
      <c r="G7" s="593"/>
      <c r="H7" s="595"/>
    </row>
    <row r="8" spans="1:10" ht="18.75">
      <c r="A8" s="596"/>
      <c r="B8" s="587"/>
      <c r="C8" s="596"/>
      <c r="D8" s="580"/>
      <c r="E8" s="580"/>
      <c r="F8" s="586"/>
      <c r="G8" s="580"/>
      <c r="H8" s="586"/>
    </row>
    <row r="9" spans="1:10" ht="19.5" thickBot="1">
      <c r="A9" s="596"/>
      <c r="B9" s="587"/>
      <c r="C9" s="587"/>
      <c r="D9" s="580"/>
      <c r="E9" s="580"/>
      <c r="F9" s="586"/>
      <c r="G9" s="580"/>
      <c r="H9" s="586"/>
    </row>
    <row r="10" spans="1:10" ht="19.5" thickBot="1">
      <c r="A10" s="575" t="s">
        <v>602</v>
      </c>
      <c r="B10" s="578"/>
      <c r="C10" s="578"/>
      <c r="D10" s="655"/>
      <c r="E10" s="655"/>
      <c r="F10" s="578"/>
      <c r="G10" s="578"/>
      <c r="H10" s="579"/>
    </row>
    <row r="11" spans="1:10" ht="18">
      <c r="A11" s="597"/>
      <c r="B11" s="597"/>
      <c r="C11" s="597"/>
      <c r="D11" s="597"/>
      <c r="E11" s="597"/>
      <c r="F11" s="597"/>
      <c r="G11" s="597"/>
      <c r="H11" s="597"/>
    </row>
    <row r="12" spans="1:10" ht="18">
      <c r="A12" s="597"/>
      <c r="B12" s="597"/>
      <c r="C12" s="597"/>
      <c r="D12" s="597"/>
      <c r="E12" s="597"/>
      <c r="F12" s="597"/>
      <c r="G12" s="597"/>
      <c r="H12" s="597"/>
    </row>
    <row r="13" spans="1:10" ht="18.75" thickBot="1">
      <c r="A13" s="598"/>
      <c r="B13" s="598"/>
      <c r="C13" s="598"/>
      <c r="D13" s="598"/>
      <c r="E13" s="598"/>
      <c r="F13" s="598"/>
      <c r="G13" s="598"/>
      <c r="H13" s="598"/>
    </row>
    <row r="14" spans="1:10" ht="19.5" thickBot="1">
      <c r="A14" s="666" t="s">
        <v>603</v>
      </c>
      <c r="B14" s="667"/>
      <c r="C14" s="582"/>
      <c r="D14" s="582"/>
      <c r="E14" s="582"/>
      <c r="F14" s="582"/>
      <c r="G14" s="582"/>
      <c r="H14" s="599"/>
    </row>
    <row r="15" spans="1:10" ht="18.75">
      <c r="A15" s="600"/>
      <c r="B15" s="587"/>
      <c r="C15" s="587"/>
      <c r="D15" s="580"/>
      <c r="E15" s="580"/>
      <c r="F15" s="580"/>
      <c r="G15" s="580"/>
      <c r="H15" s="588"/>
    </row>
    <row r="16" spans="1:10" ht="18.75">
      <c r="A16" s="601"/>
      <c r="B16" s="587"/>
      <c r="C16" s="587"/>
      <c r="D16" s="580"/>
      <c r="E16" s="580"/>
      <c r="F16" s="580"/>
      <c r="G16" s="580"/>
      <c r="H16" s="589"/>
    </row>
    <row r="17" spans="1:8" ht="18.75">
      <c r="A17" s="601"/>
      <c r="B17" s="80"/>
      <c r="C17" s="585" t="s">
        <v>604</v>
      </c>
      <c r="D17" s="663"/>
      <c r="E17" s="654"/>
      <c r="F17" s="580"/>
      <c r="G17" s="580"/>
      <c r="H17" s="588"/>
    </row>
    <row r="18" spans="1:8" ht="18.75">
      <c r="A18" s="635"/>
      <c r="B18" s="80"/>
      <c r="C18" s="585" t="s">
        <v>605</v>
      </c>
      <c r="D18" s="654"/>
      <c r="E18" s="654"/>
      <c r="F18" s="580"/>
      <c r="G18" s="580"/>
      <c r="H18" s="588"/>
    </row>
    <row r="19" spans="1:8" ht="18.75">
      <c r="A19" s="601"/>
      <c r="B19" s="80"/>
      <c r="C19" s="585" t="s">
        <v>606</v>
      </c>
      <c r="D19" s="654"/>
      <c r="E19" s="654"/>
      <c r="F19" s="580"/>
      <c r="G19" s="580"/>
      <c r="H19" s="588"/>
    </row>
    <row r="20" spans="1:8" ht="18.75" thickBot="1">
      <c r="A20" s="601"/>
      <c r="B20" s="580"/>
      <c r="C20" s="580"/>
      <c r="D20" s="580"/>
      <c r="E20" s="580"/>
      <c r="F20" s="580"/>
      <c r="G20" s="580"/>
      <c r="H20" s="588"/>
    </row>
    <row r="21" spans="1:8" ht="19.5" thickBot="1">
      <c r="A21" s="666" t="s">
        <v>607</v>
      </c>
      <c r="B21" s="579"/>
      <c r="C21" s="582"/>
      <c r="D21" s="582"/>
      <c r="E21" s="582"/>
      <c r="F21" s="582"/>
      <c r="G21" s="582"/>
      <c r="H21" s="599"/>
    </row>
    <row r="22" spans="1:8" ht="18">
      <c r="A22" s="601"/>
      <c r="B22" s="580"/>
      <c r="C22" s="580"/>
      <c r="D22" s="580"/>
      <c r="E22" s="580"/>
      <c r="F22" s="580"/>
      <c r="G22" s="580"/>
      <c r="H22" s="588"/>
    </row>
    <row r="23" spans="1:8" ht="18.75">
      <c r="A23" s="601"/>
      <c r="B23" s="580"/>
      <c r="C23" s="585" t="s">
        <v>608</v>
      </c>
      <c r="D23" s="663"/>
      <c r="E23" s="654"/>
      <c r="F23" s="580"/>
      <c r="G23" s="580"/>
      <c r="H23" s="588"/>
    </row>
    <row r="24" spans="1:8" ht="18.75">
      <c r="A24" s="601"/>
      <c r="B24" s="80"/>
      <c r="C24" s="585" t="s">
        <v>609</v>
      </c>
      <c r="D24" s="654"/>
      <c r="E24" s="654"/>
      <c r="F24" s="580"/>
      <c r="G24" s="580"/>
      <c r="H24" s="588"/>
    </row>
    <row r="25" spans="1:8" ht="18.75">
      <c r="A25" s="601"/>
      <c r="B25" s="80"/>
      <c r="C25" s="585" t="s">
        <v>610</v>
      </c>
      <c r="D25" s="654"/>
      <c r="E25" s="654"/>
      <c r="F25" s="580"/>
      <c r="G25" s="580"/>
      <c r="H25" s="588"/>
    </row>
    <row r="26" spans="1:8" ht="18.75">
      <c r="A26" s="601"/>
      <c r="B26" s="80"/>
      <c r="C26" s="585" t="s">
        <v>611</v>
      </c>
      <c r="D26" s="663"/>
      <c r="E26" s="654"/>
      <c r="F26" s="580"/>
      <c r="G26" s="580"/>
      <c r="H26" s="588"/>
    </row>
    <row r="27" spans="1:8" ht="18.75">
      <c r="A27" s="601"/>
      <c r="B27" s="80"/>
      <c r="C27" s="585" t="s">
        <v>605</v>
      </c>
      <c r="D27" s="654"/>
      <c r="E27" s="654"/>
      <c r="F27" s="580"/>
      <c r="G27" s="580"/>
      <c r="H27" s="588"/>
    </row>
    <row r="28" spans="1:8" ht="18.75">
      <c r="A28" s="601"/>
      <c r="B28" s="80"/>
      <c r="C28" s="585" t="s">
        <v>612</v>
      </c>
      <c r="D28" s="654"/>
      <c r="E28" s="654"/>
      <c r="F28" s="580"/>
      <c r="G28" s="580"/>
      <c r="H28" s="588"/>
    </row>
    <row r="29" spans="1:8" ht="18">
      <c r="A29" s="601"/>
      <c r="B29" s="80"/>
      <c r="C29" s="80"/>
      <c r="D29" s="580"/>
      <c r="E29" s="580"/>
      <c r="F29" s="580"/>
      <c r="G29" s="580"/>
      <c r="H29" s="588"/>
    </row>
    <row r="30" spans="1:8" ht="18.75" thickBot="1">
      <c r="A30" s="601"/>
      <c r="B30" s="580"/>
      <c r="C30" s="80"/>
      <c r="D30" s="580"/>
      <c r="E30" s="580"/>
      <c r="F30" s="580"/>
      <c r="G30" s="580"/>
      <c r="H30" s="588"/>
    </row>
    <row r="31" spans="1:8" ht="19.5" thickBot="1">
      <c r="A31" s="664" t="s">
        <v>613</v>
      </c>
      <c r="B31" s="665"/>
      <c r="C31" s="579"/>
      <c r="D31" s="582"/>
      <c r="E31" s="582"/>
      <c r="F31" s="582"/>
      <c r="G31" s="582"/>
      <c r="H31" s="599"/>
    </row>
    <row r="32" spans="1:8" ht="18">
      <c r="A32" s="601"/>
      <c r="B32" s="580"/>
      <c r="C32" s="580"/>
      <c r="D32" s="580"/>
      <c r="E32" s="580"/>
      <c r="F32" s="580"/>
      <c r="G32" s="580"/>
      <c r="H32" s="588"/>
    </row>
    <row r="33" spans="1:8" ht="18.75">
      <c r="A33" s="601"/>
      <c r="B33" s="580"/>
      <c r="C33" s="585" t="s">
        <v>608</v>
      </c>
      <c r="D33" s="663"/>
      <c r="E33" s="654"/>
      <c r="F33" s="580"/>
      <c r="G33" s="580"/>
      <c r="H33" s="588"/>
    </row>
    <row r="34" spans="1:8" ht="18.75">
      <c r="A34" s="601"/>
      <c r="B34" s="80"/>
      <c r="C34" s="585" t="s">
        <v>609</v>
      </c>
      <c r="D34" s="654"/>
      <c r="E34" s="654"/>
      <c r="F34" s="580"/>
      <c r="G34" s="580"/>
      <c r="H34" s="588"/>
    </row>
    <row r="35" spans="1:8" ht="18.75">
      <c r="A35" s="601"/>
      <c r="B35" s="80"/>
      <c r="C35" s="585" t="s">
        <v>610</v>
      </c>
      <c r="D35" s="654"/>
      <c r="E35" s="654"/>
      <c r="F35" s="580"/>
      <c r="G35" s="580"/>
      <c r="H35" s="588"/>
    </row>
    <row r="36" spans="1:8" ht="18.75">
      <c r="A36" s="601"/>
      <c r="B36" s="80"/>
      <c r="C36" s="585" t="s">
        <v>611</v>
      </c>
      <c r="D36" s="663"/>
      <c r="E36" s="654"/>
      <c r="F36" s="580"/>
      <c r="G36" s="580"/>
      <c r="H36" s="588"/>
    </row>
    <row r="37" spans="1:8" ht="18.75">
      <c r="A37" s="601"/>
      <c r="B37" s="80"/>
      <c r="C37" s="585" t="s">
        <v>605</v>
      </c>
      <c r="D37" s="654"/>
      <c r="E37" s="654"/>
      <c r="F37" s="580"/>
      <c r="G37" s="580"/>
      <c r="H37" s="588"/>
    </row>
    <row r="38" spans="1:8" ht="18.75">
      <c r="A38" s="601"/>
      <c r="B38" s="80"/>
      <c r="C38" s="585" t="s">
        <v>612</v>
      </c>
      <c r="D38" s="654"/>
      <c r="E38" s="654"/>
      <c r="F38" s="580"/>
      <c r="G38" s="580"/>
      <c r="H38" s="588"/>
    </row>
    <row r="39" spans="1:8" ht="18">
      <c r="A39" s="601"/>
      <c r="B39" s="80"/>
      <c r="C39" s="580"/>
      <c r="D39" s="580"/>
      <c r="E39" s="580"/>
      <c r="F39" s="580"/>
      <c r="G39" s="580"/>
      <c r="H39" s="588"/>
    </row>
    <row r="40" spans="1:8" ht="18.75" thickBot="1">
      <c r="A40" s="607"/>
      <c r="B40" s="593"/>
      <c r="C40" s="593"/>
      <c r="D40" s="593"/>
      <c r="E40" s="593"/>
      <c r="F40" s="593"/>
      <c r="G40" s="593"/>
      <c r="H40" s="636"/>
    </row>
    <row r="41" spans="1:8" ht="18.75" thickBot="1">
      <c r="A41" s="597"/>
      <c r="B41" s="597"/>
      <c r="C41" s="597"/>
      <c r="D41" s="597"/>
      <c r="E41" s="597"/>
      <c r="F41" s="597"/>
      <c r="G41" s="597"/>
      <c r="H41" s="597"/>
    </row>
    <row r="42" spans="1:8" ht="19.5" thickBot="1">
      <c r="A42" s="668" t="s">
        <v>614</v>
      </c>
      <c r="B42" s="582"/>
      <c r="C42" s="582"/>
      <c r="D42" s="582"/>
      <c r="E42" s="582"/>
      <c r="F42" s="582"/>
      <c r="G42" s="604" t="s">
        <v>607</v>
      </c>
      <c r="H42" s="605" t="s">
        <v>615</v>
      </c>
    </row>
    <row r="43" spans="1:8" ht="18.75">
      <c r="A43" s="584"/>
      <c r="B43" s="580"/>
      <c r="C43" s="580"/>
      <c r="D43" s="580"/>
      <c r="E43" s="580"/>
      <c r="F43" s="585" t="s">
        <v>616</v>
      </c>
      <c r="G43" s="637">
        <f>'Fiche prix'!D48</f>
        <v>3948</v>
      </c>
      <c r="H43" s="606"/>
    </row>
    <row r="44" spans="1:8" ht="18.75">
      <c r="A44" s="602" t="s">
        <v>617</v>
      </c>
      <c r="B44" s="637" t="str">
        <f>'P GARDE'!D20</f>
        <v>PLANTIN René</v>
      </c>
      <c r="C44" s="633"/>
      <c r="D44" s="637"/>
      <c r="E44" s="596"/>
      <c r="F44" s="585" t="s">
        <v>618</v>
      </c>
      <c r="G44" s="637">
        <f>'Fiche prix'!B48</f>
        <v>84</v>
      </c>
      <c r="H44" s="606"/>
    </row>
    <row r="45" spans="1:8" ht="18.75">
      <c r="A45" s="585" t="s">
        <v>643</v>
      </c>
      <c r="B45" s="637">
        <f>'P GARDE'!C15</f>
        <v>59</v>
      </c>
      <c r="C45" s="633"/>
      <c r="D45" s="637"/>
      <c r="E45" s="596"/>
      <c r="F45" s="585" t="s">
        <v>644</v>
      </c>
      <c r="G45" s="637">
        <f>'Fiche prix'!A48</f>
        <v>0</v>
      </c>
      <c r="H45" s="606"/>
    </row>
    <row r="46" spans="1:8" ht="18.75" thickBot="1">
      <c r="A46" s="607"/>
      <c r="B46" s="593"/>
      <c r="C46" s="603"/>
      <c r="D46" s="603"/>
      <c r="E46" s="603"/>
      <c r="F46" s="593"/>
      <c r="G46" s="593"/>
      <c r="H46" s="608"/>
    </row>
  </sheetData>
  <pageMargins left="0.7" right="0.7" top="0.75" bottom="0.75" header="0.3" footer="0.3"/>
  <pageSetup paperSize="9" scale="86" orientation="portrait" verticalDpi="300" r:id="rId1"/>
  <colBreaks count="1" manualBreakCount="1">
    <brk id="9" max="1048575" man="1"/>
  </colBreak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rgb="FF00B050"/>
  </sheetPr>
  <dimension ref="A1:K46"/>
  <sheetViews>
    <sheetView zoomScaleNormal="100" workbookViewId="0">
      <selection activeCell="L13" sqref="L13"/>
    </sheetView>
  </sheetViews>
  <sheetFormatPr baseColWidth="10" defaultRowHeight="12.75"/>
  <cols>
    <col min="5" max="5" width="12.140625" bestFit="1" customWidth="1"/>
    <col min="11" max="11" width="14.28515625" customWidth="1"/>
  </cols>
  <sheetData>
    <row r="1" spans="1:11" ht="16.5" thickBot="1">
      <c r="A1" s="562"/>
      <c r="B1" s="562"/>
      <c r="C1" s="562"/>
      <c r="D1" s="562"/>
      <c r="E1" s="562"/>
      <c r="F1" s="562"/>
      <c r="G1" s="562"/>
      <c r="H1" s="562"/>
    </row>
    <row r="2" spans="1:11" ht="19.5" thickBot="1">
      <c r="A2" s="562" t="s">
        <v>598</v>
      </c>
      <c r="B2" s="562"/>
      <c r="C2" s="562"/>
      <c r="D2" s="622">
        <f>'FOA SERVICE'!D2</f>
        <v>0</v>
      </c>
      <c r="E2" s="623"/>
      <c r="F2" s="623"/>
      <c r="G2" s="624"/>
      <c r="H2" s="562"/>
    </row>
    <row r="3" spans="1:11" ht="16.5" thickBot="1">
      <c r="A3" s="562"/>
      <c r="B3" s="562"/>
      <c r="C3" s="562"/>
      <c r="D3" s="562"/>
      <c r="E3" s="562"/>
      <c r="F3" s="562"/>
      <c r="G3" s="562"/>
      <c r="H3" s="562"/>
    </row>
    <row r="4" spans="1:11" ht="15.75">
      <c r="A4" s="632"/>
      <c r="B4" s="559"/>
      <c r="C4" s="559"/>
      <c r="D4" s="560" t="s">
        <v>619</v>
      </c>
      <c r="E4" s="619">
        <f>'FOA SERVICE'!E4</f>
        <v>0</v>
      </c>
      <c r="F4" s="630"/>
      <c r="G4" s="610"/>
      <c r="H4" s="616"/>
      <c r="I4" s="569"/>
      <c r="K4" s="653" t="s">
        <v>25</v>
      </c>
    </row>
    <row r="5" spans="1:11" ht="15.75">
      <c r="A5" s="571"/>
      <c r="B5" s="558"/>
      <c r="C5" s="558"/>
      <c r="D5" s="561" t="s">
        <v>620</v>
      </c>
      <c r="E5" s="620" t="str">
        <f>'FOA SERVICE'!E5</f>
        <v xml:space="preserve"> </v>
      </c>
      <c r="F5" s="617"/>
      <c r="G5" s="562"/>
      <c r="H5" s="562"/>
      <c r="I5" s="563"/>
      <c r="K5" s="652" t="s">
        <v>119</v>
      </c>
    </row>
    <row r="6" spans="1:11" ht="15.75">
      <c r="A6" s="571"/>
      <c r="B6" s="558"/>
      <c r="C6" s="558"/>
      <c r="D6" s="561" t="s">
        <v>345</v>
      </c>
      <c r="E6" s="620" t="str">
        <f>'FOA SERVICE'!E6</f>
        <v xml:space="preserve"> </v>
      </c>
      <c r="F6" s="627"/>
      <c r="G6" s="562"/>
      <c r="H6" s="562"/>
      <c r="I6" s="563"/>
      <c r="K6" s="634" t="s">
        <v>645</v>
      </c>
    </row>
    <row r="7" spans="1:11" ht="16.5" thickBot="1">
      <c r="A7" s="574"/>
      <c r="B7" s="565"/>
      <c r="C7" s="565"/>
      <c r="D7" s="564" t="s">
        <v>621</v>
      </c>
      <c r="E7" s="621">
        <f>'FOA SERVICE'!D27</f>
        <v>0</v>
      </c>
      <c r="F7" s="618"/>
      <c r="G7" s="566"/>
      <c r="H7" s="566"/>
      <c r="I7" s="631"/>
    </row>
    <row r="8" spans="1:11" ht="15.75">
      <c r="A8" s="299"/>
      <c r="B8" s="299"/>
      <c r="C8" s="299"/>
      <c r="D8" s="561"/>
      <c r="E8" s="562"/>
      <c r="F8" s="562"/>
      <c r="G8" s="562"/>
      <c r="H8" s="562"/>
    </row>
    <row r="9" spans="1:11" ht="16.5" thickBot="1">
      <c r="A9" s="562"/>
      <c r="B9" s="562"/>
      <c r="C9" s="562"/>
      <c r="D9" s="562"/>
      <c r="E9" s="562"/>
      <c r="F9" s="562"/>
      <c r="G9" s="562"/>
      <c r="H9" s="562"/>
    </row>
    <row r="10" spans="1:11" ht="16.5" thickBot="1">
      <c r="A10" s="567" t="s">
        <v>602</v>
      </c>
      <c r="B10" s="556"/>
      <c r="C10" s="625">
        <f>'FOA SERVICE'!D10</f>
        <v>0</v>
      </c>
      <c r="D10" s="625"/>
      <c r="E10" s="625"/>
      <c r="F10" s="556"/>
      <c r="G10" s="556"/>
      <c r="H10" s="556"/>
      <c r="I10" s="557"/>
    </row>
    <row r="11" spans="1:11" ht="13.5" thickBot="1"/>
    <row r="12" spans="1:11" ht="15.75">
      <c r="A12" s="611"/>
      <c r="B12" s="559"/>
      <c r="C12" s="610"/>
      <c r="D12" s="560" t="s">
        <v>622</v>
      </c>
      <c r="E12" s="660"/>
      <c r="F12" s="649"/>
      <c r="G12" s="610"/>
      <c r="H12" s="610"/>
      <c r="I12" s="569"/>
    </row>
    <row r="13" spans="1:11" ht="15.75">
      <c r="A13" s="570"/>
      <c r="B13" s="558"/>
      <c r="C13" s="562"/>
      <c r="D13" s="561" t="s">
        <v>623</v>
      </c>
      <c r="E13" s="661"/>
      <c r="F13" s="648"/>
      <c r="G13" s="562"/>
      <c r="H13" s="562"/>
      <c r="I13" s="563"/>
    </row>
    <row r="14" spans="1:11" ht="16.5" thickBot="1">
      <c r="A14" s="612"/>
      <c r="B14" s="565"/>
      <c r="C14" s="566"/>
      <c r="D14" s="564" t="s">
        <v>624</v>
      </c>
      <c r="E14" s="662">
        <f>'FOA SERVICE'!D26</f>
        <v>0</v>
      </c>
      <c r="F14" s="629"/>
      <c r="G14" s="566"/>
      <c r="H14" s="566"/>
      <c r="I14" s="631"/>
    </row>
    <row r="15" spans="1:11" ht="13.5" thickBot="1"/>
    <row r="16" spans="1:11" ht="16.5" thickBot="1">
      <c r="A16" s="567" t="s">
        <v>612</v>
      </c>
      <c r="B16" s="609"/>
      <c r="C16" s="609"/>
      <c r="D16" s="623">
        <f>'FOA SERVICE'!D28</f>
        <v>0</v>
      </c>
      <c r="E16" s="609"/>
      <c r="F16" s="609"/>
      <c r="G16" s="609"/>
      <c r="H16" s="609"/>
      <c r="I16" s="615"/>
    </row>
    <row r="17" spans="1:9" ht="13.5" thickBot="1"/>
    <row r="18" spans="1:9" ht="15.75">
      <c r="A18" s="632"/>
      <c r="B18" s="559"/>
      <c r="C18" s="560" t="s">
        <v>344</v>
      </c>
      <c r="D18" s="626">
        <f>'P GARDE'!C15</f>
        <v>59</v>
      </c>
      <c r="E18" s="610"/>
      <c r="F18" s="610"/>
      <c r="G18" s="610"/>
      <c r="H18" s="610"/>
      <c r="I18" s="569"/>
    </row>
    <row r="19" spans="1:9" ht="15.75">
      <c r="A19" s="570"/>
      <c r="B19" s="558"/>
      <c r="C19" s="561" t="s">
        <v>625</v>
      </c>
      <c r="D19" s="627">
        <f>'Fiche prix'!D48</f>
        <v>3948</v>
      </c>
      <c r="E19" s="558"/>
      <c r="F19" s="562"/>
      <c r="G19" s="562"/>
      <c r="H19" s="562"/>
      <c r="I19" s="563"/>
    </row>
    <row r="20" spans="1:9" ht="15.75">
      <c r="A20" s="570"/>
      <c r="B20" s="558"/>
      <c r="C20" s="561" t="s">
        <v>626</v>
      </c>
      <c r="D20" s="627">
        <f>'Fiche prix'!B48</f>
        <v>84</v>
      </c>
      <c r="E20" s="558"/>
      <c r="F20" s="562"/>
      <c r="G20" s="562"/>
      <c r="H20" s="562"/>
      <c r="I20" s="563"/>
    </row>
    <row r="21" spans="1:9" ht="16.5" thickBot="1">
      <c r="A21" s="612"/>
      <c r="B21" s="565"/>
      <c r="C21" s="564" t="s">
        <v>627</v>
      </c>
      <c r="D21" s="628">
        <f>'Fiche prix'!A48</f>
        <v>0</v>
      </c>
      <c r="E21" s="565"/>
      <c r="F21" s="566"/>
      <c r="G21" s="566"/>
      <c r="H21" s="566"/>
      <c r="I21" s="631"/>
    </row>
    <row r="22" spans="1:9" ht="13.5" thickBot="1"/>
    <row r="23" spans="1:9" ht="15.75">
      <c r="A23" s="573" t="s">
        <v>628</v>
      </c>
      <c r="B23" s="610"/>
      <c r="C23" s="610"/>
      <c r="D23" s="610"/>
      <c r="E23" s="610"/>
      <c r="F23" s="610"/>
      <c r="G23" s="610"/>
      <c r="H23" s="610"/>
      <c r="I23" s="614"/>
    </row>
    <row r="24" spans="1:9" ht="15.75">
      <c r="A24" s="306"/>
      <c r="B24" s="562"/>
      <c r="C24" s="562"/>
      <c r="D24" s="562"/>
      <c r="E24" s="562"/>
      <c r="F24" s="562"/>
      <c r="G24" s="562"/>
      <c r="H24" s="562"/>
      <c r="I24" s="309"/>
    </row>
    <row r="25" spans="1:9" ht="15.75">
      <c r="A25" s="570" t="s">
        <v>629</v>
      </c>
      <c r="B25" s="562"/>
      <c r="C25" s="648"/>
      <c r="D25" s="562" t="s">
        <v>213</v>
      </c>
      <c r="E25" s="562"/>
      <c r="F25" s="562" t="s">
        <v>630</v>
      </c>
      <c r="G25" s="648"/>
      <c r="H25" s="562" t="s">
        <v>631</v>
      </c>
      <c r="I25" s="563"/>
    </row>
    <row r="26" spans="1:9" ht="15.75">
      <c r="A26" s="570"/>
      <c r="B26" s="562"/>
      <c r="C26" s="648"/>
      <c r="D26" s="562" t="s">
        <v>372</v>
      </c>
      <c r="E26" s="562"/>
      <c r="F26" s="562"/>
      <c r="G26" s="648"/>
      <c r="H26" s="562" t="s">
        <v>632</v>
      </c>
      <c r="I26" s="563"/>
    </row>
    <row r="27" spans="1:9" ht="15.75">
      <c r="A27" s="570"/>
      <c r="B27" s="562"/>
      <c r="C27" s="648"/>
      <c r="D27" s="562" t="s">
        <v>23</v>
      </c>
      <c r="E27" s="562"/>
      <c r="F27" s="562"/>
      <c r="G27" s="648"/>
      <c r="H27" s="562" t="s">
        <v>633</v>
      </c>
      <c r="I27" s="563"/>
    </row>
    <row r="28" spans="1:9" ht="15.75">
      <c r="A28" s="570"/>
      <c r="B28" s="562"/>
      <c r="C28" s="562"/>
      <c r="D28" s="562"/>
      <c r="E28" s="562"/>
      <c r="F28" s="562"/>
      <c r="G28" s="562"/>
      <c r="H28" s="562"/>
      <c r="I28" s="309"/>
    </row>
    <row r="29" spans="1:9" ht="15.75">
      <c r="A29" s="570"/>
      <c r="B29" s="562"/>
      <c r="C29" s="561" t="s">
        <v>634</v>
      </c>
      <c r="D29" s="650"/>
      <c r="E29" s="299"/>
      <c r="F29" s="562"/>
      <c r="G29" s="562"/>
      <c r="H29" s="562"/>
      <c r="I29" s="309"/>
    </row>
    <row r="30" spans="1:9" ht="15.75">
      <c r="A30" s="570"/>
      <c r="B30" s="562"/>
      <c r="C30" s="561" t="s">
        <v>635</v>
      </c>
      <c r="D30" s="650"/>
      <c r="E30" s="299"/>
      <c r="F30" s="562"/>
      <c r="G30" s="562"/>
      <c r="H30" s="562"/>
      <c r="I30" s="309"/>
    </row>
    <row r="31" spans="1:9" ht="15.75">
      <c r="A31" s="570"/>
      <c r="B31" s="562"/>
      <c r="C31" s="561" t="s">
        <v>636</v>
      </c>
      <c r="D31" s="650"/>
      <c r="E31" s="299"/>
      <c r="F31" s="562"/>
      <c r="G31" s="562"/>
      <c r="H31" s="562"/>
      <c r="I31" s="309"/>
    </row>
    <row r="32" spans="1:9" ht="15.75">
      <c r="A32" s="570"/>
      <c r="B32" s="562"/>
      <c r="C32" s="562"/>
      <c r="D32" s="562"/>
      <c r="E32" s="562"/>
      <c r="F32" s="562"/>
      <c r="G32" s="562"/>
      <c r="H32" s="562"/>
      <c r="I32" s="309"/>
    </row>
    <row r="33" spans="1:9" ht="15.75">
      <c r="A33" s="306"/>
      <c r="B33" s="562"/>
      <c r="C33" s="561" t="s">
        <v>637</v>
      </c>
      <c r="D33" s="648"/>
      <c r="E33" s="562"/>
      <c r="F33" s="562"/>
      <c r="G33" s="562"/>
      <c r="H33" s="562"/>
      <c r="I33" s="309"/>
    </row>
    <row r="34" spans="1:9" ht="15.75">
      <c r="A34" s="306"/>
      <c r="B34" s="562"/>
      <c r="C34" s="561" t="s">
        <v>638</v>
      </c>
      <c r="D34" s="648"/>
      <c r="E34" s="562"/>
      <c r="F34" s="562"/>
      <c r="G34" s="562"/>
      <c r="H34" s="562"/>
      <c r="I34" s="309"/>
    </row>
    <row r="35" spans="1:9" ht="15.75">
      <c r="A35" s="306"/>
      <c r="B35" s="562"/>
      <c r="C35" s="561" t="s">
        <v>639</v>
      </c>
      <c r="D35" s="651"/>
      <c r="E35" s="562"/>
      <c r="F35" s="562"/>
      <c r="G35" s="562"/>
      <c r="H35" s="562"/>
      <c r="I35" s="309"/>
    </row>
    <row r="36" spans="1:9" ht="15.75">
      <c r="A36" s="570"/>
      <c r="B36" s="562"/>
      <c r="C36" s="562"/>
      <c r="D36" s="562"/>
      <c r="E36" s="562"/>
      <c r="F36" s="562"/>
      <c r="G36" s="562"/>
      <c r="H36" s="562"/>
      <c r="I36" s="309"/>
    </row>
    <row r="37" spans="1:9" ht="15.75">
      <c r="A37" s="306"/>
      <c r="B37" s="562"/>
      <c r="C37" s="562"/>
      <c r="D37" s="562"/>
      <c r="E37" s="562"/>
      <c r="F37" s="562"/>
      <c r="G37" s="562"/>
      <c r="H37" s="562"/>
      <c r="I37" s="309"/>
    </row>
    <row r="38" spans="1:9" ht="15.75">
      <c r="A38" s="570"/>
      <c r="B38" s="562"/>
      <c r="C38" s="562"/>
      <c r="D38" s="562"/>
      <c r="E38" s="562"/>
      <c r="F38" s="562"/>
      <c r="G38" s="562"/>
      <c r="H38" s="562"/>
      <c r="I38" s="309"/>
    </row>
    <row r="39" spans="1:9" ht="15.75">
      <c r="A39" s="306"/>
      <c r="B39" s="299"/>
      <c r="C39" s="561" t="s">
        <v>640</v>
      </c>
      <c r="D39" s="613" t="s">
        <v>292</v>
      </c>
      <c r="E39" s="613" t="s">
        <v>293</v>
      </c>
      <c r="F39" s="299"/>
      <c r="G39" s="562"/>
      <c r="H39" s="562"/>
      <c r="I39" s="309"/>
    </row>
    <row r="40" spans="1:9" ht="15.75">
      <c r="A40" s="570"/>
      <c r="B40" s="562"/>
      <c r="C40" s="562"/>
      <c r="D40" s="562"/>
      <c r="E40" s="562"/>
      <c r="F40" s="562"/>
      <c r="G40" s="562"/>
      <c r="H40" s="562"/>
      <c r="I40" s="309"/>
    </row>
    <row r="41" spans="1:9" ht="16.5" thickBot="1">
      <c r="A41" s="612"/>
      <c r="B41" s="566"/>
      <c r="C41" s="566"/>
      <c r="D41" s="566"/>
      <c r="E41" s="566"/>
      <c r="F41" s="566"/>
      <c r="G41" s="566"/>
      <c r="H41" s="566"/>
      <c r="I41" s="572"/>
    </row>
    <row r="42" spans="1:9" ht="13.5" thickBot="1"/>
    <row r="43" spans="1:9" ht="15.75">
      <c r="A43" s="573" t="s">
        <v>641</v>
      </c>
      <c r="B43" s="610"/>
      <c r="C43" s="610"/>
      <c r="D43" s="610"/>
      <c r="E43" s="610"/>
      <c r="F43" s="610"/>
      <c r="G43" s="610"/>
      <c r="H43" s="610"/>
      <c r="I43" s="569"/>
    </row>
    <row r="44" spans="1:9" ht="15.75">
      <c r="A44" s="571"/>
      <c r="B44" s="562"/>
      <c r="C44" s="562"/>
      <c r="D44" s="562"/>
      <c r="E44" s="562"/>
      <c r="F44" s="562"/>
      <c r="G44" s="562"/>
      <c r="H44" s="562"/>
      <c r="I44" s="563"/>
    </row>
    <row r="45" spans="1:9" ht="15.75">
      <c r="A45" s="570"/>
      <c r="B45" s="562" t="s">
        <v>642</v>
      </c>
      <c r="C45" s="562"/>
      <c r="D45" s="562"/>
      <c r="E45" s="562"/>
      <c r="F45" s="562"/>
      <c r="G45" s="562"/>
      <c r="H45" s="562"/>
      <c r="I45" s="563"/>
    </row>
    <row r="46" spans="1:9" ht="16.5" thickBot="1">
      <c r="A46" s="612"/>
      <c r="B46" s="566"/>
      <c r="C46" s="566"/>
      <c r="D46" s="566"/>
      <c r="E46" s="566"/>
      <c r="F46" s="566"/>
      <c r="G46" s="566"/>
      <c r="H46" s="566"/>
      <c r="I46" s="631"/>
    </row>
  </sheetData>
  <pageMargins left="0.7" right="0.7" top="0.75" bottom="0.75" header="0.3" footer="0.3"/>
  <pageSetup paperSize="9" scale="86"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42083" r:id="rId4" name="Check Box 99">
              <controlPr defaultSize="0" autoFill="0" autoLine="0" autoPict="0">
                <anchor moveWithCells="1">
                  <from>
                    <xdr:col>2</xdr:col>
                    <xdr:colOff>466725</xdr:colOff>
                    <xdr:row>23</xdr:row>
                    <xdr:rowOff>190500</xdr:rowOff>
                  </from>
                  <to>
                    <xdr:col>3</xdr:col>
                    <xdr:colOff>9525</xdr:colOff>
                    <xdr:row>25</xdr:row>
                    <xdr:rowOff>9525</xdr:rowOff>
                  </to>
                </anchor>
              </controlPr>
            </control>
          </mc:Choice>
        </mc:AlternateContent>
        <mc:AlternateContent xmlns:mc="http://schemas.openxmlformats.org/markup-compatibility/2006">
          <mc:Choice Requires="x14">
            <control shapeId="42084" r:id="rId5" name="Check Box 100">
              <controlPr defaultSize="0" autoFill="0" autoLine="0" autoPict="0">
                <anchor moveWithCells="1">
                  <from>
                    <xdr:col>2</xdr:col>
                    <xdr:colOff>466725</xdr:colOff>
                    <xdr:row>24</xdr:row>
                    <xdr:rowOff>190500</xdr:rowOff>
                  </from>
                  <to>
                    <xdr:col>3</xdr:col>
                    <xdr:colOff>9525</xdr:colOff>
                    <xdr:row>26</xdr:row>
                    <xdr:rowOff>9525</xdr:rowOff>
                  </to>
                </anchor>
              </controlPr>
            </control>
          </mc:Choice>
        </mc:AlternateContent>
        <mc:AlternateContent xmlns:mc="http://schemas.openxmlformats.org/markup-compatibility/2006">
          <mc:Choice Requires="x14">
            <control shapeId="42085" r:id="rId6" name="Check Box 101">
              <controlPr defaultSize="0" autoFill="0" autoLine="0" autoPict="0">
                <anchor moveWithCells="1">
                  <from>
                    <xdr:col>2</xdr:col>
                    <xdr:colOff>466725</xdr:colOff>
                    <xdr:row>25</xdr:row>
                    <xdr:rowOff>190500</xdr:rowOff>
                  </from>
                  <to>
                    <xdr:col>3</xdr:col>
                    <xdr:colOff>9525</xdr:colOff>
                    <xdr:row>27</xdr:row>
                    <xdr:rowOff>9525</xdr:rowOff>
                  </to>
                </anchor>
              </controlPr>
            </control>
          </mc:Choice>
        </mc:AlternateContent>
        <mc:AlternateContent xmlns:mc="http://schemas.openxmlformats.org/markup-compatibility/2006">
          <mc:Choice Requires="x14">
            <control shapeId="42086" r:id="rId7" name="Check Box 102">
              <controlPr defaultSize="0" autoFill="0" autoLine="0" autoPict="0">
                <anchor moveWithCells="1">
                  <from>
                    <xdr:col>1</xdr:col>
                    <xdr:colOff>466725</xdr:colOff>
                    <xdr:row>11</xdr:row>
                    <xdr:rowOff>0</xdr:rowOff>
                  </from>
                  <to>
                    <xdr:col>2</xdr:col>
                    <xdr:colOff>9525</xdr:colOff>
                    <xdr:row>12</xdr:row>
                    <xdr:rowOff>19050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G44"/>
  <sheetViews>
    <sheetView zoomScaleNormal="100" workbookViewId="0">
      <selection activeCell="E14" sqref="E14"/>
    </sheetView>
  </sheetViews>
  <sheetFormatPr baseColWidth="10" defaultRowHeight="12.75"/>
  <cols>
    <col min="1" max="1" width="22.42578125" bestFit="1" customWidth="1"/>
    <col min="2" max="2" width="49.42578125" customWidth="1"/>
    <col min="3" max="3" width="10.28515625" customWidth="1"/>
  </cols>
  <sheetData>
    <row r="1" spans="1:7">
      <c r="A1" s="83"/>
      <c r="B1" s="9"/>
    </row>
    <row r="2" spans="1:7">
      <c r="A2" s="81" t="s">
        <v>238</v>
      </c>
      <c r="B2" s="419" t="s">
        <v>654</v>
      </c>
    </row>
    <row r="3" spans="1:7">
      <c r="A3" s="82" t="s">
        <v>237</v>
      </c>
      <c r="B3" s="416" t="s">
        <v>655</v>
      </c>
    </row>
    <row r="4" spans="1:7">
      <c r="A4" s="82" t="s">
        <v>239</v>
      </c>
      <c r="B4" s="416" t="s">
        <v>588</v>
      </c>
    </row>
    <row r="5" spans="1:7">
      <c r="A5" s="82" t="s">
        <v>674</v>
      </c>
      <c r="B5" s="416" t="s">
        <v>675</v>
      </c>
    </row>
    <row r="6" spans="1:7">
      <c r="A6" s="82" t="s">
        <v>240</v>
      </c>
      <c r="B6" s="417" t="s">
        <v>587</v>
      </c>
    </row>
    <row r="7" spans="1:7">
      <c r="A7" s="82"/>
      <c r="B7" s="417"/>
    </row>
    <row r="8" spans="1:7">
      <c r="A8" s="82" t="s">
        <v>241</v>
      </c>
      <c r="B8" s="417" t="s">
        <v>656</v>
      </c>
    </row>
    <row r="9" spans="1:7">
      <c r="A9" s="82" t="s">
        <v>682</v>
      </c>
      <c r="B9" s="417" t="s">
        <v>683</v>
      </c>
    </row>
    <row r="10" spans="1:7">
      <c r="A10" s="85"/>
      <c r="B10" s="531"/>
    </row>
    <row r="11" spans="1:7">
      <c r="A11" s="700" t="s">
        <v>338</v>
      </c>
      <c r="B11" s="701" t="s">
        <v>589</v>
      </c>
    </row>
    <row r="12" spans="1:7">
      <c r="A12" s="85" t="s">
        <v>672</v>
      </c>
      <c r="B12" s="701" t="s">
        <v>673</v>
      </c>
    </row>
    <row r="13" spans="1:7">
      <c r="A13" s="700"/>
      <c r="B13" s="701"/>
    </row>
    <row r="14" spans="1:7">
      <c r="A14" s="700" t="s">
        <v>668</v>
      </c>
      <c r="B14" s="743" t="s">
        <v>667</v>
      </c>
      <c r="F14" s="513"/>
      <c r="G14" s="299"/>
    </row>
    <row r="15" spans="1:7">
      <c r="A15" s="85"/>
      <c r="B15" s="531"/>
    </row>
    <row r="16" spans="1:7">
      <c r="A16" s="85" t="s">
        <v>586</v>
      </c>
      <c r="B16" s="531" t="s">
        <v>594</v>
      </c>
    </row>
    <row r="17" spans="1:7">
      <c r="A17" s="84" t="s">
        <v>384</v>
      </c>
      <c r="B17" s="418" t="s">
        <v>585</v>
      </c>
      <c r="F17" s="756"/>
      <c r="G17" s="757"/>
    </row>
    <row r="18" spans="1:7">
      <c r="A18" s="85" t="s">
        <v>385</v>
      </c>
      <c r="B18" s="86" t="s">
        <v>590</v>
      </c>
      <c r="F18" s="83"/>
      <c r="G18" s="755"/>
    </row>
    <row r="19" spans="1:7">
      <c r="A19" s="87" t="s">
        <v>385</v>
      </c>
      <c r="B19" s="88" t="s">
        <v>590</v>
      </c>
      <c r="F19" s="299"/>
      <c r="G19" s="299"/>
    </row>
    <row r="20" spans="1:7">
      <c r="A20" s="2"/>
      <c r="B20" s="2"/>
      <c r="F20" s="299"/>
      <c r="G20" s="299"/>
    </row>
    <row r="21" spans="1:7">
      <c r="A21" s="2"/>
      <c r="B21" s="2"/>
      <c r="F21" s="83"/>
      <c r="G21" s="754"/>
    </row>
    <row r="22" spans="1:7" hidden="1">
      <c r="A22" s="511"/>
      <c r="B22" s="514"/>
      <c r="C22" s="346"/>
    </row>
    <row r="23" spans="1:7" hidden="1">
      <c r="A23" s="512"/>
      <c r="B23" s="744"/>
      <c r="C23" s="397"/>
    </row>
    <row r="24" spans="1:7" hidden="1">
      <c r="A24" s="71"/>
      <c r="B24" s="530"/>
      <c r="C24" s="397"/>
    </row>
    <row r="25" spans="1:7" hidden="1">
      <c r="A25" s="699"/>
      <c r="B25" s="513"/>
      <c r="C25" s="397"/>
    </row>
    <row r="26" spans="1:7" hidden="1">
      <c r="A26" s="73"/>
      <c r="B26" s="413"/>
      <c r="C26" s="396"/>
    </row>
    <row r="27" spans="1:7">
      <c r="A27" s="85" t="s">
        <v>687</v>
      </c>
      <c r="B27" s="413" t="s">
        <v>689</v>
      </c>
      <c r="C27" s="397" t="s">
        <v>688</v>
      </c>
    </row>
    <row r="28" spans="1:7">
      <c r="A28" s="73" t="s">
        <v>339</v>
      </c>
      <c r="B28" s="413" t="s">
        <v>591</v>
      </c>
      <c r="C28" s="396" t="s">
        <v>497</v>
      </c>
    </row>
    <row r="29" spans="1:7">
      <c r="A29" s="512"/>
      <c r="B29" s="513"/>
      <c r="C29" s="397"/>
    </row>
    <row r="30" spans="1:7">
      <c r="A30" s="71" t="s">
        <v>340</v>
      </c>
      <c r="B30" s="414" t="s">
        <v>653</v>
      </c>
      <c r="C30" s="397" t="s">
        <v>583</v>
      </c>
    </row>
    <row r="31" spans="1:7">
      <c r="A31" s="73" t="s">
        <v>563</v>
      </c>
      <c r="B31" s="413" t="s">
        <v>592</v>
      </c>
      <c r="C31" s="396" t="s">
        <v>564</v>
      </c>
    </row>
    <row r="32" spans="1:7" hidden="1">
      <c r="A32" s="512"/>
      <c r="B32" s="413"/>
      <c r="C32" s="397"/>
    </row>
    <row r="33" spans="1:4" hidden="1">
      <c r="A33" s="512"/>
      <c r="B33" s="744"/>
      <c r="C33" s="397"/>
    </row>
    <row r="34" spans="1:4" hidden="1">
      <c r="A34" s="670"/>
      <c r="B34" s="415"/>
      <c r="C34" s="398"/>
    </row>
    <row r="35" spans="1:4" ht="12.75" hidden="1" customHeight="1"/>
    <row r="36" spans="1:4" hidden="1">
      <c r="A36" s="71"/>
      <c r="B36" s="414"/>
      <c r="C36" s="397"/>
    </row>
    <row r="37" spans="1:4" hidden="1">
      <c r="A37" s="73"/>
      <c r="B37" s="413"/>
      <c r="C37" s="396"/>
    </row>
    <row r="38" spans="1:4">
      <c r="A38" s="512" t="s">
        <v>218</v>
      </c>
      <c r="B38" s="413" t="s">
        <v>218</v>
      </c>
      <c r="C38" s="397" t="s">
        <v>218</v>
      </c>
    </row>
    <row r="40" spans="1:4">
      <c r="A40" s="89"/>
      <c r="B40" s="415"/>
      <c r="C40" s="398"/>
    </row>
    <row r="44" spans="1:4">
      <c r="B44" s="512"/>
      <c r="C44" s="513"/>
      <c r="D44" s="397"/>
    </row>
  </sheetData>
  <sheetProtection selectLockedCells="1" selectUnlockedCells="1"/>
  <hyperlinks>
    <hyperlink ref="B14" r:id="rId1"/>
  </hyperlinks>
  <printOptions horizontalCentered="1" verticalCentered="1"/>
  <pageMargins left="0.70866141732283472" right="0.70866141732283472" top="0.74803149606299213" bottom="0.74803149606299213" header="0.31496062992125984" footer="0.31496062992125984"/>
  <pageSetup paperSize="9" scale="125" orientation="portrait"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pageSetUpPr fitToPage="1"/>
  </sheetPr>
  <dimension ref="A1:S137"/>
  <sheetViews>
    <sheetView view="pageBreakPreview" topLeftCell="A66" zoomScale="90" zoomScaleNormal="85" zoomScaleSheetLayoutView="90" workbookViewId="0">
      <selection activeCell="F95" sqref="F95"/>
    </sheetView>
  </sheetViews>
  <sheetFormatPr baseColWidth="10" defaultRowHeight="12.75"/>
  <cols>
    <col min="1" max="1" width="17.85546875" customWidth="1"/>
    <col min="2" max="2" width="17.140625" customWidth="1"/>
    <col min="3" max="3" width="30.85546875" bestFit="1" customWidth="1"/>
    <col min="4" max="4" width="14" customWidth="1"/>
    <col min="5" max="5" width="16.140625" customWidth="1"/>
    <col min="6" max="6" width="16.7109375" customWidth="1"/>
    <col min="8" max="8" width="22.140625" customWidth="1"/>
    <col min="9" max="9" width="50.28515625" customWidth="1"/>
    <col min="10" max="10" width="19.140625" customWidth="1"/>
    <col min="12" max="12" width="13.140625" customWidth="1"/>
  </cols>
  <sheetData>
    <row r="1" spans="1:19">
      <c r="A1" s="294" t="s">
        <v>395</v>
      </c>
      <c r="B1" s="74" t="s">
        <v>387</v>
      </c>
      <c r="C1" s="74" t="s">
        <v>388</v>
      </c>
      <c r="E1" s="328" t="s">
        <v>448</v>
      </c>
      <c r="F1" s="329">
        <v>47</v>
      </c>
      <c r="I1" s="74" t="s">
        <v>475</v>
      </c>
      <c r="J1">
        <v>150</v>
      </c>
    </row>
    <row r="2" spans="1:19">
      <c r="A2" s="294" t="s">
        <v>492</v>
      </c>
      <c r="B2" s="74" t="s">
        <v>292</v>
      </c>
      <c r="C2" s="74" t="s">
        <v>293</v>
      </c>
      <c r="E2" s="331" t="s">
        <v>336</v>
      </c>
      <c r="F2" s="332" t="s">
        <v>292</v>
      </c>
      <c r="G2" s="346" t="s">
        <v>293</v>
      </c>
    </row>
    <row r="3" spans="1:19" ht="13.5" thickBot="1">
      <c r="A3" s="293"/>
      <c r="E3" s="331"/>
      <c r="F3" s="332">
        <f>B30</f>
        <v>0</v>
      </c>
      <c r="G3" s="346">
        <v>1</v>
      </c>
    </row>
    <row r="4" spans="1:19" ht="13.5" thickBot="1">
      <c r="A4" s="314" t="str">
        <f>IF('Fiche prix'!$A$1=DC!$B$1,DC!B4,DC!C4)</f>
        <v>N° Offre</v>
      </c>
      <c r="B4" s="325" t="s">
        <v>396</v>
      </c>
      <c r="C4" s="326" t="s">
        <v>397</v>
      </c>
      <c r="E4" s="347" t="s">
        <v>449</v>
      </c>
      <c r="F4" s="305" t="s">
        <v>336</v>
      </c>
      <c r="G4" s="334">
        <v>3</v>
      </c>
      <c r="K4" s="74"/>
    </row>
    <row r="5" spans="1:19" ht="13.5" thickBot="1">
      <c r="A5" s="314" t="str">
        <f>IF('Fiche prix'!$A$1=DC!$B$1,DC!B5,DC!C5)</f>
        <v>Nom du projet</v>
      </c>
      <c r="B5" s="325" t="s">
        <v>398</v>
      </c>
      <c r="C5" s="326" t="s">
        <v>399</v>
      </c>
      <c r="E5" s="333"/>
      <c r="F5" s="305" t="str">
        <f>C30</f>
        <v>Pièce seule</v>
      </c>
      <c r="G5" s="334">
        <v>3</v>
      </c>
    </row>
    <row r="6" spans="1:19">
      <c r="A6" s="316"/>
      <c r="B6" s="305"/>
      <c r="C6" s="305"/>
      <c r="E6" s="333"/>
      <c r="F6" s="305" t="str">
        <f>D30</f>
        <v>Partie Fixe</v>
      </c>
      <c r="G6" s="334">
        <v>2.4500000000000002</v>
      </c>
    </row>
    <row r="7" spans="1:19">
      <c r="A7" s="316"/>
      <c r="B7" s="305"/>
      <c r="C7" s="305"/>
      <c r="E7" s="333"/>
      <c r="F7" s="305" t="str">
        <f>E30</f>
        <v>Partie Mobile</v>
      </c>
      <c r="G7" s="334">
        <v>2.4500000000000002</v>
      </c>
    </row>
    <row r="8" spans="1:19">
      <c r="A8" s="316"/>
      <c r="B8" s="305"/>
      <c r="C8" s="305"/>
      <c r="E8" s="333"/>
      <c r="F8" s="305" t="str">
        <f>F30</f>
        <v>Partie Fixe + Mobile</v>
      </c>
      <c r="G8" s="334">
        <v>2.4500000000000002</v>
      </c>
    </row>
    <row r="9" spans="1:19">
      <c r="A9" s="293"/>
      <c r="E9" s="335"/>
      <c r="F9" s="336" t="s">
        <v>450</v>
      </c>
      <c r="G9" s="334">
        <v>2.4500000000000002</v>
      </c>
      <c r="H9" s="330" t="s">
        <v>452</v>
      </c>
      <c r="I9" s="329">
        <f>IF('Fiche prix'!$A$1=DC!$B$1,DC!K9,2.45)</f>
        <v>2.4500000000000002</v>
      </c>
      <c r="J9" s="328" t="s">
        <v>451</v>
      </c>
      <c r="K9" s="329">
        <v>2.4500000000000002</v>
      </c>
    </row>
    <row r="10" spans="1:19">
      <c r="A10" s="293"/>
      <c r="F10" s="335" t="s">
        <v>29</v>
      </c>
      <c r="G10" s="329">
        <v>3</v>
      </c>
    </row>
    <row r="11" spans="1:19">
      <c r="A11" s="293"/>
      <c r="F11" s="351" t="s">
        <v>428</v>
      </c>
      <c r="G11" s="352">
        <v>3</v>
      </c>
    </row>
    <row r="12" spans="1:19" s="307" customFormat="1" ht="13.5" thickBot="1">
      <c r="A12" s="350"/>
    </row>
    <row r="13" spans="1:19" s="307" customFormat="1" ht="13.5" thickBot="1">
      <c r="A13" s="294" t="s">
        <v>401</v>
      </c>
      <c r="B13" s="353" t="str">
        <f>IF('Fiche prix'!$A$1=DC!$B$1,DC!B14,DC!B15)</f>
        <v>Le montant minimum d'une commande est de 500€ HT (hors emballage et expédition). Toute modification de cablage doit être faite par COMECA ou l'un de ses prestataires.</v>
      </c>
      <c r="C13" s="80"/>
      <c r="D13" s="80"/>
      <c r="E13" s="80"/>
      <c r="F13" s="80"/>
      <c r="G13" s="80"/>
      <c r="H13" s="80"/>
      <c r="I13" s="80"/>
      <c r="J13" s="80"/>
      <c r="K13" s="80"/>
      <c r="L13" s="80"/>
      <c r="M13" s="80"/>
      <c r="N13" s="80"/>
      <c r="O13" s="80"/>
      <c r="P13" s="80"/>
      <c r="Q13" s="80"/>
      <c r="R13" s="80"/>
      <c r="S13" s="80"/>
    </row>
    <row r="14" spans="1:19">
      <c r="A14" s="294"/>
      <c r="B14" s="74" t="s">
        <v>500</v>
      </c>
      <c r="F14" s="305"/>
      <c r="G14" s="299"/>
    </row>
    <row r="15" spans="1:19">
      <c r="A15" s="294"/>
      <c r="B15" s="74" t="s">
        <v>501</v>
      </c>
      <c r="F15" s="305"/>
      <c r="G15" s="299"/>
    </row>
    <row r="16" spans="1:19">
      <c r="A16" s="294"/>
      <c r="F16" s="305"/>
      <c r="G16" s="299"/>
    </row>
    <row r="17" spans="1:14" s="307" customFormat="1" ht="13.5" thickBot="1"/>
    <row r="18" spans="1:14" s="324" customFormat="1" ht="23.25" thickBot="1">
      <c r="A18" s="323" t="s">
        <v>445</v>
      </c>
      <c r="B18" s="516" t="str">
        <f>IF('Fiche prix'!$A$1=DC!$B$1,DC!B20,DC!B22)</f>
        <v xml:space="preserve"> ITEM</v>
      </c>
      <c r="C18" s="517" t="str">
        <f>IF('Fiche prix'!$A$1=DC!$B$1,DC!C20,DC!C22)</f>
        <v>TYPE</v>
      </c>
      <c r="D18" s="517" t="str">
        <f>IF('Fiche prix'!$A$1=DC!$B$1,DC!D20,DC!D22)</f>
        <v>TYPE TGBT</v>
      </c>
      <c r="E18" s="517" t="str">
        <f>IF('Fiche prix'!$A$1=DC!$B$1,DC!E20,DC!E22)</f>
        <v>DESCRIPTION</v>
      </c>
      <c r="F18" s="517" t="str">
        <f>IF('Fiche prix'!$A$1=DC!$B$1,DC!F20,DC!F22)</f>
        <v>NB DE PÔLES</v>
      </c>
      <c r="G18" s="517" t="str">
        <f>IF('Fiche prix'!$A$1=DC!$B$1,DC!G20,DC!G22)</f>
        <v>REFERENCE / DETAILS</v>
      </c>
      <c r="H18" s="517" t="str">
        <f>IF('Fiche prix'!$A$1=DC!$B$1,DC!H20,DC!H22)</f>
        <v>CALIBRE</v>
      </c>
      <c r="I18" s="517" t="str">
        <f>IF('Fiche prix'!$A$1=DC!$B$1,DC!I20,DC!I22)</f>
        <v>PROJET</v>
      </c>
      <c r="J18" s="517" t="str">
        <f>IF('Fiche prix'!$A$1=DC!$B$1,DC!J20,DC!J22)</f>
        <v>SCHEMA ASSOCIE</v>
      </c>
      <c r="K18" s="517" t="str">
        <f>IF('Fiche prix'!$A$1=DC!$B$1,DC!K20,DC!K22)</f>
        <v>EMPLACEMENT</v>
      </c>
      <c r="L18" s="517" t="str">
        <f>IF('Fiche prix'!$A$1=DC!$B$1,DC!L20,DC!L22)</f>
        <v>QTT</v>
      </c>
      <c r="M18" s="517" t="str">
        <f>IF('Fiche prix'!$A$1=DC!$B$1,DC!M20,DC!M22)</f>
        <v>PRIX UNIT</v>
      </c>
      <c r="N18" s="518" t="str">
        <f>IF('Fiche prix'!$A$1=DC!$B$1,DC!N20,DC!N22)</f>
        <v>PRIX TOTAL</v>
      </c>
    </row>
    <row r="19" spans="1:14" s="80" customFormat="1"/>
    <row r="20" spans="1:14">
      <c r="A20" s="294" t="s">
        <v>404</v>
      </c>
      <c r="B20" s="321" t="s">
        <v>226</v>
      </c>
      <c r="C20" s="321" t="s">
        <v>405</v>
      </c>
      <c r="D20" s="297" t="s">
        <v>227</v>
      </c>
      <c r="E20" s="297" t="s">
        <v>214</v>
      </c>
      <c r="F20" s="297" t="s">
        <v>402</v>
      </c>
      <c r="G20" s="297" t="s">
        <v>407</v>
      </c>
      <c r="H20" s="297" t="s">
        <v>282</v>
      </c>
      <c r="I20" s="297" t="s">
        <v>228</v>
      </c>
      <c r="J20" s="297" t="s">
        <v>409</v>
      </c>
      <c r="K20" s="297" t="s">
        <v>229</v>
      </c>
      <c r="L20" s="297" t="s">
        <v>410</v>
      </c>
      <c r="M20" s="297" t="s">
        <v>230</v>
      </c>
      <c r="N20" s="297" t="s">
        <v>412</v>
      </c>
    </row>
    <row r="21" spans="1:14">
      <c r="B21" s="296"/>
      <c r="C21" s="296"/>
      <c r="D21" s="296"/>
      <c r="E21" s="296"/>
      <c r="F21" s="296"/>
      <c r="G21" s="296"/>
      <c r="H21" s="296"/>
      <c r="I21" s="296"/>
      <c r="J21" s="296"/>
      <c r="K21" s="296"/>
      <c r="L21" s="296"/>
      <c r="M21" s="296"/>
      <c r="N21" s="296"/>
    </row>
    <row r="22" spans="1:14">
      <c r="A22" s="294" t="s">
        <v>403</v>
      </c>
      <c r="B22" s="297" t="s">
        <v>226</v>
      </c>
      <c r="C22" s="297" t="s">
        <v>405</v>
      </c>
      <c r="D22" s="297" t="s">
        <v>406</v>
      </c>
      <c r="E22" s="297" t="s">
        <v>214</v>
      </c>
      <c r="F22" s="297" t="s">
        <v>408</v>
      </c>
      <c r="G22" s="297" t="s">
        <v>407</v>
      </c>
      <c r="H22" s="297" t="s">
        <v>283</v>
      </c>
      <c r="I22" s="297" t="s">
        <v>231</v>
      </c>
      <c r="J22" s="297" t="s">
        <v>232</v>
      </c>
      <c r="K22" s="297" t="s">
        <v>233</v>
      </c>
      <c r="L22" s="297" t="s">
        <v>411</v>
      </c>
      <c r="M22" s="322" t="s">
        <v>234</v>
      </c>
      <c r="N22" s="322" t="s">
        <v>235</v>
      </c>
    </row>
    <row r="23" spans="1:14" ht="13.5" thickBot="1">
      <c r="A23" s="294"/>
      <c r="B23" s="297"/>
      <c r="C23" s="295"/>
      <c r="D23" s="297"/>
      <c r="E23" s="297"/>
      <c r="F23" s="295"/>
      <c r="G23" s="295"/>
      <c r="H23" s="297"/>
      <c r="I23" s="297"/>
      <c r="J23" s="295"/>
      <c r="K23" s="297"/>
      <c r="L23" s="297"/>
      <c r="M23" s="298"/>
      <c r="N23" s="298"/>
    </row>
    <row r="24" spans="1:14">
      <c r="A24" s="311" t="str">
        <f>IF('Fiche prix'!$A$1=DC!$B$1,DC!D24,DC!G24)</f>
        <v>SOUS TOTAL HT</v>
      </c>
      <c r="B24" s="312"/>
      <c r="C24" s="295"/>
      <c r="D24" s="310" t="s">
        <v>437</v>
      </c>
      <c r="E24" s="297"/>
      <c r="F24" s="295"/>
      <c r="G24" s="310" t="s">
        <v>441</v>
      </c>
      <c r="H24" s="297"/>
      <c r="I24" s="297"/>
      <c r="J24" s="295"/>
      <c r="K24" s="297"/>
      <c r="L24" s="297"/>
      <c r="M24" s="298"/>
      <c r="N24" s="298"/>
    </row>
    <row r="25" spans="1:14">
      <c r="A25" s="317" t="str">
        <f>IF('Fiche prix'!$A$1=DC!$B$1,DC!D25,DC!G25)</f>
        <v>SOUS TOTAL HT SERVICES</v>
      </c>
      <c r="B25" s="313"/>
      <c r="C25" s="295"/>
      <c r="D25" s="310" t="s">
        <v>438</v>
      </c>
      <c r="E25" s="297"/>
      <c r="F25" s="295"/>
      <c r="G25" s="310" t="s">
        <v>442</v>
      </c>
      <c r="H25" s="297"/>
      <c r="I25" s="297"/>
      <c r="J25" s="295"/>
      <c r="K25" s="297"/>
      <c r="L25" s="297"/>
      <c r="M25" s="298"/>
      <c r="N25" s="298"/>
    </row>
    <row r="26" spans="1:14">
      <c r="A26" s="317" t="str">
        <f>IF('Fiche prix'!$A$1=DC!$B$1,DC!D26,DC!G26)</f>
        <v>SOUS TOTAL HT TRANSPORT &amp; EMBALLAGE</v>
      </c>
      <c r="B26" s="313"/>
      <c r="C26" s="295"/>
      <c r="D26" s="310" t="s">
        <v>439</v>
      </c>
      <c r="E26" s="297"/>
      <c r="F26" s="295"/>
      <c r="G26" s="310" t="s">
        <v>443</v>
      </c>
      <c r="H26" s="297"/>
      <c r="I26" s="297"/>
      <c r="J26" s="295"/>
      <c r="K26" s="297"/>
      <c r="L26" s="297"/>
      <c r="M26" s="298"/>
      <c r="N26" s="298"/>
    </row>
    <row r="27" spans="1:14" ht="13.5" thickBot="1">
      <c r="A27" s="318" t="str">
        <f>IF('Fiche prix'!$A$1=DC!$B$1,DC!D27,DC!G27)</f>
        <v>PRIX TOTAL HT</v>
      </c>
      <c r="B27" s="315"/>
      <c r="C27" s="295"/>
      <c r="D27" s="310" t="s">
        <v>440</v>
      </c>
      <c r="E27" s="297"/>
      <c r="F27" s="295"/>
      <c r="G27" s="310" t="s">
        <v>444</v>
      </c>
      <c r="H27" s="297"/>
      <c r="I27" s="297"/>
      <c r="J27" s="295"/>
      <c r="K27" s="297"/>
      <c r="L27" s="297"/>
      <c r="M27" s="298"/>
      <c r="N27" s="298"/>
    </row>
    <row r="29" spans="1:14" s="307" customFormat="1" ht="13.5" thickBot="1"/>
    <row r="30" spans="1:14" ht="13.5" thickBot="1">
      <c r="A30" s="304" t="s">
        <v>418</v>
      </c>
      <c r="B30" s="519"/>
      <c r="C30" s="519" t="str">
        <f>IF('Fiche prix'!$A$1=DC!$B$1,DC!H30,DC!H31)</f>
        <v>Pièce seule</v>
      </c>
      <c r="D30" s="519" t="str">
        <f>IF('Fiche prix'!$A$1=DC!$B$1,DC!I30,DC!I31)</f>
        <v>Partie Fixe</v>
      </c>
      <c r="E30" s="519" t="str">
        <f>IF('Fiche prix'!$A$1=DC!$B$1,DC!J30,DC!J31)</f>
        <v>Partie Mobile</v>
      </c>
      <c r="F30" s="520" t="str">
        <f>IF('Fiche prix'!$A$1=DC!$B$1,DC!K30,DC!K31)</f>
        <v>Partie Fixe + Mobile</v>
      </c>
      <c r="H30" s="74" t="s">
        <v>424</v>
      </c>
      <c r="I30" s="74" t="s">
        <v>236</v>
      </c>
      <c r="J30" s="74" t="s">
        <v>217</v>
      </c>
      <c r="K30" s="74" t="s">
        <v>419</v>
      </c>
    </row>
    <row r="31" spans="1:14">
      <c r="H31" s="74" t="s">
        <v>420</v>
      </c>
      <c r="I31" s="74" t="s">
        <v>421</v>
      </c>
      <c r="J31" s="74" t="s">
        <v>422</v>
      </c>
      <c r="K31" s="74" t="s">
        <v>423</v>
      </c>
    </row>
    <row r="33" spans="1:13" s="307" customFormat="1" ht="13.5" thickBot="1"/>
    <row r="34" spans="1:13" ht="13.5" thickBot="1">
      <c r="A34" s="304" t="s">
        <v>413</v>
      </c>
      <c r="B34" s="519" t="str">
        <f>IF('Fiche prix'!$A$1=DC!$B$1,DC!H34,DC!H35)</f>
        <v>Plans et schémas</v>
      </c>
      <c r="C34" s="519" t="str">
        <f>IF('Fiche prix'!$A$1=DC!$B$1,DC!I34,DC!I35)</f>
        <v>Fourniture des schémas tiroirs et plan de face  avant TGBT de l'offre</v>
      </c>
      <c r="D34" s="519" t="str">
        <f>IF('Fiche prix'!$A$1=DC!$B$1,DC!J34,DC!J35)</f>
        <v>Sous réserve des éléments fournis par le client</v>
      </c>
      <c r="E34" s="519"/>
      <c r="F34" s="520"/>
      <c r="H34" s="305" t="s">
        <v>377</v>
      </c>
      <c r="I34" s="528" t="s">
        <v>584</v>
      </c>
      <c r="J34" s="305" t="s">
        <v>415</v>
      </c>
      <c r="K34" s="299"/>
      <c r="L34" s="299"/>
      <c r="M34" s="527">
        <v>400</v>
      </c>
    </row>
    <row r="35" spans="1:13" ht="13.5" thickBot="1">
      <c r="A35" s="306"/>
      <c r="B35" s="519">
        <f>IF('Fiche prix'!$A$1=DC!$B$1,DC!M34,DC!M35)</f>
        <v>400</v>
      </c>
      <c r="H35" s="305" t="s">
        <v>414</v>
      </c>
      <c r="I35" s="327" t="s">
        <v>571</v>
      </c>
      <c r="J35" s="305" t="s">
        <v>417</v>
      </c>
      <c r="K35" s="299"/>
      <c r="L35" s="299"/>
      <c r="M35" s="348" t="s">
        <v>462</v>
      </c>
    </row>
    <row r="36" spans="1:13">
      <c r="A36" s="299"/>
    </row>
    <row r="37" spans="1:13" s="307" customFormat="1" ht="13.5" thickBot="1"/>
    <row r="38" spans="1:13" ht="13.5" thickBot="1">
      <c r="A38" s="304" t="str">
        <f>IF('Fiche prix'!$A$1=DC!$B$1,DC!G38,DC!G39)</f>
        <v>Frais</v>
      </c>
      <c r="B38" s="519" t="str">
        <f>IF('Fiche prix'!$A$1=DC!$B$1,DC!H38,DC!H39)</f>
        <v>Pas de frais</v>
      </c>
      <c r="C38" s="519"/>
      <c r="D38" s="519" t="str">
        <f>IF('Fiche prix'!$A$1=DC!$B$1,DC!J38,DC!J39)</f>
        <v>Frais de légalisation pour documentation</v>
      </c>
      <c r="E38" s="520"/>
      <c r="F38" s="520"/>
      <c r="G38" s="74" t="s">
        <v>279</v>
      </c>
      <c r="H38" s="305" t="s">
        <v>278</v>
      </c>
      <c r="J38" s="305" t="s">
        <v>277</v>
      </c>
      <c r="K38" s="299"/>
    </row>
    <row r="39" spans="1:13">
      <c r="A39" s="306"/>
      <c r="G39" s="74" t="s">
        <v>225</v>
      </c>
      <c r="H39" s="305" t="s">
        <v>259</v>
      </c>
      <c r="J39" s="305" t="s">
        <v>416</v>
      </c>
      <c r="K39" s="299"/>
    </row>
    <row r="40" spans="1:13">
      <c r="A40" s="299"/>
      <c r="H40" s="305"/>
      <c r="I40" s="305"/>
      <c r="J40" s="299"/>
      <c r="K40" s="299"/>
    </row>
    <row r="41" spans="1:13" s="307" customFormat="1" ht="13.5" thickBot="1">
      <c r="A41" s="308"/>
    </row>
    <row r="42" spans="1:13" ht="13.5" thickBot="1">
      <c r="A42" s="304" t="s">
        <v>247</v>
      </c>
      <c r="B42" s="519" t="str">
        <f>IF('Fiche prix'!$A$1=DC!$B$1,DC!H42,DC!H43)</f>
        <v>Services sur site</v>
      </c>
      <c r="C42" s="519" t="str">
        <f>IF('Fiche prix'!$A$1=DC!$B$1,DC!I42,DC!I43)</f>
        <v>Installation des tiroirs</v>
      </c>
      <c r="D42" s="519"/>
      <c r="E42" s="519">
        <f>IF('Fiche prix'!$A$1=DC!$B$1,DC!K42,DC!K43)</f>
        <v>0</v>
      </c>
      <c r="F42" s="520">
        <f>IF('Fiche prix'!$A$1=DC!$B$1,DC!L42,DC!M43)</f>
        <v>0</v>
      </c>
      <c r="H42" s="74" t="s">
        <v>425</v>
      </c>
      <c r="I42" s="74" t="s">
        <v>569</v>
      </c>
      <c r="K42" s="74"/>
    </row>
    <row r="43" spans="1:13">
      <c r="H43" s="74" t="s">
        <v>426</v>
      </c>
      <c r="I43" s="74" t="s">
        <v>570</v>
      </c>
      <c r="K43" s="74"/>
      <c r="M43" s="74" t="s">
        <v>427</v>
      </c>
    </row>
    <row r="45" spans="1:13" s="307" customFormat="1" ht="13.5" thickBot="1"/>
    <row r="46" spans="1:13">
      <c r="A46" s="302" t="s">
        <v>29</v>
      </c>
      <c r="B46" s="521" t="str">
        <f>IF('Fiche prix'!$A$1=DC!$B$1,DC!H46,H49)</f>
        <v>Emballage</v>
      </c>
      <c r="C46" s="521" t="str">
        <f>IF('Fiche prix'!$A$1=DC!$B$1,DC!I46,DC!I49)</f>
        <v>Emballage standard EBT : carton</v>
      </c>
      <c r="D46" s="522">
        <f>IF('Fiche prix'!$A$1=DC!$B$1,DC!J46,J49)</f>
        <v>15</v>
      </c>
      <c r="H46" s="74" t="s">
        <v>29</v>
      </c>
      <c r="I46" t="s">
        <v>287</v>
      </c>
      <c r="J46">
        <v>15</v>
      </c>
    </row>
    <row r="47" spans="1:13">
      <c r="A47" s="306"/>
      <c r="B47" s="316"/>
      <c r="C47" s="316" t="str">
        <f>IF('Fiche prix'!$A$1=DC!$B$1,DC!I47,DC!I50)</f>
        <v>Emballage maritime : SEI4C</v>
      </c>
      <c r="D47" s="523">
        <f>IF('Fiche prix'!$A$1=DC!$B$1,DC!J47,J50)</f>
        <v>28</v>
      </c>
      <c r="I47" t="s">
        <v>288</v>
      </c>
      <c r="J47">
        <v>28</v>
      </c>
    </row>
    <row r="48" spans="1:13" ht="13.5" thickBot="1">
      <c r="A48" s="300"/>
      <c r="B48" s="524"/>
      <c r="C48" s="524" t="str">
        <f>IF('Fiche prix'!$A$1=DC!$B$1,DC!I48,DC!I51)</f>
        <v>Emballage aérien : SEI4B</v>
      </c>
      <c r="D48" s="525">
        <f>IF('Fiche prix'!$A$1=DC!$B$1,DC!J48,J51)</f>
        <v>22.5</v>
      </c>
      <c r="I48" t="s">
        <v>289</v>
      </c>
      <c r="J48">
        <v>22.5</v>
      </c>
    </row>
    <row r="49" spans="1:10">
      <c r="H49" s="74" t="s">
        <v>281</v>
      </c>
      <c r="I49" t="s">
        <v>285</v>
      </c>
      <c r="J49">
        <f>J46</f>
        <v>15</v>
      </c>
    </row>
    <row r="50" spans="1:10">
      <c r="I50" t="s">
        <v>219</v>
      </c>
      <c r="J50">
        <f>J47</f>
        <v>28</v>
      </c>
    </row>
    <row r="51" spans="1:10">
      <c r="I51" t="s">
        <v>286</v>
      </c>
      <c r="J51">
        <f>J48</f>
        <v>22.5</v>
      </c>
    </row>
    <row r="53" spans="1:10" s="307" customFormat="1"/>
    <row r="54" spans="1:10">
      <c r="A54" s="294" t="s">
        <v>428</v>
      </c>
      <c r="B54" s="74" t="s">
        <v>428</v>
      </c>
      <c r="C54" s="74" t="s">
        <v>429</v>
      </c>
      <c r="D54" s="74" t="s">
        <v>430</v>
      </c>
    </row>
    <row r="55" spans="1:10">
      <c r="C55" t="s">
        <v>280</v>
      </c>
      <c r="D55" s="74" t="s">
        <v>431</v>
      </c>
    </row>
    <row r="56" spans="1:10">
      <c r="C56" t="s">
        <v>220</v>
      </c>
      <c r="D56" s="74" t="s">
        <v>432</v>
      </c>
    </row>
    <row r="57" spans="1:10">
      <c r="C57" t="s">
        <v>221</v>
      </c>
      <c r="D57" s="74" t="s">
        <v>432</v>
      </c>
    </row>
    <row r="58" spans="1:10">
      <c r="C58" t="s">
        <v>223</v>
      </c>
      <c r="D58" s="74" t="s">
        <v>432</v>
      </c>
    </row>
    <row r="59" spans="1:10">
      <c r="C59" t="s">
        <v>222</v>
      </c>
      <c r="D59" s="74" t="s">
        <v>432</v>
      </c>
    </row>
    <row r="60" spans="1:10">
      <c r="C60" t="s">
        <v>224</v>
      </c>
      <c r="D60" s="74" t="s">
        <v>432</v>
      </c>
    </row>
    <row r="61" spans="1:10">
      <c r="C61" s="74" t="s">
        <v>433</v>
      </c>
      <c r="D61" s="74" t="s">
        <v>431</v>
      </c>
    </row>
    <row r="62" spans="1:10">
      <c r="C62" s="74" t="s">
        <v>434</v>
      </c>
      <c r="D62" s="74" t="s">
        <v>431</v>
      </c>
    </row>
    <row r="63" spans="1:10">
      <c r="C63" t="s">
        <v>374</v>
      </c>
      <c r="D63" s="74" t="s">
        <v>432</v>
      </c>
    </row>
    <row r="64" spans="1:10">
      <c r="C64" s="74" t="s">
        <v>646</v>
      </c>
      <c r="D64" s="74" t="s">
        <v>431</v>
      </c>
    </row>
    <row r="65" spans="1:10" s="307" customFormat="1" ht="13.5" thickBot="1"/>
    <row r="66" spans="1:10">
      <c r="A66" s="311" t="str">
        <f>IF('Fiche prix'!$A$1=DC!$B$1,DC!H66,DC!H69)</f>
        <v>Emballage optionnel</v>
      </c>
      <c r="B66" s="521"/>
      <c r="C66" s="521" t="str">
        <f>IF('Fiche prix'!$A$1=DC!$B$1,DC!I66,DC!#REF!)</f>
        <v>Emballage standard EBT : carton</v>
      </c>
      <c r="D66" s="522">
        <f>IF('Fiche prix'!$A$1=DC!$B$1,DC!J66,DC!#REF!)</f>
        <v>15</v>
      </c>
      <c r="H66" s="74" t="s">
        <v>435</v>
      </c>
      <c r="I66" t="s">
        <v>287</v>
      </c>
      <c r="J66">
        <v>15</v>
      </c>
    </row>
    <row r="67" spans="1:10">
      <c r="A67" s="317"/>
      <c r="B67" s="316"/>
      <c r="C67" s="316" t="str">
        <f>IF('Fiche prix'!$A$1=DC!$B$1,DC!I67,DC!#REF!)</f>
        <v>Emballage maritime : SEI4C</v>
      </c>
      <c r="D67" s="523">
        <f>IF('Fiche prix'!$A$1=DC!$B$1,DC!J67,DC!#REF!)</f>
        <v>28</v>
      </c>
      <c r="I67" t="s">
        <v>288</v>
      </c>
      <c r="J67">
        <v>28</v>
      </c>
    </row>
    <row r="68" spans="1:10" ht="13.5" thickBot="1">
      <c r="A68" s="318"/>
      <c r="B68" s="524"/>
      <c r="C68" s="524" t="str">
        <f>IF('Fiche prix'!$A$1=DC!$B$1,DC!I68,DC!#REF!)</f>
        <v>Emballage aérien : SEI4B</v>
      </c>
      <c r="D68" s="525">
        <f>IF('Fiche prix'!$A$1=DC!$B$1,DC!J68,DC!#REF!)</f>
        <v>22.5</v>
      </c>
      <c r="I68" t="s">
        <v>289</v>
      </c>
      <c r="J68">
        <v>22.5</v>
      </c>
    </row>
    <row r="69" spans="1:10">
      <c r="H69" s="74" t="s">
        <v>436</v>
      </c>
      <c r="I69" t="s">
        <v>285</v>
      </c>
      <c r="J69">
        <f>J66</f>
        <v>15</v>
      </c>
    </row>
    <row r="70" spans="1:10">
      <c r="I70" t="s">
        <v>219</v>
      </c>
      <c r="J70">
        <f>J67</f>
        <v>28</v>
      </c>
    </row>
    <row r="71" spans="1:10">
      <c r="I71" t="s">
        <v>286</v>
      </c>
      <c r="J71">
        <f>J68</f>
        <v>22.5</v>
      </c>
    </row>
    <row r="73" spans="1:10" s="307" customFormat="1" ht="13.5" thickBot="1"/>
    <row r="74" spans="1:10" ht="13.5" thickBot="1">
      <c r="A74" s="294" t="s">
        <v>447</v>
      </c>
      <c r="B74" s="303" t="s">
        <v>676</v>
      </c>
      <c r="C74" s="325" t="s">
        <v>21</v>
      </c>
      <c r="D74" s="325" t="s">
        <v>22</v>
      </c>
      <c r="E74" s="325" t="s">
        <v>23</v>
      </c>
      <c r="F74" s="325" t="s">
        <v>662</v>
      </c>
      <c r="G74" s="326" t="s">
        <v>677</v>
      </c>
      <c r="H74" s="327" t="s">
        <v>678</v>
      </c>
      <c r="I74" s="327" t="s">
        <v>218</v>
      </c>
      <c r="J74" s="327" t="s">
        <v>218</v>
      </c>
    </row>
    <row r="76" spans="1:10" s="307" customFormat="1"/>
    <row r="77" spans="1:10">
      <c r="A77" s="294" t="s">
        <v>156</v>
      </c>
      <c r="B77" s="293" t="str">
        <f>IF('Fiche prix'!$A$1=DC!$B$1,C78,C77)</f>
        <v xml:space="preserve">90% à la livraison - 10%  aprés installation 
 </v>
      </c>
      <c r="C77" s="293" t="str">
        <f>'Offre EN'!D42</f>
        <v>100% before dispatch, immediate payment</v>
      </c>
    </row>
    <row r="78" spans="1:10">
      <c r="C78" s="526" t="str">
        <f>'Offre FR'!D62</f>
        <v xml:space="preserve">90% à la livraison - 10%  aprés installation 
 </v>
      </c>
    </row>
    <row r="79" spans="1:10" s="307" customFormat="1">
      <c r="C79" s="390"/>
    </row>
    <row r="80" spans="1:10">
      <c r="A80" s="294" t="s">
        <v>33</v>
      </c>
      <c r="B80" s="293" t="str">
        <f>IF('Fiche prix'!$A$1=DC!$B$1,C81,C80)</f>
        <v>Virement bancaire à 45 jours fin de mois sauf paiements immédiats.</v>
      </c>
      <c r="C80" s="526" t="str">
        <f>'Offre EN'!D44</f>
        <v>Swift Bank transfer, 30 days from invoice, except for immediate payment</v>
      </c>
    </row>
    <row r="81" spans="1:8">
      <c r="C81" s="526" t="str">
        <f>'Offre FR'!D64</f>
        <v>Virement bancaire à 45 jours fin de mois sauf paiements immédiats.</v>
      </c>
    </row>
    <row r="82" spans="1:8" s="307" customFormat="1"/>
    <row r="86" spans="1:8">
      <c r="A86" s="74" t="s">
        <v>477</v>
      </c>
    </row>
    <row r="87" spans="1:8">
      <c r="A87" s="74" t="s">
        <v>478</v>
      </c>
      <c r="B87" s="74" t="s">
        <v>479</v>
      </c>
      <c r="C87" s="74" t="s">
        <v>480</v>
      </c>
      <c r="D87" s="74" t="s">
        <v>481</v>
      </c>
      <c r="E87" s="74" t="s">
        <v>482</v>
      </c>
      <c r="F87" s="74" t="s">
        <v>483</v>
      </c>
      <c r="G87" s="74" t="s">
        <v>484</v>
      </c>
      <c r="H87" s="74" t="s">
        <v>485</v>
      </c>
    </row>
    <row r="89" spans="1:8" s="307" customFormat="1"/>
    <row r="90" spans="1:8">
      <c r="A90" s="293" t="str">
        <f>IF('P GARDE'!$B$1=DC!$B$1,DC!B90,DC!C90)</f>
        <v>offre commerciale - services</v>
      </c>
      <c r="B90" s="91" t="s">
        <v>392</v>
      </c>
      <c r="C90" s="91" t="s">
        <v>362</v>
      </c>
    </row>
    <row r="91" spans="1:8">
      <c r="A91" s="293" t="str">
        <f>IF('P GARDE'!$B$1=DC!$B$1,DC!B91,DC!C91)</f>
        <v>NOM DU PROJET :</v>
      </c>
      <c r="B91" s="92" t="s">
        <v>378</v>
      </c>
      <c r="C91" s="92" t="s">
        <v>355</v>
      </c>
    </row>
    <row r="92" spans="1:8">
      <c r="A92" s="293">
        <f>IF('P GARDE'!$B$1=DC!$B$1,DC!B92,DC!C92)</f>
        <v>0</v>
      </c>
      <c r="B92" s="92"/>
      <c r="C92" s="92"/>
    </row>
    <row r="93" spans="1:8">
      <c r="A93" s="293" t="str">
        <f>IF('P GARDE'!$B$1=DC!$B$1,DC!B93,DC!C93)</f>
        <v>CLIENT FINAL :</v>
      </c>
      <c r="B93" s="92" t="s">
        <v>379</v>
      </c>
      <c r="C93" s="92" t="s">
        <v>356</v>
      </c>
    </row>
    <row r="94" spans="1:8">
      <c r="A94" s="293">
        <f>IF('P GARDE'!$B$1=DC!$B$1,DC!B94,DC!C94)</f>
        <v>0</v>
      </c>
      <c r="B94" s="92"/>
      <c r="C94" s="92"/>
    </row>
    <row r="95" spans="1:8">
      <c r="A95" s="293" t="str">
        <f>IF('P GARDE'!$B$1=DC!$B$1,DC!B95,DC!C95)</f>
        <v>ACHETEUR :</v>
      </c>
      <c r="B95" s="92" t="s">
        <v>380</v>
      </c>
      <c r="C95" s="92" t="s">
        <v>357</v>
      </c>
    </row>
    <row r="96" spans="1:8">
      <c r="A96" s="293">
        <f>IF('P GARDE'!$B$1=DC!$B$1,DC!B96,DC!C96)</f>
        <v>0</v>
      </c>
      <c r="B96" s="92"/>
      <c r="C96" s="92"/>
    </row>
    <row r="97" spans="1:6">
      <c r="A97" s="293" t="str">
        <f>IF('P GARDE'!$B$1=DC!$B$1,DC!B97,DC!C97)</f>
        <v xml:space="preserve"> </v>
      </c>
      <c r="B97" s="92" t="s">
        <v>218</v>
      </c>
      <c r="C97" s="92" t="s">
        <v>358</v>
      </c>
    </row>
    <row r="98" spans="1:6">
      <c r="A98" s="293">
        <f>IF('P GARDE'!$B$1=DC!$B$1,DC!B98,DC!C98)</f>
        <v>0</v>
      </c>
      <c r="B98" s="92"/>
      <c r="C98" s="92"/>
    </row>
    <row r="99" spans="1:6">
      <c r="A99" s="293" t="str">
        <f>IF('P GARDE'!$B$1=DC!$B$1,DC!B99,DC!C99)</f>
        <v>Offre n° :</v>
      </c>
      <c r="B99" s="92" t="s">
        <v>381</v>
      </c>
      <c r="C99" s="92" t="s">
        <v>359</v>
      </c>
    </row>
    <row r="100" spans="1:6">
      <c r="A100" s="293">
        <f>IF('P GARDE'!$B$1=DC!$B$1,DC!B100,DC!C100)</f>
        <v>0</v>
      </c>
      <c r="B100" s="92"/>
      <c r="C100" s="92"/>
    </row>
    <row r="101" spans="1:6">
      <c r="A101" s="293" t="str">
        <f>IF('P GARDE'!$B$1=DC!$B$1,DC!B101,DC!C101)</f>
        <v>Commerce :</v>
      </c>
      <c r="B101" s="92" t="s">
        <v>382</v>
      </c>
      <c r="C101" s="92" t="s">
        <v>360</v>
      </c>
    </row>
    <row r="102" spans="1:6">
      <c r="A102" s="293">
        <f>IF('P GARDE'!$B$1=DC!$B$1,DC!B102,DC!C102)</f>
        <v>0</v>
      </c>
      <c r="B102" s="92"/>
      <c r="C102" s="92"/>
    </row>
    <row r="103" spans="1:6">
      <c r="A103" s="293" t="str">
        <f>IF('P GARDE'!$B$1=DC!$B$1,DC!B103,DC!C103)</f>
        <v>Chiffrage :</v>
      </c>
      <c r="B103" s="92" t="s">
        <v>383</v>
      </c>
      <c r="C103" s="92" t="s">
        <v>361</v>
      </c>
    </row>
    <row r="106" spans="1:6" s="307" customFormat="1"/>
    <row r="107" spans="1:6">
      <c r="A107" s="4" t="s">
        <v>248</v>
      </c>
      <c r="B107" s="4" t="s">
        <v>20</v>
      </c>
      <c r="C107" s="4" t="s">
        <v>21</v>
      </c>
      <c r="D107" s="5" t="s">
        <v>22</v>
      </c>
      <c r="E107" s="5" t="s">
        <v>23</v>
      </c>
      <c r="F107" s="4" t="s">
        <v>662</v>
      </c>
    </row>
    <row r="108" spans="1:6">
      <c r="A108" s="2">
        <v>2</v>
      </c>
      <c r="B108" s="2">
        <v>3</v>
      </c>
      <c r="C108" s="4" t="s">
        <v>488</v>
      </c>
      <c r="D108" s="4" t="s">
        <v>489</v>
      </c>
      <c r="E108" s="4" t="s">
        <v>490</v>
      </c>
      <c r="F108" s="4" t="s">
        <v>491</v>
      </c>
    </row>
    <row r="109" spans="1:6" s="307" customFormat="1">
      <c r="A109" s="394"/>
      <c r="B109" s="394"/>
      <c r="C109" s="394"/>
      <c r="D109" s="394"/>
      <c r="E109" s="394"/>
      <c r="F109" s="394"/>
    </row>
    <row r="110" spans="1:6">
      <c r="A110" s="4" t="s">
        <v>494</v>
      </c>
      <c r="B110" s="4" t="s">
        <v>346</v>
      </c>
      <c r="C110" s="4" t="s">
        <v>495</v>
      </c>
      <c r="D110" s="4" t="s">
        <v>347</v>
      </c>
      <c r="E110" s="2"/>
      <c r="F110" s="2"/>
    </row>
    <row r="111" spans="1:6">
      <c r="A111" s="2"/>
      <c r="B111" s="2"/>
      <c r="C111" s="2"/>
      <c r="D111" s="2"/>
      <c r="E111" s="2"/>
      <c r="F111" s="2"/>
    </row>
    <row r="112" spans="1:6">
      <c r="A112" s="4" t="s">
        <v>487</v>
      </c>
      <c r="B112" s="4" t="s">
        <v>290</v>
      </c>
      <c r="C112" s="4" t="s">
        <v>120</v>
      </c>
      <c r="D112" s="2"/>
      <c r="E112" s="2"/>
      <c r="F112" s="2"/>
    </row>
    <row r="113" spans="1:6">
      <c r="C113" s="2"/>
      <c r="D113" s="2"/>
      <c r="E113" s="2"/>
      <c r="F113" s="2"/>
    </row>
    <row r="114" spans="1:6">
      <c r="C114" s="2"/>
      <c r="D114" s="2"/>
      <c r="E114" s="2"/>
      <c r="F114" s="2"/>
    </row>
    <row r="115" spans="1:6">
      <c r="A115" t="s">
        <v>559</v>
      </c>
      <c r="C115" s="2"/>
      <c r="D115" s="2"/>
      <c r="E115" s="2"/>
      <c r="F115" s="2"/>
    </row>
    <row r="116" spans="1:6">
      <c r="A116" t="s">
        <v>560</v>
      </c>
      <c r="B116" t="s">
        <v>561</v>
      </c>
    </row>
    <row r="117" spans="1:6">
      <c r="A117">
        <v>0</v>
      </c>
      <c r="B117">
        <v>0</v>
      </c>
    </row>
    <row r="118" spans="1:6">
      <c r="A118">
        <v>1</v>
      </c>
      <c r="B118">
        <v>4</v>
      </c>
    </row>
    <row r="119" spans="1:6">
      <c r="A119">
        <v>2</v>
      </c>
      <c r="B119">
        <v>7</v>
      </c>
    </row>
    <row r="120" spans="1:6">
      <c r="A120">
        <v>3</v>
      </c>
      <c r="B120">
        <v>10</v>
      </c>
    </row>
    <row r="121" spans="1:6">
      <c r="A121">
        <v>4</v>
      </c>
      <c r="B121">
        <v>13</v>
      </c>
    </row>
    <row r="122" spans="1:6">
      <c r="A122">
        <v>5</v>
      </c>
      <c r="B122">
        <v>16</v>
      </c>
    </row>
    <row r="123" spans="1:6">
      <c r="A123">
        <v>6</v>
      </c>
      <c r="B123">
        <v>19</v>
      </c>
    </row>
    <row r="124" spans="1:6">
      <c r="A124">
        <v>7</v>
      </c>
      <c r="B124">
        <v>22</v>
      </c>
    </row>
    <row r="125" spans="1:6">
      <c r="A125">
        <v>8</v>
      </c>
      <c r="B125">
        <v>25</v>
      </c>
    </row>
    <row r="126" spans="1:6">
      <c r="A126">
        <v>9</v>
      </c>
      <c r="B126">
        <v>28</v>
      </c>
    </row>
    <row r="127" spans="1:6">
      <c r="A127">
        <v>10</v>
      </c>
      <c r="B127">
        <v>31</v>
      </c>
    </row>
    <row r="128" spans="1:6">
      <c r="A128">
        <v>11</v>
      </c>
      <c r="B128">
        <v>34</v>
      </c>
    </row>
    <row r="129" spans="1:2">
      <c r="A129">
        <v>12</v>
      </c>
      <c r="B129">
        <v>37</v>
      </c>
    </row>
    <row r="130" spans="1:2">
      <c r="A130">
        <v>13</v>
      </c>
      <c r="B130">
        <v>40</v>
      </c>
    </row>
    <row r="131" spans="1:2">
      <c r="A131">
        <v>14</v>
      </c>
      <c r="B131">
        <v>43</v>
      </c>
    </row>
    <row r="132" spans="1:2">
      <c r="A132">
        <v>15</v>
      </c>
      <c r="B132">
        <v>46</v>
      </c>
    </row>
    <row r="133" spans="1:2">
      <c r="A133">
        <v>16</v>
      </c>
      <c r="B133">
        <v>49</v>
      </c>
    </row>
    <row r="134" spans="1:2">
      <c r="A134">
        <v>17</v>
      </c>
      <c r="B134">
        <v>52</v>
      </c>
    </row>
    <row r="135" spans="1:2">
      <c r="A135">
        <v>18</v>
      </c>
      <c r="B135">
        <v>55</v>
      </c>
    </row>
    <row r="136" spans="1:2">
      <c r="A136">
        <v>19</v>
      </c>
      <c r="B136">
        <v>58</v>
      </c>
    </row>
    <row r="137" spans="1:2">
      <c r="A137">
        <v>20</v>
      </c>
      <c r="B137">
        <v>61</v>
      </c>
    </row>
  </sheetData>
  <sheetProtection selectLockedCells="1" selectUnlockedCells="1"/>
  <pageMargins left="0.70866141732283472" right="0.70866141732283472" top="0.74803149606299213" bottom="0.74803149606299213" header="0.31496062992125984" footer="0.31496062992125984"/>
  <pageSetup paperSize="9" scale="42" fitToHeight="5" orientation="landscape" r:id="rId1"/>
  <colBreaks count="1" manualBreakCount="1">
    <brk id="15" max="1048575" man="1"/>
  </colBreak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39997558519241921"/>
  </sheetPr>
  <dimension ref="A1:A15"/>
  <sheetViews>
    <sheetView workbookViewId="0">
      <selection activeCell="D35" sqref="D35"/>
    </sheetView>
  </sheetViews>
  <sheetFormatPr baseColWidth="10" defaultRowHeight="12.75"/>
  <sheetData>
    <row r="1" spans="1:1">
      <c r="A1" s="515" t="s">
        <v>572</v>
      </c>
    </row>
    <row r="3" spans="1:1">
      <c r="A3" s="74" t="s">
        <v>573</v>
      </c>
    </row>
    <row r="4" spans="1:1">
      <c r="A4" s="74" t="s">
        <v>574</v>
      </c>
    </row>
    <row r="5" spans="1:1">
      <c r="A5" s="74" t="s">
        <v>575</v>
      </c>
    </row>
    <row r="6" spans="1:1">
      <c r="A6" s="74" t="s">
        <v>576</v>
      </c>
    </row>
    <row r="9" spans="1:1">
      <c r="A9" s="515" t="s">
        <v>577</v>
      </c>
    </row>
    <row r="11" spans="1:1">
      <c r="A11" s="74" t="s">
        <v>578</v>
      </c>
    </row>
    <row r="12" spans="1:1">
      <c r="A12" s="74" t="s">
        <v>579</v>
      </c>
    </row>
    <row r="13" spans="1:1">
      <c r="A13" s="74" t="s">
        <v>580</v>
      </c>
    </row>
    <row r="14" spans="1:1">
      <c r="A14" s="74" t="s">
        <v>582</v>
      </c>
    </row>
    <row r="15" spans="1:1">
      <c r="A15" s="74" t="s">
        <v>581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21</vt:i4>
      </vt:variant>
    </vt:vector>
  </HeadingPairs>
  <TitlesOfParts>
    <vt:vector size="32" baseType="lpstr">
      <vt:lpstr>RAO</vt:lpstr>
      <vt:lpstr>P GARDE</vt:lpstr>
      <vt:lpstr>Offre EN</vt:lpstr>
      <vt:lpstr>Offre FR</vt:lpstr>
      <vt:lpstr>Tiroir &amp; pose</vt:lpstr>
      <vt:lpstr>Fiche prix</vt:lpstr>
      <vt:lpstr>FOA SERVICE</vt:lpstr>
      <vt:lpstr>FOA ECR</vt:lpstr>
      <vt:lpstr>Commerce</vt:lpstr>
      <vt:lpstr>DC</vt:lpstr>
      <vt:lpstr>Notice</vt:lpstr>
      <vt:lpstr>'Offre EN'!_Toc136793491</vt:lpstr>
      <vt:lpstr>'Offre EN'!_Toc136793492</vt:lpstr>
      <vt:lpstr>Commerce</vt:lpstr>
      <vt:lpstr>CommerciauxExport</vt:lpstr>
      <vt:lpstr>CommerciauxFR</vt:lpstr>
      <vt:lpstr>'Offre EN'!company</vt:lpstr>
      <vt:lpstr>'Offre EN'!OLE_LINK1</vt:lpstr>
      <vt:lpstr>'Offre EN'!quotation</vt:lpstr>
      <vt:lpstr>TCOServices</vt:lpstr>
      <vt:lpstr>Type</vt:lpstr>
      <vt:lpstr>Type_TGBT</vt:lpstr>
      <vt:lpstr>Commerce!Zone_d_impression</vt:lpstr>
      <vt:lpstr>DC!Zone_d_impression</vt:lpstr>
      <vt:lpstr>'Fiche prix'!Zone_d_impression</vt:lpstr>
      <vt:lpstr>'FOA SERVICE'!Zone_d_impression</vt:lpstr>
      <vt:lpstr>Notice!Zone_d_impression</vt:lpstr>
      <vt:lpstr>'Offre EN'!Zone_d_impression</vt:lpstr>
      <vt:lpstr>'Offre FR'!Zone_d_impression</vt:lpstr>
      <vt:lpstr>'P GARDE'!Zone_d_impression</vt:lpstr>
      <vt:lpstr>RAO!Zone_d_impression</vt:lpstr>
      <vt:lpstr>'Tiroir &amp; pose'!Zone_d_impression</vt:lpstr>
    </vt:vector>
  </TitlesOfParts>
  <Company>COMECA EBT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LIST OF PRICES</dc:title>
  <dc:subject>Liste de prix</dc:subject>
  <dc:creator>Pierre ANGLARD</dc:creator>
  <cp:lastModifiedBy>Comeca</cp:lastModifiedBy>
  <cp:lastPrinted>2017-11-03T07:21:08Z</cp:lastPrinted>
  <dcterms:created xsi:type="dcterms:W3CDTF">2005-02-15T11:02:53Z</dcterms:created>
  <dcterms:modified xsi:type="dcterms:W3CDTF">2017-11-17T08:51:43Z</dcterms:modified>
</cp:coreProperties>
</file>