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lim\Dropbox\DOSSIERS\EMPLOI &amp; ETUDES\ETUDES\LICENCE PRO - ACHATS INDUSTRIELS ET LOGISTIQUE\FONCTION ACHATS\EXERCICES\PARETO\"/>
    </mc:Choice>
  </mc:AlternateContent>
  <bookViews>
    <workbookView xWindow="240" yWindow="105" windowWidth="15150" windowHeight="7485" tabRatio="794" activeTab="1"/>
  </bookViews>
  <sheets>
    <sheet name="donnees d entree " sheetId="19" r:id="rId1"/>
    <sheet name="TDC" sheetId="21" r:id="rId2"/>
  </sheets>
  <definedNames>
    <definedName name="_xlnm._FilterDatabase" localSheetId="0" hidden="1">'donnees d entree '!$A$1:$G$50</definedName>
  </definedNames>
  <calcPr calcId="162913"/>
  <pivotCaches>
    <pivotCache cacheId="0" r:id="rId3"/>
  </pivotCaches>
</workbook>
</file>

<file path=xl/calcChain.xml><?xml version="1.0" encoding="utf-8"?>
<calcChain xmlns="http://schemas.openxmlformats.org/spreadsheetml/2006/main">
  <c r="A2" i="19" l="1"/>
  <c r="A3" i="19"/>
  <c r="A4" i="19"/>
  <c r="A5" i="19"/>
  <c r="A6" i="19"/>
  <c r="A7" i="19"/>
  <c r="A8" i="19"/>
  <c r="A9" i="19"/>
  <c r="A10" i="19"/>
  <c r="A11" i="19"/>
  <c r="A12" i="19"/>
  <c r="A13" i="19"/>
  <c r="A14" i="19"/>
  <c r="A15" i="19"/>
  <c r="A16" i="19"/>
  <c r="A17" i="19"/>
  <c r="A18" i="19"/>
  <c r="A19" i="19"/>
  <c r="A20" i="19"/>
  <c r="A21" i="19"/>
  <c r="A22" i="19"/>
  <c r="A23" i="19"/>
  <c r="A24" i="19"/>
  <c r="A25" i="19"/>
  <c r="A26" i="19"/>
  <c r="A27" i="19"/>
  <c r="A28" i="19"/>
  <c r="A29" i="19"/>
  <c r="A30" i="19"/>
  <c r="A31" i="19"/>
  <c r="A32" i="19"/>
  <c r="A33" i="19"/>
  <c r="A34" i="19"/>
  <c r="A35" i="19"/>
  <c r="A36" i="19"/>
  <c r="A37" i="19"/>
  <c r="A38" i="19"/>
  <c r="A39" i="19"/>
  <c r="A40" i="19"/>
  <c r="A41" i="19"/>
  <c r="A42" i="19"/>
  <c r="A43" i="19"/>
  <c r="A44" i="19"/>
  <c r="A45" i="19"/>
  <c r="A46" i="19"/>
  <c r="A47" i="19"/>
  <c r="A48" i="19"/>
  <c r="A49" i="19"/>
  <c r="J19" i="19"/>
  <c r="J39" i="19"/>
  <c r="J10" i="19"/>
  <c r="J8" i="19"/>
  <c r="J25" i="19"/>
  <c r="J12" i="19"/>
  <c r="J34" i="19"/>
  <c r="J29" i="19"/>
  <c r="J43" i="19"/>
  <c r="J48" i="19"/>
  <c r="J20" i="19"/>
  <c r="J30" i="19"/>
  <c r="J42" i="19"/>
  <c r="J17" i="19"/>
  <c r="J23" i="19"/>
  <c r="J38" i="19"/>
  <c r="J31" i="19"/>
  <c r="J26" i="19"/>
  <c r="J21" i="19"/>
  <c r="J28" i="19"/>
  <c r="J35" i="19"/>
  <c r="J22" i="19"/>
  <c r="J18" i="19"/>
  <c r="J9" i="19"/>
  <c r="J24" i="19"/>
  <c r="J27" i="19"/>
  <c r="J16" i="19"/>
  <c r="J11" i="19"/>
  <c r="J33" i="19"/>
  <c r="J37" i="19"/>
  <c r="J13" i="19"/>
  <c r="J3" i="19"/>
  <c r="J4" i="19"/>
  <c r="J2" i="19"/>
  <c r="L2" i="19" s="1"/>
  <c r="J47" i="19"/>
  <c r="J5" i="19"/>
  <c r="J44" i="19"/>
  <c r="J14" i="19"/>
  <c r="J15" i="19"/>
  <c r="J49" i="19"/>
  <c r="J40" i="19"/>
  <c r="J6" i="19"/>
  <c r="J7" i="19"/>
  <c r="J36" i="19"/>
  <c r="J41" i="19"/>
  <c r="J46" i="19"/>
  <c r="J45" i="19"/>
  <c r="J32" i="19"/>
  <c r="C50" i="19"/>
  <c r="L3" i="19" l="1"/>
  <c r="H50" i="19"/>
  <c r="K6" i="19" s="1"/>
  <c r="M2" i="19" l="1"/>
  <c r="L4" i="19"/>
  <c r="M3" i="19"/>
  <c r="K31" i="19"/>
  <c r="K16" i="19"/>
  <c r="K17" i="19"/>
  <c r="K7" i="19"/>
  <c r="K8" i="19"/>
  <c r="K37" i="19"/>
  <c r="K20" i="19"/>
  <c r="K5" i="19"/>
  <c r="K4" i="19"/>
  <c r="K19" i="19"/>
  <c r="K28" i="19"/>
  <c r="K46" i="19"/>
  <c r="K10" i="19"/>
  <c r="K21" i="19"/>
  <c r="K47" i="19"/>
  <c r="K36" i="19"/>
  <c r="K43" i="19"/>
  <c r="K24" i="19"/>
  <c r="K40" i="19"/>
  <c r="K30" i="19"/>
  <c r="K11" i="19"/>
  <c r="K12" i="19"/>
  <c r="K22" i="19"/>
  <c r="K14" i="19"/>
  <c r="K49" i="19"/>
  <c r="K23" i="19"/>
  <c r="K13" i="19"/>
  <c r="K45" i="19"/>
  <c r="K25" i="19"/>
  <c r="K35" i="19"/>
  <c r="K44" i="19"/>
  <c r="K29" i="19"/>
  <c r="K9" i="19"/>
  <c r="K39" i="19"/>
  <c r="K26" i="19"/>
  <c r="K2" i="19"/>
  <c r="K34" i="19"/>
  <c r="K18" i="19"/>
  <c r="K15" i="19"/>
  <c r="K32" i="19"/>
  <c r="K42" i="19"/>
  <c r="K33" i="19"/>
  <c r="K41" i="19"/>
  <c r="K38" i="19"/>
  <c r="K3" i="19"/>
  <c r="K48" i="19"/>
  <c r="K27" i="19"/>
  <c r="L5" i="19" l="1"/>
  <c r="M4" i="19"/>
  <c r="L6" i="19" l="1"/>
  <c r="M5" i="19"/>
  <c r="L7" i="19" l="1"/>
  <c r="M6" i="19"/>
  <c r="L8" i="19" l="1"/>
  <c r="M7" i="19"/>
  <c r="L9" i="19" l="1"/>
  <c r="M8" i="19"/>
  <c r="L10" i="19" l="1"/>
  <c r="M9" i="19"/>
  <c r="L11" i="19" l="1"/>
  <c r="M10" i="19"/>
  <c r="L12" i="19" l="1"/>
  <c r="M11" i="19"/>
  <c r="L13" i="19" l="1"/>
  <c r="M12" i="19"/>
  <c r="L14" i="19" l="1"/>
  <c r="M13" i="19"/>
  <c r="L15" i="19" l="1"/>
  <c r="M14" i="19"/>
  <c r="L16" i="19" l="1"/>
  <c r="M15" i="19"/>
  <c r="L17" i="19" l="1"/>
  <c r="M16" i="19"/>
  <c r="L18" i="19" l="1"/>
  <c r="M17" i="19"/>
  <c r="L19" i="19" l="1"/>
  <c r="M18" i="19"/>
  <c r="L20" i="19" l="1"/>
  <c r="M19" i="19"/>
  <c r="L21" i="19" l="1"/>
  <c r="M20" i="19"/>
  <c r="L22" i="19" l="1"/>
  <c r="M21" i="19"/>
  <c r="L23" i="19" l="1"/>
  <c r="M22" i="19"/>
  <c r="L24" i="19" l="1"/>
  <c r="M23" i="19"/>
  <c r="L25" i="19" l="1"/>
  <c r="M24" i="19"/>
  <c r="L26" i="19" l="1"/>
  <c r="M25" i="19"/>
  <c r="L27" i="19" l="1"/>
  <c r="M26" i="19"/>
  <c r="L28" i="19" l="1"/>
  <c r="M27" i="19"/>
  <c r="L29" i="19" l="1"/>
  <c r="M28" i="19"/>
  <c r="L30" i="19" l="1"/>
  <c r="M29" i="19"/>
  <c r="L31" i="19" l="1"/>
  <c r="M30" i="19"/>
  <c r="L32" i="19" l="1"/>
  <c r="M31" i="19"/>
  <c r="L33" i="19" l="1"/>
  <c r="M32" i="19"/>
  <c r="L34" i="19" l="1"/>
  <c r="M33" i="19"/>
  <c r="L35" i="19" l="1"/>
  <c r="M34" i="19"/>
  <c r="L36" i="19" l="1"/>
  <c r="M35" i="19"/>
  <c r="L37" i="19" l="1"/>
  <c r="M36" i="19"/>
  <c r="L38" i="19" l="1"/>
  <c r="M37" i="19"/>
  <c r="L39" i="19" l="1"/>
  <c r="M38" i="19"/>
  <c r="L40" i="19" l="1"/>
  <c r="M39" i="19"/>
  <c r="L41" i="19" l="1"/>
  <c r="M40" i="19"/>
  <c r="L42" i="19" l="1"/>
  <c r="M41" i="19"/>
  <c r="L43" i="19" l="1"/>
  <c r="M42" i="19"/>
  <c r="L44" i="19" l="1"/>
  <c r="M43" i="19"/>
  <c r="L45" i="19" l="1"/>
  <c r="M44" i="19"/>
  <c r="L46" i="19" l="1"/>
  <c r="M45" i="19"/>
  <c r="L47" i="19" l="1"/>
  <c r="M46" i="19"/>
  <c r="L48" i="19" l="1"/>
  <c r="M47" i="19"/>
  <c r="L49" i="19" l="1"/>
  <c r="M49" i="19" s="1"/>
  <c r="M48" i="19"/>
</calcChain>
</file>

<file path=xl/sharedStrings.xml><?xml version="1.0" encoding="utf-8"?>
<sst xmlns="http://schemas.openxmlformats.org/spreadsheetml/2006/main" count="212" uniqueCount="73">
  <si>
    <t>Vernis Synthétique</t>
  </si>
  <si>
    <t>Tôles G 1000 x 2000 x 5</t>
  </si>
  <si>
    <t>Tube acier 6m50 x 60</t>
  </si>
  <si>
    <t>Acétylène</t>
  </si>
  <si>
    <t>Oxygène</t>
  </si>
  <si>
    <t>Planche Sipo 12 x</t>
  </si>
  <si>
    <t>Fer béton 12 m,0=4</t>
  </si>
  <si>
    <t>Cornières 6m30 x 30 x 5</t>
  </si>
  <si>
    <t>Tube acier 6m15 x 21</t>
  </si>
  <si>
    <t>Tube acier 6m26 x 34</t>
  </si>
  <si>
    <t>Chaudière Fioul</t>
  </si>
  <si>
    <t>Tôles G 1000 x 2000 x 2</t>
  </si>
  <si>
    <t>Robinet 1/420</t>
  </si>
  <si>
    <t>Tube acier 6m20 x 27</t>
  </si>
  <si>
    <t>Armoire Toilette</t>
  </si>
  <si>
    <t>Fer béton 12 m,0=6</t>
  </si>
  <si>
    <t>Pied de lavabo</t>
  </si>
  <si>
    <t>Huile de lin</t>
  </si>
  <si>
    <t>Receveur Douche</t>
  </si>
  <si>
    <t>Tôles G 1000 x 2000 x 4</t>
  </si>
  <si>
    <t>Fer béton 12,0=5</t>
  </si>
  <si>
    <t>Bidet</t>
  </si>
  <si>
    <t>Plaque Polystyrène</t>
  </si>
  <si>
    <t>Convecteur</t>
  </si>
  <si>
    <t xml:space="preserve">Planche chêne </t>
  </si>
  <si>
    <t>Vanne 20 x 27</t>
  </si>
  <si>
    <t>Baignoire</t>
  </si>
  <si>
    <t>Planche Sapin 10 x</t>
  </si>
  <si>
    <t>Lavabo</t>
  </si>
  <si>
    <t>Radiateur Fonte</t>
  </si>
  <si>
    <t>Lave-vaisselle</t>
  </si>
  <si>
    <t>Vanne 26 x 34</t>
  </si>
  <si>
    <t>Vanne fonte 50 x 60</t>
  </si>
  <si>
    <t>Vanne  15 x 21</t>
  </si>
  <si>
    <t>Bastaings</t>
  </si>
  <si>
    <t>Contreplaque de 4</t>
  </si>
  <si>
    <t>Contreplaqué de 2</t>
  </si>
  <si>
    <t>Cuisinière</t>
  </si>
  <si>
    <t>Plaque Laine verre</t>
  </si>
  <si>
    <t>Lave-Linge</t>
  </si>
  <si>
    <t>Chaudière Gaz</t>
  </si>
  <si>
    <t>Plaque Novopan 15 mm</t>
  </si>
  <si>
    <t>Plaque Novopan 10 mm</t>
  </si>
  <si>
    <t>Peinture Vinyl</t>
  </si>
  <si>
    <t>Rouleaux laine verre</t>
  </si>
  <si>
    <t>Peinture Glycero</t>
  </si>
  <si>
    <t>Peinture Glycéro Blanche</t>
  </si>
  <si>
    <t>Quantité</t>
  </si>
  <si>
    <t>Prix Unitaire H.T.</t>
  </si>
  <si>
    <t>Désignation</t>
  </si>
  <si>
    <t>Références</t>
  </si>
  <si>
    <t>Fournisseurs dans l'entonnoir</t>
  </si>
  <si>
    <t>F1</t>
  </si>
  <si>
    <t>F2</t>
  </si>
  <si>
    <t>F3</t>
  </si>
  <si>
    <t>F4</t>
  </si>
  <si>
    <t>Peinture Sous Marine marque XYLOPRO</t>
  </si>
  <si>
    <t>F5</t>
  </si>
  <si>
    <t>F6</t>
  </si>
  <si>
    <t>F7</t>
  </si>
  <si>
    <t>(Tous)</t>
  </si>
  <si>
    <t>Somme de Quantité</t>
  </si>
  <si>
    <t>Étiquettes de lignes</t>
  </si>
  <si>
    <t>Total général</t>
  </si>
  <si>
    <t>Fournisseurs dans l'entonnoir2</t>
  </si>
  <si>
    <t>Fournisseurs dans l'entonnoir3</t>
  </si>
  <si>
    <t>%</t>
  </si>
  <si>
    <t>CA Annuel / Prdt</t>
  </si>
  <si>
    <t>CA Cumulé</t>
  </si>
  <si>
    <t>%2</t>
  </si>
  <si>
    <t>N°</t>
  </si>
  <si>
    <t>%3</t>
  </si>
  <si>
    <t>Somme de CA Annuel / Prdt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</si>
</sst>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,##0.00\ [$€-1]"/>
    <numFmt numFmtId="165" formatCode="_-* #,##0.00\ [$€-1]_-;\-* #,##0.00\ [$€-1]_-;_-* &quot;-&quot;??\ [$€-1]_-"/>
    <numFmt numFmtId="166" formatCode="#,##0\ &quot;€&quot;"/>
    <numFmt numFmtId="167" formatCode="#,##0.00\ _€"/>
  </numFmts>
  <fonts count="4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0" fontId="2" fillId="0" borderId="0"/>
  </cellStyleXfs>
  <cellXfs count="44">
    <xf numFmtId="0" fontId="0" fillId="0" borderId="0" xfId="0"/>
    <xf numFmtId="0" fontId="0" fillId="0" borderId="0" xfId="0" applyAlignment="1">
      <alignment horizontal="center"/>
    </xf>
    <xf numFmtId="3" fontId="0" fillId="0" borderId="0" xfId="0" applyNumberFormat="1"/>
    <xf numFmtId="164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1" fillId="0" borderId="4" xfId="0" applyFont="1" applyBorder="1" applyAlignment="1">
      <alignment horizontal="center"/>
    </xf>
    <xf numFmtId="0" fontId="1" fillId="0" borderId="5" xfId="0" applyFont="1" applyBorder="1"/>
    <xf numFmtId="164" fontId="1" fillId="0" borderId="5" xfId="0" applyNumberFormat="1" applyFont="1" applyBorder="1"/>
    <xf numFmtId="3" fontId="1" fillId="0" borderId="5" xfId="0" applyNumberFormat="1" applyFont="1" applyBorder="1"/>
    <xf numFmtId="0" fontId="1" fillId="0" borderId="5" xfId="0" applyFont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166" fontId="0" fillId="0" borderId="0" xfId="0" applyNumberFormat="1"/>
    <xf numFmtId="166" fontId="1" fillId="0" borderId="7" xfId="0" applyNumberFormat="1" applyFont="1" applyFill="1" applyBorder="1" applyAlignment="1">
      <alignment horizontal="center"/>
    </xf>
    <xf numFmtId="10" fontId="0" fillId="0" borderId="0" xfId="0" applyNumberFormat="1"/>
    <xf numFmtId="10" fontId="1" fillId="0" borderId="7" xfId="0" applyNumberFormat="1" applyFont="1" applyFill="1" applyBorder="1" applyAlignment="1">
      <alignment horizontal="center"/>
    </xf>
    <xf numFmtId="10" fontId="0" fillId="0" borderId="6" xfId="0" applyNumberFormat="1" applyBorder="1" applyAlignment="1">
      <alignment horizontal="center"/>
    </xf>
    <xf numFmtId="10" fontId="0" fillId="0" borderId="2" xfId="0" applyNumberFormat="1" applyBorder="1" applyAlignment="1">
      <alignment horizontal="center"/>
    </xf>
    <xf numFmtId="10" fontId="0" fillId="0" borderId="10" xfId="0" applyNumberFormat="1" applyBorder="1" applyAlignment="1">
      <alignment horizontal="center"/>
    </xf>
    <xf numFmtId="167" fontId="0" fillId="0" borderId="0" xfId="0" applyNumberFormat="1"/>
    <xf numFmtId="167" fontId="1" fillId="0" borderId="7" xfId="0" applyNumberFormat="1" applyFont="1" applyFill="1" applyBorder="1" applyAlignment="1">
      <alignment horizontal="center"/>
    </xf>
    <xf numFmtId="167" fontId="0" fillId="0" borderId="6" xfId="0" applyNumberFormat="1" applyBorder="1" applyAlignment="1">
      <alignment horizontal="center"/>
    </xf>
    <xf numFmtId="167" fontId="0" fillId="0" borderId="2" xfId="0" applyNumberFormat="1" applyBorder="1" applyAlignment="1">
      <alignment horizontal="center"/>
    </xf>
    <xf numFmtId="1" fontId="0" fillId="0" borderId="4" xfId="0" applyNumberFormat="1" applyBorder="1" applyAlignment="1">
      <alignment horizontal="center"/>
    </xf>
    <xf numFmtId="1" fontId="0" fillId="0" borderId="3" xfId="0" applyNumberFormat="1" applyBorder="1" applyAlignment="1">
      <alignment horizontal="center"/>
    </xf>
    <xf numFmtId="10" fontId="1" fillId="0" borderId="7" xfId="0" applyNumberFormat="1" applyFont="1" applyBorder="1" applyAlignment="1">
      <alignment horizontal="center"/>
    </xf>
    <xf numFmtId="10" fontId="0" fillId="0" borderId="4" xfId="0" applyNumberFormat="1" applyBorder="1" applyAlignment="1">
      <alignment horizontal="center"/>
    </xf>
    <xf numFmtId="10" fontId="0" fillId="0" borderId="3" xfId="0" applyNumberFormat="1" applyBorder="1" applyAlignment="1">
      <alignment horizontal="center"/>
    </xf>
    <xf numFmtId="10" fontId="0" fillId="0" borderId="8" xfId="0" applyNumberFormat="1" applyBorder="1" applyAlignment="1">
      <alignment horizontal="center"/>
    </xf>
    <xf numFmtId="2" fontId="0" fillId="0" borderId="3" xfId="0" applyNumberFormat="1" applyBorder="1" applyAlignment="1">
      <alignment horizontal="center"/>
    </xf>
    <xf numFmtId="2" fontId="0" fillId="0" borderId="1" xfId="0" applyNumberFormat="1" applyBorder="1"/>
    <xf numFmtId="2" fontId="0" fillId="0" borderId="1" xfId="0" applyNumberFormat="1" applyBorder="1" applyAlignment="1">
      <alignment horizontal="center"/>
    </xf>
    <xf numFmtId="2" fontId="0" fillId="0" borderId="2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2" fontId="0" fillId="0" borderId="2" xfId="0" applyNumberFormat="1" applyFill="1" applyBorder="1" applyAlignment="1">
      <alignment horizontal="center"/>
    </xf>
    <xf numFmtId="2" fontId="1" fillId="0" borderId="1" xfId="0" applyNumberFormat="1" applyFont="1" applyBorder="1"/>
    <xf numFmtId="2" fontId="0" fillId="2" borderId="2" xfId="0" applyNumberFormat="1" applyFill="1" applyBorder="1" applyAlignment="1">
      <alignment horizontal="center"/>
    </xf>
    <xf numFmtId="2" fontId="1" fillId="0" borderId="2" xfId="0" applyNumberFormat="1" applyFont="1" applyBorder="1" applyAlignment="1">
      <alignment horizontal="center"/>
    </xf>
    <xf numFmtId="2" fontId="0" fillId="0" borderId="8" xfId="0" applyNumberFormat="1" applyBorder="1" applyAlignment="1">
      <alignment horizontal="center"/>
    </xf>
    <xf numFmtId="2" fontId="0" fillId="0" borderId="9" xfId="0" applyNumberFormat="1" applyBorder="1"/>
    <xf numFmtId="2" fontId="0" fillId="0" borderId="9" xfId="0" applyNumberFormat="1" applyBorder="1" applyAlignment="1">
      <alignment horizontal="center"/>
    </xf>
    <xf numFmtId="2" fontId="0" fillId="0" borderId="10" xfId="0" applyNumberFormat="1" applyBorder="1" applyAlignment="1">
      <alignment horizontal="center"/>
    </xf>
    <xf numFmtId="0" fontId="3" fillId="0" borderId="0" xfId="0" applyFont="1"/>
  </cellXfs>
  <cellStyles count="3">
    <cellStyle name="Euro" xfId="1"/>
    <cellStyle name="Normal" xfId="0" builtinId="0"/>
    <cellStyle name="Normal 2" xfId="2"/>
  </cellStyles>
  <dxfs count="16">
    <dxf>
      <numFmt numFmtId="14" formatCode="0.00%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7" formatCode="#,##0.00\ _€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4" formatCode="0.00%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4" formatCode="0.00%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lim El Malki" refreshedDate="43031.44575324074" createdVersion="6" refreshedVersion="6" minRefreshableVersion="3" recordCount="48">
  <cacheSource type="worksheet">
    <worksheetSource name="Tableau2"/>
  </cacheSource>
  <cacheFields count="13">
    <cacheField name="%" numFmtId="10">
      <sharedItems containsSemiMixedTypes="0" containsString="0" containsNumber="1" minValue="2.0833333333333332E-2" maxValue="1"/>
    </cacheField>
    <cacheField name="N°" numFmtId="1">
      <sharedItems containsSemiMixedTypes="0" containsString="0" containsNumber="1" containsInteger="1" minValue="1" maxValue="48"/>
    </cacheField>
    <cacheField name="Références" numFmtId="2">
      <sharedItems containsSemiMixedTypes="0" containsString="0" containsNumber="1" containsInteger="1" minValue="1710" maxValue="9904" count="48">
        <n v="8602"/>
        <n v="4803"/>
        <n v="8601"/>
        <n v="8603"/>
        <n v="1714"/>
        <n v="1715"/>
        <n v="9901"/>
        <n v="8604"/>
        <n v="2312"/>
        <n v="4802"/>
        <n v="2310"/>
        <n v="1717"/>
        <n v="1710"/>
        <n v="1711"/>
        <n v="6502"/>
        <n v="6501"/>
        <n v="6504"/>
        <n v="2311"/>
        <n v="9903"/>
        <n v="7302"/>
        <n v="1713"/>
        <n v="7301"/>
        <n v="6503"/>
        <n v="1716"/>
        <n v="9902"/>
        <n v="4801"/>
        <n v="7304"/>
        <n v="3304"/>
        <n v="2202"/>
        <n v="7305"/>
        <n v="7911"/>
        <n v="7303"/>
        <n v="3301"/>
        <n v="7306"/>
        <n v="5402"/>
        <n v="6505"/>
        <n v="2201"/>
        <n v="9904"/>
        <n v="5403"/>
        <n v="5401"/>
        <n v="4501"/>
        <n v="3302"/>
        <n v="1712"/>
        <n v="5002"/>
        <n v="5001"/>
        <n v="5404"/>
        <n v="2203"/>
        <n v="7910"/>
      </sharedItems>
    </cacheField>
    <cacheField name="Désignation" numFmtId="2">
      <sharedItems/>
    </cacheField>
    <cacheField name="Prix Unitaire H.T." numFmtId="2">
      <sharedItems containsSemiMixedTypes="0" containsString="0" containsNumber="1" minValue="1.9817073170731709" maxValue="1189.0243902439024"/>
    </cacheField>
    <cacheField name="Quantité" numFmtId="2">
      <sharedItems containsSemiMixedTypes="0" containsString="0" containsNumber="1" containsInteger="1" minValue="12" maxValue="180000"/>
    </cacheField>
    <cacheField name="Fournisseurs dans l'entonnoir" numFmtId="2">
      <sharedItems count="6">
        <s v="F1"/>
        <s v="F7"/>
        <s v="F6"/>
        <s v="F3"/>
        <s v="F2"/>
        <s v="F4"/>
      </sharedItems>
    </cacheField>
    <cacheField name="Fournisseurs dans l'entonnoir2" numFmtId="2">
      <sharedItems count="4">
        <s v="F5"/>
        <s v="F1"/>
        <s v="F2"/>
        <s v="F3"/>
      </sharedItems>
    </cacheField>
    <cacheField name="Fournisseurs dans l'entonnoir3" numFmtId="2">
      <sharedItems containsBlank="1" count="5">
        <s v="F6"/>
        <s v="F5"/>
        <s v="F1"/>
        <m/>
        <s v="F3"/>
      </sharedItems>
    </cacheField>
    <cacheField name="CA Annuel / Prdt" numFmtId="2">
      <sharedItems containsSemiMixedTypes="0" containsString="0" containsNumber="1" minValue="346.40243902439022" maxValue="2140243.9024390243"/>
    </cacheField>
    <cacheField name="%3" numFmtId="10">
      <sharedItems containsSemiMixedTypes="0" containsString="0" containsNumber="1" minValue="2.0250107830665733E-5" maxValue="0.12511508270663038"/>
    </cacheField>
    <cacheField name="CA Cumulé" numFmtId="167">
      <sharedItems containsSemiMixedTypes="0" containsString="0" containsNumber="1" minValue="2140243.9024390243" maxValue="17106202.195121944"/>
    </cacheField>
    <cacheField name="%2" numFmtId="10">
      <sharedItems containsSemiMixedTypes="0" containsString="0" containsNumber="1" minValue="0.12511508270663038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8">
  <r>
    <n v="2.0833333333333332E-2"/>
    <n v="1"/>
    <x v="0"/>
    <s v="Peinture Glycéro Blanche"/>
    <n v="11.890243902439025"/>
    <n v="180000"/>
    <x v="0"/>
    <x v="0"/>
    <x v="0"/>
    <n v="2140243.9024390243"/>
    <n v="0.12511508270663038"/>
    <n v="2140243.9024390243"/>
    <n v="0.12511508270663038"/>
  </r>
  <r>
    <n v="4.1666666666666664E-2"/>
    <n v="2"/>
    <x v="1"/>
    <s v="Rouleaux laine verre"/>
    <n v="15.853658536585368"/>
    <n v="120000"/>
    <x v="1"/>
    <x v="1"/>
    <x v="1"/>
    <n v="1902439.0243902442"/>
    <n v="0.11121340685033815"/>
    <n v="4042682.9268292682"/>
    <n v="0.2363284895569685"/>
  </r>
  <r>
    <n v="6.25E-2"/>
    <n v="3"/>
    <x v="2"/>
    <s v="Peinture Glycero"/>
    <n v="15.853658536585368"/>
    <n v="120000"/>
    <x v="0"/>
    <x v="0"/>
    <x v="0"/>
    <n v="1902439.0243902442"/>
    <n v="0.11121340685033815"/>
    <n v="5945121.9512195121"/>
    <n v="0.34754189640730665"/>
  </r>
  <r>
    <n v="8.3333333333333329E-2"/>
    <n v="4"/>
    <x v="3"/>
    <s v="Peinture Vinyl"/>
    <n v="7.9268292682926838"/>
    <n v="120000"/>
    <x v="0"/>
    <x v="0"/>
    <x v="0"/>
    <n v="951219.51219512208"/>
    <n v="5.5606703425169074E-2"/>
    <n v="6896341.4634146346"/>
    <n v="0.40314859983247575"/>
  </r>
  <r>
    <n v="0.10416666666666667"/>
    <n v="5"/>
    <x v="4"/>
    <s v="Plaque Novopan 10 mm"/>
    <n v="5.1524390243902447"/>
    <n v="180000"/>
    <x v="0"/>
    <x v="2"/>
    <x v="1"/>
    <n v="927439.02439024404"/>
    <n v="5.4216535839539844E-2"/>
    <n v="7823780.4878048785"/>
    <n v="0.45736513567201559"/>
  </r>
  <r>
    <n v="0.125"/>
    <n v="6"/>
    <x v="5"/>
    <s v="Plaque Novopan 15 mm"/>
    <n v="5.1524390243902447"/>
    <n v="180000"/>
    <x v="0"/>
    <x v="2"/>
    <x v="1"/>
    <n v="927439.02439024404"/>
    <n v="5.4216535839539844E-2"/>
    <n v="8751219.5121951234"/>
    <n v="0.51158167151155542"/>
  </r>
  <r>
    <n v="0.14583333333333334"/>
    <n v="7"/>
    <x v="6"/>
    <s v="Chaudière Gaz"/>
    <n v="693.59756097560978"/>
    <n v="1080"/>
    <x v="0"/>
    <x v="3"/>
    <x v="1"/>
    <n v="749085.36585365853"/>
    <n v="4.3790278947320634E-2"/>
    <n v="9500304.8780487813"/>
    <n v="0.55537195045887611"/>
  </r>
  <r>
    <n v="0.16666666666666666"/>
    <n v="8"/>
    <x v="7"/>
    <s v="Peinture Sous Marine marque XYLOPRO"/>
    <n v="49.542682926829272"/>
    <n v="12000"/>
    <x v="2"/>
    <x v="0"/>
    <x v="2"/>
    <n v="594512.19512195128"/>
    <n v="3.4754189640730668E-2"/>
    <n v="10094817.073170733"/>
    <n v="0.59012614009960673"/>
  </r>
  <r>
    <n v="0.1875"/>
    <n v="9"/>
    <x v="8"/>
    <s v="Lave-Linge"/>
    <n v="792.68292682926835"/>
    <n v="720"/>
    <x v="3"/>
    <x v="0"/>
    <x v="3"/>
    <n v="570731.70731707325"/>
    <n v="3.3364022055101444E-2"/>
    <n v="10665548.780487806"/>
    <n v="0.62349016215470821"/>
  </r>
  <r>
    <n v="0.20833333333333334"/>
    <n v="10"/>
    <x v="9"/>
    <s v="Plaque Laine verre"/>
    <n v="29.725609756097562"/>
    <n v="18000"/>
    <x v="1"/>
    <x v="1"/>
    <x v="1"/>
    <n v="535060.97560975607"/>
    <n v="3.1278770676657595E-2"/>
    <n v="11200609.756097563"/>
    <n v="0.65476893283136584"/>
  </r>
  <r>
    <n v="0.22916666666666666"/>
    <n v="11"/>
    <x v="10"/>
    <s v="Cuisinière"/>
    <n v="634.14634146341473"/>
    <n v="780"/>
    <x v="3"/>
    <x v="0"/>
    <x v="3"/>
    <n v="494634.14634146349"/>
    <n v="2.8915485781087918E-2"/>
    <n v="11695243.902439026"/>
    <n v="0.68368441861245377"/>
  </r>
  <r>
    <n v="0.25"/>
    <n v="12"/>
    <x v="11"/>
    <s v="Bastaings"/>
    <n v="18.826219512195124"/>
    <n v="24000"/>
    <x v="4"/>
    <x v="0"/>
    <x v="4"/>
    <n v="451829.26829268294"/>
    <n v="2.6413184126955307E-2"/>
    <n v="12147073.170731708"/>
    <n v="0.71009760273940903"/>
  </r>
  <r>
    <n v="0.27083333333333331"/>
    <n v="13"/>
    <x v="12"/>
    <s v="Contreplaqué de 2"/>
    <n v="7.5304878048780486"/>
    <n v="60000"/>
    <x v="0"/>
    <x v="2"/>
    <x v="1"/>
    <n v="451829.26829268294"/>
    <n v="2.6413184126955307E-2"/>
    <n v="12598902.439024391"/>
    <n v="0.73651078686636429"/>
  </r>
  <r>
    <n v="0.29166666666666669"/>
    <n v="14"/>
    <x v="13"/>
    <s v="Contreplaque de 4"/>
    <n v="7.5304878048780486"/>
    <n v="60000"/>
    <x v="0"/>
    <x v="2"/>
    <x v="1"/>
    <n v="451829.26829268294"/>
    <n v="2.6413184126955307E-2"/>
    <n v="13050731.707317073"/>
    <n v="0.76292397099331954"/>
  </r>
  <r>
    <n v="0.3125"/>
    <n v="15"/>
    <x v="14"/>
    <s v="Vanne  15 x 21"/>
    <n v="35.670731707317074"/>
    <n v="12000"/>
    <x v="0"/>
    <x v="3"/>
    <x v="1"/>
    <n v="428048.78048780491"/>
    <n v="2.502301654132608E-2"/>
    <n v="13478780.487804879"/>
    <n v="0.78794698753464565"/>
  </r>
  <r>
    <n v="0.33333333333333331"/>
    <n v="16"/>
    <x v="15"/>
    <s v="Vanne fonte 50 x 60"/>
    <n v="138.71951219512195"/>
    <n v="2400"/>
    <x v="0"/>
    <x v="3"/>
    <x v="1"/>
    <n v="332926.8292682927"/>
    <n v="1.9462346198809172E-2"/>
    <n v="13811707.317073172"/>
    <n v="0.80740933373345491"/>
  </r>
  <r>
    <n v="0.35416666666666669"/>
    <n v="17"/>
    <x v="16"/>
    <s v="Vanne 26 x 34"/>
    <n v="49.542682926829272"/>
    <n v="6000"/>
    <x v="0"/>
    <x v="3"/>
    <x v="1"/>
    <n v="297256.09756097564"/>
    <n v="1.7377094820365334E-2"/>
    <n v="14108963.414634148"/>
    <n v="0.82478642855382023"/>
  </r>
  <r>
    <n v="0.375"/>
    <n v="18"/>
    <x v="17"/>
    <s v="Lave-vaisselle"/>
    <n v="1189.0243902439024"/>
    <n v="240"/>
    <x v="3"/>
    <x v="0"/>
    <x v="3"/>
    <n v="285365.85365853657"/>
    <n v="1.6682011027550719E-2"/>
    <n v="14394329.268292684"/>
    <n v="0.84146843958137096"/>
  </r>
  <r>
    <n v="0.39583333333333331"/>
    <n v="19"/>
    <x v="18"/>
    <s v="Radiateur Fonte"/>
    <n v="217.98780487804879"/>
    <n v="1200"/>
    <x v="0"/>
    <x v="3"/>
    <x v="1"/>
    <n v="261585.36585365856"/>
    <n v="1.5291843441921494E-2"/>
    <n v="14655914.634146342"/>
    <n v="0.85676028302329232"/>
  </r>
  <r>
    <n v="0.41666666666666669"/>
    <n v="20"/>
    <x v="19"/>
    <s v="Lavabo"/>
    <n v="69.359756097560975"/>
    <n v="3600"/>
    <x v="0"/>
    <x v="3"/>
    <x v="1"/>
    <n v="249695.12195121951"/>
    <n v="1.4596759649106878E-2"/>
    <n v="14905609.756097561"/>
    <n v="0.87135704267239922"/>
  </r>
  <r>
    <n v="0.4375"/>
    <n v="21"/>
    <x v="20"/>
    <s v="Planche Sapin 10 x"/>
    <n v="53.506097560975611"/>
    <n v="4440"/>
    <x v="4"/>
    <x v="0"/>
    <x v="2"/>
    <n v="237567.07317073172"/>
    <n v="1.3887774180435974E-2"/>
    <n v="15143176.829268292"/>
    <n v="0.88524481685283518"/>
  </r>
  <r>
    <n v="0.45833333333333331"/>
    <n v="22"/>
    <x v="21"/>
    <s v="Baignoire"/>
    <n v="128.8109756097561"/>
    <n v="1800"/>
    <x v="0"/>
    <x v="3"/>
    <x v="1"/>
    <n v="231859.75609756098"/>
    <n v="1.3554133959884959E-2"/>
    <n v="15375036.585365852"/>
    <n v="0.8987989508127201"/>
  </r>
  <r>
    <n v="0.47916666666666669"/>
    <n v="23"/>
    <x v="22"/>
    <s v="Vanne 20 x 27"/>
    <n v="39.634146341463421"/>
    <n v="4800"/>
    <x v="0"/>
    <x v="3"/>
    <x v="1"/>
    <n v="190243.90243902442"/>
    <n v="1.1121340685033815E-2"/>
    <n v="15565280.487804877"/>
    <n v="0.90992029149775389"/>
  </r>
  <r>
    <n v="0.5"/>
    <n v="24"/>
    <x v="23"/>
    <s v="Planche chêne "/>
    <n v="634.14634146341473"/>
    <n v="280"/>
    <x v="4"/>
    <x v="0"/>
    <x v="2"/>
    <n v="177560.97560975613"/>
    <n v="1.0379917972698226E-2"/>
    <n v="15742841.463414634"/>
    <n v="0.92030020947045221"/>
  </r>
  <r>
    <n v="0.52083333333333337"/>
    <n v="25"/>
    <x v="24"/>
    <s v="Convecteur"/>
    <n v="79.268292682926841"/>
    <n v="1920"/>
    <x v="0"/>
    <x v="3"/>
    <x v="1"/>
    <n v="152195.12195121954"/>
    <n v="8.8970725480270515E-3"/>
    <n v="15895036.585365852"/>
    <n v="0.92919728201847918"/>
  </r>
  <r>
    <n v="0.54166666666666663"/>
    <n v="26"/>
    <x v="25"/>
    <s v="Plaque Polystyrène"/>
    <n v="35.670731707317074"/>
    <n v="4027"/>
    <x v="1"/>
    <x v="1"/>
    <x v="1"/>
    <n v="143646.03658536586"/>
    <n v="8.3973073009933428E-3"/>
    <n v="16038682.621951219"/>
    <n v="0.93759458931947259"/>
  </r>
  <r>
    <n v="0.5625"/>
    <n v="27"/>
    <x v="26"/>
    <s v="Bidet"/>
    <n v="69.359756097560975"/>
    <n v="1800"/>
    <x v="0"/>
    <x v="3"/>
    <x v="1"/>
    <n v="124847.56097560975"/>
    <n v="7.2983798245534392E-3"/>
    <n v="16163530.182926828"/>
    <n v="0.94489296914402598"/>
  </r>
  <r>
    <n v="0.58333333333333337"/>
    <n v="28"/>
    <x v="27"/>
    <s v="Fer béton 12,0=5"/>
    <n v="435.97560975609758"/>
    <n v="240"/>
    <x v="5"/>
    <x v="0"/>
    <x v="2"/>
    <n v="104634.14634146342"/>
    <n v="6.1167373767685969E-3"/>
    <n v="16268164.329268292"/>
    <n v="0.95100970652079453"/>
  </r>
  <r>
    <n v="0.60416666666666663"/>
    <n v="29"/>
    <x v="28"/>
    <s v="Tôles G 1000 x 2000 x 4"/>
    <n v="202.92682926829269"/>
    <n v="480"/>
    <x v="5"/>
    <x v="0"/>
    <x v="2"/>
    <n v="97404.878048780491"/>
    <n v="5.694126430737312E-3"/>
    <n v="16365569.207317073"/>
    <n v="0.95670383295153194"/>
  </r>
  <r>
    <n v="0.625"/>
    <n v="30"/>
    <x v="29"/>
    <s v="Receveur Douche"/>
    <n v="79.268292682926841"/>
    <n v="1200"/>
    <x v="0"/>
    <x v="3"/>
    <x v="1"/>
    <n v="95121.951219512208"/>
    <n v="5.5606703425169074E-3"/>
    <n v="16460691.158536585"/>
    <n v="0.96226450329404878"/>
  </r>
  <r>
    <n v="0.64583333333333337"/>
    <n v="31"/>
    <x v="30"/>
    <s v="Huile de lin"/>
    <n v="1.9817073170731709"/>
    <n v="48000"/>
    <x v="0"/>
    <x v="0"/>
    <x v="0"/>
    <n v="95121.951219512208"/>
    <n v="5.5606703425169074E-3"/>
    <n v="16555813.109756097"/>
    <n v="0.96782517363656573"/>
  </r>
  <r>
    <n v="0.66666666666666663"/>
    <n v="32"/>
    <x v="31"/>
    <s v="Pied de lavabo"/>
    <n v="23.780487804878049"/>
    <n v="3600"/>
    <x v="0"/>
    <x v="3"/>
    <x v="1"/>
    <n v="85609.756097560981"/>
    <n v="5.0046033082652161E-3"/>
    <n v="16641422.865853658"/>
    <n v="0.97282977694483097"/>
  </r>
  <r>
    <n v="0.6875"/>
    <n v="33"/>
    <x v="32"/>
    <s v="Fer béton 12 m,0=6"/>
    <n v="554.8780487804878"/>
    <n v="120"/>
    <x v="5"/>
    <x v="0"/>
    <x v="2"/>
    <n v="66585.365853658543"/>
    <n v="3.8924692397618349E-3"/>
    <n v="16708008.231707316"/>
    <n v="0.97672224618459269"/>
  </r>
  <r>
    <n v="0.70833333333333337"/>
    <n v="34"/>
    <x v="33"/>
    <s v="Armoire Toilette"/>
    <n v="55.487804878048784"/>
    <n v="1200"/>
    <x v="0"/>
    <x v="3"/>
    <x v="1"/>
    <n v="66585.365853658543"/>
    <n v="3.8924692397618349E-3"/>
    <n v="16774593.597560974"/>
    <n v="0.98061471542435452"/>
  </r>
  <r>
    <n v="0.72916666666666663"/>
    <n v="35"/>
    <x v="34"/>
    <s v="Tube acier 6m20 x 27"/>
    <n v="4.9542682926829276"/>
    <n v="10800"/>
    <x v="5"/>
    <x v="0"/>
    <x v="2"/>
    <n v="53506.097560975621"/>
    <n v="3.1278770676657604E-3"/>
    <n v="16828099.695121948"/>
    <n v="0.98374259249202023"/>
  </r>
  <r>
    <n v="0.75"/>
    <n v="36"/>
    <x v="35"/>
    <s v="Robinet 1/420"/>
    <n v="21.79878048780488"/>
    <n v="2400"/>
    <x v="0"/>
    <x v="3"/>
    <x v="1"/>
    <n v="52317.07317073171"/>
    <n v="3.0583686883842985E-3"/>
    <n v="16880416.76829268"/>
    <n v="0.9868009611804045"/>
  </r>
  <r>
    <n v="0.77083333333333337"/>
    <n v="37"/>
    <x v="36"/>
    <s v="Tôles G 1000 x 2000 x 2"/>
    <n v="110.97560975609757"/>
    <n v="360"/>
    <x v="5"/>
    <x v="0"/>
    <x v="2"/>
    <n v="39951.219512195123"/>
    <n v="2.3354815438571008E-3"/>
    <n v="16920367.987804875"/>
    <n v="0.9891364427242616"/>
  </r>
  <r>
    <n v="0.79166666666666663"/>
    <n v="38"/>
    <x v="37"/>
    <s v="Chaudière Fioul"/>
    <n v="1089.939024390244"/>
    <n v="36"/>
    <x v="0"/>
    <x v="3"/>
    <x v="1"/>
    <n v="39237.804878048781"/>
    <n v="2.293776516288224E-3"/>
    <n v="16959605.792682923"/>
    <n v="0.99143021924054986"/>
  </r>
  <r>
    <n v="0.8125"/>
    <n v="39"/>
    <x v="38"/>
    <s v="Tube acier 6m26 x 34"/>
    <n v="6.3414634146341466"/>
    <n v="4800"/>
    <x v="5"/>
    <x v="0"/>
    <x v="2"/>
    <n v="30439.024390243903"/>
    <n v="1.7794145096054102E-3"/>
    <n v="16990044.817073166"/>
    <n v="0.99320963375015514"/>
  </r>
  <r>
    <n v="0.83333333333333337"/>
    <n v="40"/>
    <x v="39"/>
    <s v="Tube acier 6m15 x 21"/>
    <n v="3.6661585365853662"/>
    <n v="7200"/>
    <x v="5"/>
    <x v="0"/>
    <x v="2"/>
    <n v="26396.341463414636"/>
    <n v="1.5430860200484416E-3"/>
    <n v="17016441.158536579"/>
    <n v="0.99475271977020352"/>
  </r>
  <r>
    <n v="0.85416666666666663"/>
    <n v="41"/>
    <x v="40"/>
    <s v="Cornières 6m30 x 30 x 5"/>
    <n v="168.44512195121953"/>
    <n v="120"/>
    <x v="5"/>
    <x v="0"/>
    <x v="2"/>
    <n v="20213.414634146346"/>
    <n v="1.1816424477848427E-3"/>
    <n v="17036654.573170725"/>
    <n v="0.99593436221798837"/>
  </r>
  <r>
    <n v="0.875"/>
    <n v="42"/>
    <x v="41"/>
    <s v="Fer béton 12 m,0=4"/>
    <n v="416.15853658536588"/>
    <n v="36"/>
    <x v="5"/>
    <x v="0"/>
    <x v="2"/>
    <n v="14981.707317073171"/>
    <n v="8.7580557894641274E-4"/>
    <n v="17051636.280487798"/>
    <n v="0.99681016779693477"/>
  </r>
  <r>
    <n v="0.89583333333333337"/>
    <n v="43"/>
    <x v="42"/>
    <s v="Planche Sipo 12 x"/>
    <n v="7.7286585365853666"/>
    <n v="1920"/>
    <x v="0"/>
    <x v="2"/>
    <x v="1"/>
    <n v="14839.024390243903"/>
    <n v="8.6746457343263739E-4"/>
    <n v="17066475.304878041"/>
    <n v="0.99767763237036733"/>
  </r>
  <r>
    <n v="0.91666666666666663"/>
    <n v="44"/>
    <x v="43"/>
    <s v="Oxygène"/>
    <n v="2.1798780487804881"/>
    <n v="6144"/>
    <x v="5"/>
    <x v="0"/>
    <x v="2"/>
    <n v="13393.17073170732"/>
    <n v="7.8294238422638054E-4"/>
    <n v="17079868.47560975"/>
    <n v="0.99846057475459371"/>
  </r>
  <r>
    <n v="0.9375"/>
    <n v="45"/>
    <x v="44"/>
    <s v="Acétylène"/>
    <n v="2.1798780487804881"/>
    <n v="5376"/>
    <x v="5"/>
    <x v="0"/>
    <x v="2"/>
    <n v="11719.024390243903"/>
    <n v="6.8507458619808295E-4"/>
    <n v="17091587.499999993"/>
    <n v="0.99914564934079175"/>
  </r>
  <r>
    <n v="0.95833333333333337"/>
    <n v="46"/>
    <x v="45"/>
    <s v="Tube acier 6m50 x 60"/>
    <n v="9.5121951219512209"/>
    <n v="1200"/>
    <x v="5"/>
    <x v="0"/>
    <x v="2"/>
    <n v="11414.634146341465"/>
    <n v="6.6728044110202884E-4"/>
    <n v="17103002.134146333"/>
    <n v="0.99981292978189373"/>
  </r>
  <r>
    <n v="0.97916666666666663"/>
    <n v="47"/>
    <x v="46"/>
    <s v="Tôles G 1000 x 2000 x 5"/>
    <n v="237.80487804878049"/>
    <n v="12"/>
    <x v="5"/>
    <x v="0"/>
    <x v="2"/>
    <n v="2853.6585365853662"/>
    <n v="1.6682011027550721E-4"/>
    <n v="17105855.79268292"/>
    <n v="0.99997974989216931"/>
  </r>
  <r>
    <n v="1"/>
    <n v="48"/>
    <x v="47"/>
    <s v="Vernis Synthétique"/>
    <n v="7.5304878048780486"/>
    <n v="46"/>
    <x v="2"/>
    <x v="0"/>
    <x v="2"/>
    <n v="346.40243902439022"/>
    <n v="2.0250107830665733E-5"/>
    <n v="17106202.195121944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5:C54" firstHeaderRow="0" firstDataRow="1" firstDataCol="1" rowPageCount="3" colPageCount="1"/>
  <pivotFields count="13">
    <pivotField numFmtId="10" showAll="0"/>
    <pivotField numFmtId="1" showAll="0"/>
    <pivotField axis="axisRow" showAll="0">
      <items count="49">
        <item x="12"/>
        <item x="13"/>
        <item x="42"/>
        <item x="20"/>
        <item x="4"/>
        <item x="5"/>
        <item x="23"/>
        <item x="11"/>
        <item x="36"/>
        <item x="28"/>
        <item x="46"/>
        <item x="10"/>
        <item x="17"/>
        <item x="8"/>
        <item x="32"/>
        <item x="41"/>
        <item x="27"/>
        <item x="40"/>
        <item x="25"/>
        <item x="9"/>
        <item x="1"/>
        <item x="44"/>
        <item x="43"/>
        <item x="39"/>
        <item x="34"/>
        <item x="38"/>
        <item x="45"/>
        <item x="15"/>
        <item x="14"/>
        <item x="22"/>
        <item x="16"/>
        <item x="35"/>
        <item x="21"/>
        <item x="19"/>
        <item x="31"/>
        <item x="26"/>
        <item x="29"/>
        <item x="33"/>
        <item x="47"/>
        <item x="30"/>
        <item x="2"/>
        <item x="0"/>
        <item x="3"/>
        <item x="7"/>
        <item x="6"/>
        <item x="24"/>
        <item x="18"/>
        <item x="37"/>
        <item t="default"/>
      </items>
    </pivotField>
    <pivotField showAll="0"/>
    <pivotField numFmtId="164" showAll="0"/>
    <pivotField dataField="1" numFmtId="3" showAll="0"/>
    <pivotField axis="axisPage" multipleItemSelectionAllowed="1" showAll="0">
      <items count="7">
        <item x="0"/>
        <item x="4"/>
        <item x="3"/>
        <item x="5"/>
        <item x="2"/>
        <item x="1"/>
        <item t="default"/>
      </items>
    </pivotField>
    <pivotField axis="axisPage" multipleItemSelectionAllowed="1" showAll="0">
      <items count="5">
        <item x="1"/>
        <item x="2"/>
        <item x="3"/>
        <item x="0"/>
        <item t="default"/>
      </items>
    </pivotField>
    <pivotField axis="axisPage" multipleItemSelectionAllowed="1" showAll="0">
      <items count="6">
        <item x="2"/>
        <item x="4"/>
        <item x="1"/>
        <item x="0"/>
        <item x="3"/>
        <item t="default"/>
      </items>
    </pivotField>
    <pivotField dataField="1" numFmtId="166" showAll="0"/>
    <pivotField numFmtId="10" showAll="0"/>
    <pivotField numFmtId="167" showAll="0"/>
    <pivotField numFmtId="10" showAll="0"/>
  </pivotFields>
  <rowFields count="1">
    <field x="2"/>
  </rowFields>
  <rowItems count="4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 t="grand">
      <x/>
    </i>
  </rowItems>
  <colFields count="1">
    <field x="-2"/>
  </colFields>
  <colItems count="2">
    <i>
      <x/>
    </i>
    <i i="1">
      <x v="1"/>
    </i>
  </colItems>
  <pageFields count="3">
    <pageField fld="6" hier="-1"/>
    <pageField fld="7" hier="-1"/>
    <pageField fld="8" hier="-1"/>
  </pageFields>
  <dataFields count="2">
    <dataField name="Somme de CA Annuel / Prdt" fld="9" baseField="2" baseItem="0" numFmtId="166"/>
    <dataField name="Somme de Quantité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M49" totalsRowShown="0" headerRowBorderDxfId="15" tableBorderDxfId="14" totalsRowBorderDxfId="13">
  <autoFilter ref="A1:M49"/>
  <sortState ref="C12:K59">
    <sortCondition descending="1" ref="K11:K59"/>
  </sortState>
  <tableColumns count="13">
    <tableColumn id="13" name="%" dataDxfId="12">
      <calculatedColumnFormula>Tableau2[[#This Row],[N°]]/$B$49</calculatedColumnFormula>
    </tableColumn>
    <tableColumn id="12" name="N°" dataDxfId="11"/>
    <tableColumn id="1" name="Références" dataDxfId="10"/>
    <tableColumn id="2" name="Désignation" dataDxfId="9"/>
    <tableColumn id="3" name="Prix Unitaire H.T." dataDxfId="8"/>
    <tableColumn id="4" name="Quantité" dataDxfId="7"/>
    <tableColumn id="5" name="Fournisseurs dans l'entonnoir" dataDxfId="6"/>
    <tableColumn id="6" name="Fournisseurs dans l'entonnoir2" dataDxfId="5"/>
    <tableColumn id="7" name="Fournisseurs dans l'entonnoir3" dataDxfId="4"/>
    <tableColumn id="8" name="CA Annuel / Prdt" dataDxfId="3">
      <calculatedColumnFormula>Tableau2[[#This Row],[Prix Unitaire H.T.]]*Tableau2[[#This Row],[Quantité]]</calculatedColumnFormula>
    </tableColumn>
    <tableColumn id="9" name="%3" dataDxfId="2">
      <calculatedColumnFormula>Tableau2[[#This Row],[CA Annuel / Prdt]]/$H$50</calculatedColumnFormula>
    </tableColumn>
    <tableColumn id="10" name="CA Cumulé" dataDxfId="1">
      <calculatedColumnFormula>J1+Tableau2[[#This Row],[CA Annuel / Prdt]]</calculatedColumnFormula>
    </tableColumn>
    <tableColumn id="11" name="%2" dataDxfId="0">
      <calculatedColumnFormula>Tableau2[[#This Row],[CA Cumulé]]/$H$50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M50"/>
  <sheetViews>
    <sheetView zoomScale="80" workbookViewId="0">
      <selection activeCell="J11" sqref="J11"/>
    </sheetView>
  </sheetViews>
  <sheetFormatPr baseColWidth="10" defaultRowHeight="12.75" x14ac:dyDescent="0.35"/>
  <cols>
    <col min="1" max="1" width="11.1328125" customWidth="1"/>
    <col min="2" max="2" width="16.6640625" customWidth="1"/>
    <col min="3" max="3" width="11.73046875" customWidth="1"/>
    <col min="4" max="4" width="16.1328125" customWidth="1"/>
    <col min="5" max="7" width="10.33203125" style="1" customWidth="1"/>
    <col min="8" max="8" width="18.33203125" style="13" bestFit="1" customWidth="1"/>
    <col min="9" max="9" width="23.265625" style="15" customWidth="1"/>
    <col min="10" max="10" width="22.06640625" style="20" bestFit="1" customWidth="1"/>
    <col min="11" max="11" width="13.86328125" bestFit="1" customWidth="1"/>
    <col min="12" max="12" width="16" customWidth="1"/>
  </cols>
  <sheetData>
    <row r="1" spans="1:13" x14ac:dyDescent="0.35">
      <c r="A1" s="26" t="s">
        <v>66</v>
      </c>
      <c r="B1" s="7" t="s">
        <v>70</v>
      </c>
      <c r="C1" s="7" t="s">
        <v>50</v>
      </c>
      <c r="D1" s="8" t="s">
        <v>49</v>
      </c>
      <c r="E1" s="9" t="s">
        <v>48</v>
      </c>
      <c r="F1" s="10" t="s">
        <v>47</v>
      </c>
      <c r="G1" s="11" t="s">
        <v>51</v>
      </c>
      <c r="H1" s="11" t="s">
        <v>64</v>
      </c>
      <c r="I1" s="12" t="s">
        <v>65</v>
      </c>
      <c r="J1" s="14" t="s">
        <v>67</v>
      </c>
      <c r="K1" s="16" t="s">
        <v>71</v>
      </c>
      <c r="L1" s="21" t="s">
        <v>68</v>
      </c>
      <c r="M1" s="16" t="s">
        <v>69</v>
      </c>
    </row>
    <row r="2" spans="1:13" x14ac:dyDescent="0.35">
      <c r="A2" s="27">
        <f>Tableau2[[#This Row],[N°]]/$B$49</f>
        <v>2.0833333333333332E-2</v>
      </c>
      <c r="B2" s="24">
        <v>1</v>
      </c>
      <c r="C2" s="30">
        <v>8602</v>
      </c>
      <c r="D2" s="31" t="s">
        <v>46</v>
      </c>
      <c r="E2" s="31">
        <v>11.890243902439025</v>
      </c>
      <c r="F2" s="31">
        <v>180000</v>
      </c>
      <c r="G2" s="32" t="s">
        <v>52</v>
      </c>
      <c r="H2" s="32" t="s">
        <v>57</v>
      </c>
      <c r="I2" s="33" t="s">
        <v>58</v>
      </c>
      <c r="J2" s="34">
        <f>Tableau2[[#This Row],[Prix Unitaire H.T.]]*Tableau2[[#This Row],[Quantité]]</f>
        <v>2140243.9024390243</v>
      </c>
      <c r="K2" s="17">
        <f>Tableau2[[#This Row],[CA Annuel / Prdt]]/$H$50</f>
        <v>0.12511508270663038</v>
      </c>
      <c r="L2" s="22">
        <f>Tableau2[[#This Row],[CA Annuel / Prdt]]</f>
        <v>2140243.9024390243</v>
      </c>
      <c r="M2" s="17">
        <f>Tableau2[[#This Row],[CA Cumulé]]/$H$50</f>
        <v>0.12511508270663038</v>
      </c>
    </row>
    <row r="3" spans="1:13" x14ac:dyDescent="0.35">
      <c r="A3" s="28">
        <f>Tableau2[[#This Row],[N°]]/$B$49</f>
        <v>4.1666666666666664E-2</v>
      </c>
      <c r="B3" s="25">
        <v>2</v>
      </c>
      <c r="C3" s="30">
        <v>4803</v>
      </c>
      <c r="D3" s="31" t="s">
        <v>44</v>
      </c>
      <c r="E3" s="31">
        <v>15.853658536585368</v>
      </c>
      <c r="F3" s="31">
        <v>120000</v>
      </c>
      <c r="G3" s="32" t="s">
        <v>59</v>
      </c>
      <c r="H3" s="32" t="s">
        <v>52</v>
      </c>
      <c r="I3" s="33" t="s">
        <v>57</v>
      </c>
      <c r="J3" s="33">
        <f>Tableau2[[#This Row],[Prix Unitaire H.T.]]*Tableau2[[#This Row],[Quantité]]</f>
        <v>1902439.0243902442</v>
      </c>
      <c r="K3" s="17">
        <f>Tableau2[[#This Row],[CA Annuel / Prdt]]/$H$50</f>
        <v>0.11121340685033815</v>
      </c>
      <c r="L3" s="23">
        <f>L2+Tableau2[[#This Row],[CA Annuel / Prdt]]</f>
        <v>4042682.9268292682</v>
      </c>
      <c r="M3" s="18">
        <f>Tableau2[[#This Row],[CA Cumulé]]/$H$50</f>
        <v>0.2363284895569685</v>
      </c>
    </row>
    <row r="4" spans="1:13" x14ac:dyDescent="0.35">
      <c r="A4" s="28">
        <f>Tableau2[[#This Row],[N°]]/$B$49</f>
        <v>6.25E-2</v>
      </c>
      <c r="B4" s="25">
        <v>3</v>
      </c>
      <c r="C4" s="30">
        <v>8601</v>
      </c>
      <c r="D4" s="31" t="s">
        <v>45</v>
      </c>
      <c r="E4" s="31">
        <v>15.853658536585368</v>
      </c>
      <c r="F4" s="31">
        <v>120000</v>
      </c>
      <c r="G4" s="32" t="s">
        <v>52</v>
      </c>
      <c r="H4" s="32" t="s">
        <v>57</v>
      </c>
      <c r="I4" s="33" t="s">
        <v>58</v>
      </c>
      <c r="J4" s="33">
        <f>Tableau2[[#This Row],[Prix Unitaire H.T.]]*Tableau2[[#This Row],[Quantité]]</f>
        <v>1902439.0243902442</v>
      </c>
      <c r="K4" s="17">
        <f>Tableau2[[#This Row],[CA Annuel / Prdt]]/$H$50</f>
        <v>0.11121340685033815</v>
      </c>
      <c r="L4" s="23">
        <f>L3+Tableau2[[#This Row],[CA Annuel / Prdt]]</f>
        <v>5945121.9512195121</v>
      </c>
      <c r="M4" s="18">
        <f>Tableau2[[#This Row],[CA Cumulé]]/$H$50</f>
        <v>0.34754189640730665</v>
      </c>
    </row>
    <row r="5" spans="1:13" x14ac:dyDescent="0.35">
      <c r="A5" s="28">
        <f>Tableau2[[#This Row],[N°]]/$B$49</f>
        <v>8.3333333333333329E-2</v>
      </c>
      <c r="B5" s="25">
        <v>4</v>
      </c>
      <c r="C5" s="30">
        <v>8603</v>
      </c>
      <c r="D5" s="31" t="s">
        <v>43</v>
      </c>
      <c r="E5" s="31">
        <v>7.9268292682926838</v>
      </c>
      <c r="F5" s="31">
        <v>120000</v>
      </c>
      <c r="G5" s="32" t="s">
        <v>52</v>
      </c>
      <c r="H5" s="32" t="s">
        <v>57</v>
      </c>
      <c r="I5" s="33" t="s">
        <v>58</v>
      </c>
      <c r="J5" s="33">
        <f>Tableau2[[#This Row],[Prix Unitaire H.T.]]*Tableau2[[#This Row],[Quantité]]</f>
        <v>951219.51219512208</v>
      </c>
      <c r="K5" s="17">
        <f>Tableau2[[#This Row],[CA Annuel / Prdt]]/$H$50</f>
        <v>5.5606703425169074E-2</v>
      </c>
      <c r="L5" s="23">
        <f>L4+Tableau2[[#This Row],[CA Annuel / Prdt]]</f>
        <v>6896341.4634146346</v>
      </c>
      <c r="M5" s="18">
        <f>Tableau2[[#This Row],[CA Cumulé]]/$H$50</f>
        <v>0.40314859983247575</v>
      </c>
    </row>
    <row r="6" spans="1:13" x14ac:dyDescent="0.35">
      <c r="A6" s="28">
        <f>Tableau2[[#This Row],[N°]]/$B$49</f>
        <v>0.10416666666666667</v>
      </c>
      <c r="B6" s="25">
        <v>5</v>
      </c>
      <c r="C6" s="30">
        <v>1714</v>
      </c>
      <c r="D6" s="31" t="s">
        <v>42</v>
      </c>
      <c r="E6" s="31">
        <v>5.1524390243902447</v>
      </c>
      <c r="F6" s="31">
        <v>180000</v>
      </c>
      <c r="G6" s="32" t="s">
        <v>52</v>
      </c>
      <c r="H6" s="32" t="s">
        <v>53</v>
      </c>
      <c r="I6" s="33" t="s">
        <v>57</v>
      </c>
      <c r="J6" s="33">
        <f>Tableau2[[#This Row],[Prix Unitaire H.T.]]*Tableau2[[#This Row],[Quantité]]</f>
        <v>927439.02439024404</v>
      </c>
      <c r="K6" s="17">
        <f>Tableau2[[#This Row],[CA Annuel / Prdt]]/$H$50</f>
        <v>5.4216535839539844E-2</v>
      </c>
      <c r="L6" s="23">
        <f>L5+Tableau2[[#This Row],[CA Annuel / Prdt]]</f>
        <v>7823780.4878048785</v>
      </c>
      <c r="M6" s="18">
        <f>Tableau2[[#This Row],[CA Cumulé]]/$H$50</f>
        <v>0.45736513567201559</v>
      </c>
    </row>
    <row r="7" spans="1:13" x14ac:dyDescent="0.35">
      <c r="A7" s="28">
        <f>Tableau2[[#This Row],[N°]]/$B$49</f>
        <v>0.125</v>
      </c>
      <c r="B7" s="25">
        <v>6</v>
      </c>
      <c r="C7" s="30">
        <v>1715</v>
      </c>
      <c r="D7" s="31" t="s">
        <v>41</v>
      </c>
      <c r="E7" s="31">
        <v>5.1524390243902447</v>
      </c>
      <c r="F7" s="31">
        <v>180000</v>
      </c>
      <c r="G7" s="32" t="s">
        <v>52</v>
      </c>
      <c r="H7" s="32" t="s">
        <v>53</v>
      </c>
      <c r="I7" s="33" t="s">
        <v>57</v>
      </c>
      <c r="J7" s="33">
        <f>Tableau2[[#This Row],[Prix Unitaire H.T.]]*Tableau2[[#This Row],[Quantité]]</f>
        <v>927439.02439024404</v>
      </c>
      <c r="K7" s="17">
        <f>Tableau2[[#This Row],[CA Annuel / Prdt]]/$H$50</f>
        <v>5.4216535839539844E-2</v>
      </c>
      <c r="L7" s="23">
        <f>L6+Tableau2[[#This Row],[CA Annuel / Prdt]]</f>
        <v>8751219.5121951234</v>
      </c>
      <c r="M7" s="18">
        <f>Tableau2[[#This Row],[CA Cumulé]]/$H$50</f>
        <v>0.51158167151155542</v>
      </c>
    </row>
    <row r="8" spans="1:13" x14ac:dyDescent="0.35">
      <c r="A8" s="28">
        <f>Tableau2[[#This Row],[N°]]/$B$49</f>
        <v>0.14583333333333334</v>
      </c>
      <c r="B8" s="24">
        <v>7</v>
      </c>
      <c r="C8" s="30">
        <v>9901</v>
      </c>
      <c r="D8" s="31" t="s">
        <v>40</v>
      </c>
      <c r="E8" s="31">
        <v>693.59756097560978</v>
      </c>
      <c r="F8" s="31">
        <v>1080</v>
      </c>
      <c r="G8" s="32" t="s">
        <v>52</v>
      </c>
      <c r="H8" s="32" t="s">
        <v>54</v>
      </c>
      <c r="I8" s="33" t="s">
        <v>57</v>
      </c>
      <c r="J8" s="35">
        <f>Tableau2[[#This Row],[Prix Unitaire H.T.]]*Tableau2[[#This Row],[Quantité]]</f>
        <v>749085.36585365853</v>
      </c>
      <c r="K8" s="17">
        <f>Tableau2[[#This Row],[CA Annuel / Prdt]]/$H$50</f>
        <v>4.3790278947320634E-2</v>
      </c>
      <c r="L8" s="23">
        <f>L7+Tableau2[[#This Row],[CA Annuel / Prdt]]</f>
        <v>9500304.8780487813</v>
      </c>
      <c r="M8" s="18">
        <f>Tableau2[[#This Row],[CA Cumulé]]/$H$50</f>
        <v>0.55537195045887611</v>
      </c>
    </row>
    <row r="9" spans="1:13" x14ac:dyDescent="0.35">
      <c r="A9" s="28">
        <f>Tableau2[[#This Row],[N°]]/$B$49</f>
        <v>0.16666666666666666</v>
      </c>
      <c r="B9" s="25">
        <v>8</v>
      </c>
      <c r="C9" s="30">
        <v>8604</v>
      </c>
      <c r="D9" s="36" t="s">
        <v>56</v>
      </c>
      <c r="E9" s="31">
        <v>49.542682926829272</v>
      </c>
      <c r="F9" s="31">
        <v>12000</v>
      </c>
      <c r="G9" s="32" t="s">
        <v>58</v>
      </c>
      <c r="H9" s="32" t="s">
        <v>57</v>
      </c>
      <c r="I9" s="33" t="s">
        <v>52</v>
      </c>
      <c r="J9" s="33">
        <f>Tableau2[[#This Row],[Prix Unitaire H.T.]]*Tableau2[[#This Row],[Quantité]]</f>
        <v>594512.19512195128</v>
      </c>
      <c r="K9" s="17">
        <f>Tableau2[[#This Row],[CA Annuel / Prdt]]/$H$50</f>
        <v>3.4754189640730668E-2</v>
      </c>
      <c r="L9" s="23">
        <f>L8+Tableau2[[#This Row],[CA Annuel / Prdt]]</f>
        <v>10094817.073170733</v>
      </c>
      <c r="M9" s="18">
        <f>Tableau2[[#This Row],[CA Cumulé]]/$H$50</f>
        <v>0.59012614009960673</v>
      </c>
    </row>
    <row r="10" spans="1:13" x14ac:dyDescent="0.35">
      <c r="A10" s="28">
        <f>Tableau2[[#This Row],[N°]]/$B$49</f>
        <v>0.1875</v>
      </c>
      <c r="B10" s="25">
        <v>9</v>
      </c>
      <c r="C10" s="30">
        <v>2312</v>
      </c>
      <c r="D10" s="31" t="s">
        <v>39</v>
      </c>
      <c r="E10" s="31">
        <v>792.68292682926835</v>
      </c>
      <c r="F10" s="31">
        <v>720</v>
      </c>
      <c r="G10" s="32" t="s">
        <v>54</v>
      </c>
      <c r="H10" s="32" t="s">
        <v>57</v>
      </c>
      <c r="I10" s="37"/>
      <c r="J10" s="35">
        <f>Tableau2[[#This Row],[Prix Unitaire H.T.]]*Tableau2[[#This Row],[Quantité]]</f>
        <v>570731.70731707325</v>
      </c>
      <c r="K10" s="17">
        <f>Tableau2[[#This Row],[CA Annuel / Prdt]]/$H$50</f>
        <v>3.3364022055101444E-2</v>
      </c>
      <c r="L10" s="23">
        <f>L9+Tableau2[[#This Row],[CA Annuel / Prdt]]</f>
        <v>10665548.780487806</v>
      </c>
      <c r="M10" s="18">
        <f>Tableau2[[#This Row],[CA Cumulé]]/$H$50</f>
        <v>0.62349016215470821</v>
      </c>
    </row>
    <row r="11" spans="1:13" x14ac:dyDescent="0.35">
      <c r="A11" s="28">
        <f>Tableau2[[#This Row],[N°]]/$B$49</f>
        <v>0.20833333333333334</v>
      </c>
      <c r="B11" s="25">
        <v>10</v>
      </c>
      <c r="C11" s="30">
        <v>4802</v>
      </c>
      <c r="D11" s="31" t="s">
        <v>38</v>
      </c>
      <c r="E11" s="31">
        <v>29.725609756097562</v>
      </c>
      <c r="F11" s="31">
        <v>18000</v>
      </c>
      <c r="G11" s="32" t="s">
        <v>59</v>
      </c>
      <c r="H11" s="32" t="s">
        <v>52</v>
      </c>
      <c r="I11" s="33" t="s">
        <v>57</v>
      </c>
      <c r="J11" s="33">
        <f>Tableau2[[#This Row],[Prix Unitaire H.T.]]*Tableau2[[#This Row],[Quantité]]</f>
        <v>535060.97560975607</v>
      </c>
      <c r="K11" s="17">
        <f>Tableau2[[#This Row],[CA Annuel / Prdt]]/$H$50</f>
        <v>3.1278770676657595E-2</v>
      </c>
      <c r="L11" s="23">
        <f>L10+Tableau2[[#This Row],[CA Annuel / Prdt]]</f>
        <v>11200609.756097563</v>
      </c>
      <c r="M11" s="18">
        <f>Tableau2[[#This Row],[CA Cumulé]]/$H$50</f>
        <v>0.65476893283136584</v>
      </c>
    </row>
    <row r="12" spans="1:13" x14ac:dyDescent="0.35">
      <c r="A12" s="28">
        <f>Tableau2[[#This Row],[N°]]/$B$49</f>
        <v>0.22916666666666666</v>
      </c>
      <c r="B12" s="25">
        <v>11</v>
      </c>
      <c r="C12" s="30">
        <v>2310</v>
      </c>
      <c r="D12" s="31" t="s">
        <v>37</v>
      </c>
      <c r="E12" s="31">
        <v>634.14634146341473</v>
      </c>
      <c r="F12" s="31">
        <v>780</v>
      </c>
      <c r="G12" s="32" t="s">
        <v>54</v>
      </c>
      <c r="H12" s="32" t="s">
        <v>57</v>
      </c>
      <c r="I12" s="37"/>
      <c r="J12" s="35">
        <f>Tableau2[[#This Row],[Prix Unitaire H.T.]]*Tableau2[[#This Row],[Quantité]]</f>
        <v>494634.14634146349</v>
      </c>
      <c r="K12" s="17">
        <f>Tableau2[[#This Row],[CA Annuel / Prdt]]/$H$50</f>
        <v>2.8915485781087918E-2</v>
      </c>
      <c r="L12" s="23">
        <f>L11+Tableau2[[#This Row],[CA Annuel / Prdt]]</f>
        <v>11695243.902439026</v>
      </c>
      <c r="M12" s="18">
        <f>Tableau2[[#This Row],[CA Cumulé]]/$H$50</f>
        <v>0.68368441861245377</v>
      </c>
    </row>
    <row r="13" spans="1:13" x14ac:dyDescent="0.35">
      <c r="A13" s="28">
        <f>Tableau2[[#This Row],[N°]]/$B$49</f>
        <v>0.25</v>
      </c>
      <c r="B13" s="25">
        <v>12</v>
      </c>
      <c r="C13" s="30">
        <v>1717</v>
      </c>
      <c r="D13" s="31" t="s">
        <v>34</v>
      </c>
      <c r="E13" s="31">
        <v>18.826219512195124</v>
      </c>
      <c r="F13" s="31">
        <v>24000</v>
      </c>
      <c r="G13" s="32" t="s">
        <v>53</v>
      </c>
      <c r="H13" s="32" t="s">
        <v>57</v>
      </c>
      <c r="I13" s="38" t="s">
        <v>54</v>
      </c>
      <c r="J13" s="38">
        <f>Tableau2[[#This Row],[Prix Unitaire H.T.]]*Tableau2[[#This Row],[Quantité]]</f>
        <v>451829.26829268294</v>
      </c>
      <c r="K13" s="17">
        <f>Tableau2[[#This Row],[CA Annuel / Prdt]]/$H$50</f>
        <v>2.6413184126955307E-2</v>
      </c>
      <c r="L13" s="23">
        <f>L12+Tableau2[[#This Row],[CA Annuel / Prdt]]</f>
        <v>12147073.170731708</v>
      </c>
      <c r="M13" s="18">
        <f>Tableau2[[#This Row],[CA Cumulé]]/$H$50</f>
        <v>0.71009760273940903</v>
      </c>
    </row>
    <row r="14" spans="1:13" x14ac:dyDescent="0.35">
      <c r="A14" s="28">
        <f>Tableau2[[#This Row],[N°]]/$B$49</f>
        <v>0.27083333333333331</v>
      </c>
      <c r="B14" s="24">
        <v>13</v>
      </c>
      <c r="C14" s="30">
        <v>1710</v>
      </c>
      <c r="D14" s="31" t="s">
        <v>36</v>
      </c>
      <c r="E14" s="31">
        <v>7.5304878048780486</v>
      </c>
      <c r="F14" s="31">
        <v>60000</v>
      </c>
      <c r="G14" s="32" t="s">
        <v>52</v>
      </c>
      <c r="H14" s="32" t="s">
        <v>53</v>
      </c>
      <c r="I14" s="33" t="s">
        <v>57</v>
      </c>
      <c r="J14" s="33">
        <f>Tableau2[[#This Row],[Prix Unitaire H.T.]]*Tableau2[[#This Row],[Quantité]]</f>
        <v>451829.26829268294</v>
      </c>
      <c r="K14" s="17">
        <f>Tableau2[[#This Row],[CA Annuel / Prdt]]/$H$50</f>
        <v>2.6413184126955307E-2</v>
      </c>
      <c r="L14" s="23">
        <f>L13+Tableau2[[#This Row],[CA Annuel / Prdt]]</f>
        <v>12598902.439024391</v>
      </c>
      <c r="M14" s="18">
        <f>Tableau2[[#This Row],[CA Cumulé]]/$H$50</f>
        <v>0.73651078686636429</v>
      </c>
    </row>
    <row r="15" spans="1:13" x14ac:dyDescent="0.35">
      <c r="A15" s="28">
        <f>Tableau2[[#This Row],[N°]]/$B$49</f>
        <v>0.29166666666666669</v>
      </c>
      <c r="B15" s="25">
        <v>14</v>
      </c>
      <c r="C15" s="30">
        <v>1711</v>
      </c>
      <c r="D15" s="31" t="s">
        <v>35</v>
      </c>
      <c r="E15" s="31">
        <v>7.5304878048780486</v>
      </c>
      <c r="F15" s="31">
        <v>60000</v>
      </c>
      <c r="G15" s="32" t="s">
        <v>52</v>
      </c>
      <c r="H15" s="32" t="s">
        <v>53</v>
      </c>
      <c r="I15" s="33" t="s">
        <v>57</v>
      </c>
      <c r="J15" s="33">
        <f>Tableau2[[#This Row],[Prix Unitaire H.T.]]*Tableau2[[#This Row],[Quantité]]</f>
        <v>451829.26829268294</v>
      </c>
      <c r="K15" s="17">
        <f>Tableau2[[#This Row],[CA Annuel / Prdt]]/$H$50</f>
        <v>2.6413184126955307E-2</v>
      </c>
      <c r="L15" s="23">
        <f>L14+Tableau2[[#This Row],[CA Annuel / Prdt]]</f>
        <v>13050731.707317073</v>
      </c>
      <c r="M15" s="18">
        <f>Tableau2[[#This Row],[CA Cumulé]]/$H$50</f>
        <v>0.76292397099331954</v>
      </c>
    </row>
    <row r="16" spans="1:13" x14ac:dyDescent="0.35">
      <c r="A16" s="28">
        <f>Tableau2[[#This Row],[N°]]/$B$49</f>
        <v>0.3125</v>
      </c>
      <c r="B16" s="25">
        <v>15</v>
      </c>
      <c r="C16" s="30">
        <v>6502</v>
      </c>
      <c r="D16" s="31" t="s">
        <v>33</v>
      </c>
      <c r="E16" s="31">
        <v>35.670731707317074</v>
      </c>
      <c r="F16" s="31">
        <v>12000</v>
      </c>
      <c r="G16" s="32" t="s">
        <v>52</v>
      </c>
      <c r="H16" s="32" t="s">
        <v>54</v>
      </c>
      <c r="I16" s="33" t="s">
        <v>57</v>
      </c>
      <c r="J16" s="33">
        <f>Tableau2[[#This Row],[Prix Unitaire H.T.]]*Tableau2[[#This Row],[Quantité]]</f>
        <v>428048.78048780491</v>
      </c>
      <c r="K16" s="17">
        <f>Tableau2[[#This Row],[CA Annuel / Prdt]]/$H$50</f>
        <v>2.502301654132608E-2</v>
      </c>
      <c r="L16" s="23">
        <f>L15+Tableau2[[#This Row],[CA Annuel / Prdt]]</f>
        <v>13478780.487804879</v>
      </c>
      <c r="M16" s="18">
        <f>Tableau2[[#This Row],[CA Cumulé]]/$H$50</f>
        <v>0.78794698753464565</v>
      </c>
    </row>
    <row r="17" spans="1:13" x14ac:dyDescent="0.35">
      <c r="A17" s="28">
        <f>Tableau2[[#This Row],[N°]]/$B$49</f>
        <v>0.33333333333333331</v>
      </c>
      <c r="B17" s="25">
        <v>16</v>
      </c>
      <c r="C17" s="30">
        <v>6501</v>
      </c>
      <c r="D17" s="31" t="s">
        <v>32</v>
      </c>
      <c r="E17" s="31">
        <v>138.71951219512195</v>
      </c>
      <c r="F17" s="31">
        <v>2400</v>
      </c>
      <c r="G17" s="32" t="s">
        <v>52</v>
      </c>
      <c r="H17" s="32" t="s">
        <v>54</v>
      </c>
      <c r="I17" s="33" t="s">
        <v>57</v>
      </c>
      <c r="J17" s="33">
        <f>Tableau2[[#This Row],[Prix Unitaire H.T.]]*Tableau2[[#This Row],[Quantité]]</f>
        <v>332926.8292682927</v>
      </c>
      <c r="K17" s="17">
        <f>Tableau2[[#This Row],[CA Annuel / Prdt]]/$H$50</f>
        <v>1.9462346198809172E-2</v>
      </c>
      <c r="L17" s="23">
        <f>L16+Tableau2[[#This Row],[CA Annuel / Prdt]]</f>
        <v>13811707.317073172</v>
      </c>
      <c r="M17" s="18">
        <f>Tableau2[[#This Row],[CA Cumulé]]/$H$50</f>
        <v>0.80740933373345491</v>
      </c>
    </row>
    <row r="18" spans="1:13" x14ac:dyDescent="0.35">
      <c r="A18" s="28">
        <f>Tableau2[[#This Row],[N°]]/$B$49</f>
        <v>0.35416666666666669</v>
      </c>
      <c r="B18" s="25">
        <v>17</v>
      </c>
      <c r="C18" s="30">
        <v>6504</v>
      </c>
      <c r="D18" s="31" t="s">
        <v>31</v>
      </c>
      <c r="E18" s="31">
        <v>49.542682926829272</v>
      </c>
      <c r="F18" s="31">
        <v>6000</v>
      </c>
      <c r="G18" s="32" t="s">
        <v>52</v>
      </c>
      <c r="H18" s="32" t="s">
        <v>54</v>
      </c>
      <c r="I18" s="33" t="s">
        <v>57</v>
      </c>
      <c r="J18" s="33">
        <f>Tableau2[[#This Row],[Prix Unitaire H.T.]]*Tableau2[[#This Row],[Quantité]]</f>
        <v>297256.09756097564</v>
      </c>
      <c r="K18" s="17">
        <f>Tableau2[[#This Row],[CA Annuel / Prdt]]/$H$50</f>
        <v>1.7377094820365334E-2</v>
      </c>
      <c r="L18" s="23">
        <f>L17+Tableau2[[#This Row],[CA Annuel / Prdt]]</f>
        <v>14108963.414634148</v>
      </c>
      <c r="M18" s="18">
        <f>Tableau2[[#This Row],[CA Cumulé]]/$H$50</f>
        <v>0.82478642855382023</v>
      </c>
    </row>
    <row r="19" spans="1:13" x14ac:dyDescent="0.35">
      <c r="A19" s="28">
        <f>Tableau2[[#This Row],[N°]]/$B$49</f>
        <v>0.375</v>
      </c>
      <c r="B19" s="25">
        <v>18</v>
      </c>
      <c r="C19" s="30">
        <v>2311</v>
      </c>
      <c r="D19" s="31" t="s">
        <v>30</v>
      </c>
      <c r="E19" s="31">
        <v>1189.0243902439024</v>
      </c>
      <c r="F19" s="31">
        <v>240</v>
      </c>
      <c r="G19" s="32" t="s">
        <v>54</v>
      </c>
      <c r="H19" s="32" t="s">
        <v>57</v>
      </c>
      <c r="I19" s="37"/>
      <c r="J19" s="35">
        <f>Tableau2[[#This Row],[Prix Unitaire H.T.]]*Tableau2[[#This Row],[Quantité]]</f>
        <v>285365.85365853657</v>
      </c>
      <c r="K19" s="17">
        <f>Tableau2[[#This Row],[CA Annuel / Prdt]]/$H$50</f>
        <v>1.6682011027550719E-2</v>
      </c>
      <c r="L19" s="23">
        <f>L18+Tableau2[[#This Row],[CA Annuel / Prdt]]</f>
        <v>14394329.268292684</v>
      </c>
      <c r="M19" s="18">
        <f>Tableau2[[#This Row],[CA Cumulé]]/$H$50</f>
        <v>0.84146843958137096</v>
      </c>
    </row>
    <row r="20" spans="1:13" x14ac:dyDescent="0.35">
      <c r="A20" s="28">
        <f>Tableau2[[#This Row],[N°]]/$B$49</f>
        <v>0.39583333333333331</v>
      </c>
      <c r="B20" s="24">
        <v>19</v>
      </c>
      <c r="C20" s="30">
        <v>9903</v>
      </c>
      <c r="D20" s="31" t="s">
        <v>29</v>
      </c>
      <c r="E20" s="31">
        <v>217.98780487804879</v>
      </c>
      <c r="F20" s="31">
        <v>1200</v>
      </c>
      <c r="G20" s="32" t="s">
        <v>52</v>
      </c>
      <c r="H20" s="32" t="s">
        <v>54</v>
      </c>
      <c r="I20" s="33" t="s">
        <v>57</v>
      </c>
      <c r="J20" s="33">
        <f>Tableau2[[#This Row],[Prix Unitaire H.T.]]*Tableau2[[#This Row],[Quantité]]</f>
        <v>261585.36585365856</v>
      </c>
      <c r="K20" s="17">
        <f>Tableau2[[#This Row],[CA Annuel / Prdt]]/$H$50</f>
        <v>1.5291843441921494E-2</v>
      </c>
      <c r="L20" s="23">
        <f>L19+Tableau2[[#This Row],[CA Annuel / Prdt]]</f>
        <v>14655914.634146342</v>
      </c>
      <c r="M20" s="18">
        <f>Tableau2[[#This Row],[CA Cumulé]]/$H$50</f>
        <v>0.85676028302329232</v>
      </c>
    </row>
    <row r="21" spans="1:13" x14ac:dyDescent="0.35">
      <c r="A21" s="28">
        <f>Tableau2[[#This Row],[N°]]/$B$49</f>
        <v>0.41666666666666669</v>
      </c>
      <c r="B21" s="25">
        <v>20</v>
      </c>
      <c r="C21" s="30">
        <v>7302</v>
      </c>
      <c r="D21" s="31" t="s">
        <v>28</v>
      </c>
      <c r="E21" s="31">
        <v>69.359756097560975</v>
      </c>
      <c r="F21" s="31">
        <v>3600</v>
      </c>
      <c r="G21" s="32" t="s">
        <v>52</v>
      </c>
      <c r="H21" s="32" t="s">
        <v>54</v>
      </c>
      <c r="I21" s="33" t="s">
        <v>57</v>
      </c>
      <c r="J21" s="33">
        <f>Tableau2[[#This Row],[Prix Unitaire H.T.]]*Tableau2[[#This Row],[Quantité]]</f>
        <v>249695.12195121951</v>
      </c>
      <c r="K21" s="17">
        <f>Tableau2[[#This Row],[CA Annuel / Prdt]]/$H$50</f>
        <v>1.4596759649106878E-2</v>
      </c>
      <c r="L21" s="23">
        <f>L20+Tableau2[[#This Row],[CA Annuel / Prdt]]</f>
        <v>14905609.756097561</v>
      </c>
      <c r="M21" s="18">
        <f>Tableau2[[#This Row],[CA Cumulé]]/$H$50</f>
        <v>0.87135704267239922</v>
      </c>
    </row>
    <row r="22" spans="1:13" x14ac:dyDescent="0.35">
      <c r="A22" s="28">
        <f>Tableau2[[#This Row],[N°]]/$B$49</f>
        <v>0.4375</v>
      </c>
      <c r="B22" s="25">
        <v>21</v>
      </c>
      <c r="C22" s="30">
        <v>1713</v>
      </c>
      <c r="D22" s="31" t="s">
        <v>27</v>
      </c>
      <c r="E22" s="31">
        <v>53.506097560975611</v>
      </c>
      <c r="F22" s="31">
        <v>4440</v>
      </c>
      <c r="G22" s="32" t="s">
        <v>53</v>
      </c>
      <c r="H22" s="32" t="s">
        <v>57</v>
      </c>
      <c r="I22" s="33" t="s">
        <v>52</v>
      </c>
      <c r="J22" s="33">
        <f>Tableau2[[#This Row],[Prix Unitaire H.T.]]*Tableau2[[#This Row],[Quantité]]</f>
        <v>237567.07317073172</v>
      </c>
      <c r="K22" s="17">
        <f>Tableau2[[#This Row],[CA Annuel / Prdt]]/$H$50</f>
        <v>1.3887774180435974E-2</v>
      </c>
      <c r="L22" s="23">
        <f>L21+Tableau2[[#This Row],[CA Annuel / Prdt]]</f>
        <v>15143176.829268292</v>
      </c>
      <c r="M22" s="18">
        <f>Tableau2[[#This Row],[CA Cumulé]]/$H$50</f>
        <v>0.88524481685283518</v>
      </c>
    </row>
    <row r="23" spans="1:13" x14ac:dyDescent="0.35">
      <c r="A23" s="28">
        <f>Tableau2[[#This Row],[N°]]/$B$49</f>
        <v>0.45833333333333331</v>
      </c>
      <c r="B23" s="25">
        <v>22</v>
      </c>
      <c r="C23" s="30">
        <v>7301</v>
      </c>
      <c r="D23" s="31" t="s">
        <v>26</v>
      </c>
      <c r="E23" s="31">
        <v>128.8109756097561</v>
      </c>
      <c r="F23" s="31">
        <v>1800</v>
      </c>
      <c r="G23" s="32" t="s">
        <v>52</v>
      </c>
      <c r="H23" s="32" t="s">
        <v>54</v>
      </c>
      <c r="I23" s="33" t="s">
        <v>57</v>
      </c>
      <c r="J23" s="33">
        <f>Tableau2[[#This Row],[Prix Unitaire H.T.]]*Tableau2[[#This Row],[Quantité]]</f>
        <v>231859.75609756098</v>
      </c>
      <c r="K23" s="17">
        <f>Tableau2[[#This Row],[CA Annuel / Prdt]]/$H$50</f>
        <v>1.3554133959884959E-2</v>
      </c>
      <c r="L23" s="23">
        <f>L22+Tableau2[[#This Row],[CA Annuel / Prdt]]</f>
        <v>15375036.585365852</v>
      </c>
      <c r="M23" s="18">
        <f>Tableau2[[#This Row],[CA Cumulé]]/$H$50</f>
        <v>0.8987989508127201</v>
      </c>
    </row>
    <row r="24" spans="1:13" x14ac:dyDescent="0.35">
      <c r="A24" s="28">
        <f>Tableau2[[#This Row],[N°]]/$B$49</f>
        <v>0.47916666666666669</v>
      </c>
      <c r="B24" s="25">
        <v>23</v>
      </c>
      <c r="C24" s="30">
        <v>6503</v>
      </c>
      <c r="D24" s="31" t="s">
        <v>25</v>
      </c>
      <c r="E24" s="31">
        <v>39.634146341463421</v>
      </c>
      <c r="F24" s="31">
        <v>4800</v>
      </c>
      <c r="G24" s="32" t="s">
        <v>52</v>
      </c>
      <c r="H24" s="32" t="s">
        <v>54</v>
      </c>
      <c r="I24" s="33" t="s">
        <v>57</v>
      </c>
      <c r="J24" s="33">
        <f>Tableau2[[#This Row],[Prix Unitaire H.T.]]*Tableau2[[#This Row],[Quantité]]</f>
        <v>190243.90243902442</v>
      </c>
      <c r="K24" s="17">
        <f>Tableau2[[#This Row],[CA Annuel / Prdt]]/$H$50</f>
        <v>1.1121340685033815E-2</v>
      </c>
      <c r="L24" s="23">
        <f>L23+Tableau2[[#This Row],[CA Annuel / Prdt]]</f>
        <v>15565280.487804877</v>
      </c>
      <c r="M24" s="18">
        <f>Tableau2[[#This Row],[CA Cumulé]]/$H$50</f>
        <v>0.90992029149775389</v>
      </c>
    </row>
    <row r="25" spans="1:13" x14ac:dyDescent="0.35">
      <c r="A25" s="28">
        <f>Tableau2[[#This Row],[N°]]/$B$49</f>
        <v>0.5</v>
      </c>
      <c r="B25" s="25">
        <v>24</v>
      </c>
      <c r="C25" s="30">
        <v>1716</v>
      </c>
      <c r="D25" s="31" t="s">
        <v>24</v>
      </c>
      <c r="E25" s="31">
        <v>634.14634146341473</v>
      </c>
      <c r="F25" s="31">
        <v>280</v>
      </c>
      <c r="G25" s="32" t="s">
        <v>53</v>
      </c>
      <c r="H25" s="32" t="s">
        <v>57</v>
      </c>
      <c r="I25" s="33" t="s">
        <v>52</v>
      </c>
      <c r="J25" s="35">
        <f>Tableau2[[#This Row],[Prix Unitaire H.T.]]*Tableau2[[#This Row],[Quantité]]</f>
        <v>177560.97560975613</v>
      </c>
      <c r="K25" s="17">
        <f>Tableau2[[#This Row],[CA Annuel / Prdt]]/$H$50</f>
        <v>1.0379917972698226E-2</v>
      </c>
      <c r="L25" s="23">
        <f>L24+Tableau2[[#This Row],[CA Annuel / Prdt]]</f>
        <v>15742841.463414634</v>
      </c>
      <c r="M25" s="18">
        <f>Tableau2[[#This Row],[CA Cumulé]]/$H$50</f>
        <v>0.92030020947045221</v>
      </c>
    </row>
    <row r="26" spans="1:13" x14ac:dyDescent="0.35">
      <c r="A26" s="28">
        <f>Tableau2[[#This Row],[N°]]/$B$49</f>
        <v>0.52083333333333337</v>
      </c>
      <c r="B26" s="24">
        <v>25</v>
      </c>
      <c r="C26" s="30">
        <v>9902</v>
      </c>
      <c r="D26" s="31" t="s">
        <v>23</v>
      </c>
      <c r="E26" s="31">
        <v>79.268292682926841</v>
      </c>
      <c r="F26" s="31">
        <v>1920</v>
      </c>
      <c r="G26" s="32" t="s">
        <v>52</v>
      </c>
      <c r="H26" s="32" t="s">
        <v>54</v>
      </c>
      <c r="I26" s="33" t="s">
        <v>57</v>
      </c>
      <c r="J26" s="33">
        <f>Tableau2[[#This Row],[Prix Unitaire H.T.]]*Tableau2[[#This Row],[Quantité]]</f>
        <v>152195.12195121954</v>
      </c>
      <c r="K26" s="17">
        <f>Tableau2[[#This Row],[CA Annuel / Prdt]]/$H$50</f>
        <v>8.8970725480270515E-3</v>
      </c>
      <c r="L26" s="23">
        <f>L25+Tableau2[[#This Row],[CA Annuel / Prdt]]</f>
        <v>15895036.585365852</v>
      </c>
      <c r="M26" s="18">
        <f>Tableau2[[#This Row],[CA Cumulé]]/$H$50</f>
        <v>0.92919728201847918</v>
      </c>
    </row>
    <row r="27" spans="1:13" x14ac:dyDescent="0.35">
      <c r="A27" s="28">
        <f>Tableau2[[#This Row],[N°]]/$B$49</f>
        <v>0.54166666666666663</v>
      </c>
      <c r="B27" s="25">
        <v>26</v>
      </c>
      <c r="C27" s="30">
        <v>4801</v>
      </c>
      <c r="D27" s="31" t="s">
        <v>22</v>
      </c>
      <c r="E27" s="31">
        <v>35.670731707317074</v>
      </c>
      <c r="F27" s="31">
        <v>4027</v>
      </c>
      <c r="G27" s="32" t="s">
        <v>59</v>
      </c>
      <c r="H27" s="32" t="s">
        <v>52</v>
      </c>
      <c r="I27" s="33" t="s">
        <v>57</v>
      </c>
      <c r="J27" s="33">
        <f>Tableau2[[#This Row],[Prix Unitaire H.T.]]*Tableau2[[#This Row],[Quantité]]</f>
        <v>143646.03658536586</v>
      </c>
      <c r="K27" s="17">
        <f>Tableau2[[#This Row],[CA Annuel / Prdt]]/$H$50</f>
        <v>8.3973073009933428E-3</v>
      </c>
      <c r="L27" s="23">
        <f>L26+Tableau2[[#This Row],[CA Annuel / Prdt]]</f>
        <v>16038682.621951219</v>
      </c>
      <c r="M27" s="18">
        <f>Tableau2[[#This Row],[CA Cumulé]]/$H$50</f>
        <v>0.93759458931947259</v>
      </c>
    </row>
    <row r="28" spans="1:13" x14ac:dyDescent="0.35">
      <c r="A28" s="28">
        <f>Tableau2[[#This Row],[N°]]/$B$49</f>
        <v>0.5625</v>
      </c>
      <c r="B28" s="25">
        <v>27</v>
      </c>
      <c r="C28" s="30">
        <v>7304</v>
      </c>
      <c r="D28" s="31" t="s">
        <v>21</v>
      </c>
      <c r="E28" s="31">
        <v>69.359756097560975</v>
      </c>
      <c r="F28" s="31">
        <v>1800</v>
      </c>
      <c r="G28" s="32" t="s">
        <v>52</v>
      </c>
      <c r="H28" s="32" t="s">
        <v>54</v>
      </c>
      <c r="I28" s="33" t="s">
        <v>57</v>
      </c>
      <c r="J28" s="33">
        <f>Tableau2[[#This Row],[Prix Unitaire H.T.]]*Tableau2[[#This Row],[Quantité]]</f>
        <v>124847.56097560975</v>
      </c>
      <c r="K28" s="17">
        <f>Tableau2[[#This Row],[CA Annuel / Prdt]]/$H$50</f>
        <v>7.2983798245534392E-3</v>
      </c>
      <c r="L28" s="23">
        <f>L27+Tableau2[[#This Row],[CA Annuel / Prdt]]</f>
        <v>16163530.182926828</v>
      </c>
      <c r="M28" s="18">
        <f>Tableau2[[#This Row],[CA Cumulé]]/$H$50</f>
        <v>0.94489296914402598</v>
      </c>
    </row>
    <row r="29" spans="1:13" x14ac:dyDescent="0.35">
      <c r="A29" s="28">
        <f>Tableau2[[#This Row],[N°]]/$B$49</f>
        <v>0.58333333333333337</v>
      </c>
      <c r="B29" s="25">
        <v>28</v>
      </c>
      <c r="C29" s="30">
        <v>3304</v>
      </c>
      <c r="D29" s="31" t="s">
        <v>20</v>
      </c>
      <c r="E29" s="31">
        <v>435.97560975609758</v>
      </c>
      <c r="F29" s="31">
        <v>240</v>
      </c>
      <c r="G29" s="32" t="s">
        <v>55</v>
      </c>
      <c r="H29" s="32" t="s">
        <v>57</v>
      </c>
      <c r="I29" s="33" t="s">
        <v>52</v>
      </c>
      <c r="J29" s="33">
        <f>Tableau2[[#This Row],[Prix Unitaire H.T.]]*Tableau2[[#This Row],[Quantité]]</f>
        <v>104634.14634146342</v>
      </c>
      <c r="K29" s="17">
        <f>Tableau2[[#This Row],[CA Annuel / Prdt]]/$H$50</f>
        <v>6.1167373767685969E-3</v>
      </c>
      <c r="L29" s="23">
        <f>L28+Tableau2[[#This Row],[CA Annuel / Prdt]]</f>
        <v>16268164.329268292</v>
      </c>
      <c r="M29" s="18">
        <f>Tableau2[[#This Row],[CA Cumulé]]/$H$50</f>
        <v>0.95100970652079453</v>
      </c>
    </row>
    <row r="30" spans="1:13" x14ac:dyDescent="0.35">
      <c r="A30" s="28">
        <f>Tableau2[[#This Row],[N°]]/$B$49</f>
        <v>0.60416666666666663</v>
      </c>
      <c r="B30" s="25">
        <v>29</v>
      </c>
      <c r="C30" s="30">
        <v>2202</v>
      </c>
      <c r="D30" s="31" t="s">
        <v>19</v>
      </c>
      <c r="E30" s="31">
        <v>202.92682926829269</v>
      </c>
      <c r="F30" s="31">
        <v>480</v>
      </c>
      <c r="G30" s="32" t="s">
        <v>55</v>
      </c>
      <c r="H30" s="32" t="s">
        <v>57</v>
      </c>
      <c r="I30" s="33" t="s">
        <v>52</v>
      </c>
      <c r="J30" s="33">
        <f>Tableau2[[#This Row],[Prix Unitaire H.T.]]*Tableau2[[#This Row],[Quantité]]</f>
        <v>97404.878048780491</v>
      </c>
      <c r="K30" s="17">
        <f>Tableau2[[#This Row],[CA Annuel / Prdt]]/$H$50</f>
        <v>5.694126430737312E-3</v>
      </c>
      <c r="L30" s="23">
        <f>L29+Tableau2[[#This Row],[CA Annuel / Prdt]]</f>
        <v>16365569.207317073</v>
      </c>
      <c r="M30" s="18">
        <f>Tableau2[[#This Row],[CA Cumulé]]/$H$50</f>
        <v>0.95670383295153194</v>
      </c>
    </row>
    <row r="31" spans="1:13" x14ac:dyDescent="0.35">
      <c r="A31" s="28">
        <f>Tableau2[[#This Row],[N°]]/$B$49</f>
        <v>0.625</v>
      </c>
      <c r="B31" s="25">
        <v>30</v>
      </c>
      <c r="C31" s="30">
        <v>7305</v>
      </c>
      <c r="D31" s="31" t="s">
        <v>18</v>
      </c>
      <c r="E31" s="31">
        <v>79.268292682926841</v>
      </c>
      <c r="F31" s="31">
        <v>1200</v>
      </c>
      <c r="G31" s="32" t="s">
        <v>52</v>
      </c>
      <c r="H31" s="32" t="s">
        <v>54</v>
      </c>
      <c r="I31" s="33" t="s">
        <v>57</v>
      </c>
      <c r="J31" s="33">
        <f>Tableau2[[#This Row],[Prix Unitaire H.T.]]*Tableau2[[#This Row],[Quantité]]</f>
        <v>95121.951219512208</v>
      </c>
      <c r="K31" s="17">
        <f>Tableau2[[#This Row],[CA Annuel / Prdt]]/$H$50</f>
        <v>5.5606703425169074E-3</v>
      </c>
      <c r="L31" s="23">
        <f>L30+Tableau2[[#This Row],[CA Annuel / Prdt]]</f>
        <v>16460691.158536585</v>
      </c>
      <c r="M31" s="18">
        <f>Tableau2[[#This Row],[CA Cumulé]]/$H$50</f>
        <v>0.96226450329404878</v>
      </c>
    </row>
    <row r="32" spans="1:13" x14ac:dyDescent="0.35">
      <c r="A32" s="28">
        <f>Tableau2[[#This Row],[N°]]/$B$49</f>
        <v>0.64583333333333337</v>
      </c>
      <c r="B32" s="24">
        <v>31</v>
      </c>
      <c r="C32" s="30">
        <v>7911</v>
      </c>
      <c r="D32" s="31" t="s">
        <v>17</v>
      </c>
      <c r="E32" s="31">
        <v>1.9817073170731709</v>
      </c>
      <c r="F32" s="31">
        <v>48000</v>
      </c>
      <c r="G32" s="32" t="s">
        <v>52</v>
      </c>
      <c r="H32" s="32" t="s">
        <v>57</v>
      </c>
      <c r="I32" s="33" t="s">
        <v>58</v>
      </c>
      <c r="J32" s="33">
        <f>Tableau2[[#This Row],[Prix Unitaire H.T.]]*Tableau2[[#This Row],[Quantité]]</f>
        <v>95121.951219512208</v>
      </c>
      <c r="K32" s="17">
        <f>Tableau2[[#This Row],[CA Annuel / Prdt]]/$H$50</f>
        <v>5.5606703425169074E-3</v>
      </c>
      <c r="L32" s="23">
        <f>L31+Tableau2[[#This Row],[CA Annuel / Prdt]]</f>
        <v>16555813.109756097</v>
      </c>
      <c r="M32" s="18">
        <f>Tableau2[[#This Row],[CA Cumulé]]/$H$50</f>
        <v>0.96782517363656573</v>
      </c>
    </row>
    <row r="33" spans="1:13" x14ac:dyDescent="0.35">
      <c r="A33" s="28">
        <f>Tableau2[[#This Row],[N°]]/$B$49</f>
        <v>0.66666666666666663</v>
      </c>
      <c r="B33" s="25">
        <v>32</v>
      </c>
      <c r="C33" s="30">
        <v>7303</v>
      </c>
      <c r="D33" s="31" t="s">
        <v>16</v>
      </c>
      <c r="E33" s="31">
        <v>23.780487804878049</v>
      </c>
      <c r="F33" s="31">
        <v>3600</v>
      </c>
      <c r="G33" s="32" t="s">
        <v>52</v>
      </c>
      <c r="H33" s="32" t="s">
        <v>54</v>
      </c>
      <c r="I33" s="33" t="s">
        <v>57</v>
      </c>
      <c r="J33" s="33">
        <f>Tableau2[[#This Row],[Prix Unitaire H.T.]]*Tableau2[[#This Row],[Quantité]]</f>
        <v>85609.756097560981</v>
      </c>
      <c r="K33" s="17">
        <f>Tableau2[[#This Row],[CA Annuel / Prdt]]/$H$50</f>
        <v>5.0046033082652161E-3</v>
      </c>
      <c r="L33" s="23">
        <f>L32+Tableau2[[#This Row],[CA Annuel / Prdt]]</f>
        <v>16641422.865853658</v>
      </c>
      <c r="M33" s="18">
        <f>Tableau2[[#This Row],[CA Cumulé]]/$H$50</f>
        <v>0.97282977694483097</v>
      </c>
    </row>
    <row r="34" spans="1:13" x14ac:dyDescent="0.35">
      <c r="A34" s="28">
        <f>Tableau2[[#This Row],[N°]]/$B$49</f>
        <v>0.6875</v>
      </c>
      <c r="B34" s="25">
        <v>33</v>
      </c>
      <c r="C34" s="30">
        <v>3301</v>
      </c>
      <c r="D34" s="31" t="s">
        <v>15</v>
      </c>
      <c r="E34" s="31">
        <v>554.8780487804878</v>
      </c>
      <c r="F34" s="31">
        <v>120</v>
      </c>
      <c r="G34" s="32" t="s">
        <v>55</v>
      </c>
      <c r="H34" s="32" t="s">
        <v>57</v>
      </c>
      <c r="I34" s="33" t="s">
        <v>52</v>
      </c>
      <c r="J34" s="33">
        <f>Tableau2[[#This Row],[Prix Unitaire H.T.]]*Tableau2[[#This Row],[Quantité]]</f>
        <v>66585.365853658543</v>
      </c>
      <c r="K34" s="17">
        <f>Tableau2[[#This Row],[CA Annuel / Prdt]]/$H$50</f>
        <v>3.8924692397618349E-3</v>
      </c>
      <c r="L34" s="23">
        <f>L33+Tableau2[[#This Row],[CA Annuel / Prdt]]</f>
        <v>16708008.231707316</v>
      </c>
      <c r="M34" s="18">
        <f>Tableau2[[#This Row],[CA Cumulé]]/$H$50</f>
        <v>0.97672224618459269</v>
      </c>
    </row>
    <row r="35" spans="1:13" x14ac:dyDescent="0.35">
      <c r="A35" s="28">
        <f>Tableau2[[#This Row],[N°]]/$B$49</f>
        <v>0.70833333333333337</v>
      </c>
      <c r="B35" s="25">
        <v>34</v>
      </c>
      <c r="C35" s="30">
        <v>7306</v>
      </c>
      <c r="D35" s="31" t="s">
        <v>14</v>
      </c>
      <c r="E35" s="31">
        <v>55.487804878048784</v>
      </c>
      <c r="F35" s="31">
        <v>1200</v>
      </c>
      <c r="G35" s="32" t="s">
        <v>52</v>
      </c>
      <c r="H35" s="32" t="s">
        <v>54</v>
      </c>
      <c r="I35" s="33" t="s">
        <v>57</v>
      </c>
      <c r="J35" s="33">
        <f>Tableau2[[#This Row],[Prix Unitaire H.T.]]*Tableau2[[#This Row],[Quantité]]</f>
        <v>66585.365853658543</v>
      </c>
      <c r="K35" s="17">
        <f>Tableau2[[#This Row],[CA Annuel / Prdt]]/$H$50</f>
        <v>3.8924692397618349E-3</v>
      </c>
      <c r="L35" s="23">
        <f>L34+Tableau2[[#This Row],[CA Annuel / Prdt]]</f>
        <v>16774593.597560974</v>
      </c>
      <c r="M35" s="18">
        <f>Tableau2[[#This Row],[CA Cumulé]]/$H$50</f>
        <v>0.98061471542435452</v>
      </c>
    </row>
    <row r="36" spans="1:13" x14ac:dyDescent="0.35">
      <c r="A36" s="28">
        <f>Tableau2[[#This Row],[N°]]/$B$49</f>
        <v>0.72916666666666663</v>
      </c>
      <c r="B36" s="25">
        <v>35</v>
      </c>
      <c r="C36" s="30">
        <v>5402</v>
      </c>
      <c r="D36" s="31" t="s">
        <v>13</v>
      </c>
      <c r="E36" s="31">
        <v>4.9542682926829276</v>
      </c>
      <c r="F36" s="31">
        <v>10800</v>
      </c>
      <c r="G36" s="32" t="s">
        <v>55</v>
      </c>
      <c r="H36" s="32" t="s">
        <v>57</v>
      </c>
      <c r="I36" s="33" t="s">
        <v>52</v>
      </c>
      <c r="J36" s="33">
        <f>Tableau2[[#This Row],[Prix Unitaire H.T.]]*Tableau2[[#This Row],[Quantité]]</f>
        <v>53506.097560975621</v>
      </c>
      <c r="K36" s="17">
        <f>Tableau2[[#This Row],[CA Annuel / Prdt]]/$H$50</f>
        <v>3.1278770676657604E-3</v>
      </c>
      <c r="L36" s="23">
        <f>L35+Tableau2[[#This Row],[CA Annuel / Prdt]]</f>
        <v>16828099.695121948</v>
      </c>
      <c r="M36" s="18">
        <f>Tableau2[[#This Row],[CA Cumulé]]/$H$50</f>
        <v>0.98374259249202023</v>
      </c>
    </row>
    <row r="37" spans="1:13" x14ac:dyDescent="0.35">
      <c r="A37" s="28">
        <f>Tableau2[[#This Row],[N°]]/$B$49</f>
        <v>0.75</v>
      </c>
      <c r="B37" s="25">
        <v>36</v>
      </c>
      <c r="C37" s="30">
        <v>6505</v>
      </c>
      <c r="D37" s="31" t="s">
        <v>12</v>
      </c>
      <c r="E37" s="31">
        <v>21.79878048780488</v>
      </c>
      <c r="F37" s="31">
        <v>2400</v>
      </c>
      <c r="G37" s="32" t="s">
        <v>52</v>
      </c>
      <c r="H37" s="32" t="s">
        <v>54</v>
      </c>
      <c r="I37" s="33" t="s">
        <v>57</v>
      </c>
      <c r="J37" s="33">
        <f>Tableau2[[#This Row],[Prix Unitaire H.T.]]*Tableau2[[#This Row],[Quantité]]</f>
        <v>52317.07317073171</v>
      </c>
      <c r="K37" s="17">
        <f>Tableau2[[#This Row],[CA Annuel / Prdt]]/$H$50</f>
        <v>3.0583686883842985E-3</v>
      </c>
      <c r="L37" s="23">
        <f>L36+Tableau2[[#This Row],[CA Annuel / Prdt]]</f>
        <v>16880416.76829268</v>
      </c>
      <c r="M37" s="18">
        <f>Tableau2[[#This Row],[CA Cumulé]]/$H$50</f>
        <v>0.9868009611804045</v>
      </c>
    </row>
    <row r="38" spans="1:13" x14ac:dyDescent="0.35">
      <c r="A38" s="28">
        <f>Tableau2[[#This Row],[N°]]/$B$49</f>
        <v>0.77083333333333337</v>
      </c>
      <c r="B38" s="24">
        <v>37</v>
      </c>
      <c r="C38" s="30">
        <v>2201</v>
      </c>
      <c r="D38" s="31" t="s">
        <v>11</v>
      </c>
      <c r="E38" s="31">
        <v>110.97560975609757</v>
      </c>
      <c r="F38" s="31">
        <v>360</v>
      </c>
      <c r="G38" s="32" t="s">
        <v>55</v>
      </c>
      <c r="H38" s="32" t="s">
        <v>57</v>
      </c>
      <c r="I38" s="33" t="s">
        <v>52</v>
      </c>
      <c r="J38" s="33">
        <f>Tableau2[[#This Row],[Prix Unitaire H.T.]]*Tableau2[[#This Row],[Quantité]]</f>
        <v>39951.219512195123</v>
      </c>
      <c r="K38" s="17">
        <f>Tableau2[[#This Row],[CA Annuel / Prdt]]/$H$50</f>
        <v>2.3354815438571008E-3</v>
      </c>
      <c r="L38" s="23">
        <f>L37+Tableau2[[#This Row],[CA Annuel / Prdt]]</f>
        <v>16920367.987804875</v>
      </c>
      <c r="M38" s="18">
        <f>Tableau2[[#This Row],[CA Cumulé]]/$H$50</f>
        <v>0.9891364427242616</v>
      </c>
    </row>
    <row r="39" spans="1:13" x14ac:dyDescent="0.35">
      <c r="A39" s="28">
        <f>Tableau2[[#This Row],[N°]]/$B$49</f>
        <v>0.79166666666666663</v>
      </c>
      <c r="B39" s="25">
        <v>38</v>
      </c>
      <c r="C39" s="30">
        <v>9904</v>
      </c>
      <c r="D39" s="31" t="s">
        <v>10</v>
      </c>
      <c r="E39" s="31">
        <v>1089.939024390244</v>
      </c>
      <c r="F39" s="31">
        <v>36</v>
      </c>
      <c r="G39" s="32" t="s">
        <v>52</v>
      </c>
      <c r="H39" s="32" t="s">
        <v>54</v>
      </c>
      <c r="I39" s="33" t="s">
        <v>57</v>
      </c>
      <c r="J39" s="35">
        <f>Tableau2[[#This Row],[Prix Unitaire H.T.]]*Tableau2[[#This Row],[Quantité]]</f>
        <v>39237.804878048781</v>
      </c>
      <c r="K39" s="17">
        <f>Tableau2[[#This Row],[CA Annuel / Prdt]]/$H$50</f>
        <v>2.293776516288224E-3</v>
      </c>
      <c r="L39" s="23">
        <f>L38+Tableau2[[#This Row],[CA Annuel / Prdt]]</f>
        <v>16959605.792682923</v>
      </c>
      <c r="M39" s="18">
        <f>Tableau2[[#This Row],[CA Cumulé]]/$H$50</f>
        <v>0.99143021924054986</v>
      </c>
    </row>
    <row r="40" spans="1:13" x14ac:dyDescent="0.35">
      <c r="A40" s="28">
        <f>Tableau2[[#This Row],[N°]]/$B$49</f>
        <v>0.8125</v>
      </c>
      <c r="B40" s="25">
        <v>39</v>
      </c>
      <c r="C40" s="30">
        <v>5403</v>
      </c>
      <c r="D40" s="31" t="s">
        <v>9</v>
      </c>
      <c r="E40" s="31">
        <v>6.3414634146341466</v>
      </c>
      <c r="F40" s="31">
        <v>4800</v>
      </c>
      <c r="G40" s="32" t="s">
        <v>55</v>
      </c>
      <c r="H40" s="32" t="s">
        <v>57</v>
      </c>
      <c r="I40" s="33" t="s">
        <v>52</v>
      </c>
      <c r="J40" s="33">
        <f>Tableau2[[#This Row],[Prix Unitaire H.T.]]*Tableau2[[#This Row],[Quantité]]</f>
        <v>30439.024390243903</v>
      </c>
      <c r="K40" s="17">
        <f>Tableau2[[#This Row],[CA Annuel / Prdt]]/$H$50</f>
        <v>1.7794145096054102E-3</v>
      </c>
      <c r="L40" s="23">
        <f>L39+Tableau2[[#This Row],[CA Annuel / Prdt]]</f>
        <v>16990044.817073166</v>
      </c>
      <c r="M40" s="18">
        <f>Tableau2[[#This Row],[CA Cumulé]]/$H$50</f>
        <v>0.99320963375015514</v>
      </c>
    </row>
    <row r="41" spans="1:13" x14ac:dyDescent="0.35">
      <c r="A41" s="28">
        <f>Tableau2[[#This Row],[N°]]/$B$49</f>
        <v>0.83333333333333337</v>
      </c>
      <c r="B41" s="25">
        <v>40</v>
      </c>
      <c r="C41" s="30">
        <v>5401</v>
      </c>
      <c r="D41" s="31" t="s">
        <v>8</v>
      </c>
      <c r="E41" s="31">
        <v>3.6661585365853662</v>
      </c>
      <c r="F41" s="31">
        <v>7200</v>
      </c>
      <c r="G41" s="32" t="s">
        <v>55</v>
      </c>
      <c r="H41" s="32" t="s">
        <v>57</v>
      </c>
      <c r="I41" s="33" t="s">
        <v>52</v>
      </c>
      <c r="J41" s="33">
        <f>Tableau2[[#This Row],[Prix Unitaire H.T.]]*Tableau2[[#This Row],[Quantité]]</f>
        <v>26396.341463414636</v>
      </c>
      <c r="K41" s="17">
        <f>Tableau2[[#This Row],[CA Annuel / Prdt]]/$H$50</f>
        <v>1.5430860200484416E-3</v>
      </c>
      <c r="L41" s="23">
        <f>L40+Tableau2[[#This Row],[CA Annuel / Prdt]]</f>
        <v>17016441.158536579</v>
      </c>
      <c r="M41" s="18">
        <f>Tableau2[[#This Row],[CA Cumulé]]/$H$50</f>
        <v>0.99475271977020352</v>
      </c>
    </row>
    <row r="42" spans="1:13" x14ac:dyDescent="0.35">
      <c r="A42" s="28">
        <f>Tableau2[[#This Row],[N°]]/$B$49</f>
        <v>0.85416666666666663</v>
      </c>
      <c r="B42" s="25">
        <v>41</v>
      </c>
      <c r="C42" s="30">
        <v>4501</v>
      </c>
      <c r="D42" s="31" t="s">
        <v>7</v>
      </c>
      <c r="E42" s="31">
        <v>168.44512195121953</v>
      </c>
      <c r="F42" s="31">
        <v>120</v>
      </c>
      <c r="G42" s="32" t="s">
        <v>55</v>
      </c>
      <c r="H42" s="32" t="s">
        <v>57</v>
      </c>
      <c r="I42" s="33" t="s">
        <v>52</v>
      </c>
      <c r="J42" s="33">
        <f>Tableau2[[#This Row],[Prix Unitaire H.T.]]*Tableau2[[#This Row],[Quantité]]</f>
        <v>20213.414634146346</v>
      </c>
      <c r="K42" s="17">
        <f>Tableau2[[#This Row],[CA Annuel / Prdt]]/$H$50</f>
        <v>1.1816424477848427E-3</v>
      </c>
      <c r="L42" s="23">
        <f>L41+Tableau2[[#This Row],[CA Annuel / Prdt]]</f>
        <v>17036654.573170725</v>
      </c>
      <c r="M42" s="18">
        <f>Tableau2[[#This Row],[CA Cumulé]]/$H$50</f>
        <v>0.99593436221798837</v>
      </c>
    </row>
    <row r="43" spans="1:13" x14ac:dyDescent="0.35">
      <c r="A43" s="28">
        <f>Tableau2[[#This Row],[N°]]/$B$49</f>
        <v>0.875</v>
      </c>
      <c r="B43" s="25">
        <v>42</v>
      </c>
      <c r="C43" s="30">
        <v>3302</v>
      </c>
      <c r="D43" s="31" t="s">
        <v>6</v>
      </c>
      <c r="E43" s="31">
        <v>416.15853658536588</v>
      </c>
      <c r="F43" s="31">
        <v>36</v>
      </c>
      <c r="G43" s="32" t="s">
        <v>55</v>
      </c>
      <c r="H43" s="32" t="s">
        <v>57</v>
      </c>
      <c r="I43" s="33" t="s">
        <v>52</v>
      </c>
      <c r="J43" s="33">
        <f>Tableau2[[#This Row],[Prix Unitaire H.T.]]*Tableau2[[#This Row],[Quantité]]</f>
        <v>14981.707317073171</v>
      </c>
      <c r="K43" s="17">
        <f>Tableau2[[#This Row],[CA Annuel / Prdt]]/$H$50</f>
        <v>8.7580557894641274E-4</v>
      </c>
      <c r="L43" s="23">
        <f>L42+Tableau2[[#This Row],[CA Annuel / Prdt]]</f>
        <v>17051636.280487798</v>
      </c>
      <c r="M43" s="18">
        <f>Tableau2[[#This Row],[CA Cumulé]]/$H$50</f>
        <v>0.99681016779693477</v>
      </c>
    </row>
    <row r="44" spans="1:13" x14ac:dyDescent="0.35">
      <c r="A44" s="28">
        <f>Tableau2[[#This Row],[N°]]/$B$49</f>
        <v>0.89583333333333337</v>
      </c>
      <c r="B44" s="24">
        <v>43</v>
      </c>
      <c r="C44" s="30">
        <v>1712</v>
      </c>
      <c r="D44" s="31" t="s">
        <v>5</v>
      </c>
      <c r="E44" s="31">
        <v>7.7286585365853666</v>
      </c>
      <c r="F44" s="31">
        <v>1920</v>
      </c>
      <c r="G44" s="32" t="s">
        <v>52</v>
      </c>
      <c r="H44" s="32" t="s">
        <v>53</v>
      </c>
      <c r="I44" s="33" t="s">
        <v>57</v>
      </c>
      <c r="J44" s="33">
        <f>Tableau2[[#This Row],[Prix Unitaire H.T.]]*Tableau2[[#This Row],[Quantité]]</f>
        <v>14839.024390243903</v>
      </c>
      <c r="K44" s="17">
        <f>Tableau2[[#This Row],[CA Annuel / Prdt]]/$H$50</f>
        <v>8.6746457343263739E-4</v>
      </c>
      <c r="L44" s="23">
        <f>L43+Tableau2[[#This Row],[CA Annuel / Prdt]]</f>
        <v>17066475.304878041</v>
      </c>
      <c r="M44" s="18">
        <f>Tableau2[[#This Row],[CA Cumulé]]/$H$50</f>
        <v>0.99767763237036733</v>
      </c>
    </row>
    <row r="45" spans="1:13" x14ac:dyDescent="0.35">
      <c r="A45" s="28">
        <f>Tableau2[[#This Row],[N°]]/$B$49</f>
        <v>0.91666666666666663</v>
      </c>
      <c r="B45" s="25">
        <v>44</v>
      </c>
      <c r="C45" s="30">
        <v>5002</v>
      </c>
      <c r="D45" s="31" t="s">
        <v>4</v>
      </c>
      <c r="E45" s="31">
        <v>2.1798780487804881</v>
      </c>
      <c r="F45" s="31">
        <v>6144</v>
      </c>
      <c r="G45" s="32" t="s">
        <v>55</v>
      </c>
      <c r="H45" s="32" t="s">
        <v>57</v>
      </c>
      <c r="I45" s="33" t="s">
        <v>52</v>
      </c>
      <c r="J45" s="33">
        <f>Tableau2[[#This Row],[Prix Unitaire H.T.]]*Tableau2[[#This Row],[Quantité]]</f>
        <v>13393.17073170732</v>
      </c>
      <c r="K45" s="17">
        <f>Tableau2[[#This Row],[CA Annuel / Prdt]]/$H$50</f>
        <v>7.8294238422638054E-4</v>
      </c>
      <c r="L45" s="23">
        <f>L44+Tableau2[[#This Row],[CA Annuel / Prdt]]</f>
        <v>17079868.47560975</v>
      </c>
      <c r="M45" s="18">
        <f>Tableau2[[#This Row],[CA Cumulé]]/$H$50</f>
        <v>0.99846057475459371</v>
      </c>
    </row>
    <row r="46" spans="1:13" x14ac:dyDescent="0.35">
      <c r="A46" s="28">
        <f>Tableau2[[#This Row],[N°]]/$B$49</f>
        <v>0.9375</v>
      </c>
      <c r="B46" s="25">
        <v>45</v>
      </c>
      <c r="C46" s="30">
        <v>5001</v>
      </c>
      <c r="D46" s="31" t="s">
        <v>3</v>
      </c>
      <c r="E46" s="31">
        <v>2.1798780487804881</v>
      </c>
      <c r="F46" s="31">
        <v>5376</v>
      </c>
      <c r="G46" s="32" t="s">
        <v>55</v>
      </c>
      <c r="H46" s="32" t="s">
        <v>57</v>
      </c>
      <c r="I46" s="33" t="s">
        <v>52</v>
      </c>
      <c r="J46" s="33">
        <f>Tableau2[[#This Row],[Prix Unitaire H.T.]]*Tableau2[[#This Row],[Quantité]]</f>
        <v>11719.024390243903</v>
      </c>
      <c r="K46" s="17">
        <f>Tableau2[[#This Row],[CA Annuel / Prdt]]/$H$50</f>
        <v>6.8507458619808295E-4</v>
      </c>
      <c r="L46" s="23">
        <f>L45+Tableau2[[#This Row],[CA Annuel / Prdt]]</f>
        <v>17091587.499999993</v>
      </c>
      <c r="M46" s="18">
        <f>Tableau2[[#This Row],[CA Cumulé]]/$H$50</f>
        <v>0.99914564934079175</v>
      </c>
    </row>
    <row r="47" spans="1:13" x14ac:dyDescent="0.35">
      <c r="A47" s="28">
        <f>Tableau2[[#This Row],[N°]]/$B$49</f>
        <v>0.95833333333333337</v>
      </c>
      <c r="B47" s="25">
        <v>46</v>
      </c>
      <c r="C47" s="30">
        <v>5404</v>
      </c>
      <c r="D47" s="31" t="s">
        <v>2</v>
      </c>
      <c r="E47" s="31">
        <v>9.5121951219512209</v>
      </c>
      <c r="F47" s="31">
        <v>1200</v>
      </c>
      <c r="G47" s="32" t="s">
        <v>55</v>
      </c>
      <c r="H47" s="32" t="s">
        <v>57</v>
      </c>
      <c r="I47" s="33" t="s">
        <v>52</v>
      </c>
      <c r="J47" s="33">
        <f>Tableau2[[#This Row],[Prix Unitaire H.T.]]*Tableau2[[#This Row],[Quantité]]</f>
        <v>11414.634146341465</v>
      </c>
      <c r="K47" s="17">
        <f>Tableau2[[#This Row],[CA Annuel / Prdt]]/$H$50</f>
        <v>6.6728044110202884E-4</v>
      </c>
      <c r="L47" s="23">
        <f>L46+Tableau2[[#This Row],[CA Annuel / Prdt]]</f>
        <v>17103002.134146333</v>
      </c>
      <c r="M47" s="18">
        <f>Tableau2[[#This Row],[CA Cumulé]]/$H$50</f>
        <v>0.99981292978189373</v>
      </c>
    </row>
    <row r="48" spans="1:13" x14ac:dyDescent="0.35">
      <c r="A48" s="28">
        <f>Tableau2[[#This Row],[N°]]/$B$49</f>
        <v>0.97916666666666663</v>
      </c>
      <c r="B48" s="25">
        <v>47</v>
      </c>
      <c r="C48" s="30">
        <v>2203</v>
      </c>
      <c r="D48" s="31" t="s">
        <v>1</v>
      </c>
      <c r="E48" s="31">
        <v>237.80487804878049</v>
      </c>
      <c r="F48" s="31">
        <v>12</v>
      </c>
      <c r="G48" s="32" t="s">
        <v>55</v>
      </c>
      <c r="H48" s="32" t="s">
        <v>57</v>
      </c>
      <c r="I48" s="33" t="s">
        <v>52</v>
      </c>
      <c r="J48" s="33">
        <f>Tableau2[[#This Row],[Prix Unitaire H.T.]]*Tableau2[[#This Row],[Quantité]]</f>
        <v>2853.6585365853662</v>
      </c>
      <c r="K48" s="17">
        <f>Tableau2[[#This Row],[CA Annuel / Prdt]]/$H$50</f>
        <v>1.6682011027550721E-4</v>
      </c>
      <c r="L48" s="23">
        <f>L47+Tableau2[[#This Row],[CA Annuel / Prdt]]</f>
        <v>17105855.79268292</v>
      </c>
      <c r="M48" s="18">
        <f>Tableau2[[#This Row],[CA Cumulé]]/$H$50</f>
        <v>0.99997974989216931</v>
      </c>
    </row>
    <row r="49" spans="1:13" x14ac:dyDescent="0.35">
      <c r="A49" s="29">
        <f>Tableau2[[#This Row],[N°]]/$B$49</f>
        <v>1</v>
      </c>
      <c r="B49" s="25">
        <v>48</v>
      </c>
      <c r="C49" s="39">
        <v>7910</v>
      </c>
      <c r="D49" s="40" t="s">
        <v>0</v>
      </c>
      <c r="E49" s="40">
        <v>7.5304878048780486</v>
      </c>
      <c r="F49" s="40">
        <v>46</v>
      </c>
      <c r="G49" s="41" t="s">
        <v>58</v>
      </c>
      <c r="H49" s="41" t="s">
        <v>57</v>
      </c>
      <c r="I49" s="42" t="s">
        <v>52</v>
      </c>
      <c r="J49" s="42">
        <f>Tableau2[[#This Row],[Prix Unitaire H.T.]]*Tableau2[[#This Row],[Quantité]]</f>
        <v>346.40243902439022</v>
      </c>
      <c r="K49" s="17">
        <f>Tableau2[[#This Row],[CA Annuel / Prdt]]/$H$50</f>
        <v>2.0250107830665733E-5</v>
      </c>
      <c r="L49" s="23">
        <f>L48+Tableau2[[#This Row],[CA Annuel / Prdt]]</f>
        <v>17106202.195121944</v>
      </c>
      <c r="M49" s="19">
        <f>Tableau2[[#This Row],[CA Cumulé]]/$H$50</f>
        <v>1</v>
      </c>
    </row>
    <row r="50" spans="1:13" x14ac:dyDescent="0.35">
      <c r="C50" s="3">
        <f>SUM(E2:E49)</f>
        <v>8479.6265243902453</v>
      </c>
      <c r="D50" s="2"/>
      <c r="H50" s="13">
        <f>SUBTOTAL(109,Tableau2[CA Annuel / Prdt])</f>
        <v>17106202.195121944</v>
      </c>
    </row>
  </sheetData>
  <pageMargins left="0.78740157499999996" right="0.22" top="0.45" bottom="0.66" header="0.26" footer="0.17"/>
  <pageSetup paperSize="9" orientation="portrait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H54"/>
  <sheetViews>
    <sheetView tabSelected="1" zoomScale="78" workbookViewId="0">
      <selection activeCell="G16" sqref="G16"/>
    </sheetView>
  </sheetViews>
  <sheetFormatPr baseColWidth="10" defaultRowHeight="12.75" x14ac:dyDescent="0.35"/>
  <cols>
    <col min="1" max="1" width="25.6640625" bestFit="1" customWidth="1"/>
    <col min="2" max="2" width="25.46484375" bestFit="1" customWidth="1"/>
    <col min="3" max="3" width="18.19921875" bestFit="1" customWidth="1"/>
    <col min="4" max="4" width="5.265625" bestFit="1" customWidth="1"/>
    <col min="5" max="5" width="7.796875" bestFit="1" customWidth="1"/>
    <col min="6" max="7" width="8.796875" bestFit="1" customWidth="1"/>
    <col min="8" max="9" width="7.796875" bestFit="1" customWidth="1"/>
    <col min="10" max="20" width="8.796875" bestFit="1" customWidth="1"/>
    <col min="21" max="21" width="7.796875" bestFit="1" customWidth="1"/>
    <col min="22" max="22" width="8.796875" bestFit="1" customWidth="1"/>
    <col min="23" max="25" width="7.796875" bestFit="1" customWidth="1"/>
    <col min="26" max="26" width="10.33203125" bestFit="1" customWidth="1"/>
    <col min="27" max="28" width="8.796875" bestFit="1" customWidth="1"/>
    <col min="29" max="29" width="7.796875" bestFit="1" customWidth="1"/>
    <col min="30" max="30" width="8.796875" bestFit="1" customWidth="1"/>
    <col min="31" max="32" width="10.33203125" bestFit="1" customWidth="1"/>
    <col min="33" max="33" width="12.265625" bestFit="1" customWidth="1"/>
  </cols>
  <sheetData>
    <row r="1" spans="1:3" x14ac:dyDescent="0.35">
      <c r="A1" s="4" t="s">
        <v>51</v>
      </c>
      <c r="B1" t="s">
        <v>60</v>
      </c>
    </row>
    <row r="2" spans="1:3" x14ac:dyDescent="0.35">
      <c r="A2" s="4" t="s">
        <v>64</v>
      </c>
      <c r="B2" t="s">
        <v>60</v>
      </c>
    </row>
    <row r="3" spans="1:3" x14ac:dyDescent="0.35">
      <c r="A3" s="4" t="s">
        <v>65</v>
      </c>
      <c r="B3" t="s">
        <v>60</v>
      </c>
    </row>
    <row r="5" spans="1:3" x14ac:dyDescent="0.35">
      <c r="A5" s="4" t="s">
        <v>62</v>
      </c>
      <c r="B5" t="s">
        <v>72</v>
      </c>
      <c r="C5" t="s">
        <v>61</v>
      </c>
    </row>
    <row r="6" spans="1:3" x14ac:dyDescent="0.35">
      <c r="A6" s="6">
        <v>1710</v>
      </c>
      <c r="B6" s="13">
        <v>451829.26829268294</v>
      </c>
      <c r="C6" s="5">
        <v>60000</v>
      </c>
    </row>
    <row r="7" spans="1:3" x14ac:dyDescent="0.35">
      <c r="A7" s="6">
        <v>1711</v>
      </c>
      <c r="B7" s="13">
        <v>451829.26829268294</v>
      </c>
      <c r="C7" s="5">
        <v>60000</v>
      </c>
    </row>
    <row r="8" spans="1:3" x14ac:dyDescent="0.35">
      <c r="A8" s="6">
        <v>1712</v>
      </c>
      <c r="B8" s="13">
        <v>14839.024390243903</v>
      </c>
      <c r="C8" s="5">
        <v>1920</v>
      </c>
    </row>
    <row r="9" spans="1:3" x14ac:dyDescent="0.35">
      <c r="A9" s="6">
        <v>1713</v>
      </c>
      <c r="B9" s="13">
        <v>237567.07317073172</v>
      </c>
      <c r="C9" s="5">
        <v>4440</v>
      </c>
    </row>
    <row r="10" spans="1:3" x14ac:dyDescent="0.35">
      <c r="A10" s="6">
        <v>1714</v>
      </c>
      <c r="B10" s="13">
        <v>927439.02439024404</v>
      </c>
      <c r="C10" s="5">
        <v>180000</v>
      </c>
    </row>
    <row r="11" spans="1:3" x14ac:dyDescent="0.35">
      <c r="A11" s="6">
        <v>1715</v>
      </c>
      <c r="B11" s="13">
        <v>927439.02439024404</v>
      </c>
      <c r="C11" s="5">
        <v>180000</v>
      </c>
    </row>
    <row r="12" spans="1:3" x14ac:dyDescent="0.35">
      <c r="A12" s="6">
        <v>1716</v>
      </c>
      <c r="B12" s="13">
        <v>177560.97560975613</v>
      </c>
      <c r="C12" s="5">
        <v>280</v>
      </c>
    </row>
    <row r="13" spans="1:3" x14ac:dyDescent="0.35">
      <c r="A13" s="6">
        <v>1717</v>
      </c>
      <c r="B13" s="13">
        <v>451829.26829268294</v>
      </c>
      <c r="C13" s="5">
        <v>24000</v>
      </c>
    </row>
    <row r="14" spans="1:3" x14ac:dyDescent="0.35">
      <c r="A14" s="6">
        <v>2201</v>
      </c>
      <c r="B14" s="13">
        <v>39951.219512195123</v>
      </c>
      <c r="C14" s="5">
        <v>360</v>
      </c>
    </row>
    <row r="15" spans="1:3" x14ac:dyDescent="0.35">
      <c r="A15" s="6">
        <v>2202</v>
      </c>
      <c r="B15" s="13">
        <v>97404.878048780491</v>
      </c>
      <c r="C15" s="5">
        <v>480</v>
      </c>
    </row>
    <row r="16" spans="1:3" x14ac:dyDescent="0.35">
      <c r="A16" s="6">
        <v>2203</v>
      </c>
      <c r="B16" s="13">
        <v>2853.6585365853662</v>
      </c>
      <c r="C16" s="5">
        <v>12</v>
      </c>
    </row>
    <row r="17" spans="1:8" x14ac:dyDescent="0.35">
      <c r="A17" s="6">
        <v>2310</v>
      </c>
      <c r="B17" s="13">
        <v>494634.14634146349</v>
      </c>
      <c r="C17" s="5">
        <v>780</v>
      </c>
    </row>
    <row r="18" spans="1:8" x14ac:dyDescent="0.35">
      <c r="A18" s="6">
        <v>2311</v>
      </c>
      <c r="B18" s="13">
        <v>285365.85365853657</v>
      </c>
      <c r="C18" s="5">
        <v>240</v>
      </c>
    </row>
    <row r="19" spans="1:8" x14ac:dyDescent="0.35">
      <c r="A19" s="6">
        <v>2312</v>
      </c>
      <c r="B19" s="13">
        <v>570731.70731707325</v>
      </c>
      <c r="C19" s="5">
        <v>720</v>
      </c>
    </row>
    <row r="20" spans="1:8" x14ac:dyDescent="0.35">
      <c r="A20" s="6">
        <v>3301</v>
      </c>
      <c r="B20" s="13">
        <v>66585.365853658543</v>
      </c>
      <c r="C20" s="5">
        <v>120</v>
      </c>
    </row>
    <row r="21" spans="1:8" x14ac:dyDescent="0.35">
      <c r="A21" s="6">
        <v>3302</v>
      </c>
      <c r="B21" s="13">
        <v>14981.707317073171</v>
      </c>
      <c r="C21" s="5">
        <v>36</v>
      </c>
    </row>
    <row r="22" spans="1:8" x14ac:dyDescent="0.35">
      <c r="A22" s="6">
        <v>3304</v>
      </c>
      <c r="B22" s="13">
        <v>104634.14634146342</v>
      </c>
      <c r="C22" s="5">
        <v>240</v>
      </c>
    </row>
    <row r="23" spans="1:8" x14ac:dyDescent="0.35">
      <c r="A23" s="6">
        <v>4501</v>
      </c>
      <c r="B23" s="13">
        <v>20213.414634146346</v>
      </c>
      <c r="C23" s="5">
        <v>120</v>
      </c>
    </row>
    <row r="24" spans="1:8" x14ac:dyDescent="0.35">
      <c r="A24" s="6">
        <v>4801</v>
      </c>
      <c r="B24" s="13">
        <v>143646.03658536586</v>
      </c>
      <c r="C24" s="5">
        <v>4027</v>
      </c>
    </row>
    <row r="25" spans="1:8" ht="13.15" x14ac:dyDescent="0.4">
      <c r="A25" s="6">
        <v>4802</v>
      </c>
      <c r="B25" s="13">
        <v>535060.97560975607</v>
      </c>
      <c r="C25" s="5">
        <v>18000</v>
      </c>
      <c r="H25" s="43"/>
    </row>
    <row r="26" spans="1:8" x14ac:dyDescent="0.35">
      <c r="A26" s="6">
        <v>4803</v>
      </c>
      <c r="B26" s="13">
        <v>1902439.0243902442</v>
      </c>
      <c r="C26" s="5">
        <v>120000</v>
      </c>
    </row>
    <row r="27" spans="1:8" x14ac:dyDescent="0.35">
      <c r="A27" s="6">
        <v>5001</v>
      </c>
      <c r="B27" s="13">
        <v>11719.024390243903</v>
      </c>
      <c r="C27" s="5">
        <v>5376</v>
      </c>
    </row>
    <row r="28" spans="1:8" x14ac:dyDescent="0.35">
      <c r="A28" s="6">
        <v>5002</v>
      </c>
      <c r="B28" s="13">
        <v>13393.17073170732</v>
      </c>
      <c r="C28" s="5">
        <v>6144</v>
      </c>
    </row>
    <row r="29" spans="1:8" x14ac:dyDescent="0.35">
      <c r="A29" s="6">
        <v>5401</v>
      </c>
      <c r="B29" s="13">
        <v>26396.341463414636</v>
      </c>
      <c r="C29" s="5">
        <v>7200</v>
      </c>
    </row>
    <row r="30" spans="1:8" x14ac:dyDescent="0.35">
      <c r="A30" s="6">
        <v>5402</v>
      </c>
      <c r="B30" s="13">
        <v>53506.097560975621</v>
      </c>
      <c r="C30" s="5">
        <v>10800</v>
      </c>
    </row>
    <row r="31" spans="1:8" x14ac:dyDescent="0.35">
      <c r="A31" s="6">
        <v>5403</v>
      </c>
      <c r="B31" s="13">
        <v>30439.024390243903</v>
      </c>
      <c r="C31" s="5">
        <v>4800</v>
      </c>
    </row>
    <row r="32" spans="1:8" x14ac:dyDescent="0.35">
      <c r="A32" s="6">
        <v>5404</v>
      </c>
      <c r="B32" s="13">
        <v>11414.634146341465</v>
      </c>
      <c r="C32" s="5">
        <v>1200</v>
      </c>
    </row>
    <row r="33" spans="1:3" x14ac:dyDescent="0.35">
      <c r="A33" s="6">
        <v>6501</v>
      </c>
      <c r="B33" s="13">
        <v>332926.8292682927</v>
      </c>
      <c r="C33" s="5">
        <v>2400</v>
      </c>
    </row>
    <row r="34" spans="1:3" x14ac:dyDescent="0.35">
      <c r="A34" s="6">
        <v>6502</v>
      </c>
      <c r="B34" s="13">
        <v>428048.78048780491</v>
      </c>
      <c r="C34" s="5">
        <v>12000</v>
      </c>
    </row>
    <row r="35" spans="1:3" x14ac:dyDescent="0.35">
      <c r="A35" s="6">
        <v>6503</v>
      </c>
      <c r="B35" s="13">
        <v>190243.90243902442</v>
      </c>
      <c r="C35" s="5">
        <v>4800</v>
      </c>
    </row>
    <row r="36" spans="1:3" x14ac:dyDescent="0.35">
      <c r="A36" s="6">
        <v>6504</v>
      </c>
      <c r="B36" s="13">
        <v>297256.09756097564</v>
      </c>
      <c r="C36" s="5">
        <v>6000</v>
      </c>
    </row>
    <row r="37" spans="1:3" x14ac:dyDescent="0.35">
      <c r="A37" s="6">
        <v>6505</v>
      </c>
      <c r="B37" s="13">
        <v>52317.07317073171</v>
      </c>
      <c r="C37" s="5">
        <v>2400</v>
      </c>
    </row>
    <row r="38" spans="1:3" x14ac:dyDescent="0.35">
      <c r="A38" s="6">
        <v>7301</v>
      </c>
      <c r="B38" s="13">
        <v>231859.75609756098</v>
      </c>
      <c r="C38" s="5">
        <v>1800</v>
      </c>
    </row>
    <row r="39" spans="1:3" x14ac:dyDescent="0.35">
      <c r="A39" s="6">
        <v>7302</v>
      </c>
      <c r="B39" s="13">
        <v>249695.12195121951</v>
      </c>
      <c r="C39" s="5">
        <v>3600</v>
      </c>
    </row>
    <row r="40" spans="1:3" x14ac:dyDescent="0.35">
      <c r="A40" s="6">
        <v>7303</v>
      </c>
      <c r="B40" s="13">
        <v>85609.756097560981</v>
      </c>
      <c r="C40" s="5">
        <v>3600</v>
      </c>
    </row>
    <row r="41" spans="1:3" x14ac:dyDescent="0.35">
      <c r="A41" s="6">
        <v>7304</v>
      </c>
      <c r="B41" s="13">
        <v>124847.56097560975</v>
      </c>
      <c r="C41" s="5">
        <v>1800</v>
      </c>
    </row>
    <row r="42" spans="1:3" x14ac:dyDescent="0.35">
      <c r="A42" s="6">
        <v>7305</v>
      </c>
      <c r="B42" s="13">
        <v>95121.951219512208</v>
      </c>
      <c r="C42" s="5">
        <v>1200</v>
      </c>
    </row>
    <row r="43" spans="1:3" x14ac:dyDescent="0.35">
      <c r="A43" s="6">
        <v>7306</v>
      </c>
      <c r="B43" s="13">
        <v>66585.365853658543</v>
      </c>
      <c r="C43" s="5">
        <v>1200</v>
      </c>
    </row>
    <row r="44" spans="1:3" x14ac:dyDescent="0.35">
      <c r="A44" s="6">
        <v>7910</v>
      </c>
      <c r="B44" s="13">
        <v>346.40243902439022</v>
      </c>
      <c r="C44" s="5">
        <v>46</v>
      </c>
    </row>
    <row r="45" spans="1:3" x14ac:dyDescent="0.35">
      <c r="A45" s="6">
        <v>7911</v>
      </c>
      <c r="B45" s="13">
        <v>95121.951219512208</v>
      </c>
      <c r="C45" s="5">
        <v>48000</v>
      </c>
    </row>
    <row r="46" spans="1:3" x14ac:dyDescent="0.35">
      <c r="A46" s="6">
        <v>8601</v>
      </c>
      <c r="B46" s="13">
        <v>1902439.0243902442</v>
      </c>
      <c r="C46" s="5">
        <v>120000</v>
      </c>
    </row>
    <row r="47" spans="1:3" x14ac:dyDescent="0.35">
      <c r="A47" s="6">
        <v>8602</v>
      </c>
      <c r="B47" s="13">
        <v>2140243.9024390243</v>
      </c>
      <c r="C47" s="5">
        <v>180000</v>
      </c>
    </row>
    <row r="48" spans="1:3" x14ac:dyDescent="0.35">
      <c r="A48" s="6">
        <v>8603</v>
      </c>
      <c r="B48" s="13">
        <v>951219.51219512208</v>
      </c>
      <c r="C48" s="5">
        <v>120000</v>
      </c>
    </row>
    <row r="49" spans="1:3" x14ac:dyDescent="0.35">
      <c r="A49" s="6">
        <v>8604</v>
      </c>
      <c r="B49" s="13">
        <v>594512.19512195128</v>
      </c>
      <c r="C49" s="5">
        <v>12000</v>
      </c>
    </row>
    <row r="50" spans="1:3" x14ac:dyDescent="0.35">
      <c r="A50" s="6">
        <v>9901</v>
      </c>
      <c r="B50" s="13">
        <v>749085.36585365853</v>
      </c>
      <c r="C50" s="5">
        <v>1080</v>
      </c>
    </row>
    <row r="51" spans="1:3" x14ac:dyDescent="0.35">
      <c r="A51" s="6">
        <v>9902</v>
      </c>
      <c r="B51" s="13">
        <v>152195.12195121954</v>
      </c>
      <c r="C51" s="5">
        <v>1920</v>
      </c>
    </row>
    <row r="52" spans="1:3" x14ac:dyDescent="0.35">
      <c r="A52" s="6">
        <v>9903</v>
      </c>
      <c r="B52" s="13">
        <v>261585.36585365856</v>
      </c>
      <c r="C52" s="5">
        <v>1200</v>
      </c>
    </row>
    <row r="53" spans="1:3" x14ac:dyDescent="0.35">
      <c r="A53" s="6">
        <v>9904</v>
      </c>
      <c r="B53" s="13">
        <v>39237.804878048781</v>
      </c>
      <c r="C53" s="5">
        <v>36</v>
      </c>
    </row>
    <row r="54" spans="1:3" x14ac:dyDescent="0.35">
      <c r="A54" s="6" t="s">
        <v>63</v>
      </c>
      <c r="B54" s="13">
        <v>17106202.195121951</v>
      </c>
      <c r="C54" s="5">
        <v>1216377</v>
      </c>
    </row>
  </sheetData>
  <pageMargins left="0.7" right="0.7" top="0.75" bottom="0.75" header="0.3" footer="0.3"/>
  <pageSetup paperSize="9" orientation="portrait" horizontalDpi="360" verticalDpi="36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 d entree </vt:lpstr>
      <vt:lpstr>TDC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LOVINO</dc:creator>
  <cp:lastModifiedBy>Selim El Malki</cp:lastModifiedBy>
  <cp:lastPrinted>2016-10-17T10:00:40Z</cp:lastPrinted>
  <dcterms:created xsi:type="dcterms:W3CDTF">2014-01-29T13:08:41Z</dcterms:created>
  <dcterms:modified xsi:type="dcterms:W3CDTF">2017-11-05T14:50:01Z</dcterms:modified>
</cp:coreProperties>
</file>