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35" windowWidth="23655" windowHeight="10245" activeTab="3"/>
  </bookViews>
  <sheets>
    <sheet name="Accueil" sheetId="4" r:id="rId1"/>
    <sheet name="Liste élève par classes" sheetId="11" r:id="rId2"/>
    <sheet name="Liste_des_Enfants" sheetId="10" r:id="rId3"/>
    <sheet name="Etudes Semaine" sheetId="12" r:id="rId4"/>
    <sheet name="Etudes" sheetId="1" r:id="rId5"/>
    <sheet name="LISTES" sheetId="2" r:id="rId6"/>
    <sheet name="CHAMBRES FILLES 1e ETAGE" sheetId="3" r:id="rId7"/>
    <sheet name="CHAMBRES GARCONS 1e ETAGE" sheetId="5" r:id="rId8"/>
    <sheet name="CHAMBRES FILLES 2e ETAGE" sheetId="6" r:id="rId9"/>
    <sheet name="CHAMBRES GARCONS RDC" sheetId="7" r:id="rId10"/>
    <sheet name="Plan Etages fille" sheetId="8" r:id="rId11"/>
    <sheet name="Plan Etages garçon" sheetId="9" r:id="rId12"/>
  </sheets>
  <functionGroups/>
  <definedNames>
    <definedName name="Classe" localSheetId="6">'CHAMBRES FILLES 1e ETAGE'!$K$15:$K$29</definedName>
    <definedName name="Classe">LISTES!$B$1:$B$17</definedName>
    <definedName name="TableauEtudes">Tableau1[]</definedName>
  </definedNames>
  <calcPr calcId="124519"/>
</workbook>
</file>

<file path=xl/calcChain.xml><?xml version="1.0" encoding="utf-8"?>
<calcChain xmlns="http://schemas.openxmlformats.org/spreadsheetml/2006/main">
  <c r="F1" i="7"/>
  <c r="E1"/>
  <c r="F1" i="6"/>
  <c r="E1"/>
  <c r="F1" i="5"/>
  <c r="E1"/>
  <c r="F1" i="3"/>
  <c r="E1"/>
  <c r="J11" i="12"/>
  <c r="E11"/>
  <c r="C11"/>
  <c r="J10"/>
  <c r="E10"/>
  <c r="C10"/>
  <c r="J9"/>
  <c r="E9"/>
  <c r="C9"/>
  <c r="J8"/>
  <c r="E8"/>
  <c r="C8"/>
  <c r="J7"/>
  <c r="E7"/>
  <c r="C7"/>
  <c r="J6"/>
  <c r="E6"/>
  <c r="D6"/>
  <c r="C6"/>
  <c r="J5"/>
  <c r="E5"/>
  <c r="D5"/>
  <c r="C5"/>
  <c r="J4"/>
  <c r="E4"/>
  <c r="D4"/>
  <c r="C4"/>
  <c r="J3"/>
  <c r="E3"/>
  <c r="D3"/>
  <c r="C3"/>
  <c r="E109" i="11" l="1"/>
  <c r="F108"/>
  <c r="E108"/>
  <c r="F107"/>
  <c r="E107"/>
  <c r="F106"/>
  <c r="E106"/>
  <c r="F105"/>
  <c r="E105"/>
  <c r="F104"/>
  <c r="E104"/>
  <c r="F103"/>
  <c r="E103"/>
  <c r="F102"/>
  <c r="E102"/>
  <c r="F101"/>
  <c r="E101"/>
  <c r="F100"/>
  <c r="E100"/>
  <c r="F99"/>
  <c r="E99"/>
  <c r="F98"/>
  <c r="E98"/>
  <c r="F97"/>
  <c r="E97"/>
  <c r="F96"/>
  <c r="E96"/>
  <c r="F95"/>
  <c r="E95"/>
  <c r="F94"/>
  <c r="E94"/>
  <c r="F93"/>
  <c r="E93"/>
  <c r="F92"/>
  <c r="E92"/>
  <c r="F91"/>
  <c r="E91"/>
  <c r="F90"/>
  <c r="E90"/>
  <c r="F89"/>
  <c r="E89"/>
  <c r="F88"/>
  <c r="E88"/>
  <c r="F87"/>
  <c r="E87"/>
  <c r="F86"/>
  <c r="E86"/>
  <c r="F85"/>
  <c r="E85"/>
  <c r="F84"/>
  <c r="E84"/>
  <c r="F83"/>
  <c r="E83"/>
  <c r="F82"/>
  <c r="E82"/>
  <c r="F81"/>
  <c r="E81"/>
  <c r="F80"/>
  <c r="E80"/>
  <c r="F79"/>
  <c r="E79"/>
  <c r="F78"/>
  <c r="E78"/>
  <c r="F77"/>
  <c r="E77"/>
  <c r="F76"/>
  <c r="E76"/>
  <c r="F75"/>
  <c r="E75"/>
  <c r="F74"/>
  <c r="E74"/>
  <c r="F73"/>
  <c r="E73"/>
  <c r="F72"/>
  <c r="E72"/>
  <c r="F71"/>
  <c r="E71"/>
  <c r="F70"/>
  <c r="E70"/>
  <c r="F69"/>
  <c r="E69"/>
  <c r="F68"/>
  <c r="E68"/>
  <c r="F67"/>
  <c r="E67"/>
  <c r="F66"/>
  <c r="E66"/>
  <c r="F65"/>
  <c r="E65"/>
  <c r="F64"/>
  <c r="E64"/>
  <c r="F63"/>
  <c r="E63"/>
  <c r="B7"/>
  <c r="GF2" i="10" l="1"/>
  <c r="GF4"/>
  <c r="GG4" s="1"/>
  <c r="GF3"/>
  <c r="GD4"/>
  <c r="GB4"/>
  <c r="FZ4"/>
  <c r="FX4"/>
  <c r="FV4"/>
  <c r="FT4"/>
  <c r="FR4"/>
  <c r="FP4"/>
  <c r="FN4"/>
  <c r="FL4"/>
  <c r="FJ4"/>
  <c r="FH4"/>
  <c r="FF4"/>
  <c r="FD4"/>
  <c r="FB4"/>
  <c r="EZ4"/>
  <c r="EX4"/>
  <c r="EV4"/>
  <c r="ET4"/>
  <c r="ER4"/>
  <c r="EP4"/>
  <c r="EN4"/>
  <c r="EL4"/>
  <c r="EJ4"/>
  <c r="EH4"/>
  <c r="I2" i="11"/>
  <c r="H2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F2"/>
  <c r="D2" i="10"/>
  <c r="AA23" i="9"/>
  <c r="T23"/>
  <c r="AD21"/>
  <c r="AA21"/>
  <c r="W21"/>
  <c r="T21"/>
  <c r="A15"/>
  <c r="AD9"/>
  <c r="AA9"/>
  <c r="T9"/>
  <c r="Q9"/>
  <c r="K9"/>
  <c r="A9"/>
  <c r="AD7"/>
  <c r="AA7"/>
  <c r="W7"/>
  <c r="T7"/>
  <c r="Q7"/>
  <c r="N7"/>
  <c r="K7"/>
  <c r="H7"/>
  <c r="D7"/>
  <c r="A7"/>
  <c r="J1"/>
  <c r="I1"/>
  <c r="A1"/>
  <c r="Q23" i="8"/>
  <c r="K23"/>
  <c r="A23"/>
  <c r="Q21"/>
  <c r="N21"/>
  <c r="K21"/>
  <c r="H21"/>
  <c r="D21"/>
  <c r="A21"/>
  <c r="A15"/>
  <c r="AD9"/>
  <c r="AA9"/>
  <c r="T9"/>
  <c r="Q9"/>
  <c r="K9"/>
  <c r="A9"/>
  <c r="AD7"/>
  <c r="AA7"/>
  <c r="W7"/>
  <c r="T7"/>
  <c r="Q7"/>
  <c r="N7"/>
  <c r="K7"/>
  <c r="H7"/>
  <c r="D7"/>
  <c r="A7"/>
  <c r="J1"/>
  <c r="I1"/>
  <c r="A1"/>
  <c r="F68" i="7"/>
  <c r="E68"/>
  <c r="D68"/>
  <c r="F32"/>
  <c r="F68" i="6"/>
  <c r="E68"/>
  <c r="D68"/>
  <c r="F32"/>
  <c r="F32" i="5"/>
  <c r="F32" i="3"/>
  <c r="GD3" i="10"/>
  <c r="GB3"/>
  <c r="FZ3"/>
  <c r="FX3"/>
  <c r="FV3"/>
  <c r="FT3"/>
  <c r="FR3"/>
  <c r="FP3"/>
  <c r="FN3"/>
  <c r="FL3"/>
  <c r="FJ3"/>
  <c r="FH3"/>
  <c r="FF3"/>
  <c r="FD3"/>
  <c r="FB3"/>
  <c r="EZ3"/>
  <c r="EX3"/>
  <c r="EV3"/>
  <c r="ET3"/>
  <c r="ER3"/>
  <c r="EP3"/>
  <c r="EN3"/>
  <c r="EL3"/>
  <c r="EJ3"/>
  <c r="EH3"/>
  <c r="GD2"/>
  <c r="GB2"/>
  <c r="FZ2"/>
  <c r="FX2"/>
  <c r="FV2"/>
  <c r="FT2"/>
  <c r="FR2"/>
  <c r="FP2"/>
  <c r="FN2"/>
  <c r="FL2"/>
  <c r="FJ2"/>
  <c r="FH2"/>
  <c r="FF2"/>
  <c r="FD2"/>
  <c r="FB2"/>
  <c r="EZ2"/>
  <c r="EX2"/>
  <c r="EV2"/>
  <c r="EW2" s="1"/>
  <c r="ET2"/>
  <c r="ER2"/>
  <c r="EP2"/>
  <c r="EN2"/>
  <c r="EO2" s="1"/>
  <c r="EL2"/>
  <c r="EJ2"/>
  <c r="EH2"/>
  <c r="GE4"/>
  <c r="GC4"/>
  <c r="GA4"/>
  <c r="FY4"/>
  <c r="FW4"/>
  <c r="FU4"/>
  <c r="FS4"/>
  <c r="FQ4"/>
  <c r="FO4"/>
  <c r="FM4"/>
  <c r="FK4"/>
  <c r="FG4"/>
  <c r="FE4"/>
  <c r="FC4"/>
  <c r="FA4"/>
  <c r="EY4"/>
  <c r="EW4"/>
  <c r="EU4"/>
  <c r="ES4"/>
  <c r="EQ4"/>
  <c r="EO4"/>
  <c r="EM4"/>
  <c r="EK4"/>
  <c r="EI4"/>
  <c r="D4"/>
  <c r="GG3"/>
  <c r="GE3"/>
  <c r="GC3"/>
  <c r="GA3"/>
  <c r="FY3"/>
  <c r="FW3"/>
  <c r="FU3"/>
  <c r="FS3"/>
  <c r="FQ3"/>
  <c r="FO3"/>
  <c r="FM3"/>
  <c r="FK3"/>
  <c r="FI3"/>
  <c r="FG3"/>
  <c r="FE3"/>
  <c r="FC3"/>
  <c r="FA3"/>
  <c r="EY3"/>
  <c r="EW3"/>
  <c r="EU3"/>
  <c r="ES3"/>
  <c r="EQ3"/>
  <c r="EO3"/>
  <c r="EM3"/>
  <c r="EK3"/>
  <c r="EI3"/>
  <c r="GG2"/>
  <c r="GE2"/>
  <c r="GC2"/>
  <c r="GA2"/>
  <c r="FY2"/>
  <c r="FW2"/>
  <c r="FU2"/>
  <c r="FS2"/>
  <c r="FQ2"/>
  <c r="FO2"/>
  <c r="FM2"/>
  <c r="FK2"/>
  <c r="FI2"/>
  <c r="FG2"/>
  <c r="FE2"/>
  <c r="FC2"/>
  <c r="FA2"/>
  <c r="EY2"/>
  <c r="EU2"/>
  <c r="ES2"/>
  <c r="EQ2"/>
  <c r="EM2"/>
  <c r="EK2"/>
  <c r="EI2"/>
  <c r="C86" i="7"/>
  <c r="C68"/>
  <c r="C86" i="6"/>
  <c r="C68"/>
  <c r="K21" i="7" l="1"/>
  <c r="K45"/>
  <c r="B49" s="1"/>
  <c r="C49" s="1"/>
  <c r="H49" s="1"/>
  <c r="K69"/>
  <c r="B73" s="1"/>
  <c r="C73" s="1"/>
  <c r="E73" s="1"/>
  <c r="K93"/>
  <c r="B94" s="1"/>
  <c r="C94" s="1"/>
  <c r="K21" i="3"/>
  <c r="K45"/>
  <c r="B46" s="1"/>
  <c r="C46" s="1"/>
  <c r="K15" i="7"/>
  <c r="B16" s="1"/>
  <c r="C16" s="1"/>
  <c r="K39"/>
  <c r="B43" s="1"/>
  <c r="C43" s="1"/>
  <c r="F43" s="1"/>
  <c r="K63"/>
  <c r="B67" s="1"/>
  <c r="C67" s="1"/>
  <c r="F67" s="1"/>
  <c r="K87"/>
  <c r="B88" s="1"/>
  <c r="C88" s="1"/>
  <c r="K39" i="3"/>
  <c r="B40" s="1"/>
  <c r="C40" s="1"/>
  <c r="K9" i="7"/>
  <c r="B10" s="1"/>
  <c r="C10" s="1"/>
  <c r="K33"/>
  <c r="B37" s="1"/>
  <c r="C37" s="1"/>
  <c r="K57"/>
  <c r="B61" s="1"/>
  <c r="C61" s="1"/>
  <c r="H61" s="1"/>
  <c r="K81"/>
  <c r="B85" s="1"/>
  <c r="C85" s="1"/>
  <c r="E85" s="1"/>
  <c r="K9" i="5"/>
  <c r="B9" s="1"/>
  <c r="C9" s="1"/>
  <c r="E9" s="1"/>
  <c r="K33"/>
  <c r="B34" s="1"/>
  <c r="C34" s="1"/>
  <c r="K3" i="7"/>
  <c r="B3" s="1"/>
  <c r="C3" s="1"/>
  <c r="K27"/>
  <c r="B30" s="1"/>
  <c r="C30" s="1"/>
  <c r="K51"/>
  <c r="B55" s="1"/>
  <c r="C55" s="1"/>
  <c r="K75"/>
  <c r="B79" s="1"/>
  <c r="C79" s="1"/>
  <c r="G79" s="1"/>
  <c r="K3" i="3"/>
  <c r="B3" s="1"/>
  <c r="C3" s="1"/>
  <c r="F3" s="1"/>
  <c r="K27"/>
  <c r="B28" s="1"/>
  <c r="C28" s="1"/>
  <c r="K51"/>
  <c r="B52" s="1"/>
  <c r="C52" s="1"/>
  <c r="B24" i="7"/>
  <c r="C24" s="1"/>
  <c r="B22"/>
  <c r="C22" s="1"/>
  <c r="B21"/>
  <c r="C21" s="1"/>
  <c r="B25"/>
  <c r="C25" s="1"/>
  <c r="E25" s="1"/>
  <c r="B22" i="3"/>
  <c r="C22" s="1"/>
  <c r="B25"/>
  <c r="C25" s="1"/>
  <c r="H25" s="1"/>
  <c r="B21"/>
  <c r="C21" s="1"/>
  <c r="B15" i="7"/>
  <c r="C15" s="1"/>
  <c r="B19"/>
  <c r="C19" s="1"/>
  <c r="G19" s="1"/>
  <c r="B9"/>
  <c r="C9" s="1"/>
  <c r="B10" i="5"/>
  <c r="C10" s="1"/>
  <c r="B4" i="7"/>
  <c r="C4" s="1"/>
  <c r="B6"/>
  <c r="C6" s="1"/>
  <c r="B28"/>
  <c r="C28" s="1"/>
  <c r="B31"/>
  <c r="C31" s="1"/>
  <c r="G31" s="1"/>
  <c r="B7" i="3"/>
  <c r="C7" s="1"/>
  <c r="F7" s="1"/>
  <c r="C28" i="8" s="1"/>
  <c r="B27" i="3"/>
  <c r="C27" s="1"/>
  <c r="K9"/>
  <c r="K33"/>
  <c r="B34" s="1"/>
  <c r="C34" s="1"/>
  <c r="K3" i="5"/>
  <c r="B7" s="1"/>
  <c r="C7" s="1"/>
  <c r="F7" s="1"/>
  <c r="K51"/>
  <c r="B52" s="1"/>
  <c r="C52" s="1"/>
  <c r="K21" i="6"/>
  <c r="K39"/>
  <c r="B43" s="1"/>
  <c r="C43" s="1"/>
  <c r="F43" s="1"/>
  <c r="P6" i="9" s="1"/>
  <c r="K63" i="6"/>
  <c r="K69"/>
  <c r="K93"/>
  <c r="B94" s="1"/>
  <c r="C94" s="1"/>
  <c r="K27" i="5"/>
  <c r="K45"/>
  <c r="B46" s="1"/>
  <c r="C46" s="1"/>
  <c r="K15" i="6"/>
  <c r="K33"/>
  <c r="B37" s="1"/>
  <c r="C37" s="1"/>
  <c r="K57"/>
  <c r="K87"/>
  <c r="B88" s="1"/>
  <c r="C88" s="1"/>
  <c r="K21" i="5"/>
  <c r="K39"/>
  <c r="B40" s="1"/>
  <c r="C40" s="1"/>
  <c r="K9" i="6"/>
  <c r="K51"/>
  <c r="B55" s="1"/>
  <c r="C55" s="1"/>
  <c r="K81"/>
  <c r="K3"/>
  <c r="K27"/>
  <c r="K45"/>
  <c r="B49" s="1"/>
  <c r="C49" s="1"/>
  <c r="H49" s="1"/>
  <c r="K75"/>
  <c r="K15" i="3"/>
  <c r="B19" s="1"/>
  <c r="C19" s="1"/>
  <c r="E48" i="11"/>
  <c r="F48"/>
  <c r="E52"/>
  <c r="F52"/>
  <c r="E56"/>
  <c r="F56"/>
  <c r="E60"/>
  <c r="F60"/>
  <c r="F47"/>
  <c r="E47"/>
  <c r="F51"/>
  <c r="E51"/>
  <c r="F55"/>
  <c r="E55"/>
  <c r="F59"/>
  <c r="E59"/>
  <c r="E46"/>
  <c r="F46"/>
  <c r="E50"/>
  <c r="F50"/>
  <c r="E54"/>
  <c r="F54"/>
  <c r="E58"/>
  <c r="F58"/>
  <c r="E62"/>
  <c r="F62"/>
  <c r="F45"/>
  <c r="E45"/>
  <c r="F49"/>
  <c r="E49"/>
  <c r="F53"/>
  <c r="E53"/>
  <c r="F57"/>
  <c r="E57"/>
  <c r="F61"/>
  <c r="E61"/>
  <c r="B6"/>
  <c r="C30" s="1"/>
  <c r="D30" s="1"/>
  <c r="K15" i="5"/>
  <c r="F19" i="7"/>
  <c r="D25"/>
  <c r="H25"/>
  <c r="F31"/>
  <c r="E43"/>
  <c r="G49"/>
  <c r="G61"/>
  <c r="E67"/>
  <c r="D73"/>
  <c r="H73"/>
  <c r="F79"/>
  <c r="D85"/>
  <c r="H85"/>
  <c r="E19"/>
  <c r="G25"/>
  <c r="E31"/>
  <c r="D43"/>
  <c r="H43"/>
  <c r="F49"/>
  <c r="F61"/>
  <c r="D67"/>
  <c r="H67"/>
  <c r="G73"/>
  <c r="E79"/>
  <c r="G85"/>
  <c r="D19"/>
  <c r="H19"/>
  <c r="F25"/>
  <c r="D31"/>
  <c r="H31"/>
  <c r="G43"/>
  <c r="E49"/>
  <c r="E61"/>
  <c r="G67"/>
  <c r="F73"/>
  <c r="D79"/>
  <c r="H79"/>
  <c r="F85"/>
  <c r="D49"/>
  <c r="D61"/>
  <c r="G49" i="6"/>
  <c r="H43"/>
  <c r="G43"/>
  <c r="E49"/>
  <c r="E7" i="5"/>
  <c r="D7"/>
  <c r="H7"/>
  <c r="G7"/>
  <c r="E7" i="3"/>
  <c r="G25"/>
  <c r="D7"/>
  <c r="H7"/>
  <c r="F25"/>
  <c r="G7"/>
  <c r="E25"/>
  <c r="D25"/>
  <c r="E21"/>
  <c r="D46" i="5"/>
  <c r="G52"/>
  <c r="B7" i="7"/>
  <c r="C7" s="1"/>
  <c r="B13"/>
  <c r="C13" s="1"/>
  <c r="B33"/>
  <c r="C33" s="1"/>
  <c r="B34"/>
  <c r="C34" s="1"/>
  <c r="B39"/>
  <c r="C39" s="1"/>
  <c r="B40"/>
  <c r="C40" s="1"/>
  <c r="B45"/>
  <c r="C45" s="1"/>
  <c r="B46"/>
  <c r="C46" s="1"/>
  <c r="B51"/>
  <c r="C51" s="1"/>
  <c r="B52"/>
  <c r="C52" s="1"/>
  <c r="B57"/>
  <c r="C57" s="1"/>
  <c r="B58"/>
  <c r="C58" s="1"/>
  <c r="B63"/>
  <c r="C63" s="1"/>
  <c r="B64"/>
  <c r="C64" s="1"/>
  <c r="B69"/>
  <c r="C69" s="1"/>
  <c r="B70"/>
  <c r="C70" s="1"/>
  <c r="B75"/>
  <c r="C75" s="1"/>
  <c r="B76"/>
  <c r="C76" s="1"/>
  <c r="B81"/>
  <c r="C81" s="1"/>
  <c r="B82"/>
  <c r="C82" s="1"/>
  <c r="B89"/>
  <c r="C89" s="1"/>
  <c r="B95"/>
  <c r="C95" s="1"/>
  <c r="B35"/>
  <c r="C35" s="1"/>
  <c r="B41"/>
  <c r="C41" s="1"/>
  <c r="B47"/>
  <c r="C47" s="1"/>
  <c r="B53"/>
  <c r="C53" s="1"/>
  <c r="B59"/>
  <c r="C59" s="1"/>
  <c r="B65"/>
  <c r="C65" s="1"/>
  <c r="B71"/>
  <c r="C71" s="1"/>
  <c r="B77"/>
  <c r="C77" s="1"/>
  <c r="B83"/>
  <c r="C83" s="1"/>
  <c r="B90"/>
  <c r="C90" s="1"/>
  <c r="B96"/>
  <c r="C96" s="1"/>
  <c r="H1"/>
  <c r="B5"/>
  <c r="C5" s="1"/>
  <c r="B11"/>
  <c r="C11" s="1"/>
  <c r="B17"/>
  <c r="C17" s="1"/>
  <c r="B23"/>
  <c r="C23" s="1"/>
  <c r="B29"/>
  <c r="C29" s="1"/>
  <c r="B36"/>
  <c r="C36" s="1"/>
  <c r="B42"/>
  <c r="C42" s="1"/>
  <c r="B48"/>
  <c r="C48" s="1"/>
  <c r="B54"/>
  <c r="C54" s="1"/>
  <c r="B60"/>
  <c r="C60" s="1"/>
  <c r="B66"/>
  <c r="C66" s="1"/>
  <c r="B72"/>
  <c r="C72" s="1"/>
  <c r="B78"/>
  <c r="C78" s="1"/>
  <c r="B84"/>
  <c r="C84" s="1"/>
  <c r="B91"/>
  <c r="C91" s="1"/>
  <c r="B97"/>
  <c r="C97" s="1"/>
  <c r="B87"/>
  <c r="C87" s="1"/>
  <c r="B93"/>
  <c r="C93" s="1"/>
  <c r="B33" i="6"/>
  <c r="C33" s="1"/>
  <c r="B34"/>
  <c r="C34" s="1"/>
  <c r="B39"/>
  <c r="C39" s="1"/>
  <c r="B40"/>
  <c r="C40" s="1"/>
  <c r="B45"/>
  <c r="C45" s="1"/>
  <c r="B46"/>
  <c r="C46" s="1"/>
  <c r="B51"/>
  <c r="C51" s="1"/>
  <c r="B52"/>
  <c r="C52" s="1"/>
  <c r="B89"/>
  <c r="C89" s="1"/>
  <c r="B95"/>
  <c r="C95" s="1"/>
  <c r="B35"/>
  <c r="C35" s="1"/>
  <c r="B41"/>
  <c r="C41" s="1"/>
  <c r="B47"/>
  <c r="C47" s="1"/>
  <c r="B53"/>
  <c r="C53" s="1"/>
  <c r="B59"/>
  <c r="C59" s="1"/>
  <c r="B65"/>
  <c r="C65" s="1"/>
  <c r="B71"/>
  <c r="C71" s="1"/>
  <c r="B77"/>
  <c r="C77" s="1"/>
  <c r="B83"/>
  <c r="C83" s="1"/>
  <c r="B90"/>
  <c r="C90" s="1"/>
  <c r="B96"/>
  <c r="C96" s="1"/>
  <c r="H1"/>
  <c r="B5"/>
  <c r="C5" s="1"/>
  <c r="B11"/>
  <c r="C11" s="1"/>
  <c r="B17"/>
  <c r="C17" s="1"/>
  <c r="B23"/>
  <c r="C23" s="1"/>
  <c r="B29"/>
  <c r="C29" s="1"/>
  <c r="B36"/>
  <c r="C36" s="1"/>
  <c r="B42"/>
  <c r="C42" s="1"/>
  <c r="B48"/>
  <c r="C48" s="1"/>
  <c r="B54"/>
  <c r="C54" s="1"/>
  <c r="B60"/>
  <c r="C60" s="1"/>
  <c r="B66"/>
  <c r="C66" s="1"/>
  <c r="B72"/>
  <c r="C72" s="1"/>
  <c r="B78"/>
  <c r="C78" s="1"/>
  <c r="B84"/>
  <c r="C84" s="1"/>
  <c r="B91"/>
  <c r="C91" s="1"/>
  <c r="B97"/>
  <c r="C97" s="1"/>
  <c r="B87"/>
  <c r="C87" s="1"/>
  <c r="B93"/>
  <c r="C93" s="1"/>
  <c r="B3" i="5"/>
  <c r="C3" s="1"/>
  <c r="B4"/>
  <c r="C4" s="1"/>
  <c r="B35"/>
  <c r="C35" s="1"/>
  <c r="B41"/>
  <c r="C41" s="1"/>
  <c r="B47"/>
  <c r="C47" s="1"/>
  <c r="B53"/>
  <c r="C53" s="1"/>
  <c r="B5"/>
  <c r="C5" s="1"/>
  <c r="B11"/>
  <c r="C11" s="1"/>
  <c r="B17"/>
  <c r="C17" s="1"/>
  <c r="B23"/>
  <c r="C23" s="1"/>
  <c r="B29"/>
  <c r="C29" s="1"/>
  <c r="B36"/>
  <c r="C36" s="1"/>
  <c r="B42"/>
  <c r="C42" s="1"/>
  <c r="B48"/>
  <c r="C48" s="1"/>
  <c r="B54"/>
  <c r="C54" s="1"/>
  <c r="B6"/>
  <c r="C6" s="1"/>
  <c r="B12"/>
  <c r="C12" s="1"/>
  <c r="B18"/>
  <c r="C18" s="1"/>
  <c r="B24"/>
  <c r="C24" s="1"/>
  <c r="B30"/>
  <c r="C30" s="1"/>
  <c r="B37"/>
  <c r="C37" s="1"/>
  <c r="B43"/>
  <c r="C43" s="1"/>
  <c r="B49"/>
  <c r="C49" s="1"/>
  <c r="B55"/>
  <c r="C55" s="1"/>
  <c r="B33"/>
  <c r="C33" s="1"/>
  <c r="B39"/>
  <c r="C39" s="1"/>
  <c r="B45"/>
  <c r="C45" s="1"/>
  <c r="B51"/>
  <c r="C51" s="1"/>
  <c r="B35" i="3"/>
  <c r="C35" s="1"/>
  <c r="B41"/>
  <c r="C41" s="1"/>
  <c r="B47"/>
  <c r="C47" s="1"/>
  <c r="B53"/>
  <c r="C53" s="1"/>
  <c r="H1"/>
  <c r="B5"/>
  <c r="C5" s="1"/>
  <c r="B11"/>
  <c r="C11" s="1"/>
  <c r="B17"/>
  <c r="C17" s="1"/>
  <c r="B23"/>
  <c r="C23" s="1"/>
  <c r="B29"/>
  <c r="C29" s="1"/>
  <c r="B36"/>
  <c r="C36" s="1"/>
  <c r="B42"/>
  <c r="C42" s="1"/>
  <c r="B48"/>
  <c r="C48" s="1"/>
  <c r="B54"/>
  <c r="C54" s="1"/>
  <c r="B6"/>
  <c r="C6" s="1"/>
  <c r="B12"/>
  <c r="C12" s="1"/>
  <c r="B18"/>
  <c r="C18" s="1"/>
  <c r="B24"/>
  <c r="C24" s="1"/>
  <c r="B30"/>
  <c r="C30" s="1"/>
  <c r="B37"/>
  <c r="C37" s="1"/>
  <c r="B43"/>
  <c r="C43" s="1"/>
  <c r="B49"/>
  <c r="C49" s="1"/>
  <c r="B55"/>
  <c r="C55" s="1"/>
  <c r="B33"/>
  <c r="C33" s="1"/>
  <c r="B39"/>
  <c r="C39" s="1"/>
  <c r="B45"/>
  <c r="C45" s="1"/>
  <c r="B51"/>
  <c r="C51" s="1"/>
  <c r="D43" i="6" l="1"/>
  <c r="AC28" i="9"/>
  <c r="B4" i="3"/>
  <c r="C4" s="1"/>
  <c r="B13" i="5"/>
  <c r="C13" s="1"/>
  <c r="E43" i="6"/>
  <c r="D49"/>
  <c r="B27" i="7"/>
  <c r="C27" s="1"/>
  <c r="B12"/>
  <c r="C12" s="1"/>
  <c r="B18"/>
  <c r="C18" s="1"/>
  <c r="F49" i="6"/>
  <c r="P6" i="8"/>
  <c r="H94" i="7"/>
  <c r="B16" i="3"/>
  <c r="C16" s="1"/>
  <c r="B31"/>
  <c r="C31" s="1"/>
  <c r="F19"/>
  <c r="D19"/>
  <c r="G19"/>
  <c r="E19"/>
  <c r="H19"/>
  <c r="B30" i="6"/>
  <c r="C30" s="1"/>
  <c r="B28"/>
  <c r="C28" s="1"/>
  <c r="B31"/>
  <c r="C31" s="1"/>
  <c r="B27"/>
  <c r="C27" s="1"/>
  <c r="B10"/>
  <c r="C10" s="1"/>
  <c r="B13"/>
  <c r="C13" s="1"/>
  <c r="B12"/>
  <c r="C12" s="1"/>
  <c r="B9"/>
  <c r="C9" s="1"/>
  <c r="B58"/>
  <c r="C58" s="1"/>
  <c r="B61"/>
  <c r="C61" s="1"/>
  <c r="B57"/>
  <c r="C57" s="1"/>
  <c r="B27" i="5"/>
  <c r="C27" s="1"/>
  <c r="B31"/>
  <c r="C31" s="1"/>
  <c r="B28"/>
  <c r="C28" s="1"/>
  <c r="F58" i="6"/>
  <c r="H16" i="3"/>
  <c r="D21" i="7"/>
  <c r="F94"/>
  <c r="B15" i="3"/>
  <c r="C15" s="1"/>
  <c r="E15" s="1"/>
  <c r="B64" i="6"/>
  <c r="C64" s="1"/>
  <c r="E64" s="1"/>
  <c r="B63"/>
  <c r="C63" s="1"/>
  <c r="D63" s="1"/>
  <c r="B67"/>
  <c r="C67" s="1"/>
  <c r="G94"/>
  <c r="D94" i="7"/>
  <c r="B75" i="6"/>
  <c r="C75" s="1"/>
  <c r="B79"/>
  <c r="C79" s="1"/>
  <c r="B76"/>
  <c r="C76" s="1"/>
  <c r="B85"/>
  <c r="C85" s="1"/>
  <c r="B82"/>
  <c r="C82" s="1"/>
  <c r="B81"/>
  <c r="C81" s="1"/>
  <c r="B21" i="5"/>
  <c r="C21" s="1"/>
  <c r="B25"/>
  <c r="C25" s="1"/>
  <c r="B22"/>
  <c r="C22" s="1"/>
  <c r="B16" i="6"/>
  <c r="C16" s="1"/>
  <c r="B19"/>
  <c r="C19" s="1"/>
  <c r="B18"/>
  <c r="C18" s="1"/>
  <c r="B15"/>
  <c r="C15" s="1"/>
  <c r="E15" s="1"/>
  <c r="B70"/>
  <c r="C70" s="1"/>
  <c r="B69"/>
  <c r="C69" s="1"/>
  <c r="H69" s="1"/>
  <c r="B73"/>
  <c r="C73" s="1"/>
  <c r="F12"/>
  <c r="C5" i="9" s="1"/>
  <c r="H81" i="6"/>
  <c r="F69"/>
  <c r="AC2" i="9" s="1"/>
  <c r="D94" i="6"/>
  <c r="E94" i="7"/>
  <c r="B4" i="6"/>
  <c r="C4" s="1"/>
  <c r="B6"/>
  <c r="C6" s="1"/>
  <c r="B7"/>
  <c r="C7" s="1"/>
  <c r="B3"/>
  <c r="C3" s="1"/>
  <c r="H3" s="1"/>
  <c r="B22"/>
  <c r="C22" s="1"/>
  <c r="B24"/>
  <c r="C24" s="1"/>
  <c r="B25"/>
  <c r="C25" s="1"/>
  <c r="B21"/>
  <c r="C21" s="1"/>
  <c r="D21" s="1"/>
  <c r="B9" i="3"/>
  <c r="C9" s="1"/>
  <c r="B13"/>
  <c r="C13" s="1"/>
  <c r="B10"/>
  <c r="C10" s="1"/>
  <c r="E10" s="1"/>
  <c r="D70" i="6"/>
  <c r="F16"/>
  <c r="D27" i="5"/>
  <c r="G15" i="7"/>
  <c r="F63" i="6"/>
  <c r="E94"/>
  <c r="F94"/>
  <c r="G94" i="7"/>
  <c r="H94" i="6"/>
  <c r="AC2" i="8"/>
  <c r="F15" i="3"/>
  <c r="E22" i="6"/>
  <c r="D69"/>
  <c r="G22"/>
  <c r="D3" i="7"/>
  <c r="H21"/>
  <c r="F3"/>
  <c r="G15" i="3"/>
  <c r="H15" i="7"/>
  <c r="H15" i="6"/>
  <c r="H22"/>
  <c r="G46" i="3"/>
  <c r="H15"/>
  <c r="H46"/>
  <c r="E63" i="6"/>
  <c r="E69"/>
  <c r="D15" i="7"/>
  <c r="F22"/>
  <c r="F15"/>
  <c r="E21"/>
  <c r="F21"/>
  <c r="H3"/>
  <c r="H6"/>
  <c r="G34" i="5"/>
  <c r="H40" i="3"/>
  <c r="D22" i="6"/>
  <c r="E3"/>
  <c r="F22"/>
  <c r="F15"/>
  <c r="D22" i="7"/>
  <c r="G21"/>
  <c r="E3"/>
  <c r="G22"/>
  <c r="G3"/>
  <c r="G63" i="6"/>
  <c r="H22" i="7"/>
  <c r="E21" i="6"/>
  <c r="E22" i="7"/>
  <c r="E15"/>
  <c r="H30" i="11"/>
  <c r="I30"/>
  <c r="E30"/>
  <c r="J30"/>
  <c r="F30"/>
  <c r="G30"/>
  <c r="C6"/>
  <c r="D6" s="1"/>
  <c r="C38"/>
  <c r="D38" s="1"/>
  <c r="C14"/>
  <c r="D14" s="1"/>
  <c r="C22"/>
  <c r="D22" s="1"/>
  <c r="C44"/>
  <c r="D44" s="1"/>
  <c r="C42"/>
  <c r="D42" s="1"/>
  <c r="C26"/>
  <c r="D26" s="1"/>
  <c r="C10"/>
  <c r="D10" s="1"/>
  <c r="C34"/>
  <c r="D34" s="1"/>
  <c r="C18"/>
  <c r="D18" s="1"/>
  <c r="C43"/>
  <c r="D43" s="1"/>
  <c r="C39"/>
  <c r="D39" s="1"/>
  <c r="C35"/>
  <c r="D35" s="1"/>
  <c r="C31"/>
  <c r="D31" s="1"/>
  <c r="C27"/>
  <c r="D27" s="1"/>
  <c r="C23"/>
  <c r="D23" s="1"/>
  <c r="C19"/>
  <c r="D19" s="1"/>
  <c r="C15"/>
  <c r="D15" s="1"/>
  <c r="C11"/>
  <c r="D11" s="1"/>
  <c r="C7"/>
  <c r="D7" s="1"/>
  <c r="C40"/>
  <c r="D40" s="1"/>
  <c r="C36"/>
  <c r="D36" s="1"/>
  <c r="C32"/>
  <c r="D32" s="1"/>
  <c r="C28"/>
  <c r="D28" s="1"/>
  <c r="C24"/>
  <c r="D24" s="1"/>
  <c r="C20"/>
  <c r="D20" s="1"/>
  <c r="C16"/>
  <c r="D16" s="1"/>
  <c r="C12"/>
  <c r="D12" s="1"/>
  <c r="C8"/>
  <c r="D8" s="1"/>
  <c r="C41"/>
  <c r="D41" s="1"/>
  <c r="C37"/>
  <c r="D37" s="1"/>
  <c r="C33"/>
  <c r="D33" s="1"/>
  <c r="C29"/>
  <c r="D29" s="1"/>
  <c r="C25"/>
  <c r="D25" s="1"/>
  <c r="C21"/>
  <c r="D21" s="1"/>
  <c r="C17"/>
  <c r="D17" s="1"/>
  <c r="C13"/>
  <c r="D13" s="1"/>
  <c r="C9"/>
  <c r="D9" s="1"/>
  <c r="F76" i="6"/>
  <c r="AC11" i="9" s="1"/>
  <c r="H88" i="6"/>
  <c r="E24" i="7"/>
  <c r="F55" i="6"/>
  <c r="S6" i="8" s="1"/>
  <c r="H37" i="7"/>
  <c r="H30"/>
  <c r="I16" i="8"/>
  <c r="X16" i="9"/>
  <c r="C5" i="8"/>
  <c r="V11" i="9"/>
  <c r="V11" i="8"/>
  <c r="AA3"/>
  <c r="AA3" i="9"/>
  <c r="F3"/>
  <c r="F3" i="8"/>
  <c r="AC24" i="9"/>
  <c r="C24" i="8"/>
  <c r="H20"/>
  <c r="W20" i="9"/>
  <c r="W2" i="8"/>
  <c r="W2" i="9"/>
  <c r="I3" i="8"/>
  <c r="I3" i="9"/>
  <c r="V3" i="8"/>
  <c r="V3" i="9"/>
  <c r="S14" i="8"/>
  <c r="S14" i="9"/>
  <c r="J3" i="8"/>
  <c r="J3" i="9"/>
  <c r="I2"/>
  <c r="I2" i="8"/>
  <c r="E40" i="3"/>
  <c r="O17" i="8" s="1"/>
  <c r="H27" i="3"/>
  <c r="D22"/>
  <c r="F9"/>
  <c r="D3"/>
  <c r="F40"/>
  <c r="P17" i="8" s="1"/>
  <c r="E22" i="3"/>
  <c r="G52"/>
  <c r="H9"/>
  <c r="D4"/>
  <c r="E40" i="5"/>
  <c r="H27"/>
  <c r="D22"/>
  <c r="D10"/>
  <c r="H46"/>
  <c r="D34"/>
  <c r="E27"/>
  <c r="E34"/>
  <c r="F27"/>
  <c r="D21"/>
  <c r="D9"/>
  <c r="D75" i="6"/>
  <c r="D37"/>
  <c r="D18"/>
  <c r="E82"/>
  <c r="G76"/>
  <c r="F57"/>
  <c r="E37"/>
  <c r="G28"/>
  <c r="E18"/>
  <c r="G12"/>
  <c r="D7"/>
  <c r="F82"/>
  <c r="H76"/>
  <c r="F70"/>
  <c r="E58"/>
  <c r="F27"/>
  <c r="F18"/>
  <c r="H9"/>
  <c r="H4"/>
  <c r="E88"/>
  <c r="E81"/>
  <c r="E55"/>
  <c r="G10"/>
  <c r="E4"/>
  <c r="D6" i="7"/>
  <c r="E30"/>
  <c r="G24"/>
  <c r="G12"/>
  <c r="G4"/>
  <c r="D88"/>
  <c r="D55"/>
  <c r="F37"/>
  <c r="D28"/>
  <c r="D24"/>
  <c r="H9"/>
  <c r="D4"/>
  <c r="G30"/>
  <c r="E12"/>
  <c r="E4"/>
  <c r="H10"/>
  <c r="F28" i="6"/>
  <c r="F34" i="5"/>
  <c r="G3" i="3"/>
  <c r="H82" i="6"/>
  <c r="G27" i="5"/>
  <c r="G10" i="3"/>
  <c r="F9" i="7"/>
  <c r="H27" i="6"/>
  <c r="F46" i="3"/>
  <c r="S17" i="8" s="1"/>
  <c r="F16" i="7"/>
  <c r="H70" i="6"/>
  <c r="H18"/>
  <c r="E28" i="5"/>
  <c r="E9" i="3"/>
  <c r="J20" i="8"/>
  <c r="Y20" i="9"/>
  <c r="Q14" i="8"/>
  <c r="Q14" i="9"/>
  <c r="H3" i="8"/>
  <c r="H3" i="9"/>
  <c r="B10"/>
  <c r="B10" i="8"/>
  <c r="F2"/>
  <c r="F2" i="9"/>
  <c r="AB2" i="8"/>
  <c r="AB2" i="9"/>
  <c r="Y2"/>
  <c r="Y2" i="8"/>
  <c r="D40" i="3"/>
  <c r="N17" i="8" s="1"/>
  <c r="F28" i="3"/>
  <c r="H22"/>
  <c r="D10"/>
  <c r="H3"/>
  <c r="D46"/>
  <c r="Q17" i="8" s="1"/>
  <c r="G9" i="3"/>
  <c r="E3"/>
  <c r="E34"/>
  <c r="F27"/>
  <c r="D21"/>
  <c r="F10"/>
  <c r="H4"/>
  <c r="D40" i="5"/>
  <c r="G46"/>
  <c r="F28"/>
  <c r="H22"/>
  <c r="H10"/>
  <c r="F52"/>
  <c r="H34"/>
  <c r="G28"/>
  <c r="G21"/>
  <c r="G40"/>
  <c r="D28"/>
  <c r="H21"/>
  <c r="H9"/>
  <c r="D82" i="6"/>
  <c r="D6"/>
  <c r="E70"/>
  <c r="D58"/>
  <c r="E30"/>
  <c r="G24"/>
  <c r="H7"/>
  <c r="D55"/>
  <c r="F37"/>
  <c r="D28"/>
  <c r="D24"/>
  <c r="F10"/>
  <c r="F6"/>
  <c r="G82"/>
  <c r="G75"/>
  <c r="D57"/>
  <c r="G37"/>
  <c r="G27"/>
  <c r="E16"/>
  <c r="E12"/>
  <c r="G6"/>
  <c r="D27" i="7"/>
  <c r="D10"/>
  <c r="G88"/>
  <c r="E6"/>
  <c r="H88"/>
  <c r="H55"/>
  <c r="H28"/>
  <c r="H24"/>
  <c r="D16"/>
  <c r="F10"/>
  <c r="H4"/>
  <c r="E88"/>
  <c r="E55"/>
  <c r="G6"/>
  <c r="F55"/>
  <c r="G58" i="6"/>
  <c r="F4"/>
  <c r="G22" i="3"/>
  <c r="F4" i="7"/>
  <c r="H40" i="5"/>
  <c r="G27" i="3"/>
  <c r="H18" i="7"/>
  <c r="H37" i="6"/>
  <c r="E21" i="5"/>
  <c r="F28" i="7"/>
  <c r="F81" i="6"/>
  <c r="F24"/>
  <c r="H52" i="5"/>
  <c r="E28" i="3"/>
  <c r="I20" i="8"/>
  <c r="X20" i="9"/>
  <c r="AB28"/>
  <c r="B28" i="8"/>
  <c r="T3"/>
  <c r="T3" i="9"/>
  <c r="R14" i="8"/>
  <c r="R14" i="9"/>
  <c r="AA2" i="8"/>
  <c r="AA2" i="9"/>
  <c r="X2" i="8"/>
  <c r="X2" i="9"/>
  <c r="N6" i="8"/>
  <c r="N6" i="9"/>
  <c r="O6" i="8"/>
  <c r="O6" i="9"/>
  <c r="D52" i="3"/>
  <c r="Q25" i="8" s="1"/>
  <c r="E52" i="3"/>
  <c r="R25" i="8" s="1"/>
  <c r="H10" i="3"/>
  <c r="F4"/>
  <c r="D34"/>
  <c r="E27"/>
  <c r="G4"/>
  <c r="G40"/>
  <c r="D28"/>
  <c r="H21"/>
  <c r="D52" i="5"/>
  <c r="E52"/>
  <c r="F40"/>
  <c r="E22"/>
  <c r="G9"/>
  <c r="E46"/>
  <c r="H28"/>
  <c r="F22"/>
  <c r="F10"/>
  <c r="D27" i="6"/>
  <c r="D10"/>
  <c r="G88"/>
  <c r="F64"/>
  <c r="H58"/>
  <c r="G9"/>
  <c r="G4"/>
  <c r="D88"/>
  <c r="D81"/>
  <c r="F75"/>
  <c r="H55"/>
  <c r="H28"/>
  <c r="H24"/>
  <c r="D16"/>
  <c r="D12"/>
  <c r="E7"/>
  <c r="E76"/>
  <c r="G70"/>
  <c r="D64"/>
  <c r="H57"/>
  <c r="E28"/>
  <c r="E24"/>
  <c r="G18"/>
  <c r="F7"/>
  <c r="D30" i="7"/>
  <c r="G55"/>
  <c r="E27"/>
  <c r="G16"/>
  <c r="G9"/>
  <c r="F30"/>
  <c r="H16"/>
  <c r="D12"/>
  <c r="F6"/>
  <c r="G37"/>
  <c r="G27"/>
  <c r="E16"/>
  <c r="E9"/>
  <c r="F88"/>
  <c r="H75" i="6"/>
  <c r="H10"/>
  <c r="F34" i="3"/>
  <c r="H27" i="7"/>
  <c r="G7" i="6"/>
  <c r="F24" i="7"/>
  <c r="E57" i="6"/>
  <c r="F46" i="5"/>
  <c r="E4" i="3"/>
  <c r="F88" i="6"/>
  <c r="H30"/>
  <c r="H6"/>
  <c r="H52" i="3"/>
  <c r="AA28" i="9"/>
  <c r="A28" i="8"/>
  <c r="U3"/>
  <c r="U3" i="9"/>
  <c r="G34" i="3"/>
  <c r="D27"/>
  <c r="F21"/>
  <c r="F52"/>
  <c r="S25" i="8" s="1"/>
  <c r="H34" i="3"/>
  <c r="G28"/>
  <c r="G21"/>
  <c r="E46"/>
  <c r="R17" i="8" s="1"/>
  <c r="H28" i="3"/>
  <c r="F22"/>
  <c r="D9"/>
  <c r="F21" i="5"/>
  <c r="F9"/>
  <c r="E10"/>
  <c r="D30" i="6"/>
  <c r="G81"/>
  <c r="E75"/>
  <c r="G55"/>
  <c r="E27"/>
  <c r="G16"/>
  <c r="E10"/>
  <c r="E6"/>
  <c r="D76"/>
  <c r="G64"/>
  <c r="G57"/>
  <c r="F30"/>
  <c r="H16"/>
  <c r="H12"/>
  <c r="D9"/>
  <c r="D4"/>
  <c r="H64"/>
  <c r="G30"/>
  <c r="E9"/>
  <c r="D37" i="7"/>
  <c r="D18"/>
  <c r="E37"/>
  <c r="G28"/>
  <c r="E18"/>
  <c r="E10"/>
  <c r="F27"/>
  <c r="F18"/>
  <c r="H12"/>
  <c r="D9"/>
  <c r="E28"/>
  <c r="G18"/>
  <c r="G10"/>
  <c r="G22" i="5"/>
  <c r="G10"/>
  <c r="F9" i="6"/>
  <c r="F12" i="7"/>
  <c r="AF16" i="9"/>
  <c r="F16" i="8"/>
  <c r="AF20" i="9"/>
  <c r="F20" i="8"/>
  <c r="G16" i="3"/>
  <c r="D20" i="8"/>
  <c r="AD20" i="9"/>
  <c r="D16" i="3"/>
  <c r="E16"/>
  <c r="F16"/>
  <c r="AE20" i="9"/>
  <c r="E20" i="8"/>
  <c r="B19" i="5"/>
  <c r="C19" s="1"/>
  <c r="B16"/>
  <c r="C16" s="1"/>
  <c r="H1"/>
  <c r="B15"/>
  <c r="C15" s="1"/>
  <c r="G91" i="7"/>
  <c r="H91"/>
  <c r="D91"/>
  <c r="E91"/>
  <c r="F91"/>
  <c r="G66"/>
  <c r="H66"/>
  <c r="D66"/>
  <c r="E66"/>
  <c r="F66"/>
  <c r="G42"/>
  <c r="H42"/>
  <c r="D42"/>
  <c r="E42"/>
  <c r="F42"/>
  <c r="E17"/>
  <c r="F17"/>
  <c r="G17"/>
  <c r="H17"/>
  <c r="D17"/>
  <c r="F96"/>
  <c r="G96"/>
  <c r="H96"/>
  <c r="D96"/>
  <c r="E96"/>
  <c r="G71"/>
  <c r="H71"/>
  <c r="D71"/>
  <c r="E71"/>
  <c r="F71"/>
  <c r="F47"/>
  <c r="G47"/>
  <c r="H47"/>
  <c r="D47"/>
  <c r="E47"/>
  <c r="E89"/>
  <c r="F89"/>
  <c r="G89"/>
  <c r="H89"/>
  <c r="D89"/>
  <c r="H75"/>
  <c r="D75"/>
  <c r="E75"/>
  <c r="F75"/>
  <c r="G75"/>
  <c r="G63"/>
  <c r="H63"/>
  <c r="D63"/>
  <c r="E63"/>
  <c r="F63"/>
  <c r="G51"/>
  <c r="H51"/>
  <c r="D51"/>
  <c r="E51"/>
  <c r="F51"/>
  <c r="G39"/>
  <c r="H39"/>
  <c r="D39"/>
  <c r="E39"/>
  <c r="F39"/>
  <c r="G7"/>
  <c r="H7"/>
  <c r="D7"/>
  <c r="E7"/>
  <c r="F7"/>
  <c r="E97"/>
  <c r="F97"/>
  <c r="G97"/>
  <c r="H97"/>
  <c r="D97"/>
  <c r="F72"/>
  <c r="G72"/>
  <c r="H72"/>
  <c r="D72"/>
  <c r="E72"/>
  <c r="E48"/>
  <c r="F48"/>
  <c r="G48"/>
  <c r="H48"/>
  <c r="D48"/>
  <c r="G23"/>
  <c r="H23"/>
  <c r="D23"/>
  <c r="E23"/>
  <c r="F23"/>
  <c r="E77"/>
  <c r="F77"/>
  <c r="G77"/>
  <c r="H77"/>
  <c r="D77"/>
  <c r="H53"/>
  <c r="D53"/>
  <c r="E53"/>
  <c r="F53"/>
  <c r="G53"/>
  <c r="G95"/>
  <c r="H95"/>
  <c r="D95"/>
  <c r="E95"/>
  <c r="F95"/>
  <c r="F76"/>
  <c r="G76"/>
  <c r="H76"/>
  <c r="D76"/>
  <c r="E76"/>
  <c r="E64"/>
  <c r="F64"/>
  <c r="G64"/>
  <c r="H64"/>
  <c r="D64"/>
  <c r="E52"/>
  <c r="F52"/>
  <c r="G52"/>
  <c r="H52"/>
  <c r="D52"/>
  <c r="E40"/>
  <c r="F40"/>
  <c r="G40"/>
  <c r="H40"/>
  <c r="D40"/>
  <c r="E13"/>
  <c r="F13"/>
  <c r="G13"/>
  <c r="H13"/>
  <c r="D13"/>
  <c r="H87"/>
  <c r="D87"/>
  <c r="E87"/>
  <c r="F87"/>
  <c r="G87"/>
  <c r="H78"/>
  <c r="D78"/>
  <c r="E78"/>
  <c r="F78"/>
  <c r="G78"/>
  <c r="G54"/>
  <c r="H54"/>
  <c r="D54"/>
  <c r="E54"/>
  <c r="F54"/>
  <c r="E29"/>
  <c r="F29"/>
  <c r="G29"/>
  <c r="H29"/>
  <c r="D29"/>
  <c r="E5"/>
  <c r="F5"/>
  <c r="G5"/>
  <c r="H5"/>
  <c r="D5"/>
  <c r="G83"/>
  <c r="H83"/>
  <c r="D83"/>
  <c r="E83"/>
  <c r="F83"/>
  <c r="F59"/>
  <c r="G59"/>
  <c r="H59"/>
  <c r="D59"/>
  <c r="E59"/>
  <c r="F35"/>
  <c r="G35"/>
  <c r="H35"/>
  <c r="D35"/>
  <c r="E35"/>
  <c r="F81"/>
  <c r="G81"/>
  <c r="H81"/>
  <c r="D81"/>
  <c r="E81"/>
  <c r="F69"/>
  <c r="G69"/>
  <c r="H69"/>
  <c r="D69"/>
  <c r="E69"/>
  <c r="E57"/>
  <c r="F57"/>
  <c r="G57"/>
  <c r="H57"/>
  <c r="D57"/>
  <c r="E45"/>
  <c r="F45"/>
  <c r="G45"/>
  <c r="H45"/>
  <c r="D45"/>
  <c r="E33"/>
  <c r="F33"/>
  <c r="G33"/>
  <c r="H33"/>
  <c r="D33"/>
  <c r="F93"/>
  <c r="G93"/>
  <c r="H93"/>
  <c r="D93"/>
  <c r="E93"/>
  <c r="F84"/>
  <c r="G84"/>
  <c r="H84"/>
  <c r="D84"/>
  <c r="E84"/>
  <c r="E60"/>
  <c r="F60"/>
  <c r="G60"/>
  <c r="H60"/>
  <c r="D60"/>
  <c r="E36"/>
  <c r="F36"/>
  <c r="G36"/>
  <c r="H36"/>
  <c r="D36"/>
  <c r="G11"/>
  <c r="H11"/>
  <c r="D11"/>
  <c r="E11"/>
  <c r="F11"/>
  <c r="H90"/>
  <c r="D90"/>
  <c r="E90"/>
  <c r="F90"/>
  <c r="G90"/>
  <c r="H65"/>
  <c r="D65"/>
  <c r="E65"/>
  <c r="F65"/>
  <c r="G65"/>
  <c r="H41"/>
  <c r="D41"/>
  <c r="E41"/>
  <c r="F41"/>
  <c r="G41"/>
  <c r="H82"/>
  <c r="D82"/>
  <c r="E82"/>
  <c r="F82"/>
  <c r="G82"/>
  <c r="H70"/>
  <c r="D70"/>
  <c r="E70"/>
  <c r="F70"/>
  <c r="G70"/>
  <c r="G58"/>
  <c r="H58"/>
  <c r="D58"/>
  <c r="E58"/>
  <c r="F58"/>
  <c r="G46"/>
  <c r="H46"/>
  <c r="D46"/>
  <c r="E46"/>
  <c r="F46"/>
  <c r="G34"/>
  <c r="H34"/>
  <c r="D34"/>
  <c r="E34"/>
  <c r="F34"/>
  <c r="H87" i="6"/>
  <c r="D87"/>
  <c r="E87"/>
  <c r="F87"/>
  <c r="G87"/>
  <c r="H78"/>
  <c r="D78"/>
  <c r="E78"/>
  <c r="F78"/>
  <c r="G78"/>
  <c r="G54"/>
  <c r="H54"/>
  <c r="D54"/>
  <c r="E54"/>
  <c r="F54"/>
  <c r="E29"/>
  <c r="F29"/>
  <c r="G29"/>
  <c r="H29"/>
  <c r="D29"/>
  <c r="E5"/>
  <c r="F5"/>
  <c r="G5"/>
  <c r="H5"/>
  <c r="D5"/>
  <c r="G83"/>
  <c r="H83"/>
  <c r="D83"/>
  <c r="E83"/>
  <c r="F83"/>
  <c r="F59"/>
  <c r="G59"/>
  <c r="H59"/>
  <c r="D59"/>
  <c r="E59"/>
  <c r="F35"/>
  <c r="G35"/>
  <c r="H35"/>
  <c r="D35"/>
  <c r="E35"/>
  <c r="G51"/>
  <c r="H51"/>
  <c r="D51"/>
  <c r="E51"/>
  <c r="F51"/>
  <c r="G39"/>
  <c r="H39"/>
  <c r="D39"/>
  <c r="E39"/>
  <c r="F39"/>
  <c r="F93"/>
  <c r="G93"/>
  <c r="H93"/>
  <c r="D93"/>
  <c r="E93"/>
  <c r="F84"/>
  <c r="G84"/>
  <c r="H84"/>
  <c r="D84"/>
  <c r="E84"/>
  <c r="E60"/>
  <c r="F60"/>
  <c r="G60"/>
  <c r="H60"/>
  <c r="D60"/>
  <c r="E36"/>
  <c r="F36"/>
  <c r="G36"/>
  <c r="H36"/>
  <c r="D36"/>
  <c r="G11"/>
  <c r="H11"/>
  <c r="D11"/>
  <c r="E11"/>
  <c r="F11"/>
  <c r="H90"/>
  <c r="D90"/>
  <c r="E90"/>
  <c r="F90"/>
  <c r="G90"/>
  <c r="H65"/>
  <c r="D65"/>
  <c r="E65"/>
  <c r="F65"/>
  <c r="G65"/>
  <c r="H41"/>
  <c r="D41"/>
  <c r="E41"/>
  <c r="F41"/>
  <c r="G41"/>
  <c r="E52"/>
  <c r="F52"/>
  <c r="G52"/>
  <c r="H52"/>
  <c r="D52"/>
  <c r="E40"/>
  <c r="F40"/>
  <c r="G40"/>
  <c r="H40"/>
  <c r="D40"/>
  <c r="G91"/>
  <c r="H91"/>
  <c r="D91"/>
  <c r="E91"/>
  <c r="F91"/>
  <c r="G66"/>
  <c r="H66"/>
  <c r="D66"/>
  <c r="E66"/>
  <c r="F66"/>
  <c r="G42"/>
  <c r="H42"/>
  <c r="D42"/>
  <c r="E42"/>
  <c r="F42"/>
  <c r="E17"/>
  <c r="F17"/>
  <c r="G17"/>
  <c r="H17"/>
  <c r="D17"/>
  <c r="F96"/>
  <c r="G96"/>
  <c r="H96"/>
  <c r="D96"/>
  <c r="E96"/>
  <c r="G71"/>
  <c r="H71"/>
  <c r="D71"/>
  <c r="E71"/>
  <c r="F71"/>
  <c r="F47"/>
  <c r="G47"/>
  <c r="H47"/>
  <c r="D47"/>
  <c r="E47"/>
  <c r="E89"/>
  <c r="F89"/>
  <c r="G89"/>
  <c r="H89"/>
  <c r="D89"/>
  <c r="E45"/>
  <c r="F45"/>
  <c r="G45"/>
  <c r="H45"/>
  <c r="D45"/>
  <c r="E33"/>
  <c r="F33"/>
  <c r="G33"/>
  <c r="H33"/>
  <c r="D33"/>
  <c r="E97"/>
  <c r="F97"/>
  <c r="G97"/>
  <c r="H97"/>
  <c r="D97"/>
  <c r="F72"/>
  <c r="G72"/>
  <c r="H72"/>
  <c r="D72"/>
  <c r="E72"/>
  <c r="E48"/>
  <c r="F48"/>
  <c r="G48"/>
  <c r="H48"/>
  <c r="D48"/>
  <c r="G23"/>
  <c r="H23"/>
  <c r="D23"/>
  <c r="E23"/>
  <c r="F23"/>
  <c r="E77"/>
  <c r="F77"/>
  <c r="G77"/>
  <c r="H77"/>
  <c r="D77"/>
  <c r="H53"/>
  <c r="D53"/>
  <c r="E53"/>
  <c r="F53"/>
  <c r="G53"/>
  <c r="G95"/>
  <c r="H95"/>
  <c r="D95"/>
  <c r="E95"/>
  <c r="F95"/>
  <c r="G46"/>
  <c r="H46"/>
  <c r="D46"/>
  <c r="E46"/>
  <c r="F46"/>
  <c r="G34"/>
  <c r="H34"/>
  <c r="D34"/>
  <c r="E34"/>
  <c r="F34"/>
  <c r="F51" i="5"/>
  <c r="G51"/>
  <c r="H51"/>
  <c r="D51"/>
  <c r="E51"/>
  <c r="E55"/>
  <c r="F55"/>
  <c r="G55"/>
  <c r="H55"/>
  <c r="D55"/>
  <c r="G30"/>
  <c r="H30"/>
  <c r="D30"/>
  <c r="E30"/>
  <c r="F30"/>
  <c r="G6"/>
  <c r="H6"/>
  <c r="D6"/>
  <c r="E6"/>
  <c r="F6"/>
  <c r="H36"/>
  <c r="D36"/>
  <c r="E36"/>
  <c r="F36"/>
  <c r="G36"/>
  <c r="F11"/>
  <c r="G11"/>
  <c r="H11"/>
  <c r="D11"/>
  <c r="E11"/>
  <c r="G41"/>
  <c r="H41"/>
  <c r="D41"/>
  <c r="E41"/>
  <c r="F41"/>
  <c r="H33"/>
  <c r="D33"/>
  <c r="E33"/>
  <c r="F33"/>
  <c r="G33"/>
  <c r="G37"/>
  <c r="H37"/>
  <c r="D37"/>
  <c r="E37"/>
  <c r="F37"/>
  <c r="E12"/>
  <c r="F12"/>
  <c r="G12"/>
  <c r="H12"/>
  <c r="D12"/>
  <c r="F42"/>
  <c r="G42"/>
  <c r="H42"/>
  <c r="D42"/>
  <c r="E42"/>
  <c r="H17"/>
  <c r="D17"/>
  <c r="E17"/>
  <c r="F17"/>
  <c r="G17"/>
  <c r="E47"/>
  <c r="F47"/>
  <c r="G47"/>
  <c r="H47"/>
  <c r="D47"/>
  <c r="G3"/>
  <c r="H3"/>
  <c r="D3"/>
  <c r="E3"/>
  <c r="F3"/>
  <c r="F39"/>
  <c r="G39"/>
  <c r="H39"/>
  <c r="D39"/>
  <c r="E39"/>
  <c r="E43"/>
  <c r="F43"/>
  <c r="G43"/>
  <c r="H43"/>
  <c r="D43"/>
  <c r="G18"/>
  <c r="H18"/>
  <c r="D18"/>
  <c r="E18"/>
  <c r="F18"/>
  <c r="H48"/>
  <c r="D48"/>
  <c r="E48"/>
  <c r="F48"/>
  <c r="G48"/>
  <c r="F23"/>
  <c r="G23"/>
  <c r="H23"/>
  <c r="D23"/>
  <c r="E23"/>
  <c r="G53"/>
  <c r="H53"/>
  <c r="D53"/>
  <c r="E53"/>
  <c r="F53"/>
  <c r="E4"/>
  <c r="F4"/>
  <c r="G4"/>
  <c r="H4"/>
  <c r="D4"/>
  <c r="H45"/>
  <c r="D45"/>
  <c r="E45"/>
  <c r="F45"/>
  <c r="G45"/>
  <c r="G49"/>
  <c r="H49"/>
  <c r="D49"/>
  <c r="E49"/>
  <c r="F49"/>
  <c r="E24"/>
  <c r="F24"/>
  <c r="G24"/>
  <c r="H24"/>
  <c r="D24"/>
  <c r="F54"/>
  <c r="G54"/>
  <c r="H54"/>
  <c r="D54"/>
  <c r="E54"/>
  <c r="H29"/>
  <c r="D29"/>
  <c r="E29"/>
  <c r="F29"/>
  <c r="G29"/>
  <c r="H5"/>
  <c r="D5"/>
  <c r="E5"/>
  <c r="F5"/>
  <c r="G5"/>
  <c r="E35"/>
  <c r="F35"/>
  <c r="G35"/>
  <c r="H35"/>
  <c r="D35"/>
  <c r="F51" i="3"/>
  <c r="S24" i="8" s="1"/>
  <c r="G51" i="3"/>
  <c r="H51"/>
  <c r="D51"/>
  <c r="Q24" i="8" s="1"/>
  <c r="E51" i="3"/>
  <c r="R24" i="8" s="1"/>
  <c r="E55" i="3"/>
  <c r="R28" i="8" s="1"/>
  <c r="F55" i="3"/>
  <c r="S28" i="8" s="1"/>
  <c r="G55" i="3"/>
  <c r="H55"/>
  <c r="D55"/>
  <c r="Q28" i="8" s="1"/>
  <c r="G30" i="3"/>
  <c r="H30"/>
  <c r="D30"/>
  <c r="E30"/>
  <c r="F30"/>
  <c r="G6"/>
  <c r="H6"/>
  <c r="D6"/>
  <c r="E6"/>
  <c r="F6"/>
  <c r="H36"/>
  <c r="D36"/>
  <c r="E36"/>
  <c r="F36"/>
  <c r="G36"/>
  <c r="F11"/>
  <c r="G11"/>
  <c r="H11"/>
  <c r="D11"/>
  <c r="E11"/>
  <c r="E47"/>
  <c r="R18" i="8" s="1"/>
  <c r="F47" i="3"/>
  <c r="S18" i="8" s="1"/>
  <c r="G47" i="3"/>
  <c r="H47"/>
  <c r="D47"/>
  <c r="Q18" i="8" s="1"/>
  <c r="H33" i="3"/>
  <c r="D33"/>
  <c r="E33"/>
  <c r="F33"/>
  <c r="G33"/>
  <c r="G37"/>
  <c r="H37"/>
  <c r="D37"/>
  <c r="E37"/>
  <c r="F37"/>
  <c r="E12"/>
  <c r="F12"/>
  <c r="G12"/>
  <c r="H12"/>
  <c r="D12"/>
  <c r="F42"/>
  <c r="P19" i="8" s="1"/>
  <c r="G42" i="3"/>
  <c r="H42"/>
  <c r="D42"/>
  <c r="N19" i="8" s="1"/>
  <c r="E42" i="3"/>
  <c r="O19" i="8" s="1"/>
  <c r="H17" i="3"/>
  <c r="D17"/>
  <c r="E17"/>
  <c r="F17"/>
  <c r="G17"/>
  <c r="G53"/>
  <c r="H53"/>
  <c r="D53"/>
  <c r="Q26" i="8" s="1"/>
  <c r="E53" i="3"/>
  <c r="R26" i="8" s="1"/>
  <c r="F53" i="3"/>
  <c r="S26" i="8" s="1"/>
  <c r="F39" i="3"/>
  <c r="P16" i="8" s="1"/>
  <c r="G39" i="3"/>
  <c r="H39"/>
  <c r="D39"/>
  <c r="N16" i="8" s="1"/>
  <c r="E39" i="3"/>
  <c r="O16" i="8" s="1"/>
  <c r="E43" i="3"/>
  <c r="O20" i="8" s="1"/>
  <c r="F43" i="3"/>
  <c r="P20" i="8" s="1"/>
  <c r="G43" i="3"/>
  <c r="H43"/>
  <c r="D43"/>
  <c r="N20" i="8" s="1"/>
  <c r="G18" i="3"/>
  <c r="H18"/>
  <c r="D18"/>
  <c r="E18"/>
  <c r="F18"/>
  <c r="H48"/>
  <c r="D48"/>
  <c r="Q19" i="8" s="1"/>
  <c r="E48" i="3"/>
  <c r="R19" i="8" s="1"/>
  <c r="F48" i="3"/>
  <c r="S19" i="8" s="1"/>
  <c r="G48" i="3"/>
  <c r="F23"/>
  <c r="G23"/>
  <c r="H23"/>
  <c r="D23"/>
  <c r="E23"/>
  <c r="E35"/>
  <c r="F35"/>
  <c r="G35"/>
  <c r="H35"/>
  <c r="D35"/>
  <c r="H45"/>
  <c r="D45"/>
  <c r="Q16" i="8" s="1"/>
  <c r="E45" i="3"/>
  <c r="R16" i="8" s="1"/>
  <c r="F45" i="3"/>
  <c r="S16" i="8" s="1"/>
  <c r="G45" i="3"/>
  <c r="G49"/>
  <c r="H49"/>
  <c r="D49"/>
  <c r="Q20" i="8" s="1"/>
  <c r="E49" i="3"/>
  <c r="R20" i="8" s="1"/>
  <c r="F49" i="3"/>
  <c r="S20" i="8" s="1"/>
  <c r="E24" i="3"/>
  <c r="F24"/>
  <c r="G24"/>
  <c r="H24"/>
  <c r="D24"/>
  <c r="F54"/>
  <c r="S27" i="8" s="1"/>
  <c r="G54" i="3"/>
  <c r="H54"/>
  <c r="D54"/>
  <c r="Q27" i="8" s="1"/>
  <c r="E54" i="3"/>
  <c r="R27" i="8" s="1"/>
  <c r="H29" i="3"/>
  <c r="D29"/>
  <c r="E29"/>
  <c r="F29"/>
  <c r="G29"/>
  <c r="H5"/>
  <c r="D5"/>
  <c r="E5"/>
  <c r="F5"/>
  <c r="G5"/>
  <c r="G41"/>
  <c r="H41"/>
  <c r="D41"/>
  <c r="N18" i="8" s="1"/>
  <c r="E41" i="3"/>
  <c r="O18" i="8" s="1"/>
  <c r="F41" i="3"/>
  <c r="P18" i="8" s="1"/>
  <c r="E2" i="9" l="1"/>
  <c r="E2" i="8"/>
  <c r="G21" i="6"/>
  <c r="G3"/>
  <c r="G69"/>
  <c r="G15"/>
  <c r="F3"/>
  <c r="H63"/>
  <c r="D15"/>
  <c r="F21"/>
  <c r="H21"/>
  <c r="D15" i="3"/>
  <c r="H13" i="5"/>
  <c r="D13"/>
  <c r="E13"/>
  <c r="G13"/>
  <c r="F13"/>
  <c r="D3" i="6"/>
  <c r="AC11" i="8"/>
  <c r="AB17" i="9"/>
  <c r="B17" i="8"/>
  <c r="F31" i="3"/>
  <c r="H31"/>
  <c r="E31"/>
  <c r="D31"/>
  <c r="G31"/>
  <c r="X3" i="9"/>
  <c r="X3" i="8"/>
  <c r="H2" i="9"/>
  <c r="H2" i="8"/>
  <c r="E16"/>
  <c r="AE16" i="9"/>
  <c r="E25" i="6"/>
  <c r="F25"/>
  <c r="H25"/>
  <c r="D25"/>
  <c r="G25"/>
  <c r="G79"/>
  <c r="F79"/>
  <c r="E79"/>
  <c r="H79"/>
  <c r="D79"/>
  <c r="G19"/>
  <c r="E19"/>
  <c r="H19"/>
  <c r="D19"/>
  <c r="F19"/>
  <c r="F31" i="5"/>
  <c r="D31"/>
  <c r="E31"/>
  <c r="H31"/>
  <c r="G31"/>
  <c r="E73" i="6"/>
  <c r="F73"/>
  <c r="H73"/>
  <c r="D73"/>
  <c r="G73"/>
  <c r="H25" i="5"/>
  <c r="E25"/>
  <c r="F25"/>
  <c r="D25"/>
  <c r="G25"/>
  <c r="E85" i="6"/>
  <c r="D85"/>
  <c r="G85"/>
  <c r="F85"/>
  <c r="H85"/>
  <c r="H61"/>
  <c r="G61"/>
  <c r="F61"/>
  <c r="D61"/>
  <c r="E61"/>
  <c r="E13"/>
  <c r="H13"/>
  <c r="D13"/>
  <c r="G13"/>
  <c r="F13"/>
  <c r="H13" i="3"/>
  <c r="F13"/>
  <c r="E13"/>
  <c r="D13"/>
  <c r="G13"/>
  <c r="F67" i="6"/>
  <c r="E67"/>
  <c r="H67"/>
  <c r="D67"/>
  <c r="G67"/>
  <c r="G31"/>
  <c r="F31"/>
  <c r="E31"/>
  <c r="H31"/>
  <c r="D31"/>
  <c r="J2" i="8"/>
  <c r="J2" i="9"/>
  <c r="J21" i="11"/>
  <c r="G21"/>
  <c r="H21"/>
  <c r="I21"/>
  <c r="E21"/>
  <c r="F21"/>
  <c r="F37"/>
  <c r="E37"/>
  <c r="H16"/>
  <c r="I16"/>
  <c r="J16"/>
  <c r="E16"/>
  <c r="F16"/>
  <c r="G16"/>
  <c r="H32"/>
  <c r="I32"/>
  <c r="E32"/>
  <c r="J32"/>
  <c r="F32"/>
  <c r="G32"/>
  <c r="I11"/>
  <c r="J11"/>
  <c r="E11"/>
  <c r="F11"/>
  <c r="H11"/>
  <c r="G11"/>
  <c r="J27"/>
  <c r="G27"/>
  <c r="H27"/>
  <c r="I27"/>
  <c r="E27"/>
  <c r="F27"/>
  <c r="F43"/>
  <c r="E43"/>
  <c r="H26"/>
  <c r="I26"/>
  <c r="E26"/>
  <c r="F26"/>
  <c r="J26"/>
  <c r="G26"/>
  <c r="J14"/>
  <c r="E14"/>
  <c r="F14"/>
  <c r="H14"/>
  <c r="I14"/>
  <c r="G14"/>
  <c r="E17"/>
  <c r="F17"/>
  <c r="H17"/>
  <c r="I17"/>
  <c r="J17"/>
  <c r="G17"/>
  <c r="J33"/>
  <c r="F33"/>
  <c r="G33"/>
  <c r="H33"/>
  <c r="I33"/>
  <c r="E33"/>
  <c r="H12"/>
  <c r="I12"/>
  <c r="J12"/>
  <c r="E12"/>
  <c r="F12"/>
  <c r="G12"/>
  <c r="I28"/>
  <c r="E28"/>
  <c r="J28"/>
  <c r="F28"/>
  <c r="G28"/>
  <c r="H28"/>
  <c r="I7"/>
  <c r="J7"/>
  <c r="E7"/>
  <c r="F7"/>
  <c r="H7"/>
  <c r="G7"/>
  <c r="F23"/>
  <c r="G23"/>
  <c r="H23"/>
  <c r="I23"/>
  <c r="E23"/>
  <c r="J23"/>
  <c r="F39"/>
  <c r="E39"/>
  <c r="J10"/>
  <c r="E10"/>
  <c r="F10"/>
  <c r="H10"/>
  <c r="I10"/>
  <c r="G10"/>
  <c r="I22"/>
  <c r="E22"/>
  <c r="J22"/>
  <c r="F22"/>
  <c r="G22"/>
  <c r="H22"/>
  <c r="E13"/>
  <c r="F13"/>
  <c r="H13"/>
  <c r="I13"/>
  <c r="J13"/>
  <c r="G13"/>
  <c r="J29"/>
  <c r="F29"/>
  <c r="G29"/>
  <c r="H29"/>
  <c r="I29"/>
  <c r="E29"/>
  <c r="H8"/>
  <c r="I8"/>
  <c r="J8"/>
  <c r="E8"/>
  <c r="F8"/>
  <c r="G8"/>
  <c r="H24"/>
  <c r="I24"/>
  <c r="E24"/>
  <c r="F24"/>
  <c r="J24"/>
  <c r="G24"/>
  <c r="E40"/>
  <c r="F40"/>
  <c r="F19"/>
  <c r="G19"/>
  <c r="H19"/>
  <c r="I19"/>
  <c r="E19"/>
  <c r="J19"/>
  <c r="F35"/>
  <c r="E35"/>
  <c r="H34"/>
  <c r="I34"/>
  <c r="E34"/>
  <c r="J34"/>
  <c r="F34"/>
  <c r="G34"/>
  <c r="E44"/>
  <c r="F44"/>
  <c r="I6"/>
  <c r="J6"/>
  <c r="E6"/>
  <c r="F6"/>
  <c r="H6"/>
  <c r="G6"/>
  <c r="J9"/>
  <c r="F9"/>
  <c r="H9"/>
  <c r="I9"/>
  <c r="E9"/>
  <c r="G9"/>
  <c r="G25"/>
  <c r="H25"/>
  <c r="I25"/>
  <c r="E25"/>
  <c r="J25"/>
  <c r="F25"/>
  <c r="F41"/>
  <c r="E41"/>
  <c r="I20"/>
  <c r="E20"/>
  <c r="J20"/>
  <c r="F20"/>
  <c r="G20"/>
  <c r="H20"/>
  <c r="E36"/>
  <c r="F36"/>
  <c r="H15"/>
  <c r="I15"/>
  <c r="J15"/>
  <c r="E15"/>
  <c r="F15"/>
  <c r="G15"/>
  <c r="J31"/>
  <c r="G31"/>
  <c r="H31"/>
  <c r="I31"/>
  <c r="E31"/>
  <c r="F31"/>
  <c r="I18"/>
  <c r="E18"/>
  <c r="J18"/>
  <c r="F18"/>
  <c r="G18"/>
  <c r="H18"/>
  <c r="E42"/>
  <c r="F42"/>
  <c r="E38"/>
  <c r="F38"/>
  <c r="S6" i="9"/>
  <c r="C26" i="8"/>
  <c r="AC26" i="9"/>
  <c r="V18"/>
  <c r="M18" i="8"/>
  <c r="L20"/>
  <c r="U20" i="9"/>
  <c r="M19" i="8"/>
  <c r="V19" i="9"/>
  <c r="AC27"/>
  <c r="C27" i="8"/>
  <c r="M11"/>
  <c r="M11" i="9"/>
  <c r="T4" i="8"/>
  <c r="T4" i="9"/>
  <c r="S4" i="8"/>
  <c r="S4" i="9"/>
  <c r="AA12" i="8"/>
  <c r="AA12" i="9"/>
  <c r="AB12"/>
  <c r="AB12" i="8"/>
  <c r="AA5"/>
  <c r="AA5" i="9"/>
  <c r="T6" i="8"/>
  <c r="T6" i="9"/>
  <c r="U6"/>
  <c r="U6" i="8"/>
  <c r="M10" i="9"/>
  <c r="M10" i="8"/>
  <c r="R12"/>
  <c r="R12" i="9"/>
  <c r="S12" i="8"/>
  <c r="S12" i="9"/>
  <c r="P5" i="8"/>
  <c r="P5" i="9"/>
  <c r="AD6"/>
  <c r="AD6" i="8"/>
  <c r="Q3"/>
  <c r="Q3" i="9"/>
  <c r="R3" i="8"/>
  <c r="R3" i="9"/>
  <c r="N4" i="8"/>
  <c r="N4" i="9"/>
  <c r="X4" i="8"/>
  <c r="X4" i="9"/>
  <c r="AF5"/>
  <c r="AF5" i="8"/>
  <c r="C4"/>
  <c r="C4" i="9"/>
  <c r="M13" i="8"/>
  <c r="M13" i="9"/>
  <c r="AD13"/>
  <c r="AD13" i="8"/>
  <c r="U2" i="9"/>
  <c r="U2" i="8"/>
  <c r="V2"/>
  <c r="V2" i="9"/>
  <c r="Q2"/>
  <c r="Q2" i="8"/>
  <c r="K12"/>
  <c r="K12" i="9"/>
  <c r="U12" i="8"/>
  <c r="U12" i="9"/>
  <c r="V12" i="8"/>
  <c r="V12" i="9"/>
  <c r="S5"/>
  <c r="S5" i="8"/>
  <c r="AA13"/>
  <c r="AA13" i="9"/>
  <c r="AE2" i="8"/>
  <c r="AE2" i="9"/>
  <c r="U10" i="8"/>
  <c r="U10" i="9"/>
  <c r="M17" i="8"/>
  <c r="V17" i="9"/>
  <c r="L3" i="8"/>
  <c r="L3" i="9"/>
  <c r="AB11" i="8"/>
  <c r="AB11" i="9"/>
  <c r="AD10" i="8"/>
  <c r="AD10" i="9"/>
  <c r="K2" i="8"/>
  <c r="K2" i="9"/>
  <c r="AC25"/>
  <c r="C25" i="8"/>
  <c r="J5"/>
  <c r="J5" i="9"/>
  <c r="B5"/>
  <c r="B5" i="8"/>
  <c r="T10" i="9"/>
  <c r="T10" i="8"/>
  <c r="C3"/>
  <c r="C3" i="9"/>
  <c r="Q6"/>
  <c r="Q6" i="8"/>
  <c r="T11"/>
  <c r="T11" i="9"/>
  <c r="M24" i="8"/>
  <c r="V24" i="9"/>
  <c r="V25"/>
  <c r="M25" i="8"/>
  <c r="B11"/>
  <c r="B11" i="9"/>
  <c r="AE3" i="8"/>
  <c r="AE3" i="9"/>
  <c r="M2"/>
  <c r="M2" i="8"/>
  <c r="AF11"/>
  <c r="AF11" i="9"/>
  <c r="AE11" i="8"/>
  <c r="AE11" i="9"/>
  <c r="AA24"/>
  <c r="A24" i="8"/>
  <c r="T26" i="9"/>
  <c r="K26" i="8"/>
  <c r="H18"/>
  <c r="W18" i="9"/>
  <c r="V20"/>
  <c r="M20" i="8"/>
  <c r="T16" i="9"/>
  <c r="K16" i="8"/>
  <c r="AA18" i="9"/>
  <c r="A18" i="8"/>
  <c r="T27" i="9"/>
  <c r="K27" i="8"/>
  <c r="Q11"/>
  <c r="Q11" i="9"/>
  <c r="U4"/>
  <c r="U4" i="8"/>
  <c r="AC12"/>
  <c r="AC12" i="9"/>
  <c r="H4" i="8"/>
  <c r="H4" i="9"/>
  <c r="AB5"/>
  <c r="AB5" i="8"/>
  <c r="AC5"/>
  <c r="AC5" i="9"/>
  <c r="V6" i="8"/>
  <c r="V6" i="9"/>
  <c r="AD4"/>
  <c r="AD4" i="8"/>
  <c r="AE4"/>
  <c r="AE4" i="9"/>
  <c r="AA4" i="8"/>
  <c r="AA4" i="9"/>
  <c r="T5" i="8"/>
  <c r="T5" i="9"/>
  <c r="D4"/>
  <c r="D4" i="8"/>
  <c r="E4"/>
  <c r="E4" i="9"/>
  <c r="W5"/>
  <c r="W5" i="8"/>
  <c r="AE6"/>
  <c r="AE6" i="9"/>
  <c r="N3" i="8"/>
  <c r="N3" i="9"/>
  <c r="O3"/>
  <c r="O3" i="8"/>
  <c r="S3" i="9"/>
  <c r="S3" i="8"/>
  <c r="O4"/>
  <c r="O4" i="9"/>
  <c r="Y4"/>
  <c r="Y4" i="8"/>
  <c r="AE13"/>
  <c r="AE13" i="9"/>
  <c r="AF13" i="8"/>
  <c r="AF13" i="9"/>
  <c r="N2" i="8"/>
  <c r="N2" i="9"/>
  <c r="R2" i="8"/>
  <c r="R2" i="9"/>
  <c r="L12" i="8"/>
  <c r="L12" i="9"/>
  <c r="M12"/>
  <c r="M12" i="8"/>
  <c r="AD12"/>
  <c r="AD12" i="9"/>
  <c r="K4" i="8"/>
  <c r="K4" i="9"/>
  <c r="L4" i="8"/>
  <c r="L4" i="9"/>
  <c r="AB13" i="8"/>
  <c r="AB13" i="9"/>
  <c r="AF2" i="8"/>
  <c r="AF2" i="9"/>
  <c r="C2" i="8"/>
  <c r="C2" i="9"/>
  <c r="B2" i="8"/>
  <c r="B2" i="9"/>
  <c r="A2" i="8"/>
  <c r="A2" i="9"/>
  <c r="B3"/>
  <c r="B3" i="8"/>
  <c r="AB10" i="9"/>
  <c r="AB10" i="8"/>
  <c r="I5"/>
  <c r="I5" i="9"/>
  <c r="D3" i="8"/>
  <c r="D3" i="9"/>
  <c r="AC10" i="8"/>
  <c r="AC10" i="9"/>
  <c r="A3" i="8"/>
  <c r="A3" i="9"/>
  <c r="K25" i="8"/>
  <c r="T25" i="9"/>
  <c r="K17" i="8"/>
  <c r="T17" i="9"/>
  <c r="C13" i="8"/>
  <c r="C13" i="9"/>
  <c r="M14"/>
  <c r="M14" i="8"/>
  <c r="L5"/>
  <c r="L5" i="9"/>
  <c r="AD11"/>
  <c r="AD11" i="8"/>
  <c r="H16"/>
  <c r="W16" i="9"/>
  <c r="M3" i="8"/>
  <c r="M3" i="9"/>
  <c r="AE10" i="8"/>
  <c r="AE10" i="9"/>
  <c r="F5"/>
  <c r="F5" i="8"/>
  <c r="E5"/>
  <c r="E5" i="9"/>
  <c r="AA10" i="8"/>
  <c r="AA10" i="9"/>
  <c r="AA25"/>
  <c r="A25" i="8"/>
  <c r="AA26" i="9"/>
  <c r="A26" i="8"/>
  <c r="U26" i="9"/>
  <c r="L26" i="8"/>
  <c r="W19" i="9"/>
  <c r="H19" i="8"/>
  <c r="X19" i="9"/>
  <c r="I19" i="8"/>
  <c r="X18" i="9"/>
  <c r="I18" i="8"/>
  <c r="J18"/>
  <c r="Y18" i="9"/>
  <c r="A19" i="8"/>
  <c r="AA19" i="9"/>
  <c r="AB19"/>
  <c r="B19" i="8"/>
  <c r="L16"/>
  <c r="U16" i="9"/>
  <c r="B18" i="8"/>
  <c r="AB18" i="9"/>
  <c r="AC18"/>
  <c r="C18" i="8"/>
  <c r="K19"/>
  <c r="T19" i="9"/>
  <c r="A27" i="8"/>
  <c r="AA27" i="9"/>
  <c r="U27"/>
  <c r="L27" i="8"/>
  <c r="K11" i="9"/>
  <c r="K11" i="8"/>
  <c r="R11" i="9"/>
  <c r="R11" i="8"/>
  <c r="V4"/>
  <c r="V4" i="9"/>
  <c r="Q4"/>
  <c r="Q4" i="8"/>
  <c r="I4" i="9"/>
  <c r="I4" i="8"/>
  <c r="Q13"/>
  <c r="Q13" i="9"/>
  <c r="R13"/>
  <c r="R13" i="8"/>
  <c r="Q10"/>
  <c r="Q10" i="9"/>
  <c r="R10" i="8"/>
  <c r="R10" i="9"/>
  <c r="AF4" i="8"/>
  <c r="AF4" i="9"/>
  <c r="AB4" i="8"/>
  <c r="AB4" i="9"/>
  <c r="U5" i="8"/>
  <c r="U5" i="9"/>
  <c r="V5" i="8"/>
  <c r="V5" i="9"/>
  <c r="F4" i="8"/>
  <c r="F4" i="9"/>
  <c r="N5" i="8"/>
  <c r="N5" i="9"/>
  <c r="X5" i="8"/>
  <c r="X5" i="9"/>
  <c r="AF6" i="8"/>
  <c r="AF6" i="9"/>
  <c r="P3" i="8"/>
  <c r="P3" i="9"/>
  <c r="P4" i="8"/>
  <c r="P4" i="9"/>
  <c r="AD5" i="8"/>
  <c r="AD5" i="9"/>
  <c r="A4" i="8"/>
  <c r="A4" i="9"/>
  <c r="T13" i="8"/>
  <c r="T13" i="9"/>
  <c r="U13" i="8"/>
  <c r="U13" i="9"/>
  <c r="O2" i="8"/>
  <c r="O2" i="9"/>
  <c r="S2" i="8"/>
  <c r="S2" i="9"/>
  <c r="AE12" i="8"/>
  <c r="AE12" i="9"/>
  <c r="A12" i="8"/>
  <c r="A12" i="9"/>
  <c r="B12"/>
  <c r="B12" i="8"/>
  <c r="M4" i="9"/>
  <c r="M4" i="8"/>
  <c r="Q5"/>
  <c r="Q5" i="9"/>
  <c r="AC13" i="8"/>
  <c r="AC13" i="9"/>
  <c r="A11" i="8"/>
  <c r="A11" i="9"/>
  <c r="M5" i="8"/>
  <c r="M5" i="9"/>
  <c r="B13" i="8"/>
  <c r="B13" i="9"/>
  <c r="Y17"/>
  <c r="J17" i="8"/>
  <c r="K24"/>
  <c r="T24" i="9"/>
  <c r="AB25"/>
  <c r="B25" i="8"/>
  <c r="W3" i="9"/>
  <c r="W3" i="8"/>
  <c r="A5"/>
  <c r="A5" i="9"/>
  <c r="L24" i="8"/>
  <c r="U24" i="9"/>
  <c r="U25"/>
  <c r="L25" i="8"/>
  <c r="C11"/>
  <c r="C11" i="9"/>
  <c r="K3"/>
  <c r="K3" i="8"/>
  <c r="A13"/>
  <c r="A13" i="9"/>
  <c r="C17" i="8"/>
  <c r="AC17" i="9"/>
  <c r="AB24"/>
  <c r="B24" i="8"/>
  <c r="A17"/>
  <c r="AA17" i="9"/>
  <c r="AB16"/>
  <c r="B16" i="8"/>
  <c r="R6"/>
  <c r="R6" i="9"/>
  <c r="AC3" i="8"/>
  <c r="AC3" i="9"/>
  <c r="V10" i="8"/>
  <c r="V10" i="9"/>
  <c r="K14" i="8"/>
  <c r="K14" i="9"/>
  <c r="I17" i="8"/>
  <c r="X17" i="9"/>
  <c r="W17"/>
  <c r="H17" i="8"/>
  <c r="B26"/>
  <c r="AB26" i="9"/>
  <c r="M26" i="8"/>
  <c r="V26" i="9"/>
  <c r="Y19"/>
  <c r="J19" i="8"/>
  <c r="T18" i="9"/>
  <c r="K18" i="8"/>
  <c r="U18" i="9"/>
  <c r="L18" i="8"/>
  <c r="C19"/>
  <c r="AC19" i="9"/>
  <c r="T20"/>
  <c r="K20" i="8"/>
  <c r="V16" i="9"/>
  <c r="M16" i="8"/>
  <c r="L19"/>
  <c r="U19" i="9"/>
  <c r="B27" i="8"/>
  <c r="AB27" i="9"/>
  <c r="V27"/>
  <c r="M27" i="8"/>
  <c r="L11"/>
  <c r="L11" i="9"/>
  <c r="S11" i="8"/>
  <c r="S11" i="9"/>
  <c r="R4" i="8"/>
  <c r="R4" i="9"/>
  <c r="J4" i="8"/>
  <c r="J4" i="9"/>
  <c r="S13" i="8"/>
  <c r="S13" i="9"/>
  <c r="K10" i="8"/>
  <c r="K10" i="9"/>
  <c r="L10" i="8"/>
  <c r="L10" i="9"/>
  <c r="S10" i="8"/>
  <c r="S10" i="9"/>
  <c r="Q12" i="8"/>
  <c r="Q12" i="9"/>
  <c r="AC4" i="8"/>
  <c r="AC4" i="9"/>
  <c r="O5"/>
  <c r="O5" i="8"/>
  <c r="Y5"/>
  <c r="Y5" i="9"/>
  <c r="W4" i="8"/>
  <c r="W4" i="9"/>
  <c r="AE5" i="8"/>
  <c r="AE5" i="9"/>
  <c r="B4" i="8"/>
  <c r="B4" i="9"/>
  <c r="K13"/>
  <c r="K13" i="8"/>
  <c r="L13"/>
  <c r="L13" i="9"/>
  <c r="V13"/>
  <c r="V13" i="8"/>
  <c r="T2"/>
  <c r="T2" i="9"/>
  <c r="P2" i="8"/>
  <c r="P2" i="9"/>
  <c r="T12"/>
  <c r="T12" i="8"/>
  <c r="AF12" i="9"/>
  <c r="AF12" i="8"/>
  <c r="C12"/>
  <c r="C12" i="9"/>
  <c r="R5" i="8"/>
  <c r="R5" i="9"/>
  <c r="AD2"/>
  <c r="AD2" i="8"/>
  <c r="AA11"/>
  <c r="AA11" i="9"/>
  <c r="L2" i="8"/>
  <c r="L2" i="9"/>
  <c r="K5"/>
  <c r="K5" i="8"/>
  <c r="AA16" i="9"/>
  <c r="A16" i="8"/>
  <c r="J16"/>
  <c r="Y16" i="9"/>
  <c r="AF3"/>
  <c r="AF3" i="8"/>
  <c r="C14"/>
  <c r="C14" i="9"/>
  <c r="B14"/>
  <c r="B14" i="8"/>
  <c r="AD3"/>
  <c r="AD3" i="9"/>
  <c r="Y3" i="8"/>
  <c r="Y3" i="9"/>
  <c r="AF10"/>
  <c r="AF10" i="8"/>
  <c r="E3"/>
  <c r="E3" i="9"/>
  <c r="H5" i="8"/>
  <c r="H5" i="9"/>
  <c r="AB3"/>
  <c r="AB3" i="8"/>
  <c r="U17" i="9"/>
  <c r="L17" i="8"/>
  <c r="U11"/>
  <c r="U11" i="9"/>
  <c r="A14" i="8"/>
  <c r="A14" i="9"/>
  <c r="L14" i="8"/>
  <c r="L14" i="9"/>
  <c r="D5" i="8"/>
  <c r="D5" i="9"/>
  <c r="AC16"/>
  <c r="C16" i="8"/>
  <c r="AE19" i="9"/>
  <c r="E19" i="8"/>
  <c r="AF18" i="9"/>
  <c r="F18" i="8"/>
  <c r="F19" i="5"/>
  <c r="G19"/>
  <c r="H19"/>
  <c r="E19"/>
  <c r="D19"/>
  <c r="AF19" i="9"/>
  <c r="F19" i="8"/>
  <c r="E16" i="5"/>
  <c r="H16"/>
  <c r="G16"/>
  <c r="D16"/>
  <c r="F16"/>
  <c r="AD17" i="9"/>
  <c r="D17" i="8"/>
  <c r="D18"/>
  <c r="AD18" i="9"/>
  <c r="AE17"/>
  <c r="E17" i="8"/>
  <c r="AD19" i="9"/>
  <c r="D19" i="8"/>
  <c r="AE18" i="9"/>
  <c r="E18" i="8"/>
  <c r="G15" i="5"/>
  <c r="E15"/>
  <c r="F15"/>
  <c r="H15"/>
  <c r="D15"/>
  <c r="AF17" i="9"/>
  <c r="F17" i="8"/>
  <c r="D2" l="1"/>
  <c r="D2" i="9"/>
  <c r="C10"/>
  <c r="C10" i="8"/>
  <c r="AD16" i="9"/>
  <c r="D16" i="8"/>
  <c r="A10" i="9"/>
  <c r="A10" i="8"/>
  <c r="U28" i="9"/>
  <c r="L28" i="8"/>
  <c r="T28" i="9"/>
  <c r="K28" i="8"/>
  <c r="V28" i="9"/>
  <c r="M28" i="8"/>
  <c r="Y6"/>
  <c r="Y6" i="9"/>
  <c r="C20" i="8"/>
  <c r="AC20" i="9"/>
  <c r="A6"/>
  <c r="A6" i="8"/>
  <c r="T14"/>
  <c r="T14" i="9"/>
  <c r="AE14"/>
  <c r="AE14" i="8"/>
  <c r="F6" i="9"/>
  <c r="F6" i="8"/>
  <c r="AC14" i="9"/>
  <c r="AC14" i="8"/>
  <c r="K6" i="9"/>
  <c r="K6" i="8"/>
  <c r="X6"/>
  <c r="X6" i="9"/>
  <c r="B20" i="8"/>
  <c r="AB20" i="9"/>
  <c r="U14"/>
  <c r="U14" i="8"/>
  <c r="AD14" i="9"/>
  <c r="AD14" i="8"/>
  <c r="AA6" i="9"/>
  <c r="AA6" i="8"/>
  <c r="E6" i="9"/>
  <c r="E6" i="8"/>
  <c r="AB14"/>
  <c r="AB14" i="9"/>
  <c r="H6"/>
  <c r="H6" i="8"/>
  <c r="M6"/>
  <c r="M6" i="9"/>
  <c r="A20" i="8"/>
  <c r="AA20" i="9"/>
  <c r="C6"/>
  <c r="C6" i="8"/>
  <c r="B6" i="9"/>
  <c r="B6" i="8"/>
  <c r="AB6"/>
  <c r="AB6" i="9"/>
  <c r="I6"/>
  <c r="I6" i="8"/>
  <c r="L6"/>
  <c r="L6" i="9"/>
  <c r="W6" i="8"/>
  <c r="W6" i="9"/>
  <c r="V14"/>
  <c r="V14" i="8"/>
  <c r="AF14"/>
  <c r="AF14" i="9"/>
  <c r="AC6"/>
  <c r="AC6" i="8"/>
  <c r="D6"/>
  <c r="D6" i="9"/>
  <c r="AA14"/>
  <c r="AA14" i="8"/>
  <c r="J6" i="9"/>
  <c r="J6" i="8"/>
  <c r="D18" i="4"/>
  <c r="A76" i="1" l="1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B3" i="12" s="1"/>
</calcChain>
</file>

<file path=xl/comments1.xml><?xml version="1.0" encoding="utf-8"?>
<comments xmlns="http://schemas.openxmlformats.org/spreadsheetml/2006/main">
  <authors>
    <author>Erwans 12</author>
  </authors>
  <commentList>
    <comment ref="B5" authorId="0">
      <text>
        <r>
          <rPr>
            <sz val="9"/>
            <color indexed="81"/>
            <rFont val="Tahoma"/>
            <family val="2"/>
          </rPr>
          <t xml:space="preserve">Sélectionnez la classe désirée
</t>
        </r>
      </text>
    </comment>
  </commentList>
</comments>
</file>

<file path=xl/sharedStrings.xml><?xml version="1.0" encoding="utf-8"?>
<sst xmlns="http://schemas.openxmlformats.org/spreadsheetml/2006/main" count="672" uniqueCount="268">
  <si>
    <t>Term CF</t>
  </si>
  <si>
    <t>Term TCVA</t>
  </si>
  <si>
    <t>2e CF</t>
  </si>
  <si>
    <t>BTS 1</t>
  </si>
  <si>
    <t>BTS 2</t>
  </si>
  <si>
    <t>2e GT</t>
  </si>
  <si>
    <t>1e CGEA</t>
  </si>
  <si>
    <t>2e CGEA</t>
  </si>
  <si>
    <t>1e STAV</t>
  </si>
  <si>
    <t>Term CGEA</t>
  </si>
  <si>
    <t>1e TCVA</t>
  </si>
  <si>
    <t>2e TCVA</t>
  </si>
  <si>
    <t>3e EA</t>
  </si>
  <si>
    <t>Term STAV</t>
  </si>
  <si>
    <t>1e CF</t>
  </si>
  <si>
    <t>Classes</t>
  </si>
  <si>
    <t>10h25</t>
  </si>
  <si>
    <t>11h20</t>
  </si>
  <si>
    <t>13h35</t>
  </si>
  <si>
    <t>14h30</t>
  </si>
  <si>
    <t>15h30</t>
  </si>
  <si>
    <t>16h30</t>
  </si>
  <si>
    <t>Jours</t>
  </si>
  <si>
    <t>08h30</t>
  </si>
  <si>
    <t>09h20</t>
  </si>
  <si>
    <t>12h15</t>
  </si>
  <si>
    <t>Lundi</t>
  </si>
  <si>
    <t>Mardi</t>
  </si>
  <si>
    <t>Mercredi</t>
  </si>
  <si>
    <t>Jeudi</t>
  </si>
  <si>
    <t>Vendredi</t>
  </si>
  <si>
    <t>Chambres 2em étage fille</t>
  </si>
  <si>
    <t>a venir</t>
  </si>
  <si>
    <t>Chambres 1er étages filles</t>
  </si>
  <si>
    <t>Genre</t>
  </si>
  <si>
    <t>Régime</t>
  </si>
  <si>
    <t>A venir</t>
  </si>
  <si>
    <t>Chambres rez de chaussée garcons</t>
  </si>
  <si>
    <t xml:space="preserve">Chambres 1er étage garcons </t>
  </si>
  <si>
    <t xml:space="preserve"> vc </t>
  </si>
  <si>
    <t>G</t>
  </si>
  <si>
    <t>EXT</t>
  </si>
  <si>
    <t>vxvxc cx</t>
  </si>
  <si>
    <t>cvxx</t>
  </si>
  <si>
    <t>fgdfg</t>
  </si>
  <si>
    <t>F</t>
  </si>
  <si>
    <t>DP</t>
  </si>
  <si>
    <t>cbxcbxcx</t>
  </si>
  <si>
    <t>xbcxb</t>
  </si>
  <si>
    <t xml:space="preserve"> xcvxvxf</t>
  </si>
  <si>
    <t>INT</t>
  </si>
  <si>
    <t>CHAMBRES FILLES 1e ETAGE</t>
  </si>
  <si>
    <t>Effectifs:</t>
  </si>
  <si>
    <t>CHAMBRE</t>
  </si>
  <si>
    <t>NOM</t>
  </si>
  <si>
    <t>PRENOM</t>
  </si>
  <si>
    <t>CLASSE</t>
  </si>
  <si>
    <t>Dimanche</t>
  </si>
  <si>
    <t xml:space="preserve">Mercredi </t>
  </si>
  <si>
    <t>CHAMBRES FILLES 2e ETAGE</t>
  </si>
  <si>
    <t>Année</t>
  </si>
  <si>
    <t>lits:</t>
  </si>
  <si>
    <t>Surveillantes</t>
  </si>
  <si>
    <t>Douches</t>
  </si>
  <si>
    <t>Sanitaires</t>
  </si>
  <si>
    <t>Nom</t>
  </si>
  <si>
    <t>Prénom</t>
  </si>
  <si>
    <t>Date de naissance</t>
  </si>
  <si>
    <t>Age</t>
  </si>
  <si>
    <t>Classe</t>
  </si>
  <si>
    <t>a venir2</t>
  </si>
  <si>
    <t>Colonne3</t>
  </si>
  <si>
    <t>Dossier Complet ?</t>
  </si>
  <si>
    <t>Chambre</t>
  </si>
  <si>
    <t>N° de Casier</t>
  </si>
  <si>
    <t>Prénom Rep Légal 1</t>
  </si>
  <si>
    <t>Adresse 1</t>
  </si>
  <si>
    <t>Code Postal 1</t>
  </si>
  <si>
    <t>Ville 1</t>
  </si>
  <si>
    <t>Tel fixe 1</t>
  </si>
  <si>
    <t>Tel Mob 1</t>
  </si>
  <si>
    <t>E.Mail 1</t>
  </si>
  <si>
    <t>Chambre2</t>
  </si>
  <si>
    <t>Civilité 2</t>
  </si>
  <si>
    <t>Nom Rep Légal 2</t>
  </si>
  <si>
    <t>Prénom Rep Légal 2</t>
  </si>
  <si>
    <t>Adresse 2</t>
  </si>
  <si>
    <t>Code Postal 2</t>
  </si>
  <si>
    <t>Ville 2</t>
  </si>
  <si>
    <t>Tel Fixe 2</t>
  </si>
  <si>
    <t>Tel Mobile 2</t>
  </si>
  <si>
    <t xml:space="preserve">E Mail 2 </t>
  </si>
  <si>
    <t>Lien Parenté 2</t>
  </si>
  <si>
    <t>Validation</t>
  </si>
  <si>
    <t>Colonne1</t>
  </si>
  <si>
    <t>Colonne2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</si>
  <si>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</si>
  <si>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</si>
  <si>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</si>
  <si>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</si>
  <si>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</si>
  <si>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</si>
  <si>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</si>
  <si>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</si>
  <si>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</si>
  <si>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</si>
  <si>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</si>
  <si>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Vacances de la Toussaint</t>
  </si>
  <si>
    <t>Vacances de Noël</t>
  </si>
  <si>
    <t>Vacances d'Hivers</t>
  </si>
  <si>
    <t>Vacances de Päques</t>
  </si>
  <si>
    <t>Vacances d'été</t>
  </si>
  <si>
    <t>Camp 1</t>
  </si>
  <si>
    <t>Camp 2</t>
  </si>
  <si>
    <t>Camp 3</t>
  </si>
  <si>
    <t>Camp4</t>
  </si>
  <si>
    <t>Autorisation1</t>
  </si>
  <si>
    <t>Autorisation2</t>
  </si>
  <si>
    <t>Autorisation3</t>
  </si>
  <si>
    <t>Autorisation4</t>
  </si>
  <si>
    <t>Mercredi1</t>
  </si>
  <si>
    <t>Autorisation7</t>
  </si>
  <si>
    <t>Autorisation8</t>
  </si>
  <si>
    <t>Autorisation9</t>
  </si>
  <si>
    <t>Autorisation10</t>
  </si>
  <si>
    <t>Remarque</t>
  </si>
  <si>
    <t>Diphtérie</t>
  </si>
  <si>
    <t>Diphtérie2</t>
  </si>
  <si>
    <t>Date</t>
  </si>
  <si>
    <t>lundi</t>
  </si>
  <si>
    <t>Date2</t>
  </si>
  <si>
    <t>5 jours</t>
  </si>
  <si>
    <t>4 jours</t>
  </si>
  <si>
    <t>Date3</t>
  </si>
  <si>
    <t>DT polio</t>
  </si>
  <si>
    <t>DT polio2</t>
  </si>
  <si>
    <t>Date4</t>
  </si>
  <si>
    <t>Tétracoq</t>
  </si>
  <si>
    <t>Tétracoq2</t>
  </si>
  <si>
    <t>Date5</t>
  </si>
  <si>
    <t>BCG</t>
  </si>
  <si>
    <t>BCG2</t>
  </si>
  <si>
    <t>Date6</t>
  </si>
  <si>
    <t>Hépatite B</t>
  </si>
  <si>
    <t>Hépatite B2</t>
  </si>
  <si>
    <t>Date7</t>
  </si>
  <si>
    <t>Rubéole-</t>
  </si>
  <si>
    <t>Rubéole-2</t>
  </si>
  <si>
    <t>Date8</t>
  </si>
  <si>
    <t>Coqueluche</t>
  </si>
  <si>
    <t>Coqueluche2</t>
  </si>
  <si>
    <t>Date9</t>
  </si>
  <si>
    <t>Autres (préciser)</t>
  </si>
  <si>
    <t>Autres (préciser)2</t>
  </si>
  <si>
    <t>Date10</t>
  </si>
  <si>
    <t>Allergies Médicamenteuses</t>
  </si>
  <si>
    <t>Allergies Médicamenteuses1</t>
  </si>
  <si>
    <t>asthme</t>
  </si>
  <si>
    <t>asthme1</t>
  </si>
  <si>
    <t>Précisez la cause</t>
  </si>
  <si>
    <t>Végétarien</t>
  </si>
  <si>
    <t>Végétalien</t>
  </si>
  <si>
    <t>Sans Porc</t>
  </si>
  <si>
    <t>Sans Aïl, Oignon, Echalote, Champignon</t>
  </si>
  <si>
    <t>chambre3</t>
  </si>
  <si>
    <t>Allergies Alimentaires2</t>
  </si>
  <si>
    <t>Allergies Alimentaires3</t>
  </si>
  <si>
    <t>Allergies Alimentaires4</t>
  </si>
  <si>
    <t>Allergies Alimentaires5</t>
  </si>
  <si>
    <t>Allergies Alimentaires6</t>
  </si>
  <si>
    <t>chambre4</t>
  </si>
  <si>
    <t>Autres Allergies 2</t>
  </si>
  <si>
    <t>Autres Allergies 3</t>
  </si>
  <si>
    <t>Autres Allergies 4</t>
  </si>
  <si>
    <t>Autres Allergies 5</t>
  </si>
  <si>
    <t>Autres Allergies 6</t>
  </si>
  <si>
    <t xml:space="preserve">traitement médical </t>
  </si>
  <si>
    <t>traitement médical 2</t>
  </si>
  <si>
    <t xml:space="preserve">RUBÉOLE   </t>
  </si>
  <si>
    <t>RUBÉOLE   2</t>
  </si>
  <si>
    <t xml:space="preserve">VARICELLE   </t>
  </si>
  <si>
    <t>VARICELLE   2</t>
  </si>
  <si>
    <t xml:space="preserve">ANGINE   </t>
  </si>
  <si>
    <t>ANGINE   2</t>
  </si>
  <si>
    <t xml:space="preserve">SCARLATINE   </t>
  </si>
  <si>
    <t>SCARLATINE   2</t>
  </si>
  <si>
    <t xml:space="preserve">COQUELUCHE   </t>
  </si>
  <si>
    <t>COQUELUCHE   2</t>
  </si>
  <si>
    <t xml:space="preserve">ROUGEOLE   </t>
  </si>
  <si>
    <t>ROUGEOLE   2</t>
  </si>
  <si>
    <t xml:space="preserve">OREILLONS   </t>
  </si>
  <si>
    <t>OREILLONS   2</t>
  </si>
  <si>
    <t xml:space="preserve">OTITE     </t>
  </si>
  <si>
    <t>OTITE     2</t>
  </si>
  <si>
    <t xml:space="preserve">RHUMATISME </t>
  </si>
  <si>
    <t>RHUMATISME 2</t>
  </si>
  <si>
    <t>Difficultés de santé</t>
  </si>
  <si>
    <t>Occurrence2</t>
  </si>
  <si>
    <t>Séquence3</t>
  </si>
  <si>
    <t>Occurrence3</t>
  </si>
  <si>
    <t>Séquence4</t>
  </si>
  <si>
    <t>Occurrence4</t>
  </si>
  <si>
    <t>Séquence5</t>
  </si>
  <si>
    <t>Occurrence5</t>
  </si>
  <si>
    <t>Séquence6</t>
  </si>
  <si>
    <t>Occurrence6</t>
  </si>
  <si>
    <t>Séquence7</t>
  </si>
  <si>
    <t>Occurrence7</t>
  </si>
  <si>
    <t>Séquence8</t>
  </si>
  <si>
    <t>Occurrence8</t>
  </si>
  <si>
    <t>Séquence9</t>
  </si>
  <si>
    <t>Occurrence9</t>
  </si>
  <si>
    <t>Séquence10</t>
  </si>
  <si>
    <t>Occurrence10</t>
  </si>
  <si>
    <t>Séquence11</t>
  </si>
  <si>
    <t>Occurrence11</t>
  </si>
  <si>
    <t>Séquence12</t>
  </si>
  <si>
    <t>Occurrence12</t>
  </si>
  <si>
    <t>Séquence13</t>
  </si>
  <si>
    <t>Occurrence13</t>
  </si>
  <si>
    <t>Séquence14</t>
  </si>
  <si>
    <t>Occurrence14</t>
  </si>
  <si>
    <t>Séquence15</t>
  </si>
  <si>
    <t>Occurrence15</t>
  </si>
  <si>
    <t>Séquence16</t>
  </si>
  <si>
    <t>Occurrence16</t>
  </si>
  <si>
    <t>Séquence17</t>
  </si>
  <si>
    <t>Occurrence17</t>
  </si>
  <si>
    <t>Séquence18</t>
  </si>
  <si>
    <t>Occurrence18</t>
  </si>
  <si>
    <t>Séquence19</t>
  </si>
  <si>
    <t>Occurrence19</t>
  </si>
  <si>
    <t>Séquence20</t>
  </si>
  <si>
    <t>Occurrence20</t>
  </si>
  <si>
    <t>Séquence21</t>
  </si>
  <si>
    <t>Occurrence21</t>
  </si>
  <si>
    <t>Séquence22</t>
  </si>
  <si>
    <t>Occurrence22</t>
  </si>
  <si>
    <t>Séquence23</t>
  </si>
  <si>
    <t>Occurrence23</t>
  </si>
  <si>
    <t>Séquence24</t>
  </si>
  <si>
    <t>Occurrence24</t>
  </si>
  <si>
    <t>Séquence25</t>
  </si>
  <si>
    <t>Occurrence25</t>
  </si>
  <si>
    <t>Séquence26</t>
  </si>
  <si>
    <t>Occurrence26</t>
  </si>
  <si>
    <t>Séquence27</t>
  </si>
  <si>
    <t>Occurrence</t>
  </si>
  <si>
    <t>Séquence</t>
  </si>
  <si>
    <t>AGUERA</t>
  </si>
  <si>
    <t>Melany</t>
  </si>
  <si>
    <t>21/06/2000</t>
  </si>
  <si>
    <t/>
  </si>
  <si>
    <t>171</t>
  </si>
  <si>
    <t>205</t>
  </si>
  <si>
    <t>AKARID</t>
  </si>
  <si>
    <t>Arnaud</t>
  </si>
  <si>
    <t>ZUMBIEHL</t>
  </si>
  <si>
    <t>Sandra</t>
  </si>
  <si>
    <t xml:space="preserve">CLASSE DE </t>
  </si>
  <si>
    <t>Index</t>
  </si>
  <si>
    <t>Casier</t>
  </si>
  <si>
    <t>Effectif</t>
  </si>
  <si>
    <t>ETUDES DU 16/10/2017 au 20/10/2017</t>
  </si>
  <si>
    <t xml:space="preserve">   </t>
  </si>
  <si>
    <t>16/12/1998</t>
  </si>
  <si>
    <t>18</t>
  </si>
  <si>
    <t>221</t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</si>
</sst>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2"/>
      <color indexed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1"/>
      <name val="Georgia"/>
      <family val="1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rgb="FFFF0000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hadow/>
      <sz val="9"/>
      <color rgb="FF009900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rgb="FFFF0000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008000"/>
      <name val="Calibri"/>
      <family val="2"/>
      <scheme val="minor"/>
    </font>
    <font>
      <b/>
      <sz val="14"/>
      <name val="Georgia"/>
      <family val="1"/>
    </font>
    <font>
      <sz val="9"/>
      <color indexed="81"/>
      <name val="Tahoma"/>
      <family val="2"/>
    </font>
    <font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4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ck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2">
    <xf numFmtId="0" fontId="0" fillId="0" borderId="0"/>
    <xf numFmtId="0" fontId="2" fillId="0" borderId="0"/>
  </cellStyleXfs>
  <cellXfs count="2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2" xfId="0" applyFont="1" applyFill="1" applyBorder="1"/>
    <xf numFmtId="0" fontId="0" fillId="3" borderId="2" xfId="0" applyNumberFormat="1" applyFont="1" applyFill="1" applyBorder="1" applyAlignment="1">
      <alignment horizontal="center"/>
    </xf>
    <xf numFmtId="0" fontId="0" fillId="4" borderId="2" xfId="0" applyFont="1" applyFill="1" applyBorder="1"/>
    <xf numFmtId="0" fontId="0" fillId="4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Fill="1" applyBorder="1"/>
    <xf numFmtId="0" fontId="1" fillId="2" borderId="3" xfId="0" applyFont="1" applyFill="1" applyBorder="1" applyAlignment="1">
      <alignment horizontal="center" vertical="center"/>
    </xf>
    <xf numFmtId="0" fontId="0" fillId="3" borderId="5" xfId="0" applyFont="1" applyFill="1" applyBorder="1"/>
    <xf numFmtId="0" fontId="0" fillId="0" borderId="5" xfId="0" applyFill="1" applyBorder="1"/>
    <xf numFmtId="0" fontId="0" fillId="3" borderId="5" xfId="0" applyNumberFormat="1" applyFont="1" applyFill="1" applyBorder="1" applyAlignment="1">
      <alignment horizontal="center"/>
    </xf>
    <xf numFmtId="0" fontId="0" fillId="3" borderId="2" xfId="0" applyNumberFormat="1" applyFont="1" applyFill="1" applyBorder="1"/>
    <xf numFmtId="0" fontId="2" fillId="3" borderId="2" xfId="0" applyNumberFormat="1" applyFont="1" applyFill="1" applyBorder="1" applyAlignment="1">
      <alignment horizontal="center"/>
    </xf>
    <xf numFmtId="0" fontId="0" fillId="3" borderId="4" xfId="0" applyNumberFormat="1" applyFont="1" applyFill="1" applyBorder="1" applyAlignment="1">
      <alignment horizontal="center"/>
    </xf>
    <xf numFmtId="0" fontId="0" fillId="4" borderId="2" xfId="0" applyNumberFormat="1" applyFont="1" applyFill="1" applyBorder="1"/>
    <xf numFmtId="0" fontId="2" fillId="4" borderId="2" xfId="0" applyNumberFormat="1" applyFont="1" applyFill="1" applyBorder="1" applyAlignment="1">
      <alignment horizontal="center"/>
    </xf>
    <xf numFmtId="0" fontId="0" fillId="4" borderId="4" xfId="0" applyNumberFormat="1" applyFont="1" applyFill="1" applyBorder="1" applyAlignment="1">
      <alignment horizontal="center"/>
    </xf>
    <xf numFmtId="0" fontId="3" fillId="3" borderId="2" xfId="0" applyNumberFormat="1" applyFont="1" applyFill="1" applyBorder="1"/>
    <xf numFmtId="0" fontId="4" fillId="3" borderId="4" xfId="0" applyNumberFormat="1" applyFont="1" applyFill="1" applyBorder="1" applyAlignment="1">
      <alignment horizontal="center"/>
    </xf>
    <xf numFmtId="0" fontId="3" fillId="4" borderId="2" xfId="0" applyNumberFormat="1" applyFont="1" applyFill="1" applyBorder="1"/>
    <xf numFmtId="0" fontId="4" fillId="4" borderId="4" xfId="0" applyNumberFormat="1" applyFont="1" applyFill="1" applyBorder="1" applyAlignment="1">
      <alignment horizontal="center"/>
    </xf>
    <xf numFmtId="0" fontId="0" fillId="3" borderId="5" xfId="0" applyNumberFormat="1" applyFont="1" applyFill="1" applyBorder="1"/>
    <xf numFmtId="0" fontId="2" fillId="3" borderId="5" xfId="0" applyNumberFormat="1" applyFont="1" applyFill="1" applyBorder="1" applyAlignment="1">
      <alignment horizontal="center"/>
    </xf>
    <xf numFmtId="0" fontId="0" fillId="3" borderId="0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/>
    <xf numFmtId="0" fontId="5" fillId="0" borderId="0" xfId="0" applyFont="1" applyFill="1" applyBorder="1" applyAlignment="1">
      <alignment horizontal="center"/>
    </xf>
    <xf numFmtId="0" fontId="0" fillId="5" borderId="0" xfId="0" applyFill="1" applyBorder="1"/>
    <xf numFmtId="0" fontId="0" fillId="5" borderId="0" xfId="0" applyFill="1" applyAlignment="1"/>
    <xf numFmtId="0" fontId="0" fillId="5" borderId="0" xfId="0" applyFill="1"/>
    <xf numFmtId="0" fontId="0" fillId="0" borderId="0" xfId="0" applyFill="1"/>
    <xf numFmtId="0" fontId="8" fillId="5" borderId="0" xfId="0" applyFont="1" applyFill="1" applyBorder="1" applyAlignment="1">
      <alignment vertical="center"/>
    </xf>
    <xf numFmtId="0" fontId="0" fillId="5" borderId="0" xfId="0" applyFont="1" applyFill="1" applyBorder="1"/>
    <xf numFmtId="0" fontId="9" fillId="5" borderId="0" xfId="0" applyFont="1" applyFill="1" applyBorder="1"/>
    <xf numFmtId="0" fontId="9" fillId="5" borderId="0" xfId="0" applyFont="1" applyFill="1" applyBorder="1" applyAlignment="1">
      <alignment horizontal="left"/>
    </xf>
    <xf numFmtId="16" fontId="0" fillId="5" borderId="0" xfId="0" applyNumberFormat="1" applyFill="1"/>
    <xf numFmtId="14" fontId="10" fillId="5" borderId="0" xfId="0" applyNumberFormat="1" applyFont="1" applyFill="1"/>
    <xf numFmtId="0" fontId="11" fillId="5" borderId="0" xfId="0" applyFont="1" applyFill="1"/>
    <xf numFmtId="0" fontId="12" fillId="5" borderId="0" xfId="0" applyFont="1" applyFill="1" applyAlignment="1"/>
    <xf numFmtId="0" fontId="12" fillId="5" borderId="0" xfId="0" applyFont="1" applyFill="1"/>
    <xf numFmtId="0" fontId="0" fillId="0" borderId="0" xfId="0" applyFill="1" applyAlignment="1"/>
    <xf numFmtId="0" fontId="14" fillId="0" borderId="6" xfId="1" applyFont="1" applyBorder="1" applyAlignment="1">
      <alignment vertical="center"/>
    </xf>
    <xf numFmtId="0" fontId="14" fillId="0" borderId="6" xfId="1" applyFont="1" applyBorder="1" applyAlignment="1">
      <alignment horizontal="right" vertical="center"/>
    </xf>
    <xf numFmtId="0" fontId="14" fillId="0" borderId="6" xfId="1" applyFont="1" applyBorder="1" applyAlignment="1">
      <alignment horizontal="left" vertical="center"/>
    </xf>
    <xf numFmtId="0" fontId="15" fillId="0" borderId="0" xfId="0" applyFont="1" applyAlignment="1">
      <alignment horizontal="left"/>
    </xf>
    <xf numFmtId="0" fontId="0" fillId="0" borderId="0" xfId="0" applyFill="1" applyBorder="1"/>
    <xf numFmtId="0" fontId="16" fillId="6" borderId="7" xfId="1" applyFont="1" applyFill="1" applyBorder="1" applyAlignment="1">
      <alignment horizontal="center" vertical="center"/>
    </xf>
    <xf numFmtId="0" fontId="16" fillId="6" borderId="8" xfId="1" applyFont="1" applyFill="1" applyBorder="1" applyAlignment="1">
      <alignment horizontal="center" vertical="center"/>
    </xf>
    <xf numFmtId="11" fontId="17" fillId="7" borderId="8" xfId="0" applyNumberFormat="1" applyFont="1" applyFill="1" applyBorder="1" applyAlignment="1">
      <alignment horizontal="center" vertical="center"/>
    </xf>
    <xf numFmtId="11" fontId="17" fillId="7" borderId="9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5" fillId="8" borderId="10" xfId="1" applyFont="1" applyFill="1" applyBorder="1" applyAlignment="1">
      <alignment vertical="center"/>
    </xf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8" fillId="0" borderId="12" xfId="0" applyFont="1" applyBorder="1"/>
    <xf numFmtId="0" fontId="18" fillId="0" borderId="13" xfId="0" applyFont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5" fillId="8" borderId="14" xfId="1" applyFont="1" applyFill="1" applyBorder="1" applyAlignment="1">
      <alignment vertical="center"/>
    </xf>
    <xf numFmtId="0" fontId="18" fillId="0" borderId="15" xfId="0" applyFont="1" applyBorder="1" applyAlignment="1">
      <alignment horizontal="center"/>
    </xf>
    <xf numFmtId="0" fontId="18" fillId="0" borderId="16" xfId="0" applyFont="1" applyBorder="1" applyAlignment="1">
      <alignment horizontal="center"/>
    </xf>
    <xf numFmtId="0" fontId="18" fillId="0" borderId="16" xfId="0" applyFont="1" applyBorder="1"/>
    <xf numFmtId="0" fontId="18" fillId="0" borderId="17" xfId="0" applyFont="1" applyBorder="1" applyAlignment="1">
      <alignment horizontal="center"/>
    </xf>
    <xf numFmtId="0" fontId="5" fillId="8" borderId="14" xfId="1" applyFont="1" applyFill="1" applyBorder="1" applyAlignment="1">
      <alignment horizontal="center" vertical="center"/>
    </xf>
    <xf numFmtId="0" fontId="5" fillId="8" borderId="18" xfId="1" applyFont="1" applyFill="1" applyBorder="1" applyAlignment="1">
      <alignment vertical="center"/>
    </xf>
    <xf numFmtId="0" fontId="18" fillId="0" borderId="19" xfId="0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0" fontId="18" fillId="0" borderId="20" xfId="0" applyFont="1" applyBorder="1"/>
    <xf numFmtId="0" fontId="18" fillId="0" borderId="21" xfId="0" applyFont="1" applyBorder="1" applyAlignment="1">
      <alignment horizontal="center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Border="1"/>
    <xf numFmtId="0" fontId="2" fillId="0" borderId="0" xfId="1" applyBorder="1"/>
    <xf numFmtId="0" fontId="0" fillId="0" borderId="0" xfId="0" applyBorder="1"/>
    <xf numFmtId="0" fontId="13" fillId="0" borderId="0" xfId="0" applyFont="1" applyBorder="1" applyAlignment="1">
      <alignment horizontal="center"/>
    </xf>
    <xf numFmtId="0" fontId="5" fillId="0" borderId="0" xfId="1" applyFont="1" applyFill="1" applyBorder="1"/>
    <xf numFmtId="0" fontId="2" fillId="0" borderId="0" xfId="1" applyBorder="1" applyAlignment="1">
      <alignment horizontal="center"/>
    </xf>
    <xf numFmtId="0" fontId="5" fillId="8" borderId="10" xfId="1" applyFont="1" applyFill="1" applyBorder="1" applyAlignment="1">
      <alignment horizontal="center" vertical="center"/>
    </xf>
    <xf numFmtId="0" fontId="5" fillId="8" borderId="18" xfId="1" applyFont="1" applyFill="1" applyBorder="1" applyAlignment="1">
      <alignment horizontal="center" vertical="center"/>
    </xf>
    <xf numFmtId="0" fontId="18" fillId="0" borderId="22" xfId="0" applyFont="1" applyBorder="1" applyAlignment="1">
      <alignment horizontal="center"/>
    </xf>
    <xf numFmtId="0" fontId="18" fillId="0" borderId="11" xfId="0" applyFont="1" applyBorder="1"/>
    <xf numFmtId="0" fontId="18" fillId="0" borderId="23" xfId="0" applyFont="1" applyBorder="1" applyAlignment="1">
      <alignment horizontal="center"/>
    </xf>
    <xf numFmtId="0" fontId="18" fillId="0" borderId="15" xfId="0" applyFont="1" applyBorder="1"/>
    <xf numFmtId="0" fontId="18" fillId="0" borderId="24" xfId="0" applyFont="1" applyBorder="1" applyAlignment="1">
      <alignment horizontal="center"/>
    </xf>
    <xf numFmtId="0" fontId="18" fillId="0" borderId="19" xfId="0" applyFont="1" applyBorder="1"/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0" fontId="5" fillId="9" borderId="10" xfId="1" applyFont="1" applyFill="1" applyBorder="1" applyAlignment="1">
      <alignment horizontal="center" vertical="center"/>
    </xf>
    <xf numFmtId="0" fontId="5" fillId="9" borderId="14" xfId="1" applyFont="1" applyFill="1" applyBorder="1" applyAlignment="1">
      <alignment horizontal="center" vertical="center"/>
    </xf>
    <xf numFmtId="0" fontId="5" fillId="9" borderId="18" xfId="1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6" fillId="6" borderId="25" xfId="1" applyFont="1" applyFill="1" applyBorder="1" applyAlignment="1">
      <alignment horizontal="center" vertical="center"/>
    </xf>
    <xf numFmtId="11" fontId="17" fillId="7" borderId="25" xfId="0" applyNumberFormat="1" applyFont="1" applyFill="1" applyBorder="1" applyAlignment="1">
      <alignment horizontal="center" vertical="center"/>
    </xf>
    <xf numFmtId="11" fontId="17" fillId="7" borderId="26" xfId="0" applyNumberFormat="1" applyFont="1" applyFill="1" applyBorder="1" applyAlignment="1">
      <alignment horizontal="center" vertical="center"/>
    </xf>
    <xf numFmtId="0" fontId="5" fillId="8" borderId="27" xfId="1" applyFont="1" applyFill="1" applyBorder="1" applyAlignment="1">
      <alignment vertical="center"/>
    </xf>
    <xf numFmtId="0" fontId="18" fillId="0" borderId="28" xfId="0" applyFont="1" applyBorder="1" applyAlignment="1">
      <alignment horizontal="center"/>
    </xf>
    <xf numFmtId="0" fontId="5" fillId="8" borderId="29" xfId="1" applyFont="1" applyFill="1" applyBorder="1" applyAlignment="1">
      <alignment vertical="center"/>
    </xf>
    <xf numFmtId="0" fontId="18" fillId="0" borderId="30" xfId="0" applyFont="1" applyBorder="1" applyAlignment="1">
      <alignment horizontal="center"/>
    </xf>
    <xf numFmtId="0" fontId="5" fillId="8" borderId="29" xfId="1" applyFont="1" applyFill="1" applyBorder="1" applyAlignment="1">
      <alignment horizontal="center" vertical="center"/>
    </xf>
    <xf numFmtId="0" fontId="5" fillId="8" borderId="31" xfId="1" applyFont="1" applyFill="1" applyBorder="1" applyAlignment="1">
      <alignment vertical="center"/>
    </xf>
    <xf numFmtId="0" fontId="18" fillId="0" borderId="32" xfId="0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1" fillId="0" borderId="0" xfId="0" applyFont="1" applyAlignment="1">
      <alignment shrinkToFit="1"/>
    </xf>
    <xf numFmtId="0" fontId="22" fillId="0" borderId="33" xfId="0" applyFont="1" applyBorder="1" applyAlignment="1">
      <alignment horizontal="right"/>
    </xf>
    <xf numFmtId="0" fontId="22" fillId="0" borderId="33" xfId="0" applyFont="1" applyBorder="1"/>
    <xf numFmtId="0" fontId="22" fillId="0" borderId="34" xfId="0" applyFont="1" applyBorder="1"/>
    <xf numFmtId="0" fontId="21" fillId="0" borderId="0" xfId="0" applyFont="1"/>
    <xf numFmtId="0" fontId="21" fillId="0" borderId="10" xfId="0" applyFont="1" applyBorder="1" applyAlignment="1">
      <alignment horizontal="right" shrinkToFit="1"/>
    </xf>
    <xf numFmtId="0" fontId="21" fillId="0" borderId="35" xfId="0" applyFont="1" applyBorder="1" applyAlignment="1">
      <alignment shrinkToFit="1"/>
    </xf>
    <xf numFmtId="0" fontId="21" fillId="0" borderId="35" xfId="0" applyFont="1" applyBorder="1" applyAlignment="1">
      <alignment horizontal="left" shrinkToFit="1"/>
    </xf>
    <xf numFmtId="0" fontId="21" fillId="0" borderId="36" xfId="0" applyFont="1" applyBorder="1" applyAlignment="1">
      <alignment shrinkToFit="1"/>
    </xf>
    <xf numFmtId="0" fontId="21" fillId="0" borderId="0" xfId="0" applyFont="1" applyBorder="1" applyAlignment="1">
      <alignment shrinkToFit="1"/>
    </xf>
    <xf numFmtId="0" fontId="21" fillId="0" borderId="14" xfId="0" applyFont="1" applyBorder="1" applyAlignment="1">
      <alignment horizontal="right" shrinkToFit="1"/>
    </xf>
    <xf numFmtId="0" fontId="21" fillId="0" borderId="0" xfId="0" applyFont="1" applyBorder="1" applyAlignment="1">
      <alignment horizontal="left" shrinkToFit="1"/>
    </xf>
    <xf numFmtId="0" fontId="21" fillId="0" borderId="37" xfId="0" applyFont="1" applyBorder="1" applyAlignment="1">
      <alignment shrinkToFit="1"/>
    </xf>
    <xf numFmtId="0" fontId="23" fillId="0" borderId="0" xfId="0" applyFont="1" applyBorder="1" applyAlignment="1">
      <alignment shrinkToFit="1"/>
    </xf>
    <xf numFmtId="0" fontId="21" fillId="0" borderId="18" xfId="0" applyFont="1" applyBorder="1" applyAlignment="1">
      <alignment horizontal="right" shrinkToFit="1"/>
    </xf>
    <xf numFmtId="0" fontId="21" fillId="0" borderId="6" xfId="0" applyFont="1" applyBorder="1" applyAlignment="1">
      <alignment shrinkToFit="1"/>
    </xf>
    <xf numFmtId="0" fontId="21" fillId="0" borderId="38" xfId="0" applyFont="1" applyBorder="1" applyAlignment="1">
      <alignment shrinkToFit="1"/>
    </xf>
    <xf numFmtId="0" fontId="24" fillId="0" borderId="39" xfId="0" applyFont="1" applyBorder="1" applyAlignment="1">
      <alignment horizontal="center" shrinkToFit="1"/>
    </xf>
    <xf numFmtId="0" fontId="24" fillId="0" borderId="6" xfId="0" applyFont="1" applyBorder="1" applyAlignment="1">
      <alignment horizontal="right" shrinkToFit="1"/>
    </xf>
    <xf numFmtId="0" fontId="24" fillId="0" borderId="34" xfId="0" applyFont="1" applyBorder="1" applyAlignment="1">
      <alignment shrinkToFit="1"/>
    </xf>
    <xf numFmtId="0" fontId="24" fillId="0" borderId="0" xfId="0" applyFont="1" applyBorder="1" applyAlignment="1">
      <alignment horizontal="center" shrinkToFit="1"/>
    </xf>
    <xf numFmtId="0" fontId="24" fillId="0" borderId="18" xfId="0" applyFont="1" applyBorder="1" applyAlignment="1">
      <alignment horizontal="center" shrinkToFit="1"/>
    </xf>
    <xf numFmtId="0" fontId="24" fillId="0" borderId="38" xfId="0" applyFont="1" applyBorder="1" applyAlignment="1">
      <alignment shrinkToFit="1"/>
    </xf>
    <xf numFmtId="0" fontId="24" fillId="0" borderId="37" xfId="0" applyFont="1" applyBorder="1" applyAlignment="1">
      <alignment shrinkToFit="1"/>
    </xf>
    <xf numFmtId="0" fontId="24" fillId="0" borderId="0" xfId="0" applyFont="1" applyAlignment="1">
      <alignment horizontal="center" shrinkToFit="1"/>
    </xf>
    <xf numFmtId="0" fontId="24" fillId="0" borderId="33" xfId="0" applyFont="1" applyBorder="1" applyAlignment="1">
      <alignment horizontal="right" shrinkToFit="1"/>
    </xf>
    <xf numFmtId="0" fontId="24" fillId="0" borderId="39" xfId="0" applyFont="1" applyBorder="1" applyAlignment="1">
      <alignment shrinkToFit="1"/>
    </xf>
    <xf numFmtId="0" fontId="24" fillId="0" borderId="10" xfId="0" applyFont="1" applyBorder="1" applyAlignment="1">
      <alignment horizontal="center" shrinkToFit="1"/>
    </xf>
    <xf numFmtId="0" fontId="24" fillId="0" borderId="35" xfId="0" applyFont="1" applyBorder="1" applyAlignment="1">
      <alignment horizontal="right" shrinkToFit="1"/>
    </xf>
    <xf numFmtId="0" fontId="24" fillId="0" borderId="36" xfId="0" applyFont="1" applyBorder="1" applyAlignment="1">
      <alignment shrinkToFit="1"/>
    </xf>
    <xf numFmtId="0" fontId="21" fillId="0" borderId="10" xfId="0" applyFont="1" applyBorder="1" applyAlignment="1">
      <alignment shrinkToFit="1"/>
    </xf>
    <xf numFmtId="0" fontId="21" fillId="0" borderId="14" xfId="0" applyFont="1" applyBorder="1" applyAlignment="1">
      <alignment shrinkToFit="1"/>
    </xf>
    <xf numFmtId="0" fontId="21" fillId="0" borderId="18" xfId="0" applyFont="1" applyBorder="1" applyAlignment="1">
      <alignment shrinkToFit="1"/>
    </xf>
    <xf numFmtId="0" fontId="25" fillId="0" borderId="0" xfId="0" applyFont="1"/>
    <xf numFmtId="0" fontId="21" fillId="0" borderId="0" xfId="0" applyFont="1" applyBorder="1"/>
    <xf numFmtId="0" fontId="21" fillId="0" borderId="36" xfId="0" applyFont="1" applyBorder="1" applyAlignment="1">
      <alignment horizontal="left" shrinkToFit="1"/>
    </xf>
    <xf numFmtId="0" fontId="21" fillId="0" borderId="35" xfId="0" applyFont="1" applyBorder="1" applyAlignment="1">
      <alignment horizontal="right" shrinkToFit="1"/>
    </xf>
    <xf numFmtId="0" fontId="21" fillId="0" borderId="37" xfId="0" applyFont="1" applyBorder="1" applyAlignment="1">
      <alignment horizontal="left" shrinkToFit="1"/>
    </xf>
    <xf numFmtId="0" fontId="21" fillId="0" borderId="0" xfId="0" applyFont="1" applyBorder="1" applyAlignment="1">
      <alignment horizontal="right" shrinkToFit="1"/>
    </xf>
    <xf numFmtId="0" fontId="21" fillId="0" borderId="6" xfId="0" applyFont="1" applyBorder="1" applyAlignment="1">
      <alignment horizontal="left" shrinkToFit="1"/>
    </xf>
    <xf numFmtId="0" fontId="21" fillId="0" borderId="38" xfId="0" applyFont="1" applyBorder="1" applyAlignment="1">
      <alignment horizontal="left" shrinkToFit="1"/>
    </xf>
    <xf numFmtId="0" fontId="21" fillId="0" borderId="6" xfId="0" applyFont="1" applyBorder="1" applyAlignment="1">
      <alignment horizontal="right" shrinkToFit="1"/>
    </xf>
    <xf numFmtId="0" fontId="24" fillId="0" borderId="10" xfId="0" applyFont="1" applyBorder="1" applyAlignment="1">
      <alignment shrinkToFit="1"/>
    </xf>
    <xf numFmtId="0" fontId="21" fillId="0" borderId="36" xfId="0" applyFont="1" applyBorder="1" applyAlignment="1">
      <alignment horizontal="right" shrinkToFit="1"/>
    </xf>
    <xf numFmtId="0" fontId="21" fillId="0" borderId="37" xfId="0" applyFont="1" applyBorder="1" applyAlignment="1">
      <alignment horizontal="right" shrinkToFit="1"/>
    </xf>
    <xf numFmtId="0" fontId="21" fillId="0" borderId="38" xfId="0" applyFont="1" applyBorder="1" applyAlignment="1">
      <alignment horizontal="right" shrinkToFit="1"/>
    </xf>
    <xf numFmtId="0" fontId="24" fillId="0" borderId="0" xfId="0" applyFont="1" applyBorder="1" applyAlignment="1">
      <alignment horizontal="right" shrinkToFit="1"/>
    </xf>
    <xf numFmtId="0" fontId="24" fillId="0" borderId="0" xfId="0" applyFont="1" applyBorder="1" applyAlignment="1">
      <alignment shrinkToFit="1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14" fontId="0" fillId="0" borderId="0" xfId="0" applyNumberFormat="1"/>
    <xf numFmtId="0" fontId="2" fillId="0" borderId="0" xfId="0" applyFont="1" applyFill="1" applyBorder="1" applyAlignment="1">
      <alignment horizontal="center"/>
    </xf>
    <xf numFmtId="0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NumberFormat="1"/>
    <xf numFmtId="0" fontId="0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18" fillId="0" borderId="0" xfId="0" applyFont="1"/>
    <xf numFmtId="0" fontId="22" fillId="0" borderId="39" xfId="0" applyFont="1" applyBorder="1" applyAlignment="1">
      <alignment horizontal="right"/>
    </xf>
    <xf numFmtId="0" fontId="22" fillId="0" borderId="33" xfId="0" applyFont="1" applyBorder="1" applyAlignment="1">
      <alignment horizontal="center" vertical="center"/>
    </xf>
    <xf numFmtId="0" fontId="19" fillId="0" borderId="0" xfId="0" applyFont="1"/>
    <xf numFmtId="0" fontId="27" fillId="10" borderId="0" xfId="0" applyFont="1" applyFill="1" applyAlignment="1">
      <alignment horizontal="center" vertical="center"/>
    </xf>
    <xf numFmtId="0" fontId="18" fillId="0" borderId="0" xfId="0" applyFont="1" applyAlignment="1">
      <alignment horizontal="right"/>
    </xf>
    <xf numFmtId="0" fontId="22" fillId="0" borderId="27" xfId="0" applyFont="1" applyBorder="1" applyAlignment="1">
      <alignment horizontal="center" vertical="center"/>
    </xf>
    <xf numFmtId="0" fontId="18" fillId="0" borderId="22" xfId="0" applyFont="1" applyBorder="1"/>
    <xf numFmtId="0" fontId="18" fillId="0" borderId="12" xfId="0" applyNumberFormat="1" applyFont="1" applyBorder="1" applyAlignment="1">
      <alignment horizontal="center"/>
    </xf>
    <xf numFmtId="0" fontId="18" fillId="0" borderId="13" xfId="0" applyNumberFormat="1" applyFont="1" applyBorder="1" applyAlignment="1">
      <alignment horizontal="center"/>
    </xf>
    <xf numFmtId="0" fontId="18" fillId="0" borderId="23" xfId="0" applyFont="1" applyBorder="1"/>
    <xf numFmtId="0" fontId="18" fillId="0" borderId="16" xfId="0" applyNumberFormat="1" applyFont="1" applyBorder="1" applyAlignment="1">
      <alignment horizontal="center"/>
    </xf>
    <xf numFmtId="0" fontId="18" fillId="0" borderId="17" xfId="0" applyNumberFormat="1" applyFont="1" applyBorder="1" applyAlignment="1">
      <alignment horizontal="center"/>
    </xf>
    <xf numFmtId="0" fontId="18" fillId="0" borderId="24" xfId="0" applyFont="1" applyBorder="1"/>
    <xf numFmtId="0" fontId="18" fillId="0" borderId="20" xfId="0" applyNumberFormat="1" applyFont="1" applyBorder="1" applyAlignment="1">
      <alignment horizontal="center"/>
    </xf>
    <xf numFmtId="0" fontId="18" fillId="0" borderId="21" xfId="0" applyNumberFormat="1" applyFont="1" applyBorder="1" applyAlignment="1">
      <alignment horizontal="center"/>
    </xf>
    <xf numFmtId="0" fontId="29" fillId="11" borderId="0" xfId="0" applyFont="1" applyFill="1"/>
    <xf numFmtId="49" fontId="22" fillId="0" borderId="10" xfId="0" applyNumberFormat="1" applyFont="1" applyFill="1" applyBorder="1" applyAlignment="1">
      <alignment wrapText="1"/>
    </xf>
    <xf numFmtId="49" fontId="30" fillId="0" borderId="0" xfId="0" applyNumberFormat="1" applyFont="1" applyBorder="1" applyAlignment="1">
      <alignment horizontal="center" wrapText="1" shrinkToFit="1"/>
    </xf>
    <xf numFmtId="49" fontId="22" fillId="0" borderId="40" xfId="0" applyNumberFormat="1" applyFont="1" applyBorder="1" applyAlignment="1">
      <alignment horizontal="center" vertical="center"/>
    </xf>
    <xf numFmtId="0" fontId="18" fillId="0" borderId="11" xfId="0" applyNumberFormat="1" applyFont="1" applyFill="1" applyBorder="1" applyAlignment="1">
      <alignment horizontal="center" vertical="center" wrapText="1"/>
    </xf>
    <xf numFmtId="0" fontId="18" fillId="0" borderId="12" xfId="0" applyNumberFormat="1" applyFont="1" applyFill="1" applyBorder="1" applyAlignment="1">
      <alignment horizontal="center" vertical="center" wrapText="1"/>
    </xf>
    <xf numFmtId="0" fontId="18" fillId="0" borderId="13" xfId="0" applyNumberFormat="1" applyFont="1" applyFill="1" applyBorder="1" applyAlignment="1">
      <alignment horizontal="center" vertical="center" wrapText="1"/>
    </xf>
    <xf numFmtId="49" fontId="22" fillId="13" borderId="41" xfId="0" applyNumberFormat="1" applyFont="1" applyFill="1" applyBorder="1" applyAlignment="1">
      <alignment horizontal="center" vertical="center"/>
    </xf>
    <xf numFmtId="0" fontId="18" fillId="13" borderId="16" xfId="0" applyNumberFormat="1" applyFont="1" applyFill="1" applyBorder="1" applyAlignment="1">
      <alignment horizontal="center" vertical="center" wrapText="1"/>
    </xf>
    <xf numFmtId="0" fontId="18" fillId="13" borderId="17" xfId="0" applyNumberFormat="1" applyFont="1" applyFill="1" applyBorder="1" applyAlignment="1">
      <alignment horizontal="center" vertical="center" wrapText="1"/>
    </xf>
    <xf numFmtId="49" fontId="22" fillId="0" borderId="41" xfId="0" applyNumberFormat="1" applyFont="1" applyBorder="1" applyAlignment="1">
      <alignment horizontal="center" vertical="center"/>
    </xf>
    <xf numFmtId="0" fontId="18" fillId="0" borderId="16" xfId="0" applyNumberFormat="1" applyFont="1" applyFill="1" applyBorder="1" applyAlignment="1">
      <alignment horizontal="center" vertical="center" wrapText="1"/>
    </xf>
    <xf numFmtId="0" fontId="18" fillId="0" borderId="17" xfId="0" applyNumberFormat="1" applyFont="1" applyFill="1" applyBorder="1" applyAlignment="1">
      <alignment horizontal="center" vertical="center" wrapText="1"/>
    </xf>
    <xf numFmtId="0" fontId="18" fillId="0" borderId="0" xfId="0" applyNumberFormat="1" applyFont="1" applyFill="1" applyBorder="1" applyAlignment="1">
      <alignment horizontal="center" vertical="center" wrapText="1"/>
    </xf>
    <xf numFmtId="49" fontId="22" fillId="0" borderId="42" xfId="0" applyNumberFormat="1" applyFont="1" applyBorder="1" applyAlignment="1">
      <alignment horizontal="center" vertical="center"/>
    </xf>
    <xf numFmtId="0" fontId="18" fillId="0" borderId="20" xfId="0" applyNumberFormat="1" applyFont="1" applyFill="1" applyBorder="1" applyAlignment="1">
      <alignment horizontal="center" vertical="center" wrapText="1"/>
    </xf>
    <xf numFmtId="0" fontId="18" fillId="0" borderId="21" xfId="0" applyNumberFormat="1" applyFont="1" applyFill="1" applyBorder="1" applyAlignment="1">
      <alignment horizontal="center" vertical="center" wrapText="1"/>
    </xf>
    <xf numFmtId="0" fontId="18" fillId="0" borderId="0" xfId="0" applyNumberFormat="1" applyFont="1" applyBorder="1" applyAlignment="1">
      <alignment horizontal="center" vertical="center" wrapText="1"/>
    </xf>
    <xf numFmtId="0" fontId="18" fillId="0" borderId="43" xfId="0" applyNumberFormat="1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/>
    </xf>
    <xf numFmtId="49" fontId="22" fillId="12" borderId="39" xfId="0" applyNumberFormat="1" applyFont="1" applyFill="1" applyBorder="1" applyAlignment="1">
      <alignment horizontal="center" wrapText="1"/>
    </xf>
    <xf numFmtId="49" fontId="22" fillId="12" borderId="33" xfId="0" applyNumberFormat="1" applyFont="1" applyFill="1" applyBorder="1" applyAlignment="1">
      <alignment horizontal="center" wrapText="1"/>
    </xf>
    <xf numFmtId="49" fontId="22" fillId="12" borderId="34" xfId="0" applyNumberFormat="1" applyFont="1" applyFill="1" applyBorder="1" applyAlignment="1">
      <alignment horizontal="center" wrapText="1"/>
    </xf>
    <xf numFmtId="0" fontId="24" fillId="0" borderId="39" xfId="0" applyFont="1" applyBorder="1" applyAlignment="1">
      <alignment horizontal="center" shrinkToFit="1"/>
    </xf>
    <xf numFmtId="0" fontId="24" fillId="0" borderId="33" xfId="0" applyFont="1" applyBorder="1" applyAlignment="1">
      <alignment horizontal="center" shrinkToFit="1"/>
    </xf>
    <xf numFmtId="0" fontId="24" fillId="0" borderId="34" xfId="0" applyFont="1" applyBorder="1" applyAlignment="1">
      <alignment horizontal="center" shrinkToFit="1"/>
    </xf>
    <xf numFmtId="0" fontId="24" fillId="0" borderId="0" xfId="0" applyFont="1" applyBorder="1" applyAlignment="1">
      <alignment horizontal="center" shrinkToFit="1"/>
    </xf>
    <xf numFmtId="0" fontId="18" fillId="0" borderId="22" xfId="0" applyNumberFormat="1" applyFont="1" applyFill="1" applyBorder="1" applyAlignment="1">
      <alignment horizontal="center" vertical="center" wrapText="1"/>
    </xf>
    <xf numFmtId="0" fontId="18" fillId="13" borderId="23" xfId="0" applyNumberFormat="1" applyFont="1" applyFill="1" applyBorder="1" applyAlignment="1">
      <alignment horizontal="center" vertical="center" wrapText="1"/>
    </xf>
    <xf numFmtId="0" fontId="18" fillId="0" borderId="23" xfId="0" applyNumberFormat="1" applyFont="1" applyFill="1" applyBorder="1" applyAlignment="1">
      <alignment horizontal="center" vertical="center" wrapText="1"/>
    </xf>
    <xf numFmtId="0" fontId="18" fillId="0" borderId="24" xfId="0" applyNumberFormat="1" applyFont="1" applyFill="1" applyBorder="1" applyAlignment="1">
      <alignment horizontal="center" vertical="center" wrapText="1"/>
    </xf>
    <xf numFmtId="0" fontId="12" fillId="0" borderId="4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208"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border outline="0">
        <right style="thin">
          <color theme="0"/>
        </right>
        <bottom style="thin">
          <color theme="0"/>
        </bottom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left" vertical="bottom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figeac.legta.free.fr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173125</xdr:colOff>
      <xdr:row>15</xdr:row>
      <xdr:rowOff>171022</xdr:rowOff>
    </xdr:from>
    <xdr:to>
      <xdr:col>4</xdr:col>
      <xdr:colOff>6203</xdr:colOff>
      <xdr:row>18</xdr:row>
      <xdr:rowOff>163783</xdr:rowOff>
    </xdr:to>
    <xdr:sp macro="" textlink="">
      <xdr:nvSpPr>
        <xdr:cNvPr id="2" name="Rectangle à coins arrondis 1"/>
        <xdr:cNvSpPr/>
      </xdr:nvSpPr>
      <xdr:spPr>
        <a:xfrm>
          <a:off x="173125" y="3038047"/>
          <a:ext cx="2881078" cy="745236"/>
        </a:xfrm>
        <a:prstGeom prst="roundRect">
          <a:avLst/>
        </a:prstGeom>
        <a:noFill/>
        <a:ln>
          <a:solidFill>
            <a:schemeClr val="bg1">
              <a:lumMod val="75000"/>
            </a:schemeClr>
          </a:solidFill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t"/>
        <a:lstStyle/>
        <a:p>
          <a:pPr lvl="1" algn="l"/>
          <a:endParaRPr lang="fr-FR" sz="1050">
            <a:noFill/>
          </a:endParaRPr>
        </a:p>
      </xdr:txBody>
    </xdr:sp>
    <xdr:clientData/>
  </xdr:twoCellAnchor>
  <xdr:twoCellAnchor editAs="oneCell">
    <xdr:from>
      <xdr:col>15</xdr:col>
      <xdr:colOff>77769</xdr:colOff>
      <xdr:row>34</xdr:row>
      <xdr:rowOff>0</xdr:rowOff>
    </xdr:from>
    <xdr:to>
      <xdr:col>19</xdr:col>
      <xdr:colOff>165243</xdr:colOff>
      <xdr:row>38</xdr:row>
      <xdr:rowOff>48598</xdr:rowOff>
    </xdr:to>
    <xdr:pic>
      <xdr:nvPicPr>
        <xdr:cNvPr id="3" name="Image 2" descr="CIAS de Rignac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31594" y="6705600"/>
          <a:ext cx="3135474" cy="810598"/>
        </a:xfrm>
        <a:prstGeom prst="rect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</xdr:pic>
    <xdr:clientData/>
  </xdr:twoCellAnchor>
  <xdr:twoCellAnchor>
    <xdr:from>
      <xdr:col>5</xdr:col>
      <xdr:colOff>97190</xdr:colOff>
      <xdr:row>8</xdr:row>
      <xdr:rowOff>116597</xdr:rowOff>
    </xdr:from>
    <xdr:to>
      <xdr:col>8</xdr:col>
      <xdr:colOff>285343</xdr:colOff>
      <xdr:row>10</xdr:row>
      <xdr:rowOff>165696</xdr:rowOff>
    </xdr:to>
    <xdr:sp macro="[0]!menu2" textlink="">
      <xdr:nvSpPr>
        <xdr:cNvPr id="4" name="Organigramme : Terminateur 3"/>
        <xdr:cNvSpPr/>
      </xdr:nvSpPr>
      <xdr:spPr>
        <a:xfrm>
          <a:off x="3907190" y="1650122"/>
          <a:ext cx="2474153" cy="430099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accent6">
                  <a:lumMod val="75000"/>
                </a:schemeClr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</a:rPr>
            <a:t>Fiche détaillée d'un élève</a:t>
          </a:r>
        </a:p>
      </xdr:txBody>
    </xdr:sp>
    <xdr:clientData/>
  </xdr:twoCellAnchor>
  <xdr:twoCellAnchor>
    <xdr:from>
      <xdr:col>15</xdr:col>
      <xdr:colOff>651199</xdr:colOff>
      <xdr:row>0</xdr:row>
      <xdr:rowOff>174938</xdr:rowOff>
    </xdr:from>
    <xdr:to>
      <xdr:col>17</xdr:col>
      <xdr:colOff>641479</xdr:colOff>
      <xdr:row>5</xdr:row>
      <xdr:rowOff>29146</xdr:rowOff>
    </xdr:to>
    <xdr:sp macro="[0]!plein_ecran" textlink="">
      <xdr:nvSpPr>
        <xdr:cNvPr id="5" name="Organigramme : Terminateur 4"/>
        <xdr:cNvSpPr/>
      </xdr:nvSpPr>
      <xdr:spPr>
        <a:xfrm>
          <a:off x="12205024" y="174938"/>
          <a:ext cx="1514280" cy="806708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OUVRIR PLEIN ECRAN</a:t>
          </a:r>
        </a:p>
      </xdr:txBody>
    </xdr:sp>
    <xdr:clientData/>
  </xdr:twoCellAnchor>
  <xdr:twoCellAnchor>
    <xdr:from>
      <xdr:col>17</xdr:col>
      <xdr:colOff>690076</xdr:colOff>
      <xdr:row>0</xdr:row>
      <xdr:rowOff>165220</xdr:rowOff>
    </xdr:from>
    <xdr:to>
      <xdr:col>19</xdr:col>
      <xdr:colOff>709515</xdr:colOff>
      <xdr:row>5</xdr:row>
      <xdr:rowOff>26043</xdr:rowOff>
    </xdr:to>
    <xdr:sp macro="[0]!Fermer_plein_écran" textlink="">
      <xdr:nvSpPr>
        <xdr:cNvPr id="6" name="Organigramme : Terminateur 5"/>
        <xdr:cNvSpPr/>
      </xdr:nvSpPr>
      <xdr:spPr>
        <a:xfrm>
          <a:off x="13767901" y="165220"/>
          <a:ext cx="1543439" cy="813323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i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FERMER PLEIN ECRAN</a:t>
          </a:r>
        </a:p>
      </xdr:txBody>
    </xdr:sp>
    <xdr:clientData/>
  </xdr:twoCellAnchor>
  <xdr:twoCellAnchor>
    <xdr:from>
      <xdr:col>0</xdr:col>
      <xdr:colOff>216354</xdr:colOff>
      <xdr:row>35</xdr:row>
      <xdr:rowOff>19439</xdr:rowOff>
    </xdr:from>
    <xdr:to>
      <xdr:col>4</xdr:col>
      <xdr:colOff>437065</xdr:colOff>
      <xdr:row>38</xdr:row>
      <xdr:rowOff>142607</xdr:rowOff>
    </xdr:to>
    <xdr:sp macro="" textlink="">
      <xdr:nvSpPr>
        <xdr:cNvPr id="7" name="Rectangle à coins arrondis 6"/>
        <xdr:cNvSpPr/>
      </xdr:nvSpPr>
      <xdr:spPr>
        <a:xfrm>
          <a:off x="216354" y="6915539"/>
          <a:ext cx="3268711" cy="694668"/>
        </a:xfrm>
        <a:prstGeom prst="round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t"/>
        <a:lstStyle/>
        <a:p>
          <a:pPr lvl="1" algn="l"/>
          <a:endParaRPr lang="fr-FR" sz="105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320742</xdr:colOff>
      <xdr:row>35</xdr:row>
      <xdr:rowOff>142593</xdr:rowOff>
    </xdr:from>
    <xdr:to>
      <xdr:col>2</xdr:col>
      <xdr:colOff>191284</xdr:colOff>
      <xdr:row>38</xdr:row>
      <xdr:rowOff>19424</xdr:rowOff>
    </xdr:to>
    <xdr:sp macro="[0]!Quitterclasseur" textlink="">
      <xdr:nvSpPr>
        <xdr:cNvPr id="8" name="Organigramme : Terminateur 7"/>
        <xdr:cNvSpPr/>
      </xdr:nvSpPr>
      <xdr:spPr>
        <a:xfrm>
          <a:off x="320742" y="7038693"/>
          <a:ext cx="1394542" cy="448331"/>
        </a:xfrm>
        <a:prstGeom prst="flowChartTerminator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</a:rPr>
            <a:t>QUITTER</a:t>
          </a:r>
        </a:p>
      </xdr:txBody>
    </xdr:sp>
    <xdr:clientData/>
  </xdr:twoCellAnchor>
  <xdr:twoCellAnchor>
    <xdr:from>
      <xdr:col>2</xdr:col>
      <xdr:colOff>349901</xdr:colOff>
      <xdr:row>35</xdr:row>
      <xdr:rowOff>145775</xdr:rowOff>
    </xdr:from>
    <xdr:to>
      <xdr:col>4</xdr:col>
      <xdr:colOff>278757</xdr:colOff>
      <xdr:row>38</xdr:row>
      <xdr:rowOff>19423</xdr:rowOff>
    </xdr:to>
    <xdr:sp macro="" textlink="">
      <xdr:nvSpPr>
        <xdr:cNvPr id="9" name="Organigramme : Terminateur 8"/>
        <xdr:cNvSpPr/>
      </xdr:nvSpPr>
      <xdr:spPr>
        <a:xfrm>
          <a:off x="1873901" y="7041875"/>
          <a:ext cx="1452856" cy="445148"/>
        </a:xfrm>
        <a:prstGeom prst="flowChartTerminator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rgbClr val="009900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</a:rPr>
            <a:t>SAUVEGARDER</a:t>
          </a:r>
        </a:p>
      </xdr:txBody>
    </xdr:sp>
    <xdr:clientData/>
  </xdr:twoCellAnchor>
  <xdr:twoCellAnchor>
    <xdr:from>
      <xdr:col>4</xdr:col>
      <xdr:colOff>719951</xdr:colOff>
      <xdr:row>32</xdr:row>
      <xdr:rowOff>74644</xdr:rowOff>
    </xdr:from>
    <xdr:to>
      <xdr:col>15</xdr:col>
      <xdr:colOff>19439</xdr:colOff>
      <xdr:row>39</xdr:row>
      <xdr:rowOff>145791</xdr:rowOff>
    </xdr:to>
    <xdr:sp macro="" textlink="">
      <xdr:nvSpPr>
        <xdr:cNvPr id="10" name="Rectangle à coins arrondis 9"/>
        <xdr:cNvSpPr/>
      </xdr:nvSpPr>
      <xdr:spPr>
        <a:xfrm>
          <a:off x="3767951" y="6399244"/>
          <a:ext cx="7805313" cy="1404647"/>
        </a:xfrm>
        <a:prstGeom prst="round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t"/>
        <a:lstStyle/>
        <a:p>
          <a:pPr lvl="1" algn="l"/>
          <a:endParaRPr lang="fr-FR" sz="105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94086</xdr:colOff>
      <xdr:row>2</xdr:row>
      <xdr:rowOff>64944</xdr:rowOff>
    </xdr:from>
    <xdr:to>
      <xdr:col>8</xdr:col>
      <xdr:colOff>282239</xdr:colOff>
      <xdr:row>4</xdr:row>
      <xdr:rowOff>114044</xdr:rowOff>
    </xdr:to>
    <xdr:sp macro="[0]!menu1" textlink="">
      <xdr:nvSpPr>
        <xdr:cNvPr id="11" name="Organigramme : Terminateur 10"/>
        <xdr:cNvSpPr/>
      </xdr:nvSpPr>
      <xdr:spPr>
        <a:xfrm>
          <a:off x="3904086" y="445944"/>
          <a:ext cx="2474153" cy="430100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Ajouter</a:t>
          </a:r>
          <a:r>
            <a:rPr lang="fr-FR" sz="1400" b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 un </a:t>
          </a:r>
          <a:r>
            <a:rPr lang="fr-FR" sz="1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élève</a:t>
          </a:r>
        </a:p>
      </xdr:txBody>
    </xdr:sp>
    <xdr:clientData/>
  </xdr:twoCellAnchor>
  <xdr:twoCellAnchor>
    <xdr:from>
      <xdr:col>8</xdr:col>
      <xdr:colOff>379056</xdr:colOff>
      <xdr:row>18</xdr:row>
      <xdr:rowOff>116597</xdr:rowOff>
    </xdr:from>
    <xdr:to>
      <xdr:col>12</xdr:col>
      <xdr:colOff>333939</xdr:colOff>
      <xdr:row>20</xdr:row>
      <xdr:rowOff>165696</xdr:rowOff>
    </xdr:to>
    <xdr:sp macro="[0]!Etudes_Semaine" textlink="">
      <xdr:nvSpPr>
        <xdr:cNvPr id="12" name="Organigramme : Terminateur 11"/>
        <xdr:cNvSpPr/>
      </xdr:nvSpPr>
      <xdr:spPr>
        <a:xfrm>
          <a:off x="6475056" y="3736097"/>
          <a:ext cx="3241008" cy="439624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Imprimer</a:t>
          </a:r>
          <a:r>
            <a:rPr lang="fr-FR" sz="1400" b="0" cap="none" spc="0" baseline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é</a:t>
          </a:r>
          <a:r>
            <a:rPr lang="fr-FR" sz="14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tudes de la semaine</a:t>
          </a:r>
        </a:p>
      </xdr:txBody>
    </xdr:sp>
    <xdr:clientData/>
  </xdr:twoCellAnchor>
  <xdr:twoCellAnchor>
    <xdr:from>
      <xdr:col>8</xdr:col>
      <xdr:colOff>398496</xdr:colOff>
      <xdr:row>22</xdr:row>
      <xdr:rowOff>35710</xdr:rowOff>
    </xdr:from>
    <xdr:to>
      <xdr:col>12</xdr:col>
      <xdr:colOff>340554</xdr:colOff>
      <xdr:row>24</xdr:row>
      <xdr:rowOff>94528</xdr:rowOff>
    </xdr:to>
    <xdr:sp macro="[0]!ETUDES" textlink="">
      <xdr:nvSpPr>
        <xdr:cNvPr id="13" name="Organigramme : Terminateur 12"/>
        <xdr:cNvSpPr/>
      </xdr:nvSpPr>
      <xdr:spPr>
        <a:xfrm>
          <a:off x="6494496" y="4426735"/>
          <a:ext cx="3228183" cy="439818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Modifications études de la semaine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1085645</xdr:colOff>
      <xdr:row>4</xdr:row>
      <xdr:rowOff>143386</xdr:rowOff>
    </xdr:from>
    <xdr:to>
      <xdr:col>5</xdr:col>
      <xdr:colOff>185686</xdr:colOff>
      <xdr:row>6</xdr:row>
      <xdr:rowOff>152912</xdr:rowOff>
    </xdr:to>
    <xdr:sp macro="[0]!Retour" textlink="">
      <xdr:nvSpPr>
        <xdr:cNvPr id="2" name="Organigramme : Alternative 1"/>
        <xdr:cNvSpPr/>
      </xdr:nvSpPr>
      <xdr:spPr>
        <a:xfrm>
          <a:off x="3238295" y="53521486"/>
          <a:ext cx="2348066" cy="390526"/>
        </a:xfrm>
        <a:prstGeom prst="flowChartAlternateProcess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0">
              <a:solidFill>
                <a:srgbClr val="009900"/>
              </a:solidFill>
            </a:rPr>
            <a:t>Retour à la page d'acceuil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557561</xdr:colOff>
      <xdr:row>12</xdr:row>
      <xdr:rowOff>116159</xdr:rowOff>
    </xdr:from>
    <xdr:to>
      <xdr:col>9</xdr:col>
      <xdr:colOff>313628</xdr:colOff>
      <xdr:row>14</xdr:row>
      <xdr:rowOff>4999</xdr:rowOff>
    </xdr:to>
    <xdr:sp macro="[0]!Module11.Retour" textlink="">
      <xdr:nvSpPr>
        <xdr:cNvPr id="2" name="Organigramme : Alternative 1"/>
        <xdr:cNvSpPr/>
      </xdr:nvSpPr>
      <xdr:spPr>
        <a:xfrm>
          <a:off x="2900711" y="6316934"/>
          <a:ext cx="4499517" cy="288890"/>
        </a:xfrm>
        <a:prstGeom prst="flowChartAlternateProcess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0">
              <a:solidFill>
                <a:srgbClr val="009900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</a:rPr>
            <a:t>Retour à la page d'acceuil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1181100</xdr:colOff>
      <xdr:row>13</xdr:row>
      <xdr:rowOff>66675</xdr:rowOff>
    </xdr:from>
    <xdr:to>
      <xdr:col>6</xdr:col>
      <xdr:colOff>1095375</xdr:colOff>
      <xdr:row>16</xdr:row>
      <xdr:rowOff>133350</xdr:rowOff>
    </xdr:to>
    <xdr:sp macro="[0]!ETUDES" textlink="">
      <xdr:nvSpPr>
        <xdr:cNvPr id="2" name="Ellipse 1"/>
        <xdr:cNvSpPr/>
      </xdr:nvSpPr>
      <xdr:spPr>
        <a:xfrm>
          <a:off x="8648700" y="2657475"/>
          <a:ext cx="2771775" cy="6667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19050</xdr:colOff>
      <xdr:row>17</xdr:row>
      <xdr:rowOff>19050</xdr:rowOff>
    </xdr:from>
    <xdr:to>
      <xdr:col>4</xdr:col>
      <xdr:colOff>19050</xdr:colOff>
      <xdr:row>19</xdr:row>
      <xdr:rowOff>28575</xdr:rowOff>
    </xdr:to>
    <xdr:sp macro="[0]!Retour" textlink="">
      <xdr:nvSpPr>
        <xdr:cNvPr id="3" name="Organigramme : Alternative 2"/>
        <xdr:cNvSpPr/>
      </xdr:nvSpPr>
      <xdr:spPr>
        <a:xfrm>
          <a:off x="2047875" y="3400425"/>
          <a:ext cx="5438775" cy="390525"/>
        </a:xfrm>
        <a:prstGeom prst="flowChartAlternateProcess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0">
              <a:solidFill>
                <a:srgbClr val="009900"/>
              </a:solidFill>
            </a:rPr>
            <a:t>Retour à la page d'acceuil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557561</xdr:colOff>
      <xdr:row>56</xdr:row>
      <xdr:rowOff>116159</xdr:rowOff>
    </xdr:from>
    <xdr:to>
      <xdr:col>7</xdr:col>
      <xdr:colOff>313628</xdr:colOff>
      <xdr:row>58</xdr:row>
      <xdr:rowOff>4999</xdr:rowOff>
    </xdr:to>
    <xdr:sp macro="[0]!Retour" textlink="">
      <xdr:nvSpPr>
        <xdr:cNvPr id="2" name="Organigramme : Alternative 1"/>
        <xdr:cNvSpPr/>
      </xdr:nvSpPr>
      <xdr:spPr>
        <a:xfrm>
          <a:off x="3319811" y="11527109"/>
          <a:ext cx="3366042" cy="269840"/>
        </a:xfrm>
        <a:prstGeom prst="flowChartAlternateProcess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0">
              <a:solidFill>
                <a:srgbClr val="009900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</a:rPr>
            <a:t>Retour à la page d'acceuil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557561</xdr:colOff>
      <xdr:row>56</xdr:row>
      <xdr:rowOff>116159</xdr:rowOff>
    </xdr:from>
    <xdr:to>
      <xdr:col>7</xdr:col>
      <xdr:colOff>313628</xdr:colOff>
      <xdr:row>58</xdr:row>
      <xdr:rowOff>4999</xdr:rowOff>
    </xdr:to>
    <xdr:sp macro="[0]!Retour" textlink="">
      <xdr:nvSpPr>
        <xdr:cNvPr id="2" name="Organigramme : Alternative 1"/>
        <xdr:cNvSpPr/>
      </xdr:nvSpPr>
      <xdr:spPr>
        <a:xfrm>
          <a:off x="3319811" y="11527109"/>
          <a:ext cx="3366042" cy="269840"/>
        </a:xfrm>
        <a:prstGeom prst="flowChartAlternateProcess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0">
              <a:solidFill>
                <a:srgbClr val="009900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</a:rPr>
            <a:t>Retour à la page d'acceuil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557561</xdr:colOff>
      <xdr:row>98</xdr:row>
      <xdr:rowOff>116159</xdr:rowOff>
    </xdr:from>
    <xdr:to>
      <xdr:col>7</xdr:col>
      <xdr:colOff>313628</xdr:colOff>
      <xdr:row>100</xdr:row>
      <xdr:rowOff>4999</xdr:rowOff>
    </xdr:to>
    <xdr:sp macro="[0]!Retour" textlink="">
      <xdr:nvSpPr>
        <xdr:cNvPr id="2" name="Organigramme : Alternative 1"/>
        <xdr:cNvSpPr/>
      </xdr:nvSpPr>
      <xdr:spPr>
        <a:xfrm>
          <a:off x="3319811" y="20061509"/>
          <a:ext cx="3366042" cy="269840"/>
        </a:xfrm>
        <a:prstGeom prst="flowChartAlternateProcess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0">
              <a:solidFill>
                <a:srgbClr val="009900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</a:rPr>
            <a:t>Retour à la page d'acceuil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557561</xdr:colOff>
      <xdr:row>98</xdr:row>
      <xdr:rowOff>116159</xdr:rowOff>
    </xdr:from>
    <xdr:to>
      <xdr:col>7</xdr:col>
      <xdr:colOff>313628</xdr:colOff>
      <xdr:row>100</xdr:row>
      <xdr:rowOff>4999</xdr:rowOff>
    </xdr:to>
    <xdr:sp macro="[0]!Retour" textlink="">
      <xdr:nvSpPr>
        <xdr:cNvPr id="2" name="Organigramme : Alternative 1"/>
        <xdr:cNvSpPr/>
      </xdr:nvSpPr>
      <xdr:spPr>
        <a:xfrm>
          <a:off x="3319811" y="20061509"/>
          <a:ext cx="3366042" cy="269840"/>
        </a:xfrm>
        <a:prstGeom prst="flowChartAlternateProcess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0">
              <a:solidFill>
                <a:srgbClr val="009900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</a:rPr>
            <a:t>Retour à la page d'acceuil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ableaulistesenfants" displayName="Tableaulistesenfants" ref="A1:GG4" totalsRowShown="0" headerRowDxfId="207" dataDxfId="206">
  <autoFilter ref="A1:GG4"/>
  <sortState ref="A2:FQ279">
    <sortCondition ref="E1:E279"/>
  </sortState>
  <tableColumns count="189">
    <tableColumn id="2" name="Nom" dataDxfId="205"/>
    <tableColumn id="7" name="Prénom" dataDxfId="204"/>
    <tableColumn id="3" name="Date de naissance" dataDxfId="203"/>
    <tableColumn id="4" name="Age" dataDxfId="202"/>
    <tableColumn id="21" name="Classe" dataDxfId="201"/>
    <tableColumn id="12" name="Régime" dataDxfId="200"/>
    <tableColumn id="13" name="Genre" dataDxfId="199"/>
    <tableColumn id="25" name="a venir" dataDxfId="198"/>
    <tableColumn id="26" name="a venir2" dataDxfId="197"/>
    <tableColumn id="27" name="Colonne3" dataDxfId="196"/>
    <tableColumn id="31" name="Dossier Complet ?" dataDxfId="195"/>
    <tableColumn id="28" name="Chambre" dataDxfId="194"/>
    <tableColumn id="11" name="N° de Casier" dataDxfId="193"/>
    <tableColumn id="10" name="Prénom Rep Légal 1" dataDxfId="192"/>
    <tableColumn id="9" name="Adresse 1" dataDxfId="191"/>
    <tableColumn id="14" name="Code Postal 1" dataDxfId="190"/>
    <tableColumn id="16" name="Ville 1" dataDxfId="189"/>
    <tableColumn id="15" name="Tel fixe 1" dataDxfId="188"/>
    <tableColumn id="6" name="Tel Mob 1" dataDxfId="187"/>
    <tableColumn id="5" name="E.Mail 1" dataDxfId="186"/>
    <tableColumn id="1" name="Chambre2" dataDxfId="185"/>
    <tableColumn id="29" name="Civilité 2" dataDxfId="184"/>
    <tableColumn id="17" name="Nom Rep Légal 2" dataDxfId="183"/>
    <tableColumn id="19" name="Prénom Rep Légal 2" dataDxfId="182"/>
    <tableColumn id="18" name="Adresse 2" dataDxfId="181"/>
    <tableColumn id="24" name="Code Postal 2" dataDxfId="180"/>
    <tableColumn id="23" name="Ville 2" dataDxfId="179"/>
    <tableColumn id="22" name="Tel Fixe 2" dataDxfId="178"/>
    <tableColumn id="30" name="Tel Mobile 2" dataDxfId="177"/>
    <tableColumn id="20" name="E Mail 2 " dataDxfId="176"/>
    <tableColumn id="8" name="Lien Parenté 2" dataDxfId="175"/>
    <tableColumn id="32" name="Validation" dataDxfId="174"/>
    <tableColumn id="33" name="Colonne1" dataDxfId="173"/>
    <tableColumn id="34" name="Colonne2" dataDxfId="172"/>
    <tableColumn id="35" name="Septembre" dataDxfId="171"/>
    <tableColumn id="36" name="Octobre" dataDxfId="170"/>
    <tableColumn id="37" name="Novembre" dataDxfId="169"/>
    <tableColumn id="38" name="Décembre" dataDxfId="168"/>
    <tableColumn id="39" name="Janvier" dataDxfId="167"/>
    <tableColumn id="40" name="Février" dataDxfId="166"/>
    <tableColumn id="41" name="Mars" dataDxfId="165"/>
    <tableColumn id="42" name="Avril" dataDxfId="164"/>
    <tableColumn id="43" name="Mai" dataDxfId="163"/>
    <tableColumn id="44" name="Juin" dataDxfId="162"/>
    <tableColumn id="45" name="Juillet" dataDxfId="161"/>
    <tableColumn id="46" name="Vacances de la Toussaint" dataDxfId="160"/>
    <tableColumn id="47" name="Vacances de Noël" dataDxfId="159"/>
    <tableColumn id="48" name="Vacances d'Hivers" dataDxfId="158"/>
    <tableColumn id="49" name="Vacances de Päques" dataDxfId="157"/>
    <tableColumn id="50" name="Vacances d'été" dataDxfId="156"/>
    <tableColumn id="51" name="Camp 1" dataDxfId="155"/>
    <tableColumn id="52" name="Camp 2" dataDxfId="154"/>
    <tableColumn id="53" name="Camp 3" dataDxfId="153"/>
    <tableColumn id="55" name="Camp4" dataDxfId="152"/>
    <tableColumn id="64" name="Autorisation1" dataDxfId="151"/>
    <tableColumn id="63" name="Autorisation2" dataDxfId="150"/>
    <tableColumn id="62" name="Autorisation3" dataDxfId="149"/>
    <tableColumn id="61" name="Autorisation4" dataDxfId="148"/>
    <tableColumn id="60" name="Mercredi" dataDxfId="147"/>
    <tableColumn id="118" name="Mercredi1" dataDxfId="146"/>
    <tableColumn id="119" name="Autorisation7" dataDxfId="145"/>
    <tableColumn id="120" name="Autorisation8" dataDxfId="144"/>
    <tableColumn id="121" name="Autorisation9" dataDxfId="143"/>
    <tableColumn id="122" name="Autorisation10" dataDxfId="142"/>
    <tableColumn id="59" name="Remarque" dataDxfId="141"/>
    <tableColumn id="131" name="Diphtérie" dataDxfId="140"/>
    <tableColumn id="145" name="Diphtérie2" dataDxfId="139"/>
    <tableColumn id="146" name="Date" dataDxfId="138"/>
    <tableColumn id="147" name="Dimanche" dataDxfId="137"/>
    <tableColumn id="148" name="lundi" dataDxfId="136"/>
    <tableColumn id="149" name="Date2" dataDxfId="135"/>
    <tableColumn id="150" name="5 jours" dataDxfId="134"/>
    <tableColumn id="151" name="4 jours" dataDxfId="133"/>
    <tableColumn id="152" name="Date3" dataDxfId="132"/>
    <tableColumn id="153" name="DT polio" dataDxfId="131"/>
    <tableColumn id="154" name="DT polio2" dataDxfId="130"/>
    <tableColumn id="155" name="Date4" dataDxfId="129"/>
    <tableColumn id="156" name="Tétracoq" dataDxfId="128"/>
    <tableColumn id="157" name="Tétracoq2" dataDxfId="127"/>
    <tableColumn id="158" name="Date5" dataDxfId="126"/>
    <tableColumn id="159" name="BCG" dataDxfId="125"/>
    <tableColumn id="160" name="BCG2" dataDxfId="124"/>
    <tableColumn id="161" name="Date6" dataDxfId="123"/>
    <tableColumn id="162" name="Hépatite B" dataDxfId="122"/>
    <tableColumn id="163" name="Hépatite B2" dataDxfId="121"/>
    <tableColumn id="164" name="Date7" dataDxfId="120"/>
    <tableColumn id="165" name="Rubéole-" dataDxfId="119"/>
    <tableColumn id="166" name="Rubéole-2" dataDxfId="118"/>
    <tableColumn id="167" name="Date8" dataDxfId="117"/>
    <tableColumn id="168" name="Coqueluche" dataDxfId="116"/>
    <tableColumn id="169" name="Coqueluche2" dataDxfId="115"/>
    <tableColumn id="170" name="Date9" dataDxfId="114"/>
    <tableColumn id="171" name="Autres (préciser)" dataDxfId="113"/>
    <tableColumn id="172" name="Autres (préciser)2" dataDxfId="112"/>
    <tableColumn id="173" name="Date10" dataDxfId="111"/>
    <tableColumn id="97" name="Allergies Médicamenteuses" dataDxfId="110"/>
    <tableColumn id="123" name="Allergies Médicamenteuses1" dataDxfId="109"/>
    <tableColumn id="96" name="asthme" dataDxfId="108"/>
    <tableColumn id="95" name="asthme1" dataDxfId="107"/>
    <tableColumn id="124" name="Précisez la cause" dataDxfId="106"/>
    <tableColumn id="94" name="Végétarien" dataDxfId="105"/>
    <tableColumn id="93" name="Végétalien" dataDxfId="104"/>
    <tableColumn id="125" name="Sans Porc" dataDxfId="103"/>
    <tableColumn id="92" name="Sans Aïl, Oignon, Echalote, Champignon" dataDxfId="102"/>
    <tableColumn id="91" name="chambre3" dataDxfId="101"/>
    <tableColumn id="126" name="Allergies Alimentaires2" dataDxfId="100"/>
    <tableColumn id="90" name="Allergies Alimentaires3" dataDxfId="99"/>
    <tableColumn id="89" name="Allergies Alimentaires4" dataDxfId="98"/>
    <tableColumn id="127" name="Allergies Alimentaires5" dataDxfId="97"/>
    <tableColumn id="88" name="Allergies Alimentaires6" dataDxfId="96"/>
    <tableColumn id="87" name="chambre4" dataDxfId="95"/>
    <tableColumn id="128" name="Autres Allergies 2" dataDxfId="94"/>
    <tableColumn id="86" name="Autres Allergies 3" dataDxfId="93"/>
    <tableColumn id="85" name="Autres Allergies 4" dataDxfId="92"/>
    <tableColumn id="129" name="Autres Allergies 5" dataDxfId="91"/>
    <tableColumn id="84" name="Autres Allergies 6" dataDxfId="90"/>
    <tableColumn id="83" name="traitement médical " dataDxfId="89"/>
    <tableColumn id="130" name="traitement médical 2" dataDxfId="88"/>
    <tableColumn id="82" name="RUBÉOLE   " dataDxfId="87"/>
    <tableColumn id="81" name="RUBÉOLE   2" dataDxfId="86"/>
    <tableColumn id="80" name="VARICELLE   " dataDxfId="85"/>
    <tableColumn id="79" name="VARICELLE   2" dataDxfId="84"/>
    <tableColumn id="132" name="ANGINE   " dataDxfId="83"/>
    <tableColumn id="105" name="ANGINE   2" dataDxfId="82"/>
    <tableColumn id="78" name="SCARLATINE   " dataDxfId="81"/>
    <tableColumn id="77" name="SCARLATINE   2" dataDxfId="80"/>
    <tableColumn id="58" name="COQUELUCHE   " dataDxfId="79"/>
    <tableColumn id="57" name="COQUELUCHE   2" dataDxfId="78"/>
    <tableColumn id="56" name="ROUGEOLE   " dataDxfId="77"/>
    <tableColumn id="72" name="ROUGEOLE   2" dataDxfId="76"/>
    <tableColumn id="71" name="OREILLONS   " dataDxfId="75"/>
    <tableColumn id="70" name="OREILLONS   2" dataDxfId="74"/>
    <tableColumn id="69" name="OTITE     " dataDxfId="73"/>
    <tableColumn id="68" name="OTITE     2" dataDxfId="72"/>
    <tableColumn id="67" name="RHUMATISME " dataDxfId="71"/>
    <tableColumn id="66" name="RHUMATISME 2" dataDxfId="70"/>
    <tableColumn id="65" name="Difficultés de santé" dataDxfId="69"/>
    <tableColumn id="74" name="Occurrence2" dataDxfId="68">
      <calculatedColumnFormula>IF([Chambre]*1='CHAMBRES FILLES 2e ETAGE'!$A$5,1,0)</calculatedColumnFormula>
    </tableColumn>
    <tableColumn id="75" name="Séquence3" dataDxfId="67">
      <calculatedColumnFormula>IF([Occurrence2]=0,0,SUM($EH$2:EH2))</calculatedColumnFormula>
    </tableColumn>
    <tableColumn id="99" name="Occurrence3" dataDxfId="66">
      <calculatedColumnFormula>IF([Chambre]*1='CHAMBRES FILLES 2e ETAGE'!$A$11,1,0)</calculatedColumnFormula>
    </tableColumn>
    <tableColumn id="98" name="Séquence4" dataDxfId="65">
      <calculatedColumnFormula>IF([Occurrence3]=0,0,SUM($EJ$2:EJ2))</calculatedColumnFormula>
    </tableColumn>
    <tableColumn id="133" name="Occurrence4" dataDxfId="64">
      <calculatedColumnFormula>IF([Chambre]*1='CHAMBRES FILLES 2e ETAGE'!$A$17,1,0)</calculatedColumnFormula>
    </tableColumn>
    <tableColumn id="76" name="Séquence5" dataDxfId="63">
      <calculatedColumnFormula>IF([Occurrence4]=0,0,SUM($EL$2:EL2))</calculatedColumnFormula>
    </tableColumn>
    <tableColumn id="134" name="Occurrence5" dataDxfId="62">
      <calculatedColumnFormula>IF([Chambre]*1='CHAMBRES FILLES 2e ETAGE'!$A$23,1,0)</calculatedColumnFormula>
    </tableColumn>
    <tableColumn id="100" name="Séquence6" dataDxfId="61">
      <calculatedColumnFormula>IF([Occurrence5]=0,0,SUM($EN$2:EN2))</calculatedColumnFormula>
    </tableColumn>
    <tableColumn id="104" name="Occurrence6" dataDxfId="60">
      <calculatedColumnFormula>IF([Chambre]*1='CHAMBRES FILLES 2e ETAGE'!$A$29,1,0)</calculatedColumnFormula>
    </tableColumn>
    <tableColumn id="135" name="Séquence7" dataDxfId="59">
      <calculatedColumnFormula>IF([Occurrence6]=0,0,SUM($EP$2:EP2))</calculatedColumnFormula>
    </tableColumn>
    <tableColumn id="103" name="Occurrence7" dataDxfId="58">
      <calculatedColumnFormula>IF([Chambre]*1='CHAMBRES FILLES 2e ETAGE'!$A$35,1,0)</calculatedColumnFormula>
    </tableColumn>
    <tableColumn id="136" name="Séquence8" dataDxfId="57">
      <calculatedColumnFormula>IF([Occurrence7]=0,0,SUM($ER$2:ER2))</calculatedColumnFormula>
    </tableColumn>
    <tableColumn id="102" name="Occurrence8" dataDxfId="56">
      <calculatedColumnFormula>IF([Chambre]*1='CHAMBRES FILLES 2e ETAGE'!$A$41,1,0)</calculatedColumnFormula>
    </tableColumn>
    <tableColumn id="137" name="Séquence9" dataDxfId="55">
      <calculatedColumnFormula>IF([Occurrence8]=0,0,SUM($ET$2:ET2))</calculatedColumnFormula>
    </tableColumn>
    <tableColumn id="101" name="Occurrence9" dataDxfId="54">
      <calculatedColumnFormula>IF([Chambre]*1='CHAMBRES FILLES 2e ETAGE'!$A$47,1,0)</calculatedColumnFormula>
    </tableColumn>
    <tableColumn id="138" name="Séquence10" dataDxfId="53">
      <calculatedColumnFormula>IF([Occurrence9]=0,0,SUM($EV$2:EV2))</calculatedColumnFormula>
    </tableColumn>
    <tableColumn id="106" name="Occurrence10" dataDxfId="52">
      <calculatedColumnFormula>IF([Chambre]*1='CHAMBRES FILLES 2e ETAGE'!$A$53,1,0)</calculatedColumnFormula>
    </tableColumn>
    <tableColumn id="139" name="Séquence11" dataDxfId="51">
      <calculatedColumnFormula>IF([Occurrence10]=0,0,SUM($EX$2:EX2))</calculatedColumnFormula>
    </tableColumn>
    <tableColumn id="111" name="Occurrence11" dataDxfId="50">
      <calculatedColumnFormula>IF([Chambre]*1='CHAMBRES FILLES 2e ETAGE'!$A$59,1,0)</calculatedColumnFormula>
    </tableColumn>
    <tableColumn id="140" name="Séquence12" dataDxfId="49">
      <calculatedColumnFormula>IF([Occurrence11]=0,0,SUM($EZ$2:EZ2))</calculatedColumnFormula>
    </tableColumn>
    <tableColumn id="110" name="Occurrence12" dataDxfId="48">
      <calculatedColumnFormula>IF([Chambre]*1='CHAMBRES FILLES 2e ETAGE'!$A$65,1,0)</calculatedColumnFormula>
    </tableColumn>
    <tableColumn id="141" name="Séquence13" dataDxfId="47">
      <calculatedColumnFormula>IF([Occurrence12]=0,0,SUM($FB$2:FB2))</calculatedColumnFormula>
    </tableColumn>
    <tableColumn id="109" name="Occurrence13" dataDxfId="46">
      <calculatedColumnFormula>IF([Chambre]*1='CHAMBRES FILLES 2e ETAGE'!$A$71,1,0)</calculatedColumnFormula>
    </tableColumn>
    <tableColumn id="142" name="Séquence14" dataDxfId="45">
      <calculatedColumnFormula>IF([Occurrence13]=0,0,SUM($FD$2:FD2))</calculatedColumnFormula>
    </tableColumn>
    <tableColumn id="108" name="Occurrence14" dataDxfId="44">
      <calculatedColumnFormula>IF([Chambre]*1='CHAMBRES FILLES 2e ETAGE'!$A$77,1,0)</calculatedColumnFormula>
    </tableColumn>
    <tableColumn id="143" name="Séquence15" dataDxfId="43">
      <calculatedColumnFormula>IF([Occurrence14]=0,0,SUM($FF$2:FF2))</calculatedColumnFormula>
    </tableColumn>
    <tableColumn id="107" name="Occurrence15" dataDxfId="42">
      <calculatedColumnFormula>IF([Chambre]*1='CHAMBRES FILLES 2e ETAGE'!$A$83,1,0)</calculatedColumnFormula>
    </tableColumn>
    <tableColumn id="144" name="Séquence16" dataDxfId="41"/>
    <tableColumn id="73" name="Occurrence16" dataDxfId="40">
      <calculatedColumnFormula>IF([Chambre]*1='CHAMBRES FILLES 2e ETAGE'!$A$89,1,0)</calculatedColumnFormula>
    </tableColumn>
    <tableColumn id="117" name="Séquence17" dataDxfId="39">
      <calculatedColumnFormula>IF([Occurrence16]=0,0,SUM($FJ$2:FJ2))</calculatedColumnFormula>
    </tableColumn>
    <tableColumn id="116" name="Occurrence17" dataDxfId="38">
      <calculatedColumnFormula>IF([Chambre]*1='CHAMBRES FILLES 2e ETAGE'!$A$95,1,0)</calculatedColumnFormula>
    </tableColumn>
    <tableColumn id="115" name="Séquence18" dataDxfId="37">
      <calculatedColumnFormula>IF([Occurrence17]=0,0,SUM($FL$2:FL2))</calculatedColumnFormula>
    </tableColumn>
    <tableColumn id="114" name="Occurrence18" dataDxfId="36">
      <calculatedColumnFormula>IF([Chambre2]*1='CHAMBRES FILLES 1e ETAGE'!$A$5,1,0)</calculatedColumnFormula>
    </tableColumn>
    <tableColumn id="113" name="Séquence19" dataDxfId="35">
      <calculatedColumnFormula>IF([Occurrence18]=0,0,SUM($FN$2:FN2))</calculatedColumnFormula>
    </tableColumn>
    <tableColumn id="112" name="Occurrence19" dataDxfId="34">
      <calculatedColumnFormula>IF([Chambre2]*1='CHAMBRES FILLES 1e ETAGE'!$A$11,1,0)</calculatedColumnFormula>
    </tableColumn>
    <tableColumn id="54" name="Séquence20" dataDxfId="33">
      <calculatedColumnFormula>IF([Occurrence19]=0,0,SUM($FP$2:FP2))</calculatedColumnFormula>
    </tableColumn>
    <tableColumn id="174" name="Occurrence20" dataDxfId="32">
      <calculatedColumnFormula>IF([Chambre2]*1='CHAMBRES FILLES 1e ETAGE'!$A$17,1,0)</calculatedColumnFormula>
    </tableColumn>
    <tableColumn id="175" name="Séquence21" dataDxfId="31">
      <calculatedColumnFormula>IF([Occurrence20]=0,0,SUM($FR$2:FR2))</calculatedColumnFormula>
    </tableColumn>
    <tableColumn id="176" name="Occurrence21" dataDxfId="30">
      <calculatedColumnFormula>IF([Chambre2]*1='CHAMBRES FILLES 1e ETAGE'!$A$23,1,0)</calculatedColumnFormula>
    </tableColumn>
    <tableColumn id="177" name="Séquence22" dataDxfId="29">
      <calculatedColumnFormula>IF([Occurrence21]=0,0,SUM($FT$2:FT2))</calculatedColumnFormula>
    </tableColumn>
    <tableColumn id="178" name="Occurrence22" dataDxfId="28">
      <calculatedColumnFormula>IF([Chambre2]*1='CHAMBRES FILLES 1e ETAGE'!$A$29,1,0)</calculatedColumnFormula>
    </tableColumn>
    <tableColumn id="179" name="Séquence23" dataDxfId="27">
      <calculatedColumnFormula>IF([Occurrence22]=0,0,SUM($FV$2:FV2))</calculatedColumnFormula>
    </tableColumn>
    <tableColumn id="180" name="Occurrence23" dataDxfId="26">
      <calculatedColumnFormula>IF([Chambre2]*1='CHAMBRES FILLES 1e ETAGE'!$A$35,1,0)</calculatedColumnFormula>
    </tableColumn>
    <tableColumn id="181" name="Séquence24" dataDxfId="25">
      <calculatedColumnFormula>IF([Occurrence23]=0,0,SUM($FX$2:FX2))</calculatedColumnFormula>
    </tableColumn>
    <tableColumn id="182" name="Occurrence24" dataDxfId="24">
      <calculatedColumnFormula>IF([Chambre2]*1='CHAMBRES FILLES 1e ETAGE'!$A$41,1,0)</calculatedColumnFormula>
    </tableColumn>
    <tableColumn id="183" name="Séquence25" dataDxfId="23">
      <calculatedColumnFormula>IF([Occurrence24]=0,0,SUM($FZ$2:FZ2))</calculatedColumnFormula>
    </tableColumn>
    <tableColumn id="184" name="Occurrence25" dataDxfId="22">
      <calculatedColumnFormula>IF([Chambre2]*1='CHAMBRES FILLES 1e ETAGE'!$A$47,1,0)</calculatedColumnFormula>
    </tableColumn>
    <tableColumn id="185" name="Séquence26" dataDxfId="21">
      <calculatedColumnFormula>IF([Occurrence25]=0,0,SUM($GB$2:GB2))</calculatedColumnFormula>
    </tableColumn>
    <tableColumn id="186" name="Occurrence26" dataDxfId="20">
      <calculatedColumnFormula>IF([Chambre2]*1='CHAMBRES FILLES 1e ETAGE'!$A$53,1,0)</calculatedColumnFormula>
    </tableColumn>
    <tableColumn id="188" name="Séquence27" dataDxfId="19">
      <calculatedColumnFormula>IF([Occurrence26]=0,0,SUM($GD$2:GD2))</calculatedColumnFormula>
    </tableColumn>
    <tableColumn id="189" name="Occurrence" dataDxfId="18">
      <calculatedColumnFormula>IF([Classe]='Liste élève par classes'!$B$7,1,0)</calculatedColumnFormula>
    </tableColumn>
    <tableColumn id="187" name="Séquence" dataDxfId="17">
      <calculatedColumnFormula>IF([Occurrence]=0,0,SUM(GF$2:$GF2))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K76" totalsRowShown="0" headerRowDxfId="16" headerRowBorderDxfId="15" tableBorderDxfId="14">
  <autoFilter ref="A1:K76"/>
  <tableColumns count="11">
    <tableColumn id="1" name="Classes" dataDxfId="13"/>
    <tableColumn id="2" name="Jours" dataDxfId="12"/>
    <tableColumn id="3" name="08h30" dataDxfId="11"/>
    <tableColumn id="4" name="09h20" dataDxfId="10"/>
    <tableColumn id="5" name="10h25" dataDxfId="9"/>
    <tableColumn id="6" name="11h20" dataDxfId="8"/>
    <tableColumn id="7" name="12h15" dataDxfId="7"/>
    <tableColumn id="8" name="13h35" dataDxfId="6"/>
    <tableColumn id="9" name="14h30" dataDxfId="5"/>
    <tableColumn id="10" name="15h30" dataDxfId="4"/>
    <tableColumn id="11" name="16h30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I220"/>
  <sheetViews>
    <sheetView workbookViewId="0">
      <selection activeCell="B32" sqref="B32"/>
    </sheetView>
  </sheetViews>
  <sheetFormatPr baseColWidth="10" defaultRowHeight="15"/>
  <cols>
    <col min="9" max="9" width="11.42578125" style="29"/>
    <col min="12" max="12" width="15" customWidth="1"/>
    <col min="13" max="13" width="9.7109375" customWidth="1"/>
  </cols>
  <sheetData>
    <row r="1" spans="1:35" ht="15" customHeight="1">
      <c r="A1" s="31"/>
      <c r="B1" s="31"/>
      <c r="C1" s="31"/>
      <c r="D1" s="31"/>
      <c r="E1" s="31"/>
      <c r="F1" s="31"/>
      <c r="G1" s="31"/>
      <c r="H1" s="31"/>
      <c r="I1" s="32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</row>
    <row r="2" spans="1:35" ht="15" customHeight="1">
      <c r="A2" s="31"/>
      <c r="B2" s="35"/>
      <c r="C2" s="35"/>
      <c r="D2" s="35"/>
      <c r="E2" s="35"/>
      <c r="F2" s="35"/>
      <c r="G2" s="35"/>
      <c r="H2" s="35"/>
      <c r="I2" s="32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</row>
    <row r="3" spans="1:35" ht="15" customHeight="1">
      <c r="A3" s="31"/>
      <c r="B3" s="35"/>
      <c r="C3" s="35"/>
      <c r="D3" s="35"/>
      <c r="E3" s="35"/>
      <c r="F3" s="35"/>
      <c r="G3" s="35"/>
      <c r="H3" s="35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</row>
    <row r="4" spans="1:35" ht="15" customHeight="1">
      <c r="A4" s="31"/>
      <c r="B4" s="36"/>
      <c r="C4" s="36"/>
      <c r="D4" s="36"/>
      <c r="E4" s="36"/>
      <c r="F4" s="36"/>
      <c r="G4" s="36"/>
      <c r="H4" s="36"/>
      <c r="I4" s="32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</row>
    <row r="5" spans="1:35" ht="15" customHeight="1">
      <c r="A5" s="31"/>
      <c r="B5" s="36"/>
      <c r="C5" s="36"/>
      <c r="D5" s="36"/>
      <c r="E5" s="36"/>
      <c r="F5" s="36"/>
      <c r="G5" s="36"/>
      <c r="H5" s="36"/>
      <c r="I5" s="32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</row>
    <row r="6" spans="1:35" ht="15" customHeight="1">
      <c r="A6" s="31"/>
      <c r="B6" s="36"/>
      <c r="C6" s="36"/>
      <c r="D6" s="36"/>
      <c r="E6" s="36"/>
      <c r="F6" s="36"/>
      <c r="G6" s="36"/>
      <c r="H6" s="36"/>
      <c r="I6" s="32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</row>
    <row r="7" spans="1:35" ht="15" customHeight="1">
      <c r="A7" s="31"/>
      <c r="B7" s="36"/>
      <c r="C7" s="36"/>
      <c r="D7" s="36"/>
      <c r="E7" s="36"/>
      <c r="F7" s="36"/>
      <c r="G7" s="36"/>
      <c r="H7" s="36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</row>
    <row r="8" spans="1:35" ht="15.75" customHeight="1">
      <c r="A8" s="31"/>
      <c r="B8" s="36"/>
      <c r="C8" s="36"/>
      <c r="D8" s="36"/>
      <c r="E8" s="36"/>
      <c r="F8" s="36"/>
      <c r="G8" s="36"/>
      <c r="H8" s="36"/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</row>
    <row r="9" spans="1:35" ht="15" customHeight="1">
      <c r="A9" s="31"/>
      <c r="B9" s="36"/>
      <c r="C9" s="36"/>
      <c r="D9" s="36"/>
      <c r="E9" s="36"/>
      <c r="F9" s="36"/>
      <c r="G9" s="36"/>
      <c r="H9" s="36"/>
      <c r="I9" s="32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</row>
    <row r="10" spans="1:35" ht="15" customHeight="1">
      <c r="A10" s="31"/>
      <c r="B10" s="36"/>
      <c r="C10" s="36"/>
      <c r="D10" s="36"/>
      <c r="E10" s="36"/>
      <c r="F10" s="36"/>
      <c r="G10" s="36"/>
      <c r="H10" s="36"/>
      <c r="I10" s="32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</row>
    <row r="11" spans="1:35" ht="15" customHeight="1">
      <c r="A11" s="31"/>
      <c r="B11" s="36"/>
      <c r="C11" s="36"/>
      <c r="D11" s="36"/>
      <c r="E11" s="36"/>
      <c r="F11" s="36"/>
      <c r="G11" s="36"/>
      <c r="H11" s="36"/>
      <c r="I11" s="32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</row>
    <row r="12" spans="1:35" ht="15" customHeight="1">
      <c r="A12" s="31"/>
      <c r="B12" s="36"/>
      <c r="C12" s="36"/>
      <c r="D12" s="36"/>
      <c r="E12" s="36"/>
      <c r="F12" s="36"/>
      <c r="G12" s="36"/>
      <c r="H12" s="36"/>
      <c r="I12" s="32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</row>
    <row r="13" spans="1:35" ht="15" customHeight="1">
      <c r="A13" s="31"/>
      <c r="B13" s="36"/>
      <c r="C13" s="36"/>
      <c r="D13" s="36"/>
      <c r="E13" s="36"/>
      <c r="F13" s="36"/>
      <c r="G13" s="36"/>
      <c r="H13" s="36"/>
      <c r="I13" s="32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</row>
    <row r="14" spans="1:35" ht="15" customHeight="1">
      <c r="A14" s="31"/>
      <c r="B14" s="31"/>
      <c r="C14" s="31"/>
      <c r="D14" s="31"/>
      <c r="E14" s="31"/>
      <c r="F14" s="31"/>
      <c r="G14" s="31"/>
      <c r="H14" s="31"/>
      <c r="I14" s="32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</row>
    <row r="15" spans="1:35" ht="15" customHeight="1">
      <c r="A15" s="31"/>
      <c r="B15" s="31"/>
      <c r="C15" s="31"/>
      <c r="D15" s="31"/>
      <c r="E15" s="33"/>
      <c r="F15" s="33"/>
      <c r="G15" s="33"/>
      <c r="H15" s="33"/>
      <c r="I15" s="32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</row>
    <row r="16" spans="1:35" ht="23.25" customHeight="1">
      <c r="A16" s="31"/>
      <c r="B16" s="35"/>
      <c r="C16" s="35"/>
      <c r="D16" s="35"/>
      <c r="E16" s="33"/>
      <c r="F16" s="33"/>
      <c r="G16" s="33"/>
      <c r="H16" s="33"/>
      <c r="I16" s="32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</row>
    <row r="17" spans="1:35" ht="15" customHeight="1">
      <c r="A17" s="31"/>
      <c r="B17" s="33"/>
      <c r="C17" s="33"/>
      <c r="D17" s="35"/>
      <c r="E17" s="33"/>
      <c r="F17" s="33"/>
      <c r="G17" s="33"/>
      <c r="H17" s="33"/>
      <c r="I17" s="36"/>
      <c r="J17" s="36"/>
      <c r="K17" s="36"/>
      <c r="L17" s="36"/>
      <c r="M17" s="32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</row>
    <row r="18" spans="1:35" ht="21" customHeight="1">
      <c r="A18" s="31"/>
      <c r="B18" s="37"/>
      <c r="C18" s="37">
        <v>2017</v>
      </c>
      <c r="D18" s="38" t="str">
        <f>" / "&amp;C18+1</f>
        <v xml:space="preserve"> / 2018</v>
      </c>
      <c r="E18" s="33"/>
      <c r="F18" s="33"/>
      <c r="G18" s="33"/>
      <c r="H18" s="33"/>
      <c r="I18" s="36"/>
      <c r="J18" s="36"/>
      <c r="K18" s="36"/>
      <c r="L18" s="36"/>
      <c r="M18" s="32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</row>
    <row r="19" spans="1:35" ht="15" customHeight="1">
      <c r="A19" s="31"/>
      <c r="B19" s="31"/>
      <c r="C19" s="31"/>
      <c r="D19" s="31"/>
      <c r="E19" s="33"/>
      <c r="F19" s="33"/>
      <c r="G19" s="33"/>
      <c r="H19" s="33"/>
      <c r="I19" s="36"/>
      <c r="J19" s="36"/>
      <c r="K19" s="36"/>
      <c r="L19" s="36"/>
      <c r="M19" s="32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</row>
    <row r="20" spans="1:35" ht="15.75" customHeight="1">
      <c r="A20" s="33"/>
      <c r="B20" s="33"/>
      <c r="C20" s="33"/>
      <c r="D20" s="33"/>
      <c r="E20" s="33"/>
      <c r="F20" s="33"/>
      <c r="G20" s="33"/>
      <c r="H20" s="33"/>
      <c r="I20" s="36"/>
      <c r="J20" s="36"/>
      <c r="K20" s="36"/>
      <c r="L20" s="36"/>
      <c r="M20" s="32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</row>
    <row r="21" spans="1:35" ht="15" customHeight="1">
      <c r="A21" s="33"/>
      <c r="B21" s="33"/>
      <c r="C21" s="33"/>
      <c r="D21" s="33"/>
      <c r="E21" s="33"/>
      <c r="F21" s="33"/>
      <c r="G21" s="33"/>
      <c r="H21" s="33"/>
      <c r="I21" s="36"/>
      <c r="J21" s="36"/>
      <c r="K21" s="36"/>
      <c r="L21" s="36"/>
      <c r="M21" s="32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</row>
    <row r="22" spans="1:35" ht="15" customHeight="1">
      <c r="A22" s="33"/>
      <c r="B22" s="33"/>
      <c r="C22" s="33"/>
      <c r="D22" s="33"/>
      <c r="E22" s="33"/>
      <c r="F22" s="33"/>
      <c r="G22" s="33"/>
      <c r="H22" s="33"/>
      <c r="I22" s="36"/>
      <c r="J22" s="36"/>
      <c r="K22" s="36"/>
      <c r="L22" s="36"/>
      <c r="M22" s="32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</row>
    <row r="23" spans="1:35" ht="15" customHeight="1">
      <c r="A23" s="33"/>
      <c r="B23" s="33"/>
      <c r="C23" s="33"/>
      <c r="D23" s="33"/>
      <c r="E23" s="33"/>
      <c r="F23" s="33"/>
      <c r="G23" s="33"/>
      <c r="H23" s="33"/>
      <c r="I23" s="32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</row>
    <row r="24" spans="1:35" ht="15" customHeight="1">
      <c r="A24" s="33"/>
      <c r="B24" s="33"/>
      <c r="C24" s="33"/>
      <c r="D24" s="33"/>
      <c r="E24" s="33"/>
      <c r="F24" s="33"/>
      <c r="G24" s="33"/>
      <c r="H24" s="33"/>
      <c r="I24" s="32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</row>
    <row r="25" spans="1:35" ht="15.75" customHeight="1">
      <c r="A25" s="33"/>
      <c r="B25" s="33"/>
      <c r="C25" s="33"/>
      <c r="D25" s="33"/>
      <c r="E25" s="33"/>
      <c r="F25" s="33"/>
      <c r="G25" s="33"/>
      <c r="H25" s="33"/>
      <c r="I25" s="32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</row>
    <row r="26" spans="1:35" ht="15" customHeight="1">
      <c r="A26" s="33"/>
      <c r="B26" s="33"/>
      <c r="C26" s="33"/>
      <c r="D26" s="33"/>
      <c r="E26" s="33"/>
      <c r="F26" s="33"/>
      <c r="G26" s="33"/>
      <c r="H26" s="33"/>
      <c r="I26" s="32"/>
      <c r="J26" s="33"/>
      <c r="K26" s="33"/>
      <c r="L26" s="33"/>
      <c r="M26" s="33"/>
      <c r="N26" s="33"/>
      <c r="O26" s="33"/>
      <c r="P26" s="33"/>
      <c r="Q26" s="31"/>
      <c r="R26" s="31"/>
      <c r="S26" s="33"/>
      <c r="T26" s="33"/>
      <c r="U26" s="33"/>
      <c r="V26" s="33"/>
      <c r="W26" s="33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</row>
    <row r="27" spans="1:35" ht="15" customHeight="1">
      <c r="A27" s="33"/>
      <c r="B27" s="33"/>
      <c r="C27" s="33"/>
      <c r="D27" s="33"/>
      <c r="E27" s="33"/>
      <c r="F27" s="33"/>
      <c r="G27" s="33"/>
      <c r="H27" s="33"/>
      <c r="I27" s="32"/>
      <c r="J27" s="33"/>
      <c r="K27" s="33"/>
      <c r="L27" s="33"/>
      <c r="M27" s="33"/>
      <c r="N27" s="33"/>
      <c r="O27" s="33"/>
      <c r="P27" s="33"/>
      <c r="Q27" s="31"/>
      <c r="R27" s="31"/>
      <c r="S27" s="33"/>
      <c r="T27" s="33"/>
      <c r="U27" s="33"/>
      <c r="V27" s="33"/>
      <c r="W27" s="33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</row>
    <row r="28" spans="1:35" ht="15" customHeight="1">
      <c r="A28" s="33"/>
      <c r="B28" s="33"/>
      <c r="C28" s="33"/>
      <c r="D28" s="33"/>
      <c r="E28" s="33"/>
      <c r="F28" s="33"/>
      <c r="G28" s="33"/>
      <c r="H28" s="33"/>
      <c r="I28" s="32"/>
      <c r="J28" s="33"/>
      <c r="K28" s="33"/>
      <c r="L28" s="33"/>
      <c r="M28" s="33"/>
      <c r="N28" s="33"/>
      <c r="O28" s="33"/>
      <c r="P28" s="33"/>
      <c r="Q28" s="201"/>
      <c r="R28" s="201"/>
      <c r="S28" s="201"/>
      <c r="T28" s="33"/>
      <c r="U28" s="33"/>
      <c r="V28" s="33"/>
      <c r="W28" s="33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</row>
    <row r="29" spans="1:35" ht="15.75" customHeight="1">
      <c r="A29" s="33"/>
      <c r="B29" s="33"/>
      <c r="C29" s="33"/>
      <c r="D29" s="33"/>
      <c r="E29" s="33"/>
      <c r="F29" s="33"/>
      <c r="G29" s="33"/>
      <c r="H29" s="33"/>
      <c r="I29" s="32"/>
      <c r="J29" s="33"/>
      <c r="K29" s="33"/>
      <c r="L29" s="33"/>
      <c r="M29" s="33"/>
      <c r="N29" s="33"/>
      <c r="O29" s="33"/>
      <c r="P29" s="33"/>
      <c r="Q29" s="201"/>
      <c r="R29" s="201"/>
      <c r="S29" s="201"/>
      <c r="T29" s="33"/>
      <c r="U29" s="33"/>
      <c r="V29" s="33"/>
      <c r="W29" s="33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</row>
    <row r="30" spans="1:35" ht="15.75" customHeight="1">
      <c r="A30" s="33"/>
      <c r="B30" s="33"/>
      <c r="C30" s="33"/>
      <c r="D30" s="33"/>
      <c r="E30" s="33"/>
      <c r="F30" s="33"/>
      <c r="G30" s="33"/>
      <c r="H30" s="33"/>
      <c r="I30" s="32"/>
      <c r="J30" s="33"/>
      <c r="K30" s="33"/>
      <c r="L30" s="33"/>
      <c r="M30" s="33"/>
      <c r="N30" s="33"/>
      <c r="O30" s="33"/>
      <c r="P30" s="33"/>
      <c r="Q30" s="201"/>
      <c r="R30" s="201"/>
      <c r="S30" s="201"/>
      <c r="T30" s="33"/>
      <c r="U30" s="33"/>
      <c r="V30" s="33"/>
      <c r="W30" s="33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</row>
    <row r="31" spans="1:35" ht="15" customHeight="1">
      <c r="A31" s="33"/>
      <c r="B31" s="33"/>
      <c r="C31" s="33"/>
      <c r="D31" s="33"/>
      <c r="E31" s="33"/>
      <c r="F31" s="33"/>
      <c r="G31" s="33"/>
      <c r="H31" s="33"/>
      <c r="I31" s="32"/>
      <c r="J31" s="33"/>
      <c r="K31" s="33"/>
      <c r="L31" s="33"/>
      <c r="M31" s="33"/>
      <c r="N31" s="33"/>
      <c r="O31" s="33"/>
      <c r="P31" s="33"/>
      <c r="Q31" s="201"/>
      <c r="R31" s="201"/>
      <c r="S31" s="201"/>
      <c r="T31" s="33"/>
      <c r="U31" s="33"/>
      <c r="V31" s="33"/>
      <c r="W31" s="33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</row>
    <row r="32" spans="1:35" ht="15" customHeight="1">
      <c r="A32" s="33"/>
      <c r="B32" s="33"/>
      <c r="C32" s="33"/>
      <c r="D32" s="33"/>
      <c r="E32" s="33"/>
      <c r="F32" s="33"/>
      <c r="G32" s="33"/>
      <c r="H32" s="33"/>
      <c r="I32" s="32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</row>
    <row r="33" spans="1:35" ht="15" customHeight="1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</row>
    <row r="34" spans="1:35" ht="15" customHeight="1">
      <c r="A34" s="33"/>
      <c r="B34" s="33"/>
      <c r="C34" s="33"/>
      <c r="D34" s="33"/>
      <c r="E34" s="33"/>
      <c r="F34" s="39"/>
      <c r="G34" s="33"/>
      <c r="H34" s="33"/>
      <c r="I34" s="33"/>
      <c r="J34" s="33"/>
      <c r="K34" s="33"/>
      <c r="L34" s="40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</row>
    <row r="35" spans="1:35" ht="15" customHeight="1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</row>
    <row r="36" spans="1:35">
      <c r="A36" s="33"/>
      <c r="B36" s="33"/>
      <c r="C36" s="33"/>
      <c r="D36" s="33"/>
      <c r="E36" s="33"/>
      <c r="F36" s="33"/>
      <c r="G36" s="41"/>
      <c r="H36" s="41"/>
      <c r="I36" s="42"/>
      <c r="J36" s="43"/>
      <c r="K36" s="43"/>
      <c r="L36" s="43"/>
      <c r="M36" s="43"/>
      <c r="N36" s="43"/>
      <c r="O36" s="43"/>
      <c r="P36" s="33"/>
      <c r="Q36" s="33"/>
      <c r="R36" s="33"/>
      <c r="S36" s="33"/>
      <c r="T36" s="33"/>
      <c r="U36" s="33"/>
      <c r="V36" s="33"/>
      <c r="W36" s="33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</row>
    <row r="37" spans="1:35">
      <c r="A37" s="33"/>
      <c r="B37" s="33"/>
      <c r="C37" s="33"/>
      <c r="D37" s="33"/>
      <c r="E37" s="33"/>
      <c r="F37" s="33"/>
      <c r="G37" s="41"/>
      <c r="H37" s="41"/>
      <c r="I37" s="42"/>
      <c r="J37" s="43"/>
      <c r="K37" s="43"/>
      <c r="L37" s="43"/>
      <c r="M37" s="43"/>
      <c r="N37" s="43"/>
      <c r="O37" s="43"/>
      <c r="P37" s="33"/>
      <c r="Q37" s="33"/>
      <c r="R37" s="33"/>
      <c r="S37" s="33"/>
      <c r="T37" s="33"/>
      <c r="U37" s="33"/>
      <c r="V37" s="33"/>
      <c r="W37" s="33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</row>
    <row r="38" spans="1:35">
      <c r="A38" s="33"/>
      <c r="B38" s="33"/>
      <c r="C38" s="33"/>
      <c r="D38" s="33"/>
      <c r="E38" s="33"/>
      <c r="F38" s="33"/>
      <c r="G38" s="41"/>
      <c r="H38" s="41"/>
      <c r="I38" s="42"/>
      <c r="J38" s="43"/>
      <c r="K38" s="43"/>
      <c r="L38" s="43"/>
      <c r="M38" s="43"/>
      <c r="N38" s="43"/>
      <c r="O38" s="43"/>
      <c r="P38" s="33"/>
      <c r="Q38" s="33"/>
      <c r="R38" s="33"/>
      <c r="S38" s="33"/>
      <c r="T38" s="33"/>
      <c r="U38" s="33"/>
      <c r="V38" s="33"/>
      <c r="W38" s="33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</row>
    <row r="39" spans="1:35">
      <c r="A39" s="33"/>
      <c r="B39" s="33"/>
      <c r="C39" s="33"/>
      <c r="D39" s="33"/>
      <c r="E39" s="33"/>
      <c r="F39" s="33"/>
      <c r="G39" s="41"/>
      <c r="H39" s="41"/>
      <c r="I39" s="42"/>
      <c r="J39" s="43"/>
      <c r="K39" s="43"/>
      <c r="L39" s="43"/>
      <c r="M39" s="43"/>
      <c r="N39" s="43"/>
      <c r="O39" s="43"/>
      <c r="P39" s="33"/>
      <c r="Q39" s="33"/>
      <c r="R39" s="33"/>
      <c r="S39" s="33"/>
      <c r="T39" s="33"/>
      <c r="U39" s="33"/>
      <c r="V39" s="33"/>
      <c r="W39" s="33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</row>
    <row r="40" spans="1:35">
      <c r="A40" s="33"/>
      <c r="B40" s="33"/>
      <c r="C40" s="33"/>
      <c r="D40" s="33"/>
      <c r="E40" s="33"/>
      <c r="F40" s="33"/>
      <c r="G40" s="41"/>
      <c r="H40" s="41"/>
      <c r="I40" s="42"/>
      <c r="J40" s="43"/>
      <c r="K40" s="43"/>
      <c r="L40" s="43"/>
      <c r="M40" s="43"/>
      <c r="N40" s="43"/>
      <c r="O40" s="43"/>
      <c r="P40" s="33"/>
      <c r="Q40" s="33"/>
      <c r="R40" s="33"/>
      <c r="S40" s="33"/>
      <c r="T40" s="33"/>
      <c r="U40" s="33"/>
      <c r="V40" s="33"/>
      <c r="W40" s="33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</row>
    <row r="41" spans="1:35">
      <c r="A41" s="33"/>
      <c r="B41" s="33"/>
      <c r="C41" s="33"/>
      <c r="D41" s="33"/>
      <c r="E41" s="33"/>
      <c r="F41" s="33"/>
      <c r="G41" s="41"/>
      <c r="H41" s="41"/>
      <c r="I41" s="42"/>
      <c r="J41" s="43"/>
      <c r="K41" s="43"/>
      <c r="L41" s="43"/>
      <c r="M41" s="43"/>
      <c r="N41" s="43"/>
      <c r="O41" s="43"/>
      <c r="P41" s="33"/>
      <c r="Q41" s="33"/>
      <c r="R41" s="33"/>
      <c r="S41" s="33"/>
      <c r="T41" s="33"/>
      <c r="U41" s="33"/>
      <c r="V41" s="33"/>
      <c r="W41" s="33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</row>
    <row r="42" spans="1:35">
      <c r="A42" s="33"/>
      <c r="B42" s="33"/>
      <c r="C42" s="33"/>
      <c r="D42" s="33"/>
      <c r="E42" s="33"/>
      <c r="F42" s="33"/>
      <c r="G42" s="33"/>
      <c r="H42" s="33"/>
      <c r="I42" s="32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</row>
    <row r="43" spans="1:35">
      <c r="A43" s="33"/>
      <c r="B43" s="33"/>
      <c r="C43" s="33"/>
      <c r="D43" s="33"/>
      <c r="E43" s="33"/>
      <c r="F43" s="33"/>
      <c r="G43" s="33"/>
      <c r="H43" s="33"/>
      <c r="I43" s="32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</row>
    <row r="44" spans="1:35">
      <c r="A44" s="33"/>
      <c r="B44" s="33"/>
      <c r="C44" s="33"/>
      <c r="D44" s="33"/>
      <c r="E44" s="33"/>
      <c r="F44" s="33"/>
      <c r="G44" s="33"/>
      <c r="H44" s="33"/>
      <c r="I44" s="32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</row>
    <row r="45" spans="1:35">
      <c r="A45" s="33"/>
      <c r="B45" s="33"/>
      <c r="C45" s="33"/>
      <c r="D45" s="33"/>
      <c r="E45" s="33"/>
      <c r="F45" s="33"/>
      <c r="G45" s="33"/>
      <c r="H45" s="33"/>
      <c r="I45" s="32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</row>
    <row r="46" spans="1:35">
      <c r="A46" s="33"/>
      <c r="B46" s="33"/>
      <c r="C46" s="33"/>
      <c r="D46" s="33"/>
      <c r="E46" s="33"/>
      <c r="F46" s="33"/>
      <c r="G46" s="33"/>
      <c r="H46" s="33"/>
      <c r="I46" s="32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</row>
    <row r="47" spans="1:35">
      <c r="A47" s="33"/>
      <c r="B47" s="33"/>
      <c r="C47" s="33"/>
      <c r="D47" s="33"/>
      <c r="E47" s="33"/>
      <c r="F47" s="33"/>
      <c r="G47" s="33"/>
      <c r="H47" s="33"/>
      <c r="I47" s="32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</row>
    <row r="48" spans="1:35">
      <c r="A48" s="33"/>
      <c r="B48" s="33"/>
      <c r="C48" s="33"/>
      <c r="D48" s="33"/>
      <c r="E48" s="33"/>
      <c r="F48" s="33"/>
      <c r="G48" s="33"/>
      <c r="H48" s="33"/>
      <c r="I48" s="32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</row>
    <row r="49" spans="1:35">
      <c r="A49" s="33"/>
      <c r="B49" s="33"/>
      <c r="C49" s="33"/>
      <c r="D49" s="33"/>
      <c r="E49" s="33"/>
      <c r="F49" s="33"/>
      <c r="G49" s="33"/>
      <c r="H49" s="33"/>
      <c r="I49" s="32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</row>
    <row r="50" spans="1:35">
      <c r="A50" s="33"/>
      <c r="B50" s="33"/>
      <c r="C50" s="33"/>
      <c r="D50" s="33"/>
      <c r="E50" s="33"/>
      <c r="F50" s="33"/>
      <c r="G50" s="33"/>
      <c r="H50" s="33"/>
      <c r="I50" s="32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</row>
    <row r="51" spans="1:35">
      <c r="A51" s="33"/>
      <c r="B51" s="33"/>
      <c r="C51" s="33"/>
      <c r="D51" s="33"/>
      <c r="E51" s="33"/>
      <c r="F51" s="33"/>
      <c r="G51" s="33"/>
      <c r="H51" s="33"/>
      <c r="I51" s="32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</row>
    <row r="52" spans="1:35">
      <c r="A52" s="33"/>
      <c r="B52" s="33"/>
      <c r="C52" s="33"/>
      <c r="D52" s="33"/>
      <c r="E52" s="33"/>
      <c r="F52" s="33"/>
      <c r="G52" s="33"/>
      <c r="H52" s="33"/>
      <c r="I52" s="32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</row>
    <row r="53" spans="1:35">
      <c r="A53" s="33"/>
      <c r="B53" s="33"/>
      <c r="C53" s="33"/>
      <c r="D53" s="33"/>
      <c r="E53" s="33"/>
      <c r="F53" s="33"/>
      <c r="G53" s="33"/>
      <c r="H53" s="33"/>
      <c r="I53" s="32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</row>
    <row r="54" spans="1:35">
      <c r="A54" s="33"/>
      <c r="B54" s="33"/>
      <c r="C54" s="33"/>
      <c r="D54" s="33"/>
      <c r="E54" s="33"/>
      <c r="F54" s="33"/>
      <c r="G54" s="33"/>
      <c r="H54" s="33"/>
      <c r="I54" s="32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</row>
    <row r="55" spans="1:35">
      <c r="A55" s="34"/>
      <c r="B55" s="34"/>
      <c r="C55" s="34"/>
      <c r="D55" s="34"/>
      <c r="E55" s="34"/>
      <c r="F55" s="34"/>
      <c r="G55" s="34"/>
      <c r="H55" s="34"/>
      <c r="I55" s="4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</row>
    <row r="56" spans="1:35">
      <c r="A56" s="34"/>
      <c r="B56" s="34"/>
      <c r="C56" s="34"/>
      <c r="D56" s="34"/>
      <c r="E56" s="34"/>
      <c r="F56" s="34"/>
      <c r="G56" s="34"/>
      <c r="H56" s="34"/>
      <c r="I56" s="4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</row>
    <row r="57" spans="1:35">
      <c r="A57" s="34"/>
      <c r="B57" s="34"/>
      <c r="C57" s="34"/>
      <c r="D57" s="34"/>
      <c r="E57" s="34"/>
      <c r="F57" s="34"/>
      <c r="G57" s="34"/>
      <c r="H57" s="34"/>
      <c r="I57" s="4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</row>
    <row r="58" spans="1:35">
      <c r="A58" s="34"/>
      <c r="B58" s="34"/>
      <c r="C58" s="34"/>
      <c r="D58" s="34"/>
      <c r="E58" s="34"/>
      <c r="F58" s="34"/>
      <c r="G58" s="34"/>
      <c r="H58" s="34"/>
      <c r="I58" s="4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</row>
    <row r="59" spans="1:35">
      <c r="A59" s="34"/>
      <c r="B59" s="34"/>
      <c r="C59" s="34"/>
      <c r="D59" s="34"/>
      <c r="E59" s="34"/>
      <c r="F59" s="34"/>
      <c r="G59" s="34"/>
      <c r="H59" s="34"/>
      <c r="I59" s="4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</row>
    <row r="60" spans="1:35">
      <c r="A60" s="34"/>
      <c r="B60" s="34"/>
      <c r="C60" s="34"/>
      <c r="D60" s="34"/>
      <c r="E60" s="34"/>
      <c r="F60" s="34"/>
      <c r="G60" s="34"/>
      <c r="H60" s="34"/>
      <c r="I60" s="4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</row>
    <row r="61" spans="1:35">
      <c r="A61" s="34"/>
      <c r="B61" s="34"/>
      <c r="C61" s="34"/>
      <c r="D61" s="34"/>
      <c r="E61" s="34"/>
      <c r="F61" s="34"/>
      <c r="G61" s="34"/>
      <c r="H61" s="34"/>
      <c r="I61" s="4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</row>
    <row r="62" spans="1:35">
      <c r="A62" s="34"/>
      <c r="B62" s="34"/>
      <c r="C62" s="34"/>
      <c r="D62" s="34"/>
      <c r="E62" s="34"/>
      <c r="F62" s="34"/>
      <c r="G62" s="34"/>
      <c r="H62" s="34"/>
      <c r="I62" s="4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</row>
    <row r="63" spans="1:35">
      <c r="A63" s="34"/>
      <c r="B63" s="34"/>
      <c r="C63" s="34"/>
      <c r="D63" s="34"/>
      <c r="E63" s="34"/>
      <c r="F63" s="34"/>
      <c r="G63" s="34"/>
      <c r="H63" s="34"/>
      <c r="I63" s="4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</row>
    <row r="64" spans="1:35">
      <c r="A64" s="34"/>
      <c r="B64" s="34"/>
      <c r="C64" s="34"/>
      <c r="D64" s="34"/>
      <c r="E64" s="34"/>
      <c r="F64" s="34"/>
      <c r="G64" s="34"/>
      <c r="H64" s="34"/>
      <c r="I64" s="4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</row>
    <row r="65" spans="1:35">
      <c r="A65" s="34"/>
      <c r="B65" s="34"/>
      <c r="C65" s="34"/>
      <c r="D65" s="34"/>
      <c r="E65" s="34"/>
      <c r="F65" s="34"/>
      <c r="G65" s="34"/>
      <c r="H65" s="34"/>
      <c r="I65" s="4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</row>
    <row r="66" spans="1:35">
      <c r="A66" s="34"/>
      <c r="B66" s="34"/>
      <c r="C66" s="34"/>
      <c r="D66" s="34"/>
      <c r="E66" s="34"/>
      <c r="F66" s="34"/>
      <c r="G66" s="34"/>
      <c r="H66" s="34"/>
      <c r="I66" s="4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</row>
    <row r="67" spans="1:35">
      <c r="A67" s="34"/>
      <c r="B67" s="34"/>
      <c r="C67" s="34"/>
      <c r="D67" s="34"/>
      <c r="E67" s="34"/>
      <c r="F67" s="34"/>
      <c r="G67" s="34"/>
      <c r="H67" s="34"/>
      <c r="I67" s="4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</row>
    <row r="68" spans="1:35">
      <c r="A68" s="34"/>
      <c r="B68" s="34"/>
      <c r="C68" s="34"/>
      <c r="D68" s="34"/>
      <c r="E68" s="34"/>
      <c r="F68" s="34"/>
      <c r="G68" s="34"/>
      <c r="H68" s="34"/>
      <c r="I68" s="4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</row>
    <row r="69" spans="1:35">
      <c r="A69" s="34"/>
      <c r="B69" s="34"/>
      <c r="C69" s="34"/>
      <c r="D69" s="34"/>
      <c r="E69" s="34"/>
      <c r="F69" s="34"/>
      <c r="G69" s="34"/>
      <c r="H69" s="34"/>
      <c r="I69" s="4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</row>
    <row r="70" spans="1:35">
      <c r="A70" s="34"/>
      <c r="B70" s="34"/>
      <c r="C70" s="34"/>
      <c r="D70" s="34"/>
      <c r="E70" s="34"/>
      <c r="F70" s="34"/>
      <c r="G70" s="34"/>
      <c r="H70" s="34"/>
      <c r="I70" s="4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</row>
    <row r="71" spans="1:35">
      <c r="A71" s="34"/>
      <c r="B71" s="34"/>
      <c r="C71" s="34"/>
      <c r="D71" s="34"/>
      <c r="E71" s="34"/>
      <c r="F71" s="34"/>
      <c r="G71" s="34"/>
      <c r="H71" s="34"/>
      <c r="I71" s="4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</row>
    <row r="72" spans="1:35">
      <c r="A72" s="34"/>
      <c r="B72" s="34"/>
      <c r="C72" s="34"/>
      <c r="D72" s="34"/>
      <c r="E72" s="34"/>
      <c r="F72" s="34"/>
      <c r="G72" s="34"/>
      <c r="H72" s="34"/>
      <c r="I72" s="4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</row>
    <row r="73" spans="1:35">
      <c r="A73" s="34"/>
      <c r="B73" s="34"/>
      <c r="C73" s="34"/>
      <c r="D73" s="34"/>
      <c r="E73" s="34"/>
      <c r="F73" s="34"/>
      <c r="G73" s="34"/>
      <c r="H73" s="34"/>
      <c r="I73" s="4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</row>
    <row r="74" spans="1:35">
      <c r="A74" s="34"/>
      <c r="B74" s="34"/>
      <c r="C74" s="34"/>
      <c r="D74" s="34"/>
      <c r="E74" s="34"/>
      <c r="F74" s="34"/>
      <c r="G74" s="34"/>
      <c r="H74" s="34"/>
      <c r="I74" s="4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</row>
    <row r="75" spans="1:35">
      <c r="A75" s="34"/>
      <c r="B75" s="34"/>
      <c r="C75" s="34"/>
      <c r="D75" s="34"/>
      <c r="E75" s="34"/>
      <c r="F75" s="34"/>
      <c r="G75" s="34"/>
      <c r="H75" s="34"/>
      <c r="I75" s="4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</row>
    <row r="76" spans="1:35">
      <c r="A76" s="34"/>
      <c r="B76" s="34"/>
      <c r="C76" s="34"/>
      <c r="D76" s="34"/>
      <c r="E76" s="34"/>
      <c r="F76" s="34"/>
      <c r="G76" s="34"/>
      <c r="H76" s="34"/>
      <c r="I76" s="4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</row>
    <row r="77" spans="1:35">
      <c r="A77" s="34"/>
      <c r="B77" s="34"/>
      <c r="C77" s="34"/>
      <c r="D77" s="34"/>
      <c r="E77" s="34"/>
      <c r="F77" s="34"/>
      <c r="G77" s="34"/>
      <c r="H77" s="34"/>
      <c r="I77" s="4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</row>
    <row r="78" spans="1:35">
      <c r="A78" s="34"/>
      <c r="B78" s="34"/>
      <c r="C78" s="34"/>
      <c r="D78" s="34"/>
      <c r="E78" s="34"/>
      <c r="F78" s="34"/>
      <c r="G78" s="34"/>
      <c r="H78" s="34"/>
      <c r="I78" s="4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</row>
    <row r="79" spans="1:35">
      <c r="A79" s="34"/>
      <c r="B79" s="34"/>
      <c r="C79" s="34"/>
      <c r="D79" s="34"/>
      <c r="E79" s="34"/>
      <c r="F79" s="34"/>
      <c r="G79" s="34"/>
      <c r="H79" s="34"/>
      <c r="I79" s="4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</row>
    <row r="80" spans="1:35">
      <c r="A80" s="34"/>
      <c r="B80" s="34"/>
      <c r="C80" s="34"/>
      <c r="D80" s="34"/>
      <c r="E80" s="34"/>
      <c r="F80" s="34"/>
      <c r="G80" s="34"/>
      <c r="H80" s="34"/>
      <c r="I80" s="4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</row>
    <row r="81" spans="1:35">
      <c r="A81" s="34"/>
      <c r="B81" s="34"/>
      <c r="C81" s="34"/>
      <c r="D81" s="34"/>
      <c r="E81" s="34"/>
      <c r="F81" s="34"/>
      <c r="G81" s="34"/>
      <c r="H81" s="34"/>
      <c r="I81" s="4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</row>
    <row r="82" spans="1:35">
      <c r="A82" s="34"/>
      <c r="B82" s="34"/>
      <c r="C82" s="34"/>
      <c r="D82" s="34"/>
      <c r="E82" s="34"/>
      <c r="F82" s="34"/>
      <c r="G82" s="34"/>
      <c r="H82" s="34"/>
      <c r="I82" s="4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</row>
    <row r="83" spans="1:35">
      <c r="A83" s="34"/>
      <c r="B83" s="34"/>
      <c r="C83" s="34"/>
      <c r="D83" s="34"/>
      <c r="E83" s="34"/>
      <c r="F83" s="34"/>
      <c r="G83" s="34"/>
      <c r="H83" s="34"/>
      <c r="I83" s="4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</row>
    <row r="84" spans="1:35">
      <c r="A84" s="34"/>
      <c r="B84" s="34"/>
      <c r="C84" s="34"/>
      <c r="D84" s="34"/>
      <c r="E84" s="34"/>
      <c r="F84" s="34"/>
      <c r="G84" s="34"/>
      <c r="H84" s="34"/>
      <c r="I84" s="4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</row>
    <row r="85" spans="1:35">
      <c r="A85" s="34"/>
      <c r="B85" s="34"/>
      <c r="C85" s="34"/>
      <c r="D85" s="34"/>
      <c r="E85" s="34"/>
      <c r="F85" s="34"/>
      <c r="G85" s="34"/>
      <c r="H85" s="34"/>
      <c r="I85" s="4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</row>
    <row r="86" spans="1:35">
      <c r="A86" s="34"/>
      <c r="B86" s="34"/>
      <c r="C86" s="34"/>
      <c r="D86" s="34"/>
      <c r="E86" s="34"/>
      <c r="F86" s="34"/>
      <c r="G86" s="34"/>
      <c r="H86" s="34"/>
      <c r="I86" s="4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</row>
    <row r="87" spans="1:35">
      <c r="A87" s="34"/>
      <c r="B87" s="34"/>
      <c r="C87" s="34"/>
      <c r="D87" s="34"/>
      <c r="E87" s="34"/>
      <c r="F87" s="34"/>
      <c r="G87" s="34"/>
      <c r="H87" s="34"/>
      <c r="I87" s="4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</row>
    <row r="88" spans="1:35">
      <c r="A88" s="34"/>
      <c r="B88" s="34"/>
      <c r="C88" s="34"/>
      <c r="D88" s="34"/>
      <c r="E88" s="34"/>
      <c r="F88" s="34"/>
      <c r="G88" s="34"/>
      <c r="H88" s="34"/>
      <c r="I88" s="4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</row>
    <row r="89" spans="1:35">
      <c r="A89" s="34"/>
      <c r="B89" s="34"/>
      <c r="C89" s="34"/>
      <c r="D89" s="34"/>
      <c r="E89" s="34"/>
      <c r="F89" s="34"/>
      <c r="G89" s="34"/>
      <c r="H89" s="34"/>
      <c r="I89" s="4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</row>
    <row r="90" spans="1:35">
      <c r="A90" s="34"/>
      <c r="B90" s="34"/>
      <c r="C90" s="34"/>
      <c r="D90" s="34"/>
      <c r="E90" s="34"/>
      <c r="F90" s="34"/>
      <c r="G90" s="34"/>
      <c r="H90" s="34"/>
      <c r="I90" s="4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</row>
    <row r="91" spans="1:35">
      <c r="A91" s="34"/>
      <c r="B91" s="34"/>
      <c r="C91" s="34"/>
      <c r="D91" s="34"/>
      <c r="E91" s="34"/>
      <c r="F91" s="34"/>
      <c r="G91" s="34"/>
      <c r="H91" s="34"/>
      <c r="I91" s="4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</row>
    <row r="92" spans="1:35">
      <c r="A92" s="34"/>
      <c r="B92" s="34"/>
      <c r="C92" s="34"/>
      <c r="D92" s="34"/>
      <c r="E92" s="34"/>
      <c r="F92" s="34"/>
      <c r="G92" s="34"/>
      <c r="H92" s="34"/>
      <c r="I92" s="4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</row>
    <row r="93" spans="1:35">
      <c r="A93" s="34"/>
      <c r="B93" s="34"/>
      <c r="C93" s="34"/>
      <c r="D93" s="34"/>
      <c r="E93" s="34"/>
      <c r="F93" s="34"/>
      <c r="G93" s="34"/>
      <c r="H93" s="34"/>
      <c r="I93" s="4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</row>
    <row r="94" spans="1:35">
      <c r="A94" s="34"/>
      <c r="B94" s="34"/>
      <c r="C94" s="34"/>
      <c r="D94" s="34"/>
      <c r="E94" s="34"/>
      <c r="F94" s="34"/>
      <c r="G94" s="34"/>
      <c r="H94" s="34"/>
      <c r="I94" s="4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</row>
    <row r="95" spans="1:35">
      <c r="A95" s="34"/>
      <c r="B95" s="34"/>
      <c r="C95" s="34"/>
      <c r="D95" s="34"/>
      <c r="E95" s="34"/>
      <c r="F95" s="34"/>
      <c r="G95" s="34"/>
      <c r="H95" s="34"/>
      <c r="I95" s="4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</row>
    <row r="96" spans="1:35">
      <c r="A96" s="34"/>
      <c r="B96" s="34"/>
      <c r="C96" s="34"/>
      <c r="D96" s="34"/>
      <c r="E96" s="34"/>
      <c r="F96" s="34"/>
      <c r="G96" s="34"/>
      <c r="H96" s="34"/>
      <c r="I96" s="4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</row>
    <row r="97" spans="1:35">
      <c r="A97" s="34"/>
      <c r="B97" s="34"/>
      <c r="C97" s="34"/>
      <c r="D97" s="34"/>
      <c r="E97" s="34"/>
      <c r="F97" s="34"/>
      <c r="G97" s="34"/>
      <c r="H97" s="34"/>
      <c r="I97" s="4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</row>
    <row r="98" spans="1:35">
      <c r="A98" s="34"/>
      <c r="B98" s="34"/>
      <c r="C98" s="34"/>
      <c r="D98" s="34"/>
      <c r="E98" s="34"/>
      <c r="F98" s="34"/>
      <c r="G98" s="34"/>
      <c r="H98" s="34"/>
      <c r="I98" s="4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</row>
    <row r="99" spans="1:35">
      <c r="A99" s="34"/>
      <c r="B99" s="34"/>
      <c r="C99" s="34"/>
      <c r="D99" s="34"/>
      <c r="E99" s="34"/>
      <c r="F99" s="34"/>
      <c r="G99" s="34"/>
      <c r="H99" s="34"/>
      <c r="I99" s="4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</row>
    <row r="100" spans="1:35">
      <c r="A100" s="34"/>
      <c r="B100" s="34"/>
      <c r="C100" s="34"/>
      <c r="D100" s="34"/>
      <c r="E100" s="34"/>
      <c r="F100" s="34"/>
      <c r="G100" s="34"/>
      <c r="H100" s="34"/>
      <c r="I100" s="4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</row>
    <row r="101" spans="1:35">
      <c r="A101" s="34"/>
      <c r="B101" s="34"/>
      <c r="C101" s="34"/>
      <c r="D101" s="34"/>
      <c r="E101" s="34"/>
      <c r="F101" s="34"/>
      <c r="G101" s="34"/>
      <c r="H101" s="34"/>
      <c r="I101" s="4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</row>
    <row r="102" spans="1:35">
      <c r="A102" s="34"/>
      <c r="B102" s="34"/>
      <c r="C102" s="34"/>
      <c r="D102" s="34"/>
      <c r="E102" s="34"/>
      <c r="F102" s="34"/>
      <c r="G102" s="34"/>
      <c r="H102" s="34"/>
      <c r="I102" s="4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</row>
    <row r="103" spans="1:35">
      <c r="A103" s="34"/>
      <c r="B103" s="34"/>
      <c r="C103" s="34"/>
      <c r="D103" s="34"/>
      <c r="E103" s="34"/>
      <c r="F103" s="34"/>
      <c r="G103" s="34"/>
      <c r="H103" s="34"/>
      <c r="I103" s="4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</row>
    <row r="104" spans="1:35">
      <c r="A104" s="34"/>
      <c r="B104" s="34"/>
      <c r="C104" s="34"/>
      <c r="D104" s="34"/>
      <c r="E104" s="34"/>
      <c r="F104" s="34"/>
      <c r="G104" s="34"/>
      <c r="H104" s="34"/>
      <c r="I104" s="4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</row>
    <row r="105" spans="1:35">
      <c r="A105" s="34"/>
      <c r="B105" s="34"/>
      <c r="C105" s="34"/>
      <c r="D105" s="34"/>
      <c r="E105" s="34"/>
      <c r="F105" s="34"/>
      <c r="G105" s="34"/>
      <c r="H105" s="34"/>
      <c r="I105" s="4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</row>
    <row r="106" spans="1:35">
      <c r="A106" s="34"/>
      <c r="B106" s="34"/>
      <c r="C106" s="34"/>
      <c r="D106" s="34"/>
      <c r="E106" s="34"/>
      <c r="F106" s="34"/>
      <c r="G106" s="34"/>
      <c r="H106" s="34"/>
      <c r="I106" s="4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</row>
    <row r="107" spans="1:35">
      <c r="A107" s="34"/>
      <c r="B107" s="34"/>
      <c r="C107" s="34"/>
      <c r="D107" s="34"/>
      <c r="E107" s="34"/>
      <c r="F107" s="34"/>
      <c r="G107" s="34"/>
      <c r="H107" s="34"/>
      <c r="I107" s="4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</row>
    <row r="108" spans="1:35">
      <c r="A108" s="34"/>
      <c r="B108" s="34"/>
      <c r="C108" s="34"/>
      <c r="D108" s="34"/>
      <c r="E108" s="34"/>
      <c r="F108" s="34"/>
      <c r="G108" s="34"/>
      <c r="H108" s="34"/>
      <c r="I108" s="4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</row>
    <row r="109" spans="1:35">
      <c r="A109" s="34"/>
      <c r="B109" s="34"/>
      <c r="C109" s="34"/>
      <c r="D109" s="34"/>
      <c r="E109" s="34"/>
      <c r="F109" s="34"/>
      <c r="G109" s="34"/>
      <c r="H109" s="34"/>
      <c r="I109" s="4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</row>
    <row r="110" spans="1:35">
      <c r="A110" s="34"/>
      <c r="B110" s="34"/>
      <c r="C110" s="34"/>
      <c r="D110" s="34"/>
      <c r="E110" s="34"/>
      <c r="F110" s="34"/>
      <c r="G110" s="34"/>
      <c r="H110" s="34"/>
      <c r="I110" s="4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</row>
    <row r="111" spans="1:35">
      <c r="A111" s="34"/>
      <c r="B111" s="34"/>
      <c r="C111" s="34"/>
      <c r="D111" s="34"/>
      <c r="E111" s="34"/>
      <c r="F111" s="34"/>
      <c r="G111" s="34"/>
      <c r="H111" s="34"/>
      <c r="I111" s="4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</row>
    <row r="112" spans="1:35">
      <c r="A112" s="34"/>
      <c r="B112" s="34"/>
      <c r="C112" s="34"/>
      <c r="D112" s="34"/>
      <c r="E112" s="34"/>
      <c r="F112" s="34"/>
      <c r="G112" s="34"/>
      <c r="H112" s="34"/>
      <c r="I112" s="4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</row>
    <row r="113" spans="1:35">
      <c r="A113" s="34"/>
      <c r="B113" s="34"/>
      <c r="C113" s="34"/>
      <c r="D113" s="34"/>
      <c r="E113" s="34"/>
      <c r="F113" s="34"/>
      <c r="G113" s="34"/>
      <c r="H113" s="34"/>
      <c r="I113" s="4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</row>
    <row r="114" spans="1:35">
      <c r="A114" s="34"/>
      <c r="B114" s="34"/>
      <c r="C114" s="34"/>
      <c r="D114" s="34"/>
      <c r="E114" s="34"/>
      <c r="F114" s="34"/>
      <c r="G114" s="34"/>
      <c r="H114" s="34"/>
      <c r="I114" s="4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</row>
    <row r="115" spans="1:35">
      <c r="A115" s="34"/>
      <c r="B115" s="34"/>
      <c r="C115" s="34"/>
      <c r="D115" s="34"/>
      <c r="E115" s="34"/>
      <c r="F115" s="34"/>
      <c r="G115" s="34"/>
      <c r="H115" s="34"/>
      <c r="I115" s="4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</row>
    <row r="116" spans="1:35">
      <c r="A116" s="34"/>
      <c r="B116" s="34"/>
      <c r="C116" s="34"/>
      <c r="D116" s="34"/>
      <c r="E116" s="34"/>
      <c r="F116" s="34"/>
      <c r="G116" s="34"/>
      <c r="H116" s="34"/>
      <c r="I116" s="4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</row>
    <row r="117" spans="1:35">
      <c r="A117" s="34"/>
      <c r="B117" s="34"/>
      <c r="C117" s="34"/>
      <c r="D117" s="34"/>
      <c r="E117" s="34"/>
      <c r="F117" s="34"/>
      <c r="G117" s="34"/>
      <c r="H117" s="34"/>
      <c r="I117" s="4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</row>
    <row r="118" spans="1:35">
      <c r="A118" s="34"/>
      <c r="B118" s="34"/>
      <c r="C118" s="34"/>
      <c r="D118" s="34"/>
      <c r="E118" s="34"/>
      <c r="F118" s="34"/>
      <c r="G118" s="34"/>
      <c r="H118" s="34"/>
      <c r="I118" s="4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</row>
    <row r="119" spans="1:35">
      <c r="A119" s="34"/>
      <c r="B119" s="34"/>
      <c r="C119" s="34"/>
      <c r="D119" s="34"/>
      <c r="E119" s="34"/>
      <c r="F119" s="34"/>
      <c r="G119" s="34"/>
      <c r="H119" s="34"/>
      <c r="I119" s="4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</row>
    <row r="120" spans="1:35">
      <c r="A120" s="34"/>
      <c r="B120" s="34"/>
      <c r="C120" s="34"/>
      <c r="D120" s="34"/>
      <c r="E120" s="34"/>
      <c r="F120" s="34"/>
      <c r="G120" s="34"/>
      <c r="H120" s="34"/>
      <c r="I120" s="4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</row>
    <row r="121" spans="1:35">
      <c r="A121" s="34"/>
      <c r="B121" s="34"/>
      <c r="C121" s="34"/>
      <c r="D121" s="34"/>
      <c r="E121" s="34"/>
      <c r="F121" s="34"/>
      <c r="G121" s="34"/>
      <c r="H121" s="34"/>
      <c r="I121" s="4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</row>
    <row r="122" spans="1:35">
      <c r="A122" s="34"/>
      <c r="B122" s="34"/>
      <c r="C122" s="34"/>
      <c r="D122" s="34"/>
      <c r="E122" s="34"/>
      <c r="F122" s="34"/>
      <c r="G122" s="34"/>
      <c r="H122" s="34"/>
      <c r="I122" s="4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</row>
    <row r="123" spans="1:35">
      <c r="A123" s="34"/>
      <c r="B123" s="34"/>
      <c r="C123" s="34"/>
      <c r="D123" s="34"/>
      <c r="E123" s="34"/>
      <c r="F123" s="34"/>
      <c r="G123" s="34"/>
      <c r="H123" s="34"/>
      <c r="I123" s="4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  <c r="AH123" s="34"/>
      <c r="AI123" s="34"/>
    </row>
    <row r="124" spans="1:35">
      <c r="A124" s="34"/>
      <c r="B124" s="34"/>
      <c r="C124" s="34"/>
      <c r="D124" s="34"/>
      <c r="E124" s="34"/>
      <c r="F124" s="34"/>
      <c r="G124" s="34"/>
      <c r="H124" s="34"/>
      <c r="I124" s="4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</row>
    <row r="125" spans="1:35">
      <c r="A125" s="34"/>
      <c r="B125" s="34"/>
      <c r="C125" s="34"/>
      <c r="D125" s="34"/>
      <c r="E125" s="34"/>
      <c r="F125" s="34"/>
      <c r="G125" s="34"/>
      <c r="H125" s="34"/>
      <c r="I125" s="4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</row>
    <row r="126" spans="1:35">
      <c r="A126" s="34"/>
      <c r="B126" s="34"/>
      <c r="C126" s="34"/>
      <c r="D126" s="34"/>
      <c r="E126" s="34"/>
      <c r="F126" s="34"/>
      <c r="G126" s="34"/>
      <c r="H126" s="34"/>
      <c r="I126" s="4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</row>
    <row r="127" spans="1:35">
      <c r="A127" s="34"/>
      <c r="B127" s="34"/>
      <c r="C127" s="34"/>
      <c r="D127" s="34"/>
      <c r="E127" s="34"/>
      <c r="F127" s="34"/>
      <c r="G127" s="34"/>
      <c r="H127" s="34"/>
      <c r="I127" s="4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</row>
    <row r="128" spans="1:35">
      <c r="A128" s="34"/>
      <c r="B128" s="34"/>
      <c r="C128" s="34"/>
      <c r="D128" s="34"/>
      <c r="E128" s="34"/>
      <c r="F128" s="34"/>
      <c r="G128" s="34"/>
      <c r="H128" s="34"/>
      <c r="I128" s="4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</row>
    <row r="129" spans="1:35">
      <c r="A129" s="34"/>
      <c r="B129" s="34"/>
      <c r="C129" s="34"/>
      <c r="D129" s="34"/>
      <c r="E129" s="34"/>
      <c r="F129" s="34"/>
      <c r="G129" s="34"/>
      <c r="H129" s="34"/>
      <c r="I129" s="4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F129" s="34"/>
      <c r="AG129" s="34"/>
      <c r="AH129" s="34"/>
      <c r="AI129" s="34"/>
    </row>
    <row r="130" spans="1:35">
      <c r="A130" s="34"/>
      <c r="B130" s="34"/>
      <c r="C130" s="34"/>
      <c r="D130" s="34"/>
      <c r="E130" s="34"/>
      <c r="F130" s="34"/>
      <c r="G130" s="34"/>
      <c r="H130" s="34"/>
      <c r="I130" s="4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  <c r="AH130" s="34"/>
      <c r="AI130" s="34"/>
    </row>
    <row r="131" spans="1:35">
      <c r="A131" s="34"/>
      <c r="B131" s="34"/>
      <c r="C131" s="34"/>
      <c r="D131" s="34"/>
      <c r="E131" s="34"/>
      <c r="F131" s="34"/>
      <c r="G131" s="34"/>
      <c r="H131" s="34"/>
      <c r="I131" s="4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</row>
    <row r="132" spans="1:35">
      <c r="A132" s="34"/>
      <c r="B132" s="34"/>
      <c r="C132" s="34"/>
      <c r="D132" s="34"/>
      <c r="E132" s="34"/>
      <c r="F132" s="34"/>
      <c r="G132" s="34"/>
      <c r="H132" s="34"/>
      <c r="I132" s="4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</row>
    <row r="133" spans="1:35">
      <c r="A133" s="34"/>
      <c r="B133" s="34"/>
      <c r="C133" s="34"/>
      <c r="D133" s="34"/>
      <c r="E133" s="34"/>
      <c r="F133" s="34"/>
      <c r="G133" s="34"/>
      <c r="H133" s="34"/>
      <c r="I133" s="4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</row>
    <row r="134" spans="1:35">
      <c r="A134" s="34"/>
      <c r="B134" s="34"/>
      <c r="C134" s="34"/>
      <c r="D134" s="34"/>
      <c r="E134" s="34"/>
      <c r="F134" s="34"/>
      <c r="G134" s="34"/>
      <c r="H134" s="34"/>
      <c r="I134" s="4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F134" s="34"/>
      <c r="AG134" s="34"/>
      <c r="AH134" s="34"/>
      <c r="AI134" s="34"/>
    </row>
    <row r="135" spans="1:35">
      <c r="A135" s="34"/>
      <c r="B135" s="34"/>
      <c r="C135" s="34"/>
      <c r="D135" s="34"/>
      <c r="E135" s="34"/>
      <c r="F135" s="34"/>
      <c r="G135" s="34"/>
      <c r="H135" s="34"/>
      <c r="I135" s="4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F135" s="34"/>
      <c r="AG135" s="34"/>
      <c r="AH135" s="34"/>
      <c r="AI135" s="34"/>
    </row>
    <row r="136" spans="1:35">
      <c r="A136" s="34"/>
      <c r="B136" s="34"/>
      <c r="C136" s="34"/>
      <c r="D136" s="34"/>
      <c r="E136" s="34"/>
      <c r="F136" s="34"/>
      <c r="G136" s="34"/>
      <c r="H136" s="34"/>
      <c r="I136" s="4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</row>
    <row r="137" spans="1:35">
      <c r="A137" s="34"/>
      <c r="B137" s="34"/>
      <c r="C137" s="34"/>
      <c r="D137" s="34"/>
      <c r="E137" s="34"/>
      <c r="F137" s="34"/>
      <c r="G137" s="34"/>
      <c r="H137" s="34"/>
      <c r="I137" s="4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  <c r="AH137" s="34"/>
      <c r="AI137" s="34"/>
    </row>
    <row r="138" spans="1:35">
      <c r="A138" s="34"/>
      <c r="B138" s="34"/>
      <c r="C138" s="34"/>
      <c r="D138" s="34"/>
      <c r="E138" s="34"/>
      <c r="F138" s="34"/>
      <c r="G138" s="34"/>
      <c r="H138" s="34"/>
      <c r="I138" s="4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</row>
    <row r="139" spans="1:35">
      <c r="A139" s="34"/>
      <c r="B139" s="34"/>
      <c r="C139" s="34"/>
      <c r="D139" s="34"/>
      <c r="E139" s="34"/>
      <c r="F139" s="34"/>
      <c r="G139" s="34"/>
      <c r="H139" s="34"/>
      <c r="I139" s="4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F139" s="34"/>
      <c r="AG139" s="34"/>
      <c r="AH139" s="34"/>
      <c r="AI139" s="34"/>
    </row>
    <row r="140" spans="1:35">
      <c r="A140" s="34"/>
      <c r="B140" s="34"/>
      <c r="C140" s="34"/>
      <c r="D140" s="34"/>
      <c r="E140" s="34"/>
      <c r="F140" s="34"/>
      <c r="G140" s="34"/>
      <c r="H140" s="34"/>
      <c r="I140" s="4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F140" s="34"/>
      <c r="AG140" s="34"/>
      <c r="AH140" s="34"/>
      <c r="AI140" s="34"/>
    </row>
    <row r="141" spans="1:35">
      <c r="A141" s="34"/>
      <c r="B141" s="34"/>
      <c r="C141" s="34"/>
      <c r="D141" s="34"/>
      <c r="E141" s="34"/>
      <c r="F141" s="34"/>
      <c r="G141" s="34"/>
      <c r="H141" s="34"/>
      <c r="I141" s="4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F141" s="34"/>
      <c r="AG141" s="34"/>
      <c r="AH141" s="34"/>
      <c r="AI141" s="34"/>
    </row>
    <row r="142" spans="1:35">
      <c r="A142" s="34"/>
      <c r="B142" s="34"/>
      <c r="C142" s="34"/>
      <c r="D142" s="34"/>
      <c r="E142" s="34"/>
      <c r="F142" s="34"/>
      <c r="G142" s="34"/>
      <c r="H142" s="34"/>
      <c r="I142" s="4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F142" s="34"/>
      <c r="AG142" s="34"/>
      <c r="AH142" s="34"/>
      <c r="AI142" s="34"/>
    </row>
    <row r="143" spans="1:35">
      <c r="A143" s="34"/>
      <c r="B143" s="34"/>
      <c r="C143" s="34"/>
      <c r="D143" s="34"/>
      <c r="E143" s="34"/>
      <c r="F143" s="34"/>
      <c r="G143" s="34"/>
      <c r="H143" s="34"/>
      <c r="I143" s="4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F143" s="34"/>
      <c r="AG143" s="34"/>
      <c r="AH143" s="34"/>
      <c r="AI143" s="34"/>
    </row>
    <row r="144" spans="1:35">
      <c r="A144" s="34"/>
      <c r="B144" s="34"/>
      <c r="C144" s="34"/>
      <c r="D144" s="34"/>
      <c r="E144" s="34"/>
      <c r="F144" s="34"/>
      <c r="G144" s="34"/>
      <c r="H144" s="34"/>
      <c r="I144" s="4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F144" s="34"/>
      <c r="AG144" s="34"/>
      <c r="AH144" s="34"/>
      <c r="AI144" s="34"/>
    </row>
    <row r="145" spans="1:35">
      <c r="A145" s="34"/>
      <c r="B145" s="34"/>
      <c r="C145" s="34"/>
      <c r="D145" s="34"/>
      <c r="E145" s="34"/>
      <c r="F145" s="34"/>
      <c r="G145" s="34"/>
      <c r="H145" s="34"/>
      <c r="I145" s="4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F145" s="34"/>
      <c r="AG145" s="34"/>
      <c r="AH145" s="34"/>
      <c r="AI145" s="34"/>
    </row>
    <row r="146" spans="1:35">
      <c r="A146" s="34"/>
      <c r="B146" s="34"/>
      <c r="C146" s="34"/>
      <c r="D146" s="34"/>
      <c r="E146" s="34"/>
      <c r="F146" s="34"/>
      <c r="G146" s="34"/>
      <c r="H146" s="34"/>
      <c r="I146" s="4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F146" s="34"/>
      <c r="AG146" s="34"/>
      <c r="AH146" s="34"/>
      <c r="AI146" s="34"/>
    </row>
    <row r="147" spans="1:35">
      <c r="A147" s="34"/>
      <c r="B147" s="34"/>
      <c r="C147" s="34"/>
      <c r="D147" s="34"/>
      <c r="E147" s="34"/>
      <c r="F147" s="34"/>
      <c r="G147" s="34"/>
      <c r="H147" s="34"/>
      <c r="I147" s="4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F147" s="34"/>
      <c r="AG147" s="34"/>
      <c r="AH147" s="34"/>
      <c r="AI147" s="34"/>
    </row>
    <row r="148" spans="1:35">
      <c r="A148" s="34"/>
      <c r="B148" s="34"/>
      <c r="C148" s="34"/>
      <c r="D148" s="34"/>
      <c r="E148" s="34"/>
      <c r="F148" s="34"/>
      <c r="G148" s="34"/>
      <c r="H148" s="34"/>
      <c r="I148" s="4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</row>
    <row r="149" spans="1:35">
      <c r="A149" s="34"/>
      <c r="B149" s="34"/>
      <c r="C149" s="34"/>
      <c r="D149" s="34"/>
      <c r="E149" s="34"/>
      <c r="F149" s="34"/>
      <c r="G149" s="34"/>
      <c r="H149" s="34"/>
      <c r="I149" s="4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  <c r="AH149" s="34"/>
      <c r="AI149" s="34"/>
    </row>
    <row r="150" spans="1:35">
      <c r="A150" s="34"/>
      <c r="B150" s="34"/>
      <c r="C150" s="34"/>
      <c r="D150" s="34"/>
      <c r="E150" s="34"/>
      <c r="F150" s="34"/>
      <c r="G150" s="34"/>
      <c r="H150" s="34"/>
      <c r="I150" s="4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F150" s="34"/>
      <c r="AG150" s="34"/>
      <c r="AH150" s="34"/>
      <c r="AI150" s="34"/>
    </row>
    <row r="151" spans="1:35">
      <c r="A151" s="34"/>
      <c r="B151" s="34"/>
      <c r="C151" s="34"/>
      <c r="D151" s="34"/>
      <c r="E151" s="34"/>
      <c r="F151" s="34"/>
      <c r="G151" s="34"/>
      <c r="H151" s="34"/>
      <c r="I151" s="4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F151" s="34"/>
      <c r="AG151" s="34"/>
      <c r="AH151" s="34"/>
      <c r="AI151" s="34"/>
    </row>
    <row r="152" spans="1:35">
      <c r="A152" s="34"/>
      <c r="B152" s="34"/>
      <c r="C152" s="34"/>
      <c r="D152" s="34"/>
      <c r="E152" s="34"/>
      <c r="F152" s="34"/>
      <c r="G152" s="34"/>
      <c r="H152" s="34"/>
      <c r="I152" s="4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F152" s="34"/>
      <c r="AG152" s="34"/>
      <c r="AH152" s="34"/>
      <c r="AI152" s="34"/>
    </row>
    <row r="153" spans="1:35">
      <c r="A153" s="34"/>
      <c r="B153" s="34"/>
      <c r="C153" s="34"/>
      <c r="D153" s="34"/>
      <c r="E153" s="34"/>
      <c r="F153" s="34"/>
      <c r="G153" s="34"/>
      <c r="H153" s="34"/>
      <c r="I153" s="4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F153" s="34"/>
      <c r="AG153" s="34"/>
      <c r="AH153" s="34"/>
      <c r="AI153" s="34"/>
    </row>
    <row r="154" spans="1:35">
      <c r="A154" s="34"/>
      <c r="B154" s="34"/>
      <c r="C154" s="34"/>
      <c r="D154" s="34"/>
      <c r="E154" s="34"/>
      <c r="F154" s="34"/>
      <c r="G154" s="34"/>
      <c r="H154" s="34"/>
      <c r="I154" s="4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F154" s="34"/>
      <c r="AG154" s="34"/>
      <c r="AH154" s="34"/>
      <c r="AI154" s="34"/>
    </row>
    <row r="155" spans="1:35">
      <c r="A155" s="34"/>
      <c r="B155" s="34"/>
      <c r="C155" s="34"/>
      <c r="D155" s="34"/>
      <c r="E155" s="34"/>
      <c r="F155" s="34"/>
      <c r="G155" s="34"/>
      <c r="H155" s="34"/>
      <c r="I155" s="4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F155" s="34"/>
      <c r="AG155" s="34"/>
      <c r="AH155" s="34"/>
      <c r="AI155" s="34"/>
    </row>
    <row r="156" spans="1:35">
      <c r="A156" s="34"/>
      <c r="B156" s="34"/>
      <c r="C156" s="34"/>
      <c r="D156" s="34"/>
      <c r="E156" s="34"/>
      <c r="F156" s="34"/>
      <c r="G156" s="34"/>
      <c r="H156" s="34"/>
      <c r="I156" s="4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F156" s="34"/>
      <c r="AG156" s="34"/>
      <c r="AH156" s="34"/>
      <c r="AI156" s="34"/>
    </row>
    <row r="157" spans="1:35">
      <c r="A157" s="34"/>
      <c r="B157" s="34"/>
      <c r="C157" s="34"/>
      <c r="D157" s="34"/>
      <c r="E157" s="34"/>
      <c r="F157" s="34"/>
      <c r="G157" s="34"/>
      <c r="H157" s="34"/>
      <c r="I157" s="4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F157" s="34"/>
      <c r="AG157" s="34"/>
      <c r="AH157" s="34"/>
      <c r="AI157" s="34"/>
    </row>
    <row r="158" spans="1:35">
      <c r="A158" s="34"/>
      <c r="B158" s="34"/>
      <c r="C158" s="34"/>
      <c r="D158" s="34"/>
      <c r="E158" s="34"/>
      <c r="F158" s="34"/>
      <c r="G158" s="34"/>
      <c r="H158" s="34"/>
      <c r="I158" s="4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</row>
    <row r="159" spans="1:35">
      <c r="A159" s="34"/>
      <c r="B159" s="34"/>
      <c r="C159" s="34"/>
      <c r="D159" s="34"/>
      <c r="E159" s="34"/>
      <c r="F159" s="34"/>
      <c r="G159" s="34"/>
      <c r="H159" s="34"/>
      <c r="I159" s="4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F159" s="34"/>
      <c r="AG159" s="34"/>
      <c r="AH159" s="34"/>
      <c r="AI159" s="34"/>
    </row>
    <row r="160" spans="1:35">
      <c r="A160" s="34"/>
      <c r="B160" s="34"/>
      <c r="C160" s="34"/>
      <c r="D160" s="34"/>
      <c r="E160" s="34"/>
      <c r="F160" s="34"/>
      <c r="G160" s="34"/>
      <c r="H160" s="34"/>
      <c r="I160" s="4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F160" s="34"/>
      <c r="AG160" s="34"/>
      <c r="AH160" s="34"/>
      <c r="AI160" s="34"/>
    </row>
    <row r="161" spans="1:35">
      <c r="A161" s="34"/>
      <c r="B161" s="34"/>
      <c r="C161" s="34"/>
      <c r="D161" s="34"/>
      <c r="E161" s="34"/>
      <c r="F161" s="34"/>
      <c r="G161" s="34"/>
      <c r="H161" s="34"/>
      <c r="I161" s="4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F161" s="34"/>
      <c r="AG161" s="34"/>
      <c r="AH161" s="34"/>
      <c r="AI161" s="34"/>
    </row>
    <row r="162" spans="1:35">
      <c r="A162" s="34"/>
      <c r="B162" s="34"/>
      <c r="C162" s="34"/>
      <c r="D162" s="34"/>
      <c r="E162" s="34"/>
      <c r="F162" s="34"/>
      <c r="G162" s="34"/>
      <c r="H162" s="34"/>
      <c r="I162" s="4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F162" s="34"/>
      <c r="AG162" s="34"/>
      <c r="AH162" s="34"/>
      <c r="AI162" s="34"/>
    </row>
    <row r="163" spans="1:35">
      <c r="A163" s="34"/>
      <c r="B163" s="34"/>
      <c r="C163" s="34"/>
      <c r="D163" s="34"/>
      <c r="E163" s="34"/>
      <c r="F163" s="34"/>
      <c r="G163" s="34"/>
      <c r="H163" s="34"/>
      <c r="I163" s="4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F163" s="34"/>
      <c r="AG163" s="34"/>
      <c r="AH163" s="34"/>
      <c r="AI163" s="34"/>
    </row>
    <row r="164" spans="1:35">
      <c r="A164" s="34"/>
      <c r="B164" s="34"/>
      <c r="C164" s="34"/>
      <c r="D164" s="34"/>
      <c r="E164" s="34"/>
      <c r="F164" s="34"/>
      <c r="G164" s="34"/>
      <c r="H164" s="34"/>
      <c r="I164" s="4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F164" s="34"/>
      <c r="AG164" s="34"/>
      <c r="AH164" s="34"/>
      <c r="AI164" s="34"/>
    </row>
    <row r="165" spans="1:35">
      <c r="A165" s="34"/>
      <c r="B165" s="34"/>
      <c r="C165" s="34"/>
      <c r="D165" s="34"/>
      <c r="E165" s="34"/>
      <c r="F165" s="34"/>
      <c r="G165" s="34"/>
      <c r="H165" s="34"/>
      <c r="I165" s="4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F165" s="34"/>
      <c r="AG165" s="34"/>
      <c r="AH165" s="34"/>
      <c r="AI165" s="34"/>
    </row>
    <row r="166" spans="1:35">
      <c r="A166" s="34"/>
      <c r="B166" s="34"/>
      <c r="C166" s="34"/>
      <c r="D166" s="34"/>
      <c r="E166" s="34"/>
      <c r="F166" s="34"/>
      <c r="G166" s="34"/>
      <c r="H166" s="34"/>
      <c r="I166" s="4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F166" s="34"/>
      <c r="AG166" s="34"/>
      <c r="AH166" s="34"/>
      <c r="AI166" s="34"/>
    </row>
    <row r="167" spans="1:35">
      <c r="A167" s="34"/>
      <c r="B167" s="34"/>
      <c r="C167" s="34"/>
      <c r="D167" s="34"/>
      <c r="E167" s="34"/>
      <c r="F167" s="34"/>
      <c r="G167" s="34"/>
      <c r="H167" s="34"/>
      <c r="I167" s="4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F167" s="34"/>
      <c r="AG167" s="34"/>
      <c r="AH167" s="34"/>
      <c r="AI167" s="34"/>
    </row>
    <row r="168" spans="1:35">
      <c r="A168" s="34"/>
      <c r="B168" s="34"/>
      <c r="C168" s="34"/>
      <c r="D168" s="34"/>
      <c r="E168" s="34"/>
      <c r="F168" s="34"/>
      <c r="G168" s="34"/>
      <c r="H168" s="34"/>
      <c r="I168" s="4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</row>
    <row r="169" spans="1:35">
      <c r="A169" s="34"/>
      <c r="B169" s="34"/>
      <c r="C169" s="34"/>
      <c r="D169" s="34"/>
      <c r="E169" s="34"/>
      <c r="F169" s="34"/>
      <c r="G169" s="34"/>
      <c r="H169" s="34"/>
      <c r="I169" s="4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F169" s="34"/>
      <c r="AG169" s="34"/>
      <c r="AH169" s="34"/>
      <c r="AI169" s="34"/>
    </row>
    <row r="170" spans="1:35">
      <c r="A170" s="34"/>
      <c r="B170" s="34"/>
      <c r="C170" s="34"/>
      <c r="D170" s="34"/>
      <c r="E170" s="34"/>
      <c r="F170" s="34"/>
      <c r="G170" s="34"/>
      <c r="H170" s="34"/>
      <c r="I170" s="4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</row>
    <row r="171" spans="1:35">
      <c r="A171" s="34"/>
      <c r="B171" s="34"/>
      <c r="C171" s="34"/>
      <c r="D171" s="34"/>
      <c r="E171" s="34"/>
      <c r="F171" s="34"/>
      <c r="G171" s="34"/>
      <c r="H171" s="34"/>
      <c r="I171" s="4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  <c r="AH171" s="34"/>
      <c r="AI171" s="34"/>
    </row>
    <row r="172" spans="1:35">
      <c r="A172" s="34"/>
      <c r="B172" s="34"/>
      <c r="C172" s="34"/>
      <c r="D172" s="34"/>
      <c r="E172" s="34"/>
      <c r="F172" s="34"/>
      <c r="G172" s="34"/>
      <c r="H172" s="34"/>
      <c r="I172" s="4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F172" s="34"/>
      <c r="AG172" s="34"/>
      <c r="AH172" s="34"/>
      <c r="AI172" s="34"/>
    </row>
    <row r="173" spans="1:35">
      <c r="A173" s="34"/>
      <c r="B173" s="34"/>
      <c r="C173" s="34"/>
      <c r="D173" s="34"/>
      <c r="E173" s="34"/>
      <c r="F173" s="34"/>
      <c r="G173" s="34"/>
      <c r="H173" s="34"/>
      <c r="I173" s="4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F173" s="34"/>
      <c r="AG173" s="34"/>
      <c r="AH173" s="34"/>
      <c r="AI173" s="34"/>
    </row>
    <row r="174" spans="1:35">
      <c r="A174" s="34"/>
      <c r="B174" s="34"/>
      <c r="C174" s="34"/>
      <c r="D174" s="34"/>
      <c r="E174" s="34"/>
      <c r="F174" s="34"/>
      <c r="G174" s="34"/>
      <c r="H174" s="34"/>
      <c r="I174" s="4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</row>
    <row r="175" spans="1:35">
      <c r="A175" s="34"/>
      <c r="B175" s="34"/>
      <c r="C175" s="34"/>
      <c r="D175" s="34"/>
      <c r="E175" s="34"/>
      <c r="F175" s="34"/>
      <c r="G175" s="34"/>
      <c r="H175" s="34"/>
      <c r="I175" s="4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F175" s="34"/>
      <c r="AG175" s="34"/>
      <c r="AH175" s="34"/>
      <c r="AI175" s="34"/>
    </row>
    <row r="176" spans="1:35">
      <c r="A176" s="34"/>
      <c r="B176" s="34"/>
      <c r="C176" s="34"/>
      <c r="D176" s="34"/>
      <c r="E176" s="34"/>
      <c r="F176" s="34"/>
      <c r="G176" s="34"/>
      <c r="H176" s="34"/>
      <c r="I176" s="4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F176" s="34"/>
      <c r="AG176" s="34"/>
      <c r="AH176" s="34"/>
      <c r="AI176" s="34"/>
    </row>
    <row r="177" spans="1:35">
      <c r="A177" s="34"/>
      <c r="B177" s="34"/>
      <c r="C177" s="34"/>
      <c r="D177" s="34"/>
      <c r="E177" s="34"/>
      <c r="F177" s="34"/>
      <c r="G177" s="34"/>
      <c r="H177" s="34"/>
      <c r="I177" s="4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F177" s="34"/>
      <c r="AG177" s="34"/>
      <c r="AH177" s="34"/>
      <c r="AI177" s="34"/>
    </row>
    <row r="178" spans="1:35">
      <c r="A178" s="34"/>
      <c r="B178" s="34"/>
      <c r="C178" s="34"/>
      <c r="D178" s="34"/>
      <c r="E178" s="34"/>
      <c r="F178" s="34"/>
      <c r="G178" s="34"/>
      <c r="H178" s="34"/>
      <c r="I178" s="4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F178" s="34"/>
      <c r="AG178" s="34"/>
      <c r="AH178" s="34"/>
      <c r="AI178" s="34"/>
    </row>
    <row r="179" spans="1:35">
      <c r="A179" s="34"/>
      <c r="B179" s="34"/>
      <c r="C179" s="34"/>
      <c r="D179" s="34"/>
      <c r="E179" s="34"/>
      <c r="F179" s="34"/>
      <c r="G179" s="34"/>
      <c r="H179" s="34"/>
      <c r="I179" s="4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4"/>
      <c r="AI179" s="34"/>
    </row>
    <row r="180" spans="1:35">
      <c r="A180" s="34"/>
      <c r="B180" s="34"/>
      <c r="C180" s="34"/>
      <c r="D180" s="34"/>
      <c r="E180" s="34"/>
      <c r="F180" s="34"/>
      <c r="G180" s="34"/>
      <c r="H180" s="34"/>
      <c r="I180" s="4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F180" s="34"/>
      <c r="AG180" s="34"/>
      <c r="AH180" s="34"/>
      <c r="AI180" s="34"/>
    </row>
    <row r="181" spans="1:35">
      <c r="A181" s="34"/>
      <c r="B181" s="34"/>
      <c r="C181" s="34"/>
      <c r="D181" s="34"/>
      <c r="E181" s="34"/>
      <c r="F181" s="34"/>
      <c r="G181" s="34"/>
      <c r="H181" s="34"/>
      <c r="I181" s="4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F181" s="34"/>
      <c r="AG181" s="34"/>
      <c r="AH181" s="34"/>
      <c r="AI181" s="34"/>
    </row>
    <row r="182" spans="1:35">
      <c r="A182" s="34"/>
      <c r="B182" s="34"/>
      <c r="C182" s="34"/>
      <c r="D182" s="34"/>
      <c r="E182" s="34"/>
      <c r="F182" s="34"/>
      <c r="G182" s="34"/>
      <c r="H182" s="34"/>
      <c r="I182" s="4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</row>
    <row r="183" spans="1:35">
      <c r="A183" s="34"/>
      <c r="B183" s="34"/>
      <c r="C183" s="34"/>
      <c r="D183" s="34"/>
      <c r="E183" s="34"/>
      <c r="F183" s="34"/>
      <c r="G183" s="34"/>
      <c r="H183" s="34"/>
      <c r="I183" s="4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4"/>
      <c r="AI183" s="34"/>
    </row>
    <row r="184" spans="1:35">
      <c r="A184" s="34"/>
      <c r="B184" s="34"/>
      <c r="C184" s="34"/>
      <c r="D184" s="34"/>
      <c r="E184" s="34"/>
      <c r="F184" s="34"/>
      <c r="G184" s="34"/>
      <c r="H184" s="34"/>
      <c r="I184" s="4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4"/>
      <c r="AI184" s="34"/>
    </row>
    <row r="185" spans="1:35">
      <c r="A185" s="34"/>
      <c r="B185" s="34"/>
      <c r="C185" s="34"/>
      <c r="D185" s="34"/>
      <c r="E185" s="34"/>
      <c r="F185" s="34"/>
      <c r="G185" s="34"/>
      <c r="H185" s="34"/>
      <c r="I185" s="4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4"/>
      <c r="AI185" s="34"/>
    </row>
    <row r="186" spans="1:35">
      <c r="A186" s="34"/>
      <c r="B186" s="34"/>
      <c r="C186" s="34"/>
      <c r="D186" s="34"/>
      <c r="E186" s="34"/>
      <c r="F186" s="34"/>
      <c r="G186" s="34"/>
      <c r="H186" s="34"/>
      <c r="I186" s="4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4"/>
      <c r="AI186" s="34"/>
    </row>
    <row r="187" spans="1:35">
      <c r="A187" s="34"/>
      <c r="B187" s="34"/>
      <c r="C187" s="34"/>
      <c r="D187" s="34"/>
      <c r="E187" s="34"/>
      <c r="F187" s="34"/>
      <c r="G187" s="34"/>
      <c r="H187" s="34"/>
      <c r="I187" s="4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</row>
    <row r="188" spans="1:35">
      <c r="A188" s="34"/>
      <c r="B188" s="34"/>
      <c r="C188" s="34"/>
      <c r="D188" s="34"/>
      <c r="E188" s="34"/>
      <c r="F188" s="34"/>
      <c r="G188" s="34"/>
      <c r="H188" s="34"/>
      <c r="I188" s="4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</row>
    <row r="189" spans="1:35">
      <c r="A189" s="34"/>
      <c r="B189" s="34"/>
      <c r="C189" s="34"/>
      <c r="D189" s="34"/>
      <c r="E189" s="34"/>
      <c r="F189" s="34"/>
      <c r="G189" s="34"/>
      <c r="H189" s="34"/>
      <c r="I189" s="4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  <c r="AH189" s="34"/>
      <c r="AI189" s="34"/>
    </row>
    <row r="190" spans="1:35">
      <c r="A190" s="34"/>
      <c r="B190" s="34"/>
      <c r="C190" s="34"/>
      <c r="D190" s="34"/>
      <c r="E190" s="34"/>
      <c r="F190" s="34"/>
      <c r="G190" s="34"/>
      <c r="H190" s="34"/>
      <c r="I190" s="4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</row>
    <row r="191" spans="1:35">
      <c r="A191" s="34"/>
      <c r="B191" s="34"/>
      <c r="C191" s="34"/>
      <c r="D191" s="34"/>
      <c r="E191" s="34"/>
      <c r="F191" s="34"/>
      <c r="G191" s="34"/>
      <c r="H191" s="34"/>
      <c r="I191" s="4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</row>
    <row r="192" spans="1:35">
      <c r="A192" s="34"/>
      <c r="B192" s="34"/>
      <c r="C192" s="34"/>
      <c r="D192" s="34"/>
      <c r="E192" s="34"/>
      <c r="F192" s="34"/>
      <c r="G192" s="34"/>
      <c r="H192" s="34"/>
      <c r="I192" s="4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</row>
    <row r="193" spans="1:35">
      <c r="A193" s="34"/>
      <c r="B193" s="34"/>
      <c r="C193" s="34"/>
      <c r="D193" s="34"/>
      <c r="E193" s="34"/>
      <c r="F193" s="34"/>
      <c r="G193" s="34"/>
      <c r="H193" s="34"/>
      <c r="I193" s="4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F193" s="34"/>
      <c r="AG193" s="34"/>
      <c r="AH193" s="34"/>
      <c r="AI193" s="34"/>
    </row>
    <row r="194" spans="1:35">
      <c r="A194" s="34"/>
      <c r="B194" s="34"/>
      <c r="C194" s="34"/>
      <c r="D194" s="34"/>
      <c r="E194" s="34"/>
      <c r="F194" s="34"/>
      <c r="G194" s="34"/>
      <c r="H194" s="34"/>
      <c r="I194" s="4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</row>
    <row r="195" spans="1:35">
      <c r="A195" s="34"/>
      <c r="B195" s="34"/>
      <c r="C195" s="34"/>
      <c r="D195" s="34"/>
      <c r="E195" s="34"/>
      <c r="F195" s="34"/>
      <c r="G195" s="34"/>
      <c r="H195" s="34"/>
      <c r="I195" s="4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</row>
    <row r="196" spans="1:35">
      <c r="A196" s="34"/>
      <c r="B196" s="34"/>
      <c r="C196" s="34"/>
      <c r="D196" s="34"/>
      <c r="E196" s="34"/>
      <c r="F196" s="34"/>
      <c r="G196" s="34"/>
      <c r="H196" s="34"/>
      <c r="I196" s="4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F196" s="34"/>
      <c r="AG196" s="34"/>
      <c r="AH196" s="34"/>
      <c r="AI196" s="34"/>
    </row>
    <row r="197" spans="1:35">
      <c r="A197" s="34"/>
      <c r="B197" s="34"/>
      <c r="C197" s="34"/>
      <c r="D197" s="34"/>
      <c r="E197" s="34"/>
      <c r="F197" s="34"/>
      <c r="G197" s="34"/>
      <c r="H197" s="34"/>
      <c r="I197" s="4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H197" s="34"/>
      <c r="AI197" s="34"/>
    </row>
    <row r="198" spans="1:35">
      <c r="A198" s="34"/>
      <c r="B198" s="34"/>
      <c r="C198" s="34"/>
      <c r="D198" s="34"/>
      <c r="E198" s="34"/>
      <c r="F198" s="34"/>
      <c r="G198" s="34"/>
      <c r="H198" s="34"/>
      <c r="I198" s="4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F198" s="34"/>
      <c r="AG198" s="34"/>
      <c r="AH198" s="34"/>
      <c r="AI198" s="34"/>
    </row>
    <row r="199" spans="1:35">
      <c r="A199" s="34"/>
      <c r="B199" s="34"/>
      <c r="C199" s="34"/>
      <c r="D199" s="34"/>
      <c r="E199" s="34"/>
      <c r="F199" s="34"/>
      <c r="G199" s="34"/>
      <c r="H199" s="34"/>
      <c r="I199" s="4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F199" s="34"/>
      <c r="AG199" s="34"/>
      <c r="AH199" s="34"/>
      <c r="AI199" s="34"/>
    </row>
    <row r="200" spans="1:35">
      <c r="A200" s="34"/>
      <c r="B200" s="34"/>
      <c r="C200" s="34"/>
      <c r="D200" s="34"/>
      <c r="E200" s="34"/>
      <c r="F200" s="34"/>
      <c r="G200" s="34"/>
      <c r="H200" s="34"/>
      <c r="I200" s="4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</row>
    <row r="201" spans="1:35">
      <c r="A201" s="34"/>
      <c r="B201" s="34"/>
      <c r="C201" s="34"/>
      <c r="D201" s="34"/>
      <c r="E201" s="34"/>
      <c r="F201" s="34"/>
      <c r="G201" s="34"/>
      <c r="H201" s="34"/>
      <c r="I201" s="4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</row>
    <row r="202" spans="1:35">
      <c r="A202" s="34"/>
      <c r="B202" s="34"/>
      <c r="C202" s="34"/>
      <c r="D202" s="34"/>
      <c r="E202" s="34"/>
      <c r="F202" s="34"/>
      <c r="G202" s="34"/>
      <c r="H202" s="34"/>
      <c r="I202" s="4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</row>
    <row r="203" spans="1:35">
      <c r="A203" s="34"/>
      <c r="B203" s="34"/>
      <c r="C203" s="34"/>
      <c r="D203" s="34"/>
      <c r="E203" s="34"/>
      <c r="F203" s="34"/>
      <c r="G203" s="34"/>
      <c r="H203" s="34"/>
      <c r="I203" s="4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F203" s="34"/>
      <c r="AG203" s="34"/>
      <c r="AH203" s="34"/>
      <c r="AI203" s="34"/>
    </row>
    <row r="204" spans="1:35">
      <c r="A204" s="34"/>
      <c r="B204" s="34"/>
      <c r="C204" s="34"/>
      <c r="D204" s="34"/>
      <c r="E204" s="34"/>
      <c r="F204" s="34"/>
      <c r="G204" s="34"/>
      <c r="H204" s="34"/>
      <c r="I204" s="4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  <c r="AH204" s="34"/>
      <c r="AI204" s="34"/>
    </row>
    <row r="205" spans="1:35">
      <c r="A205" s="34"/>
      <c r="B205" s="34"/>
      <c r="C205" s="34"/>
      <c r="D205" s="34"/>
      <c r="E205" s="34"/>
      <c r="F205" s="34"/>
      <c r="G205" s="34"/>
      <c r="H205" s="34"/>
      <c r="I205" s="4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H205" s="34"/>
      <c r="AI205" s="34"/>
    </row>
    <row r="206" spans="1:35">
      <c r="A206" s="34"/>
      <c r="B206" s="34"/>
      <c r="C206" s="34"/>
      <c r="D206" s="34"/>
      <c r="E206" s="34"/>
      <c r="F206" s="34"/>
      <c r="G206" s="34"/>
      <c r="H206" s="34"/>
      <c r="I206" s="4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  <c r="AH206" s="34"/>
      <c r="AI206" s="34"/>
    </row>
    <row r="207" spans="1:35">
      <c r="A207" s="34"/>
      <c r="B207" s="34"/>
      <c r="C207" s="34"/>
      <c r="D207" s="34"/>
      <c r="E207" s="34"/>
      <c r="F207" s="34"/>
      <c r="G207" s="34"/>
      <c r="H207" s="34"/>
      <c r="I207" s="4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</row>
    <row r="208" spans="1:35">
      <c r="A208" s="34"/>
      <c r="B208" s="34"/>
      <c r="C208" s="34"/>
      <c r="D208" s="34"/>
      <c r="E208" s="34"/>
      <c r="F208" s="34"/>
      <c r="G208" s="34"/>
      <c r="H208" s="34"/>
      <c r="I208" s="4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</row>
    <row r="209" spans="1:35">
      <c r="A209" s="34"/>
      <c r="B209" s="34"/>
      <c r="C209" s="34"/>
      <c r="D209" s="34"/>
      <c r="E209" s="34"/>
      <c r="F209" s="34"/>
      <c r="G209" s="34"/>
      <c r="H209" s="34"/>
      <c r="I209" s="4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</row>
    <row r="210" spans="1:35">
      <c r="A210" s="34"/>
      <c r="B210" s="34"/>
      <c r="C210" s="34"/>
      <c r="D210" s="34"/>
      <c r="E210" s="34"/>
      <c r="F210" s="34"/>
      <c r="G210" s="34"/>
      <c r="H210" s="34"/>
      <c r="I210" s="4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</row>
    <row r="211" spans="1:35">
      <c r="A211" s="34"/>
      <c r="B211" s="34"/>
      <c r="C211" s="34"/>
      <c r="D211" s="34"/>
      <c r="E211" s="34"/>
      <c r="F211" s="34"/>
      <c r="G211" s="34"/>
      <c r="H211" s="34"/>
      <c r="I211" s="4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</row>
    <row r="212" spans="1:35">
      <c r="A212" s="34"/>
      <c r="B212" s="34"/>
      <c r="C212" s="34"/>
      <c r="D212" s="34"/>
      <c r="E212" s="34"/>
      <c r="F212" s="34"/>
      <c r="G212" s="34"/>
      <c r="H212" s="34"/>
      <c r="I212" s="4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</row>
    <row r="213" spans="1:35">
      <c r="A213" s="34"/>
      <c r="B213" s="34"/>
      <c r="C213" s="34"/>
      <c r="D213" s="34"/>
      <c r="E213" s="34"/>
      <c r="F213" s="34"/>
      <c r="G213" s="34"/>
      <c r="H213" s="34"/>
      <c r="I213" s="4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</row>
    <row r="214" spans="1:35">
      <c r="A214" s="34"/>
      <c r="B214" s="34"/>
      <c r="C214" s="34"/>
      <c r="D214" s="34"/>
      <c r="E214" s="34"/>
      <c r="F214" s="34"/>
      <c r="G214" s="34"/>
      <c r="H214" s="34"/>
      <c r="I214" s="4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</row>
    <row r="215" spans="1:35">
      <c r="A215" s="34"/>
      <c r="B215" s="34"/>
      <c r="C215" s="34"/>
      <c r="D215" s="34"/>
      <c r="E215" s="34"/>
      <c r="F215" s="34"/>
      <c r="G215" s="34"/>
      <c r="H215" s="34"/>
      <c r="I215" s="4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</row>
    <row r="216" spans="1:35">
      <c r="A216" s="34"/>
      <c r="B216" s="34"/>
      <c r="C216" s="34"/>
      <c r="D216" s="34"/>
      <c r="E216" s="34"/>
      <c r="F216" s="34"/>
      <c r="G216" s="34"/>
      <c r="H216" s="34"/>
      <c r="I216" s="4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</row>
    <row r="217" spans="1:35">
      <c r="A217" s="34"/>
      <c r="B217" s="34"/>
      <c r="C217" s="34"/>
      <c r="D217" s="34"/>
      <c r="E217" s="34"/>
      <c r="F217" s="34"/>
      <c r="G217" s="34"/>
      <c r="H217" s="34"/>
      <c r="I217" s="4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F217" s="34"/>
      <c r="AG217" s="34"/>
      <c r="AH217" s="34"/>
      <c r="AI217" s="34"/>
    </row>
    <row r="218" spans="1:35">
      <c r="A218" s="34"/>
      <c r="B218" s="34"/>
      <c r="C218" s="34"/>
      <c r="D218" s="34"/>
      <c r="E218" s="34"/>
      <c r="F218" s="34"/>
      <c r="G218" s="34"/>
      <c r="H218" s="34"/>
      <c r="I218" s="4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  <c r="AH218" s="34"/>
      <c r="AI218" s="34"/>
    </row>
    <row r="219" spans="1:35">
      <c r="A219" s="34"/>
      <c r="B219" s="34"/>
      <c r="C219" s="34"/>
      <c r="D219" s="34"/>
      <c r="E219" s="34"/>
      <c r="F219" s="34"/>
      <c r="G219" s="34"/>
      <c r="H219" s="34"/>
      <c r="I219" s="4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  <c r="AF219" s="34"/>
      <c r="AG219" s="34"/>
      <c r="AH219" s="34"/>
      <c r="AI219" s="34"/>
    </row>
    <row r="220" spans="1:35">
      <c r="A220" s="34"/>
      <c r="B220" s="34"/>
      <c r="C220" s="34"/>
      <c r="D220" s="34"/>
      <c r="E220" s="34"/>
      <c r="F220" s="34"/>
      <c r="G220" s="34"/>
      <c r="H220" s="34"/>
      <c r="I220" s="4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F220" s="34"/>
      <c r="AG220" s="34"/>
      <c r="AH220" s="34"/>
      <c r="AI220" s="34"/>
    </row>
  </sheetData>
  <mergeCells count="1">
    <mergeCell ref="Q28:S3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L109"/>
  <sheetViews>
    <sheetView topLeftCell="A2" workbookViewId="0">
      <selection activeCell="B5" sqref="B5"/>
    </sheetView>
  </sheetViews>
  <sheetFormatPr baseColWidth="10" defaultRowHeight="15"/>
  <cols>
    <col min="2" max="2" width="20.42578125" customWidth="1"/>
    <col min="3" max="3" width="11.28515625" customWidth="1"/>
    <col min="4" max="4" width="11.42578125" customWidth="1"/>
    <col min="5" max="5" width="22.85546875" customWidth="1"/>
    <col min="6" max="6" width="15.7109375" customWidth="1"/>
    <col min="7" max="7" width="9.7109375" customWidth="1"/>
    <col min="8" max="10" width="10.7109375" customWidth="1"/>
  </cols>
  <sheetData>
    <row r="1" spans="1:12" ht="16.5" hidden="1" thickBot="1">
      <c r="A1" s="166"/>
      <c r="B1" s="166"/>
      <c r="C1" s="166"/>
      <c r="D1" s="166"/>
      <c r="E1" s="166"/>
      <c r="F1" s="166"/>
      <c r="G1" s="166"/>
      <c r="H1" s="166"/>
      <c r="I1" s="166"/>
      <c r="J1" s="166"/>
      <c r="K1" s="166"/>
    </row>
    <row r="2" spans="1:12" ht="19.5" thickBot="1">
      <c r="A2" s="166"/>
      <c r="B2" s="166"/>
      <c r="C2" s="166"/>
      <c r="D2" s="166"/>
      <c r="E2" s="167" t="s">
        <v>259</v>
      </c>
      <c r="F2" s="168" t="str">
        <f>B5</f>
        <v>2e CF</v>
      </c>
      <c r="G2" s="108" t="s">
        <v>60</v>
      </c>
      <c r="H2" s="108">
        <f>Accueil!C18</f>
        <v>2017</v>
      </c>
      <c r="I2" s="109" t="str">
        <f>Accueil!D18</f>
        <v xml:space="preserve"> / 2018</v>
      </c>
      <c r="J2" s="166"/>
      <c r="K2" s="166"/>
    </row>
    <row r="3" spans="1:12" ht="15.75" hidden="1">
      <c r="A3" s="166"/>
      <c r="B3" s="166"/>
      <c r="C3" s="166"/>
      <c r="D3" s="166"/>
      <c r="E3" s="166"/>
      <c r="F3" s="166"/>
      <c r="G3" s="166"/>
      <c r="H3" s="166"/>
      <c r="I3" s="166"/>
      <c r="J3" s="166"/>
      <c r="K3" s="166"/>
    </row>
    <row r="4" spans="1:12" ht="16.5" thickBot="1">
      <c r="A4" s="166"/>
      <c r="B4" s="166"/>
      <c r="C4" s="166"/>
      <c r="D4" s="166"/>
      <c r="E4" s="166"/>
      <c r="F4" s="166"/>
      <c r="G4" s="166"/>
      <c r="H4" s="166"/>
      <c r="J4" s="166"/>
      <c r="K4" s="166"/>
    </row>
    <row r="5" spans="1:12" ht="32.25" customHeight="1" thickBot="1">
      <c r="A5" s="169" t="s">
        <v>69</v>
      </c>
      <c r="B5" s="170" t="s">
        <v>2</v>
      </c>
      <c r="C5" s="171" t="s">
        <v>260</v>
      </c>
      <c r="D5" s="166" t="s">
        <v>69</v>
      </c>
      <c r="E5" s="172" t="s">
        <v>65</v>
      </c>
      <c r="F5" s="172" t="s">
        <v>66</v>
      </c>
      <c r="G5" s="172" t="s">
        <v>68</v>
      </c>
      <c r="H5" s="172" t="s">
        <v>35</v>
      </c>
      <c r="I5" s="172" t="s">
        <v>73</v>
      </c>
      <c r="J5" s="172" t="s">
        <v>261</v>
      </c>
      <c r="K5" s="166"/>
    </row>
    <row r="6" spans="1:12" ht="15.75">
      <c r="A6" s="169" t="s">
        <v>262</v>
      </c>
      <c r="B6" s="62">
        <f>SUM(Tableaulistesenfants[Occurrence])</f>
        <v>0</v>
      </c>
      <c r="C6" s="56" t="str">
        <f>IF(ROW()-5&lt;=$B$6,ROW()-5,"")</f>
        <v/>
      </c>
      <c r="D6" s="173" t="str">
        <f t="shared" ref="D6:D37" si="0">IF(C6="","",$B$5)</f>
        <v/>
      </c>
      <c r="E6" s="84" t="str">
        <f>IF(D6="","",INDEX(Tableaulistesenfants[Nom],MATCH(C6,Tableaulistesenfants[Séquence],0),))</f>
        <v/>
      </c>
      <c r="F6" s="58" t="str">
        <f>IF(D6="","",INDEX(Tableaulistesenfants[Prénom],MATCH(C6,Tableaulistesenfants[Séquence],0),))</f>
        <v/>
      </c>
      <c r="G6" s="57" t="str">
        <f>IF(D6="","",INDEX(Tableaulistesenfants[Age],MATCH(C6,Tableaulistesenfants[Séquence],0),))</f>
        <v/>
      </c>
      <c r="H6" s="57" t="str">
        <f>IF(D6="","",INDEX(Tableaulistesenfants[Régime],MATCH(C6,Tableaulistesenfants[Séquence],0),))</f>
        <v/>
      </c>
      <c r="I6" s="174" t="str">
        <f>IF(D6="","",INDEX(Tableaulistesenfants[Chambre],MATCH(C6,Tableaulistesenfants[Séquence],0),))</f>
        <v/>
      </c>
      <c r="J6" s="175" t="str">
        <f>IF(D6="","",INDEX(Tableaulistesenfants[N° de Casier],MATCH(C6,Tableaulistesenfants[Séquence],0),))</f>
        <v/>
      </c>
      <c r="K6" s="166"/>
    </row>
    <row r="7" spans="1:12" ht="15.75">
      <c r="A7" s="166"/>
      <c r="B7" s="182" t="str">
        <f>B5</f>
        <v>2e CF</v>
      </c>
      <c r="C7" s="64" t="str">
        <f t="shared" ref="C7:C44" si="1">IF(ROW()-5&lt;=$B$6,ROW()-5,"")</f>
        <v/>
      </c>
      <c r="D7" s="176" t="str">
        <f t="shared" si="0"/>
        <v/>
      </c>
      <c r="E7" s="86" t="str">
        <f>IF(D7="","",INDEX(Tableaulistesenfants[Nom],MATCH(C7,Tableaulistesenfants[Séquence],0),))</f>
        <v/>
      </c>
      <c r="F7" s="66" t="str">
        <f>IF(D7="","",INDEX(Tableaulistesenfants[Prénom],MATCH(C7,Tableaulistesenfants[Séquence],0),))</f>
        <v/>
      </c>
      <c r="G7" s="65" t="str">
        <f>IF(D7="","",INDEX(Tableaulistesenfants[Age],MATCH(C7,Tableaulistesenfants[Séquence],0),))</f>
        <v/>
      </c>
      <c r="H7" s="65" t="str">
        <f>IF(D7="","",INDEX(Tableaulistesenfants[Régime],MATCH(C7,Tableaulistesenfants[Séquence],0),))</f>
        <v/>
      </c>
      <c r="I7" s="177" t="str">
        <f>IF(D7="","",INDEX(Tableaulistesenfants[Chambre],MATCH(C7,Tableaulistesenfants[Séquence],0),))</f>
        <v/>
      </c>
      <c r="J7" s="178" t="str">
        <f>IF(D7="","",INDEX(Tableaulistesenfants[N° de Casier],MATCH(C7,Tableaulistesenfants[Séquence],0),))</f>
        <v/>
      </c>
      <c r="K7" s="166"/>
    </row>
    <row r="8" spans="1:12" ht="15.75">
      <c r="A8" s="166"/>
      <c r="B8" s="166"/>
      <c r="C8" s="64" t="str">
        <f t="shared" si="1"/>
        <v/>
      </c>
      <c r="D8" s="176" t="str">
        <f t="shared" si="0"/>
        <v/>
      </c>
      <c r="E8" s="86" t="str">
        <f>IF(D8="","",INDEX(Tableaulistesenfants[Nom],MATCH(C8,Tableaulistesenfants[Séquence],0),))</f>
        <v/>
      </c>
      <c r="F8" s="66" t="str">
        <f>IF(D8="","",INDEX(Tableaulistesenfants[Prénom],MATCH(C8,Tableaulistesenfants[Séquence],0),))</f>
        <v/>
      </c>
      <c r="G8" s="65" t="str">
        <f>IF(D8="","",INDEX(Tableaulistesenfants[Age],MATCH(C8,Tableaulistesenfants[Séquence],0),))</f>
        <v/>
      </c>
      <c r="H8" s="65" t="str">
        <f>IF(D8="","",INDEX(Tableaulistesenfants[Régime],MATCH(C8,Tableaulistesenfants[Séquence],0),))</f>
        <v/>
      </c>
      <c r="I8" s="177" t="str">
        <f>IF(D8="","",INDEX(Tableaulistesenfants[Chambre],MATCH(C8,Tableaulistesenfants[Séquence],0),))</f>
        <v/>
      </c>
      <c r="J8" s="178" t="str">
        <f>IF(D8="","",INDEX(Tableaulistesenfants[N° de Casier],MATCH(C8,Tableaulistesenfants[Séquence],0),))</f>
        <v/>
      </c>
      <c r="K8" s="166"/>
    </row>
    <row r="9" spans="1:12" ht="15.75">
      <c r="A9" s="166"/>
      <c r="B9" s="166"/>
      <c r="C9" s="64" t="str">
        <f t="shared" si="1"/>
        <v/>
      </c>
      <c r="D9" s="176" t="str">
        <f t="shared" si="0"/>
        <v/>
      </c>
      <c r="E9" s="86" t="str">
        <f>IF(D9="","",INDEX(Tableaulistesenfants[Nom],MATCH(C9,Tableaulistesenfants[Séquence],0),))</f>
        <v/>
      </c>
      <c r="F9" s="66" t="str">
        <f>IF(D9="","",INDEX(Tableaulistesenfants[Prénom],MATCH(C9,Tableaulistesenfants[Séquence],0),))</f>
        <v/>
      </c>
      <c r="G9" s="65" t="str">
        <f>IF(D9="","",INDEX(Tableaulistesenfants[Age],MATCH(C9,Tableaulistesenfants[Séquence],0),))</f>
        <v/>
      </c>
      <c r="H9" s="65" t="str">
        <f>IF(D9="","",INDEX(Tableaulistesenfants[Régime],MATCH(C9,Tableaulistesenfants[Séquence],0),))</f>
        <v/>
      </c>
      <c r="I9" s="177" t="str">
        <f>IF(D9="","",INDEX(Tableaulistesenfants[Chambre],MATCH(C9,Tableaulistesenfants[Séquence],0),))</f>
        <v/>
      </c>
      <c r="J9" s="178" t="str">
        <f>IF(D9="","",INDEX(Tableaulistesenfants[N° de Casier],MATCH(C9,Tableaulistesenfants[Séquence],0),))</f>
        <v/>
      </c>
      <c r="K9" s="166"/>
    </row>
    <row r="10" spans="1:12" ht="15.75">
      <c r="A10" s="166"/>
      <c r="B10" s="166"/>
      <c r="C10" s="64" t="str">
        <f t="shared" si="1"/>
        <v/>
      </c>
      <c r="D10" s="176" t="str">
        <f t="shared" si="0"/>
        <v/>
      </c>
      <c r="E10" s="86" t="str">
        <f>IF(D10="","",INDEX(Tableaulistesenfants[Nom],MATCH(C10,Tableaulistesenfants[Séquence],0),))</f>
        <v/>
      </c>
      <c r="F10" s="66" t="str">
        <f>IF(D10="","",INDEX(Tableaulistesenfants[Prénom],MATCH(C10,Tableaulistesenfants[Séquence],0),))</f>
        <v/>
      </c>
      <c r="G10" s="65" t="str">
        <f>IF(D10="","",INDEX(Tableaulistesenfants[Age],MATCH(C10,Tableaulistesenfants[Séquence],0),))</f>
        <v/>
      </c>
      <c r="H10" s="65" t="str">
        <f>IF(D10="","",INDEX(Tableaulistesenfants[Régime],MATCH(C10,Tableaulistesenfants[Séquence],0),))</f>
        <v/>
      </c>
      <c r="I10" s="177" t="str">
        <f>IF(D10="","",INDEX(Tableaulistesenfants[Chambre],MATCH(C10,Tableaulistesenfants[Séquence],0),))</f>
        <v/>
      </c>
      <c r="J10" s="178" t="str">
        <f>IF(D10="","",INDEX(Tableaulistesenfants[N° de Casier],MATCH(C10,Tableaulistesenfants[Séquence],0),))</f>
        <v/>
      </c>
      <c r="K10" s="166"/>
    </row>
    <row r="11" spans="1:12" ht="15.75">
      <c r="A11" s="166"/>
      <c r="B11" s="166"/>
      <c r="C11" s="64" t="str">
        <f t="shared" si="1"/>
        <v/>
      </c>
      <c r="D11" s="176" t="str">
        <f t="shared" si="0"/>
        <v/>
      </c>
      <c r="E11" s="86" t="str">
        <f>IF(D11="","",INDEX(Tableaulistesenfants[Nom],MATCH(C11,Tableaulistesenfants[Séquence],0),))</f>
        <v/>
      </c>
      <c r="F11" s="66" t="str">
        <f>IF(D11="","",INDEX(Tableaulistesenfants[Prénom],MATCH(C11,Tableaulistesenfants[Séquence],0),))</f>
        <v/>
      </c>
      <c r="G11" s="65" t="str">
        <f>IF(D11="","",INDEX(Tableaulistesenfants[Age],MATCH(C11,Tableaulistesenfants[Séquence],0),))</f>
        <v/>
      </c>
      <c r="H11" s="65" t="str">
        <f>IF(D11="","",INDEX(Tableaulistesenfants[Régime],MATCH(C11,Tableaulistesenfants[Séquence],0),))</f>
        <v/>
      </c>
      <c r="I11" s="177" t="str">
        <f>IF(D11="","",INDEX(Tableaulistesenfants[Chambre],MATCH(C11,Tableaulistesenfants[Séquence],0),))</f>
        <v/>
      </c>
      <c r="J11" s="178" t="str">
        <f>IF(D11="","",INDEX(Tableaulistesenfants[N° de Casier],MATCH(C11,Tableaulistesenfants[Séquence],0),))</f>
        <v/>
      </c>
      <c r="K11" s="166"/>
    </row>
    <row r="12" spans="1:12" ht="15.75">
      <c r="A12" s="166"/>
      <c r="B12" s="166"/>
      <c r="C12" s="64" t="str">
        <f t="shared" si="1"/>
        <v/>
      </c>
      <c r="D12" s="176" t="str">
        <f t="shared" si="0"/>
        <v/>
      </c>
      <c r="E12" s="86" t="str">
        <f>IF(D12="","",INDEX(Tableaulistesenfants[Nom],MATCH(C12,Tableaulistesenfants[Séquence],0),))</f>
        <v/>
      </c>
      <c r="F12" s="66" t="str">
        <f>IF(D12="","",INDEX(Tableaulistesenfants[Prénom],MATCH(C12,Tableaulistesenfants[Séquence],0),))</f>
        <v/>
      </c>
      <c r="G12" s="65" t="str">
        <f>IF(D12="","",INDEX(Tableaulistesenfants[Age],MATCH(C12,Tableaulistesenfants[Séquence],0),))</f>
        <v/>
      </c>
      <c r="H12" s="65" t="str">
        <f>IF(D12="","",INDEX(Tableaulistesenfants[Régime],MATCH(C12,Tableaulistesenfants[Séquence],0),))</f>
        <v/>
      </c>
      <c r="I12" s="177" t="str">
        <f>IF(D12="","",INDEX(Tableaulistesenfants[Chambre],MATCH(C12,Tableaulistesenfants[Séquence],0),))</f>
        <v/>
      </c>
      <c r="J12" s="178" t="str">
        <f>IF(D12="","",INDEX(Tableaulistesenfants[N° de Casier],MATCH(C12,Tableaulistesenfants[Séquence],0),))</f>
        <v/>
      </c>
      <c r="K12" s="166"/>
    </row>
    <row r="13" spans="1:12" ht="15.75">
      <c r="A13" s="166"/>
      <c r="C13" s="64" t="str">
        <f t="shared" si="1"/>
        <v/>
      </c>
      <c r="D13" s="176" t="str">
        <f t="shared" si="0"/>
        <v/>
      </c>
      <c r="E13" s="86" t="str">
        <f>IF(D13="","",INDEX(Tableaulistesenfants[Nom],MATCH(C13,Tableaulistesenfants[Séquence],0),))</f>
        <v/>
      </c>
      <c r="F13" s="66" t="str">
        <f>IF(D13="","",INDEX(Tableaulistesenfants[Prénom],MATCH(C13,Tableaulistesenfants[Séquence],0),))</f>
        <v/>
      </c>
      <c r="G13" s="65" t="str">
        <f>IF(D13="","",INDEX(Tableaulistesenfants[Age],MATCH(C13,Tableaulistesenfants[Séquence],0),))</f>
        <v/>
      </c>
      <c r="H13" s="65" t="str">
        <f>IF(D13="","",INDEX(Tableaulistesenfants[Régime],MATCH(C13,Tableaulistesenfants[Séquence],0),))</f>
        <v/>
      </c>
      <c r="I13" s="177" t="str">
        <f>IF(D13="","",INDEX(Tableaulistesenfants[Chambre],MATCH(C13,Tableaulistesenfants[Séquence],0),))</f>
        <v/>
      </c>
      <c r="J13" s="178" t="str">
        <f>IF(D13="","",INDEX(Tableaulistesenfants[N° de Casier],MATCH(C13,Tableaulistesenfants[Séquence],0),))</f>
        <v/>
      </c>
      <c r="K13" s="166"/>
    </row>
    <row r="14" spans="1:12" ht="15.75">
      <c r="A14" s="166"/>
      <c r="B14" s="166"/>
      <c r="C14" s="64" t="str">
        <f t="shared" si="1"/>
        <v/>
      </c>
      <c r="D14" s="176" t="str">
        <f t="shared" si="0"/>
        <v/>
      </c>
      <c r="E14" s="86" t="str">
        <f>IF(D14="","",INDEX(Tableaulistesenfants[Nom],MATCH(C14,Tableaulistesenfants[Séquence],0),))</f>
        <v/>
      </c>
      <c r="F14" s="66" t="str">
        <f>IF(D14="","",INDEX(Tableaulistesenfants[Prénom],MATCH(C14,Tableaulistesenfants[Séquence],0),))</f>
        <v/>
      </c>
      <c r="G14" s="65" t="str">
        <f>IF(D14="","",INDEX(Tableaulistesenfants[Age],MATCH(C14,Tableaulistesenfants[Séquence],0),))</f>
        <v/>
      </c>
      <c r="H14" s="65" t="str">
        <f>IF(D14="","",INDEX(Tableaulistesenfants[Régime],MATCH(C14,Tableaulistesenfants[Séquence],0),))</f>
        <v/>
      </c>
      <c r="I14" s="177" t="str">
        <f>IF(D14="","",INDEX(Tableaulistesenfants[Chambre],MATCH(C14,Tableaulistesenfants[Séquence],0),))</f>
        <v/>
      </c>
      <c r="J14" s="178" t="str">
        <f>IF(D14="","",INDEX(Tableaulistesenfants[N° de Casier],MATCH(C14,Tableaulistesenfants[Séquence],0),))</f>
        <v/>
      </c>
      <c r="K14" s="166"/>
      <c r="L14" s="6"/>
    </row>
    <row r="15" spans="1:12" ht="15.75">
      <c r="A15" s="166"/>
      <c r="B15" s="166"/>
      <c r="C15" s="64" t="str">
        <f t="shared" si="1"/>
        <v/>
      </c>
      <c r="D15" s="176" t="str">
        <f t="shared" si="0"/>
        <v/>
      </c>
      <c r="E15" s="86" t="str">
        <f>IF(D15="","",INDEX(Tableaulistesenfants[Nom],MATCH(C15,Tableaulistesenfants[Séquence],0),))</f>
        <v/>
      </c>
      <c r="F15" s="66" t="str">
        <f>IF(D15="","",INDEX(Tableaulistesenfants[Prénom],MATCH(C15,Tableaulistesenfants[Séquence],0),))</f>
        <v/>
      </c>
      <c r="G15" s="65" t="str">
        <f>IF(D15="","",INDEX(Tableaulistesenfants[Age],MATCH(C15,Tableaulistesenfants[Séquence],0),))</f>
        <v/>
      </c>
      <c r="H15" s="65" t="str">
        <f>IF(D15="","",INDEX(Tableaulistesenfants[Régime],MATCH(C15,Tableaulistesenfants[Séquence],0),))</f>
        <v/>
      </c>
      <c r="I15" s="177" t="str">
        <f>IF(D15="","",INDEX(Tableaulistesenfants[Chambre],MATCH(C15,Tableaulistesenfants[Séquence],0),))</f>
        <v/>
      </c>
      <c r="J15" s="178" t="str">
        <f>IF(D15="","",INDEX(Tableaulistesenfants[N° de Casier],MATCH(C15,Tableaulistesenfants[Séquence],0),))</f>
        <v/>
      </c>
      <c r="K15" s="166"/>
    </row>
    <row r="16" spans="1:12" ht="15.75">
      <c r="A16" s="166"/>
      <c r="B16" s="166"/>
      <c r="C16" s="64" t="str">
        <f t="shared" si="1"/>
        <v/>
      </c>
      <c r="D16" s="176" t="str">
        <f t="shared" si="0"/>
        <v/>
      </c>
      <c r="E16" s="86" t="str">
        <f>IF(D16="","",INDEX(Tableaulistesenfants[Nom],MATCH(C16,Tableaulistesenfants[Séquence],0),))</f>
        <v/>
      </c>
      <c r="F16" s="66" t="str">
        <f>IF(D16="","",INDEX(Tableaulistesenfants[Prénom],MATCH(C16,Tableaulistesenfants[Séquence],0),))</f>
        <v/>
      </c>
      <c r="G16" s="65" t="str">
        <f>IF(D16="","",INDEX(Tableaulistesenfants[Age],MATCH(C16,Tableaulistesenfants[Séquence],0),))</f>
        <v/>
      </c>
      <c r="H16" s="65" t="str">
        <f>IF(D16="","",INDEX(Tableaulistesenfants[Régime],MATCH(C16,Tableaulistesenfants[Séquence],0),))</f>
        <v/>
      </c>
      <c r="I16" s="177" t="str">
        <f>IF(D16="","",INDEX(Tableaulistesenfants[Chambre],MATCH(C16,Tableaulistesenfants[Séquence],0),))</f>
        <v/>
      </c>
      <c r="J16" s="178" t="str">
        <f>IF(D16="","",INDEX(Tableaulistesenfants[N° de Casier],MATCH(C16,Tableaulistesenfants[Séquence],0),))</f>
        <v/>
      </c>
      <c r="K16" s="166"/>
    </row>
    <row r="17" spans="1:11" ht="15.75">
      <c r="A17" s="166"/>
      <c r="B17" s="166"/>
      <c r="C17" s="64" t="str">
        <f t="shared" si="1"/>
        <v/>
      </c>
      <c r="D17" s="176" t="str">
        <f t="shared" si="0"/>
        <v/>
      </c>
      <c r="E17" s="86" t="str">
        <f>IF(D17="","",INDEX(Tableaulistesenfants[Nom],MATCH(C17,Tableaulistesenfants[Séquence],0),))</f>
        <v/>
      </c>
      <c r="F17" s="66" t="str">
        <f>IF(D17="","",INDEX(Tableaulistesenfants[Prénom],MATCH(C17,Tableaulistesenfants[Séquence],0),))</f>
        <v/>
      </c>
      <c r="G17" s="65" t="str">
        <f>IF(D17="","",INDEX(Tableaulistesenfants[Age],MATCH(C17,Tableaulistesenfants[Séquence],0),))</f>
        <v/>
      </c>
      <c r="H17" s="65" t="str">
        <f>IF(D17="","",INDEX(Tableaulistesenfants[Régime],MATCH(C17,Tableaulistesenfants[Séquence],0),))</f>
        <v/>
      </c>
      <c r="I17" s="177" t="str">
        <f>IF(D17="","",INDEX(Tableaulistesenfants[Chambre],MATCH(C17,Tableaulistesenfants[Séquence],0),))</f>
        <v/>
      </c>
      <c r="J17" s="178" t="str">
        <f>IF(D17="","",INDEX(Tableaulistesenfants[N° de Casier],MATCH(C17,Tableaulistesenfants[Séquence],0),))</f>
        <v/>
      </c>
      <c r="K17" s="166"/>
    </row>
    <row r="18" spans="1:11" ht="15.75">
      <c r="A18" s="166"/>
      <c r="B18" s="166"/>
      <c r="C18" s="64" t="str">
        <f t="shared" si="1"/>
        <v/>
      </c>
      <c r="D18" s="176" t="str">
        <f t="shared" si="0"/>
        <v/>
      </c>
      <c r="E18" s="86" t="str">
        <f>IF(D18="","",INDEX(Tableaulistesenfants[Nom],MATCH(C18,Tableaulistesenfants[Séquence],0),))</f>
        <v/>
      </c>
      <c r="F18" s="66" t="str">
        <f>IF(D18="","",INDEX(Tableaulistesenfants[Prénom],MATCH(C18,Tableaulistesenfants[Séquence],0),))</f>
        <v/>
      </c>
      <c r="G18" s="65" t="str">
        <f>IF(D18="","",INDEX(Tableaulistesenfants[Age],MATCH(C18,Tableaulistesenfants[Séquence],0),))</f>
        <v/>
      </c>
      <c r="H18" s="65" t="str">
        <f>IF(D18="","",INDEX(Tableaulistesenfants[Régime],MATCH(C18,Tableaulistesenfants[Séquence],0),))</f>
        <v/>
      </c>
      <c r="I18" s="177" t="str">
        <f>IF(D18="","",INDEX(Tableaulistesenfants[Chambre],MATCH(C18,Tableaulistesenfants[Séquence],0),))</f>
        <v/>
      </c>
      <c r="J18" s="178" t="str">
        <f>IF(D18="","",INDEX(Tableaulistesenfants[N° de Casier],MATCH(C18,Tableaulistesenfants[Séquence],0),))</f>
        <v/>
      </c>
      <c r="K18" s="166"/>
    </row>
    <row r="19" spans="1:11" ht="15.75">
      <c r="A19" s="166"/>
      <c r="B19" s="166"/>
      <c r="C19" s="64" t="str">
        <f t="shared" si="1"/>
        <v/>
      </c>
      <c r="D19" s="176" t="str">
        <f t="shared" si="0"/>
        <v/>
      </c>
      <c r="E19" s="86" t="str">
        <f>IF(D19="","",INDEX(Tableaulistesenfants[Nom],MATCH(C19,Tableaulistesenfants[Séquence],0),))</f>
        <v/>
      </c>
      <c r="F19" s="66" t="str">
        <f>IF(D19="","",INDEX(Tableaulistesenfants[Prénom],MATCH(C19,Tableaulistesenfants[Séquence],0),))</f>
        <v/>
      </c>
      <c r="G19" s="65" t="str">
        <f>IF(D19="","",INDEX(Tableaulistesenfants[Age],MATCH(C19,Tableaulistesenfants[Séquence],0),))</f>
        <v/>
      </c>
      <c r="H19" s="65" t="str">
        <f>IF(D19="","",INDEX(Tableaulistesenfants[Régime],MATCH(C19,Tableaulistesenfants[Séquence],0),))</f>
        <v/>
      </c>
      <c r="I19" s="177" t="str">
        <f>IF(D19="","",INDEX(Tableaulistesenfants[Chambre],MATCH(C19,Tableaulistesenfants[Séquence],0),))</f>
        <v/>
      </c>
      <c r="J19" s="178" t="str">
        <f>IF(D19="","",INDEX(Tableaulistesenfants[N° de Casier],MATCH(C19,Tableaulistesenfants[Séquence],0),))</f>
        <v/>
      </c>
      <c r="K19" s="166"/>
    </row>
    <row r="20" spans="1:11" ht="15.75">
      <c r="A20" s="166"/>
      <c r="B20" s="166"/>
      <c r="C20" s="64" t="str">
        <f t="shared" si="1"/>
        <v/>
      </c>
      <c r="D20" s="176" t="str">
        <f t="shared" si="0"/>
        <v/>
      </c>
      <c r="E20" s="86" t="str">
        <f>IF(D20="","",INDEX(Tableaulistesenfants[Nom],MATCH(C20,Tableaulistesenfants[Séquence],0),))</f>
        <v/>
      </c>
      <c r="F20" s="66" t="str">
        <f>IF(D20="","",INDEX(Tableaulistesenfants[Prénom],MATCH(C20,Tableaulistesenfants[Séquence],0),))</f>
        <v/>
      </c>
      <c r="G20" s="65" t="str">
        <f>IF(D20="","",INDEX(Tableaulistesenfants[Age],MATCH(C20,Tableaulistesenfants[Séquence],0),))</f>
        <v/>
      </c>
      <c r="H20" s="65" t="str">
        <f>IF(D20="","",INDEX(Tableaulistesenfants[Régime],MATCH(C20,Tableaulistesenfants[Séquence],0),))</f>
        <v/>
      </c>
      <c r="I20" s="177" t="str">
        <f>IF(D20="","",INDEX(Tableaulistesenfants[Chambre],MATCH(C20,Tableaulistesenfants[Séquence],0),))</f>
        <v/>
      </c>
      <c r="J20" s="178" t="str">
        <f>IF(D20="","",INDEX(Tableaulistesenfants[N° de Casier],MATCH(C20,Tableaulistesenfants[Séquence],0),))</f>
        <v/>
      </c>
      <c r="K20" s="166"/>
    </row>
    <row r="21" spans="1:11" ht="15.75">
      <c r="A21" s="166"/>
      <c r="B21" s="166"/>
      <c r="C21" s="64" t="str">
        <f t="shared" si="1"/>
        <v/>
      </c>
      <c r="D21" s="176" t="str">
        <f t="shared" si="0"/>
        <v/>
      </c>
      <c r="E21" s="86" t="str">
        <f>IF(D21="","",INDEX(Tableaulistesenfants[Nom],MATCH(C21,Tableaulistesenfants[Séquence],0),))</f>
        <v/>
      </c>
      <c r="F21" s="66" t="str">
        <f>IF(D21="","",INDEX(Tableaulistesenfants[Prénom],MATCH(C21,Tableaulistesenfants[Séquence],0),))</f>
        <v/>
      </c>
      <c r="G21" s="65" t="str">
        <f>IF(D21="","",INDEX(Tableaulistesenfants[Age],MATCH(C21,Tableaulistesenfants[Séquence],0),))</f>
        <v/>
      </c>
      <c r="H21" s="65" t="str">
        <f>IF(D21="","",INDEX(Tableaulistesenfants[Régime],MATCH(C21,Tableaulistesenfants[Séquence],0),))</f>
        <v/>
      </c>
      <c r="I21" s="177" t="str">
        <f>IF(D21="","",INDEX(Tableaulistesenfants[Chambre],MATCH(C21,Tableaulistesenfants[Séquence],0),))</f>
        <v/>
      </c>
      <c r="J21" s="178" t="str">
        <f>IF(D21="","",INDEX(Tableaulistesenfants[N° de Casier],MATCH(C21,Tableaulistesenfants[Séquence],0),))</f>
        <v/>
      </c>
      <c r="K21" s="166"/>
    </row>
    <row r="22" spans="1:11" ht="15.75">
      <c r="A22" s="166"/>
      <c r="B22" s="166"/>
      <c r="C22" s="64" t="str">
        <f t="shared" si="1"/>
        <v/>
      </c>
      <c r="D22" s="176" t="str">
        <f t="shared" si="0"/>
        <v/>
      </c>
      <c r="E22" s="86" t="str">
        <f>IF(D22="","",INDEX(Tableaulistesenfants[Nom],MATCH(C22,Tableaulistesenfants[Séquence],0),))</f>
        <v/>
      </c>
      <c r="F22" s="66" t="str">
        <f>IF(D22="","",INDEX(Tableaulistesenfants[Prénom],MATCH(C22,Tableaulistesenfants[Séquence],0),))</f>
        <v/>
      </c>
      <c r="G22" s="65" t="str">
        <f>IF(D22="","",INDEX(Tableaulistesenfants[Age],MATCH(C22,Tableaulistesenfants[Séquence],0),))</f>
        <v/>
      </c>
      <c r="H22" s="65" t="str">
        <f>IF(D22="","",INDEX(Tableaulistesenfants[Régime],MATCH(C22,Tableaulistesenfants[Séquence],0),))</f>
        <v/>
      </c>
      <c r="I22" s="177" t="str">
        <f>IF(D22="","",INDEX(Tableaulistesenfants[Chambre],MATCH(C22,Tableaulistesenfants[Séquence],0),))</f>
        <v/>
      </c>
      <c r="J22" s="178" t="str">
        <f>IF(D22="","",INDEX(Tableaulistesenfants[N° de Casier],MATCH(C22,Tableaulistesenfants[Séquence],0),))</f>
        <v/>
      </c>
      <c r="K22" s="166"/>
    </row>
    <row r="23" spans="1:11" ht="15.75">
      <c r="A23" s="166"/>
      <c r="B23" s="166"/>
      <c r="C23" s="64" t="str">
        <f t="shared" si="1"/>
        <v/>
      </c>
      <c r="D23" s="176" t="str">
        <f t="shared" si="0"/>
        <v/>
      </c>
      <c r="E23" s="86" t="str">
        <f>IF(D23="","",INDEX(Tableaulistesenfants[Nom],MATCH(C23,Tableaulistesenfants[Séquence],0),))</f>
        <v/>
      </c>
      <c r="F23" s="66" t="str">
        <f>IF(D23="","",INDEX(Tableaulistesenfants[Prénom],MATCH(C23,Tableaulistesenfants[Séquence],0),))</f>
        <v/>
      </c>
      <c r="G23" s="65" t="str">
        <f>IF(D23="","",INDEX(Tableaulistesenfants[Age],MATCH(C23,Tableaulistesenfants[Séquence],0),))</f>
        <v/>
      </c>
      <c r="H23" s="65" t="str">
        <f>IF(D23="","",INDEX(Tableaulistesenfants[Régime],MATCH(C23,Tableaulistesenfants[Séquence],0),))</f>
        <v/>
      </c>
      <c r="I23" s="177" t="str">
        <f>IF(D23="","",INDEX(Tableaulistesenfants[Chambre],MATCH(C23,Tableaulistesenfants[Séquence],0),))</f>
        <v/>
      </c>
      <c r="J23" s="178" t="str">
        <f>IF(D23="","",INDEX(Tableaulistesenfants[N° de Casier],MATCH(C23,Tableaulistesenfants[Séquence],0),))</f>
        <v/>
      </c>
      <c r="K23" s="166"/>
    </row>
    <row r="24" spans="1:11" ht="15.75">
      <c r="A24" s="166"/>
      <c r="B24" s="166"/>
      <c r="C24" s="64" t="str">
        <f t="shared" si="1"/>
        <v/>
      </c>
      <c r="D24" s="176" t="str">
        <f t="shared" si="0"/>
        <v/>
      </c>
      <c r="E24" s="86" t="str">
        <f>IF(D24="","",INDEX(Tableaulistesenfants[Nom],MATCH(C24,Tableaulistesenfants[Séquence],0),))</f>
        <v/>
      </c>
      <c r="F24" s="66" t="str">
        <f>IF(D24="","",INDEX(Tableaulistesenfants[Prénom],MATCH(C24,Tableaulistesenfants[Séquence],0),))</f>
        <v/>
      </c>
      <c r="G24" s="65" t="str">
        <f>IF(D24="","",INDEX(Tableaulistesenfants[Age],MATCH(C24,Tableaulistesenfants[Séquence],0),))</f>
        <v/>
      </c>
      <c r="H24" s="65" t="str">
        <f>IF(D24="","",INDEX(Tableaulistesenfants[Régime],MATCH(C24,Tableaulistesenfants[Séquence],0),))</f>
        <v/>
      </c>
      <c r="I24" s="177" t="str">
        <f>IF(D24="","",INDEX(Tableaulistesenfants[Chambre],MATCH(C24,Tableaulistesenfants[Séquence],0),))</f>
        <v/>
      </c>
      <c r="J24" s="178" t="str">
        <f>IF(D24="","",INDEX(Tableaulistesenfants[N° de Casier],MATCH(C24,Tableaulistesenfants[Séquence],0),))</f>
        <v/>
      </c>
      <c r="K24" s="166"/>
    </row>
    <row r="25" spans="1:11" ht="15.75">
      <c r="A25" s="166"/>
      <c r="B25" s="166"/>
      <c r="C25" s="64" t="str">
        <f t="shared" si="1"/>
        <v/>
      </c>
      <c r="D25" s="176" t="str">
        <f t="shared" si="0"/>
        <v/>
      </c>
      <c r="E25" s="86" t="str">
        <f>IF(D25="","",INDEX(Tableaulistesenfants[Nom],MATCH(C25,Tableaulistesenfants[Séquence],0),))</f>
        <v/>
      </c>
      <c r="F25" s="66" t="str">
        <f>IF(D25="","",INDEX(Tableaulistesenfants[Prénom],MATCH(C25,Tableaulistesenfants[Séquence],0),))</f>
        <v/>
      </c>
      <c r="G25" s="65" t="str">
        <f>IF(D25="","",INDEX(Tableaulistesenfants[Age],MATCH(C25,Tableaulistesenfants[Séquence],0),))</f>
        <v/>
      </c>
      <c r="H25" s="65" t="str">
        <f>IF(D25="","",INDEX(Tableaulistesenfants[Régime],MATCH(C25,Tableaulistesenfants[Séquence],0),))</f>
        <v/>
      </c>
      <c r="I25" s="177" t="str">
        <f>IF(D25="","",INDEX(Tableaulistesenfants[Chambre],MATCH(C25,Tableaulistesenfants[Séquence],0),))</f>
        <v/>
      </c>
      <c r="J25" s="178" t="str">
        <f>IF(D25="","",INDEX(Tableaulistesenfants[N° de Casier],MATCH(C25,Tableaulistesenfants[Séquence],0),))</f>
        <v/>
      </c>
      <c r="K25" s="166"/>
    </row>
    <row r="26" spans="1:11" ht="15.75">
      <c r="A26" s="166"/>
      <c r="B26" s="166"/>
      <c r="C26" s="64" t="str">
        <f t="shared" si="1"/>
        <v/>
      </c>
      <c r="D26" s="176" t="str">
        <f t="shared" si="0"/>
        <v/>
      </c>
      <c r="E26" s="86" t="str">
        <f>IF(D26="","",INDEX(Tableaulistesenfants[Nom],MATCH(C26,Tableaulistesenfants[Séquence],0),))</f>
        <v/>
      </c>
      <c r="F26" s="66" t="str">
        <f>IF(D26="","",INDEX(Tableaulistesenfants[Prénom],MATCH(C26,Tableaulistesenfants[Séquence],0),))</f>
        <v/>
      </c>
      <c r="G26" s="65" t="str">
        <f>IF(D26="","",INDEX(Tableaulistesenfants[Age],MATCH(C26,Tableaulistesenfants[Séquence],0),))</f>
        <v/>
      </c>
      <c r="H26" s="65" t="str">
        <f>IF(D26="","",INDEX(Tableaulistesenfants[Régime],MATCH(C26,Tableaulistesenfants[Séquence],0),))</f>
        <v/>
      </c>
      <c r="I26" s="177" t="str">
        <f>IF(D26="","",INDEX(Tableaulistesenfants[Chambre],MATCH(C26,Tableaulistesenfants[Séquence],0),))</f>
        <v/>
      </c>
      <c r="J26" s="178" t="str">
        <f>IF(D26="","",INDEX(Tableaulistesenfants[N° de Casier],MATCH(C26,Tableaulistesenfants[Séquence],0),))</f>
        <v/>
      </c>
      <c r="K26" s="166"/>
    </row>
    <row r="27" spans="1:11" ht="15.75">
      <c r="A27" s="166"/>
      <c r="B27" s="166"/>
      <c r="C27" s="64" t="str">
        <f t="shared" si="1"/>
        <v/>
      </c>
      <c r="D27" s="176" t="str">
        <f t="shared" si="0"/>
        <v/>
      </c>
      <c r="E27" s="86" t="str">
        <f>IF(D27="","",INDEX(Tableaulistesenfants[Nom],MATCH(C27,Tableaulistesenfants[Séquence],0),))</f>
        <v/>
      </c>
      <c r="F27" s="66" t="str">
        <f>IF(D27="","",INDEX(Tableaulistesenfants[Prénom],MATCH(C27,Tableaulistesenfants[Séquence],0),))</f>
        <v/>
      </c>
      <c r="G27" s="65" t="str">
        <f>IF(D27="","",INDEX(Tableaulistesenfants[Age],MATCH(C27,Tableaulistesenfants[Séquence],0),))</f>
        <v/>
      </c>
      <c r="H27" s="65" t="str">
        <f>IF(D27="","",INDEX(Tableaulistesenfants[Régime],MATCH(C27,Tableaulistesenfants[Séquence],0),))</f>
        <v/>
      </c>
      <c r="I27" s="177" t="str">
        <f>IF(D27="","",INDEX(Tableaulistesenfants[Chambre],MATCH(C27,Tableaulistesenfants[Séquence],0),))</f>
        <v/>
      </c>
      <c r="J27" s="178" t="str">
        <f>IF(D27="","",INDEX(Tableaulistesenfants[N° de Casier],MATCH(C27,Tableaulistesenfants[Séquence],0),))</f>
        <v/>
      </c>
      <c r="K27" s="166"/>
    </row>
    <row r="28" spans="1:11" ht="15.75">
      <c r="A28" s="166"/>
      <c r="B28" s="166"/>
      <c r="C28" s="64" t="str">
        <f t="shared" si="1"/>
        <v/>
      </c>
      <c r="D28" s="176" t="str">
        <f t="shared" si="0"/>
        <v/>
      </c>
      <c r="E28" s="86" t="str">
        <f>IF(D28="","",INDEX(Tableaulistesenfants[Nom],MATCH(C28,Tableaulistesenfants[Séquence],0),))</f>
        <v/>
      </c>
      <c r="F28" s="66" t="str">
        <f>IF(D28="","",INDEX(Tableaulistesenfants[Prénom],MATCH(C28,Tableaulistesenfants[Séquence],0),))</f>
        <v/>
      </c>
      <c r="G28" s="65" t="str">
        <f>IF(D28="","",INDEX(Tableaulistesenfants[Age],MATCH(C28,Tableaulistesenfants[Séquence],0),))</f>
        <v/>
      </c>
      <c r="H28" s="65" t="str">
        <f>IF(D28="","",INDEX(Tableaulistesenfants[Régime],MATCH(C28,Tableaulistesenfants[Séquence],0),))</f>
        <v/>
      </c>
      <c r="I28" s="177" t="str">
        <f>IF(D28="","",INDEX(Tableaulistesenfants[Chambre],MATCH(C28,Tableaulistesenfants[Séquence],0),))</f>
        <v/>
      </c>
      <c r="J28" s="178" t="str">
        <f>IF(D28="","",INDEX(Tableaulistesenfants[N° de Casier],MATCH(C28,Tableaulistesenfants[Séquence],0),))</f>
        <v/>
      </c>
      <c r="K28" s="166"/>
    </row>
    <row r="29" spans="1:11" ht="15.75">
      <c r="A29" s="166"/>
      <c r="B29" s="166"/>
      <c r="C29" s="64" t="str">
        <f t="shared" si="1"/>
        <v/>
      </c>
      <c r="D29" s="176" t="str">
        <f t="shared" si="0"/>
        <v/>
      </c>
      <c r="E29" s="86" t="str">
        <f>IF(D29="","",INDEX(Tableaulistesenfants[Nom],MATCH(C29,Tableaulistesenfants[Séquence],0),))</f>
        <v/>
      </c>
      <c r="F29" s="66" t="str">
        <f>IF(D29="","",INDEX(Tableaulistesenfants[Prénom],MATCH(C29,Tableaulistesenfants[Séquence],0),))</f>
        <v/>
      </c>
      <c r="G29" s="65" t="str">
        <f>IF(D29="","",INDEX(Tableaulistesenfants[Age],MATCH(C29,Tableaulistesenfants[Séquence],0),))</f>
        <v/>
      </c>
      <c r="H29" s="65" t="str">
        <f>IF(D29="","",INDEX(Tableaulistesenfants[Régime],MATCH(C29,Tableaulistesenfants[Séquence],0),))</f>
        <v/>
      </c>
      <c r="I29" s="177" t="str">
        <f>IF(D29="","",INDEX(Tableaulistesenfants[Chambre],MATCH(C29,Tableaulistesenfants[Séquence],0),))</f>
        <v/>
      </c>
      <c r="J29" s="178" t="str">
        <f>IF(D29="","",INDEX(Tableaulistesenfants[N° de Casier],MATCH(C29,Tableaulistesenfants[Séquence],0),))</f>
        <v/>
      </c>
      <c r="K29" s="166"/>
    </row>
    <row r="30" spans="1:11" ht="15.75">
      <c r="A30" s="166"/>
      <c r="B30" s="166"/>
      <c r="C30" s="64" t="str">
        <f t="shared" si="1"/>
        <v/>
      </c>
      <c r="D30" s="176" t="str">
        <f t="shared" si="0"/>
        <v/>
      </c>
      <c r="E30" s="86" t="str">
        <f>IF(D30="","",INDEX(Tableaulistesenfants[Nom],MATCH(C30,Tableaulistesenfants[Séquence],0),))</f>
        <v/>
      </c>
      <c r="F30" s="66" t="str">
        <f>IF(D30="","",INDEX(Tableaulistesenfants[Prénom],MATCH(C30,Tableaulistesenfants[Séquence],0),))</f>
        <v/>
      </c>
      <c r="G30" s="65" t="str">
        <f>IF(D30="","",INDEX(Tableaulistesenfants[Age],MATCH(C30,Tableaulistesenfants[Séquence],0),))</f>
        <v/>
      </c>
      <c r="H30" s="65" t="str">
        <f>IF(D30="","",INDEX(Tableaulistesenfants[Régime],MATCH(C30,Tableaulistesenfants[Séquence],0),))</f>
        <v/>
      </c>
      <c r="I30" s="177" t="str">
        <f>IF(D30="","",INDEX(Tableaulistesenfants[Chambre],MATCH(C30,Tableaulistesenfants[Séquence],0),))</f>
        <v/>
      </c>
      <c r="J30" s="178" t="str">
        <f>IF(D30="","",INDEX(Tableaulistesenfants[N° de Casier],MATCH(C30,Tableaulistesenfants[Séquence],0),))</f>
        <v/>
      </c>
      <c r="K30" s="166"/>
    </row>
    <row r="31" spans="1:11" ht="15.75">
      <c r="A31" s="166"/>
      <c r="B31" s="166"/>
      <c r="C31" s="64" t="str">
        <f t="shared" si="1"/>
        <v/>
      </c>
      <c r="D31" s="176" t="str">
        <f t="shared" si="0"/>
        <v/>
      </c>
      <c r="E31" s="86" t="str">
        <f>IF(D31="","",INDEX(Tableaulistesenfants[Nom],MATCH(C31,Tableaulistesenfants[Séquence],0),))</f>
        <v/>
      </c>
      <c r="F31" s="66" t="str">
        <f>IF(D31="","",INDEX(Tableaulistesenfants[Prénom],MATCH(C31,Tableaulistesenfants[Séquence],0),))</f>
        <v/>
      </c>
      <c r="G31" s="65" t="str">
        <f>IF(D31="","",INDEX(Tableaulistesenfants[Age],MATCH(C31,Tableaulistesenfants[Séquence],0),))</f>
        <v/>
      </c>
      <c r="H31" s="65" t="str">
        <f>IF(D31="","",INDEX(Tableaulistesenfants[Régime],MATCH(C31,Tableaulistesenfants[Séquence],0),))</f>
        <v/>
      </c>
      <c r="I31" s="177" t="str">
        <f>IF(D31="","",INDEX(Tableaulistesenfants[Chambre],MATCH(C31,Tableaulistesenfants[Séquence],0),))</f>
        <v/>
      </c>
      <c r="J31" s="178" t="str">
        <f>IF(D31="","",INDEX(Tableaulistesenfants[N° de Casier],MATCH(C31,Tableaulistesenfants[Séquence],0),))</f>
        <v/>
      </c>
      <c r="K31" s="166"/>
    </row>
    <row r="32" spans="1:11" ht="15.75">
      <c r="A32" s="166"/>
      <c r="B32" s="166"/>
      <c r="C32" s="64" t="str">
        <f t="shared" si="1"/>
        <v/>
      </c>
      <c r="D32" s="176" t="str">
        <f t="shared" si="0"/>
        <v/>
      </c>
      <c r="E32" s="86" t="str">
        <f>IF(D32="","",INDEX(Tableaulistesenfants[Nom],MATCH(C32,Tableaulistesenfants[Séquence],0),))</f>
        <v/>
      </c>
      <c r="F32" s="66" t="str">
        <f>IF(D32="","",INDEX(Tableaulistesenfants[Prénom],MATCH(C32,Tableaulistesenfants[Séquence],0),))</f>
        <v/>
      </c>
      <c r="G32" s="65" t="str">
        <f>IF(D32="","",INDEX(Tableaulistesenfants[Age],MATCH(C32,Tableaulistesenfants[Séquence],0),))</f>
        <v/>
      </c>
      <c r="H32" s="65" t="str">
        <f>IF(D32="","",INDEX(Tableaulistesenfants[Régime],MATCH(C32,Tableaulistesenfants[Séquence],0),))</f>
        <v/>
      </c>
      <c r="I32" s="177" t="str">
        <f>IF(D32="","",INDEX(Tableaulistesenfants[Chambre],MATCH(C32,Tableaulistesenfants[Séquence],0),))</f>
        <v/>
      </c>
      <c r="J32" s="178" t="str">
        <f>IF(D32="","",INDEX(Tableaulistesenfants[N° de Casier],MATCH(C32,Tableaulistesenfants[Séquence],0),))</f>
        <v/>
      </c>
      <c r="K32" s="166"/>
    </row>
    <row r="33" spans="1:11" ht="15.75">
      <c r="A33" s="166"/>
      <c r="B33" s="166"/>
      <c r="C33" s="64" t="str">
        <f t="shared" si="1"/>
        <v/>
      </c>
      <c r="D33" s="176" t="str">
        <f t="shared" si="0"/>
        <v/>
      </c>
      <c r="E33" s="86" t="str">
        <f>IF(D33="","",INDEX(Tableaulistesenfants[Nom],MATCH(C33,Tableaulistesenfants[Séquence],0),))</f>
        <v/>
      </c>
      <c r="F33" s="66" t="str">
        <f>IF(D33="","",INDEX(Tableaulistesenfants[Prénom],MATCH(C33,Tableaulistesenfants[Séquence],0),))</f>
        <v/>
      </c>
      <c r="G33" s="65" t="str">
        <f>IF(D33="","",INDEX(Tableaulistesenfants[Age],MATCH(C33,Tableaulistesenfants[Séquence],0),))</f>
        <v/>
      </c>
      <c r="H33" s="65" t="str">
        <f>IF(D33="","",INDEX(Tableaulistesenfants[Régime],MATCH(C33,Tableaulistesenfants[Séquence],0),))</f>
        <v/>
      </c>
      <c r="I33" s="177" t="str">
        <f>IF(D33="","",INDEX(Tableaulistesenfants[Chambre],MATCH(C33,Tableaulistesenfants[Séquence],0),))</f>
        <v/>
      </c>
      <c r="J33" s="178" t="str">
        <f>IF(D33="","",INDEX(Tableaulistesenfants[N° de Casier],MATCH(C33,Tableaulistesenfants[Séquence],0),))</f>
        <v/>
      </c>
      <c r="K33" s="166"/>
    </row>
    <row r="34" spans="1:11" ht="16.5" thickBot="1">
      <c r="A34" s="166"/>
      <c r="B34" s="166"/>
      <c r="C34" s="70" t="str">
        <f t="shared" si="1"/>
        <v/>
      </c>
      <c r="D34" s="179" t="str">
        <f t="shared" si="0"/>
        <v/>
      </c>
      <c r="E34" s="88" t="str">
        <f>IF(D34="","",INDEX(Tableaulistesenfants[Nom],MATCH(C34,Tableaulistesenfants[Séquence],0),))</f>
        <v/>
      </c>
      <c r="F34" s="72" t="str">
        <f>IF(D34="","",INDEX(Tableaulistesenfants[Prénom],MATCH(C34,Tableaulistesenfants[Séquence],0),))</f>
        <v/>
      </c>
      <c r="G34" s="71" t="str">
        <f>IF(D34="","",INDEX(Tableaulistesenfants[Age],MATCH(C34,Tableaulistesenfants[Séquence],0),))</f>
        <v/>
      </c>
      <c r="H34" s="71" t="str">
        <f>IF(D34="","",INDEX(Tableaulistesenfants[Régime],MATCH(C34,Tableaulistesenfants[Séquence],0),))</f>
        <v/>
      </c>
      <c r="I34" s="180" t="str">
        <f>IF(D34="","",INDEX(Tableaulistesenfants[Chambre],MATCH(C34,Tableaulistesenfants[Séquence],0),))</f>
        <v/>
      </c>
      <c r="J34" s="181" t="str">
        <f>IF(D34="","",INDEX(Tableaulistesenfants[N° de Casier],MATCH(C34,Tableaulistesenfants[Séquence],0),))</f>
        <v/>
      </c>
      <c r="K34" s="166"/>
    </row>
    <row r="35" spans="1:11" ht="15.75">
      <c r="A35" s="166"/>
      <c r="B35" s="166"/>
      <c r="C35" s="89" t="str">
        <f t="shared" si="1"/>
        <v/>
      </c>
      <c r="D35" s="90" t="str">
        <f t="shared" si="0"/>
        <v/>
      </c>
      <c r="E35" s="90" t="str">
        <f>IF(D35="","",INDEX(Tableaulistesenfants[Nom],MATCH(C35,Tableaulistesenfants[a venir2],0),))</f>
        <v/>
      </c>
      <c r="F35" s="90" t="str">
        <f>IF(D35="","",INDEX(Tableaulistesenfants[Prénom],MATCH(C35,Tableaulistesenfants[a venir2],0),))</f>
        <v/>
      </c>
      <c r="G35" s="90"/>
      <c r="H35" s="90"/>
      <c r="I35" s="90"/>
      <c r="J35" s="90"/>
      <c r="K35" s="166"/>
    </row>
    <row r="36" spans="1:11" ht="15.75">
      <c r="A36" s="166"/>
      <c r="B36" s="166"/>
      <c r="C36" s="90" t="str">
        <f t="shared" si="1"/>
        <v/>
      </c>
      <c r="D36" s="90" t="str">
        <f t="shared" si="0"/>
        <v/>
      </c>
      <c r="E36" s="90" t="str">
        <f>IF(D36="","",INDEX(Tableaulistesenfants[Nom],MATCH(C36,Tableaulistesenfants[a venir2],0),))</f>
        <v/>
      </c>
      <c r="F36" s="90" t="str">
        <f>IF(D36="","",INDEX(Tableaulistesenfants[Prénom],MATCH(C36,Tableaulistesenfants[a venir2],0),))</f>
        <v/>
      </c>
      <c r="G36" s="90"/>
      <c r="H36" s="90"/>
      <c r="I36" s="90"/>
      <c r="J36" s="90"/>
      <c r="K36" s="166"/>
    </row>
    <row r="37" spans="1:11" ht="15.75">
      <c r="A37" s="166"/>
      <c r="B37" s="166"/>
      <c r="C37" s="166" t="str">
        <f t="shared" si="1"/>
        <v/>
      </c>
      <c r="D37" s="166" t="str">
        <f t="shared" si="0"/>
        <v/>
      </c>
      <c r="E37" s="166" t="str">
        <f>IF(D37="","",INDEX(Tableaulistesenfants[Nom],MATCH(C37,Tableaulistesenfants[a venir2],0),))</f>
        <v/>
      </c>
      <c r="F37" s="166" t="str">
        <f>IF(D37="","",INDEX(Tableaulistesenfants[Prénom],MATCH(C37,Tableaulistesenfants[a venir2],0),))</f>
        <v/>
      </c>
      <c r="G37" s="166"/>
      <c r="H37" s="166"/>
      <c r="I37" s="166"/>
      <c r="J37" s="166"/>
      <c r="K37" s="166"/>
    </row>
    <row r="38" spans="1:11" ht="15.75">
      <c r="A38" s="166"/>
      <c r="B38" s="166"/>
      <c r="C38" s="166" t="str">
        <f t="shared" si="1"/>
        <v/>
      </c>
      <c r="D38" s="166" t="str">
        <f t="shared" ref="D38:D62" si="2">IF(C38="","",$B$5)</f>
        <v/>
      </c>
      <c r="E38" s="166" t="str">
        <f>IF(D38="","",INDEX(Tableaulistesenfants[Nom],MATCH(C38,Tableaulistesenfants[a venir2],0),))</f>
        <v/>
      </c>
      <c r="F38" s="166" t="str">
        <f>IF(D38="","",INDEX(Tableaulistesenfants[Prénom],MATCH(C38,Tableaulistesenfants[a venir2],0),))</f>
        <v/>
      </c>
      <c r="G38" s="166"/>
      <c r="H38" s="166"/>
      <c r="I38" s="166"/>
      <c r="J38" s="166"/>
      <c r="K38" s="166"/>
    </row>
    <row r="39" spans="1:11" ht="15.75">
      <c r="A39" s="166"/>
      <c r="B39" s="166"/>
      <c r="C39" s="166" t="str">
        <f t="shared" si="1"/>
        <v/>
      </c>
      <c r="D39" s="166" t="str">
        <f t="shared" si="2"/>
        <v/>
      </c>
      <c r="E39" s="166" t="str">
        <f>IF(D39="","",INDEX(Tableaulistesenfants[Nom],MATCH(C39,Tableaulistesenfants[a venir2],0),))</f>
        <v/>
      </c>
      <c r="F39" s="166" t="str">
        <f>IF(D39="","",INDEX(Tableaulistesenfants[Prénom],MATCH(C39,Tableaulistesenfants[a venir2],0),))</f>
        <v/>
      </c>
      <c r="G39" s="166"/>
      <c r="H39" s="166"/>
      <c r="I39" s="166"/>
      <c r="J39" s="166"/>
      <c r="K39" s="166"/>
    </row>
    <row r="40" spans="1:11" ht="15.75">
      <c r="A40" s="166"/>
      <c r="B40" s="166"/>
      <c r="C40" s="166" t="str">
        <f t="shared" si="1"/>
        <v/>
      </c>
      <c r="D40" s="166" t="str">
        <f t="shared" si="2"/>
        <v/>
      </c>
      <c r="E40" s="166" t="str">
        <f>IF(D40="","",INDEX(Tableaulistesenfants[Nom],MATCH(C40,Tableaulistesenfants[a venir2],0),))</f>
        <v/>
      </c>
      <c r="F40" s="166" t="str">
        <f>IF(D40="","",INDEX(Tableaulistesenfants[Prénom],MATCH(C40,Tableaulistesenfants[a venir2],0),))</f>
        <v/>
      </c>
      <c r="G40" s="166"/>
      <c r="H40" s="166"/>
      <c r="I40" s="166"/>
      <c r="J40" s="166"/>
      <c r="K40" s="166"/>
    </row>
    <row r="41" spans="1:11" ht="15.75">
      <c r="A41" s="166"/>
      <c r="B41" s="166"/>
      <c r="C41" s="166" t="str">
        <f t="shared" si="1"/>
        <v/>
      </c>
      <c r="D41" s="166" t="str">
        <f t="shared" si="2"/>
        <v/>
      </c>
      <c r="E41" s="166" t="str">
        <f>IF(D41="","",INDEX(Tableaulistesenfants[Nom],MATCH(C41,Tableaulistesenfants[a venir2],0),))</f>
        <v/>
      </c>
      <c r="F41" s="166" t="str">
        <f>IF(D41="","",INDEX(Tableaulistesenfants[Prénom],MATCH(C41,Tableaulistesenfants[a venir2],0),))</f>
        <v/>
      </c>
      <c r="G41" s="166"/>
      <c r="H41" s="166"/>
      <c r="I41" s="166"/>
      <c r="J41" s="166"/>
      <c r="K41" s="166"/>
    </row>
    <row r="42" spans="1:11" ht="15.75">
      <c r="A42" s="166"/>
      <c r="B42" s="166"/>
      <c r="C42" s="166" t="str">
        <f t="shared" si="1"/>
        <v/>
      </c>
      <c r="D42" s="166" t="str">
        <f t="shared" si="2"/>
        <v/>
      </c>
      <c r="E42" s="166" t="str">
        <f>IF(D42="","",INDEX(Tableaulistesenfants[Nom],MATCH(C42,Tableaulistesenfants[a venir2],0),))</f>
        <v/>
      </c>
      <c r="F42" s="166" t="str">
        <f>IF(D42="","",INDEX(Tableaulistesenfants[Prénom],MATCH(C42,Tableaulistesenfants[a venir2],0),))</f>
        <v/>
      </c>
      <c r="G42" s="166"/>
      <c r="H42" s="166"/>
      <c r="I42" s="166"/>
      <c r="J42" s="166"/>
      <c r="K42" s="166"/>
    </row>
    <row r="43" spans="1:11" ht="15.75">
      <c r="A43" s="166"/>
      <c r="B43" s="166"/>
      <c r="C43" s="166" t="str">
        <f t="shared" si="1"/>
        <v/>
      </c>
      <c r="D43" s="166" t="str">
        <f t="shared" si="2"/>
        <v/>
      </c>
      <c r="E43" s="166" t="str">
        <f>IF(D43="","",INDEX(Tableaulistesenfants[Nom],MATCH(C43,Tableaulistesenfants[a venir2],0),))</f>
        <v/>
      </c>
      <c r="F43" s="166" t="str">
        <f>IF(D43="","",INDEX(Tableaulistesenfants[Prénom],MATCH(C43,Tableaulistesenfants[a venir2],0),))</f>
        <v/>
      </c>
      <c r="G43" s="166"/>
      <c r="H43" s="166"/>
      <c r="I43" s="166"/>
      <c r="J43" s="166"/>
      <c r="K43" s="166"/>
    </row>
    <row r="44" spans="1:11" ht="15.75">
      <c r="A44" s="166"/>
      <c r="B44" s="166"/>
      <c r="C44" s="166" t="str">
        <f t="shared" si="1"/>
        <v/>
      </c>
      <c r="D44" s="166" t="str">
        <f t="shared" si="2"/>
        <v/>
      </c>
      <c r="E44" s="166" t="str">
        <f>IF(D44="","",INDEX(Tableaulistesenfants[Nom],MATCH(C44,Tableaulistesenfants[a venir2],0),))</f>
        <v/>
      </c>
      <c r="F44" s="166" t="str">
        <f>IF(D44="","",INDEX(Tableaulistesenfants[Prénom],MATCH(C44,Tableaulistesenfants[a venir2],0),))</f>
        <v/>
      </c>
      <c r="G44" s="166"/>
      <c r="H44" s="166"/>
      <c r="I44" s="166"/>
      <c r="J44" s="166"/>
      <c r="K44" s="166"/>
    </row>
    <row r="45" spans="1:11" ht="15.75">
      <c r="A45" s="166"/>
      <c r="B45" s="166"/>
      <c r="C45" s="166"/>
      <c r="D45" s="166" t="str">
        <f t="shared" si="2"/>
        <v/>
      </c>
      <c r="E45" s="166" t="str">
        <f>IF(D45="","",INDEX(Tableaulistesenfants[Nom],MATCH(C45,Tableaulistesenfants[a venir2],0),))</f>
        <v/>
      </c>
      <c r="F45" s="166" t="str">
        <f>IF(D45="","",INDEX(Tableaulistesenfants[Prénom],MATCH(C45,Tableaulistesenfants[a venir2],0),))</f>
        <v/>
      </c>
      <c r="G45" s="166"/>
      <c r="H45" s="166"/>
      <c r="I45" s="166"/>
      <c r="J45" s="166"/>
      <c r="K45" s="166"/>
    </row>
    <row r="46" spans="1:11" ht="15.75">
      <c r="A46" s="166"/>
      <c r="B46" s="166"/>
      <c r="C46" s="166"/>
      <c r="D46" s="166" t="str">
        <f t="shared" si="2"/>
        <v/>
      </c>
      <c r="E46" s="166" t="str">
        <f>IF(D46="","",INDEX(Tableaulistesenfants[Nom],MATCH(C46,Tableaulistesenfants[a venir2],0),))</f>
        <v/>
      </c>
      <c r="F46" s="166" t="str">
        <f>IF(D46="","",INDEX(Tableaulistesenfants[Prénom],MATCH(C46,Tableaulistesenfants[a venir2],0),))</f>
        <v/>
      </c>
      <c r="G46" s="166"/>
      <c r="H46" s="166"/>
      <c r="I46" s="166"/>
      <c r="J46" s="166"/>
      <c r="K46" s="166"/>
    </row>
    <row r="47" spans="1:11" ht="15.75">
      <c r="A47" s="166"/>
      <c r="B47" s="166"/>
      <c r="C47" s="166"/>
      <c r="D47" s="166" t="str">
        <f t="shared" si="2"/>
        <v/>
      </c>
      <c r="E47" s="166" t="str">
        <f>IF(D47="","",INDEX(Tableaulistesenfants[Nom],MATCH(C47,Tableaulistesenfants[a venir2],0),))</f>
        <v/>
      </c>
      <c r="F47" s="166" t="str">
        <f>IF(D47="","",INDEX(Tableaulistesenfants[Prénom],MATCH(C47,Tableaulistesenfants[a venir2],0),))</f>
        <v/>
      </c>
      <c r="G47" s="166"/>
      <c r="H47" s="166"/>
      <c r="I47" s="166"/>
      <c r="J47" s="166"/>
      <c r="K47" s="166"/>
    </row>
    <row r="48" spans="1:11" ht="15.75">
      <c r="A48" s="166"/>
      <c r="B48" s="166"/>
      <c r="C48" s="166"/>
      <c r="D48" s="166" t="str">
        <f t="shared" si="2"/>
        <v/>
      </c>
      <c r="E48" s="166" t="str">
        <f>IF(D48="","",INDEX(Tableaulistesenfants[Nom],MATCH(C48,Tableaulistesenfants[a venir2],0),))</f>
        <v/>
      </c>
      <c r="F48" s="166" t="str">
        <f>IF(D48="","",INDEX(Tableaulistesenfants[Prénom],MATCH(C48,Tableaulistesenfants[a venir2],0),))</f>
        <v/>
      </c>
      <c r="G48" s="166"/>
      <c r="H48" s="166"/>
      <c r="I48" s="166"/>
      <c r="J48" s="166"/>
      <c r="K48" s="166"/>
    </row>
    <row r="49" spans="1:11" ht="15.75">
      <c r="A49" s="166"/>
      <c r="B49" s="166"/>
      <c r="C49" s="166"/>
      <c r="D49" s="166" t="str">
        <f t="shared" si="2"/>
        <v/>
      </c>
      <c r="E49" s="166" t="str">
        <f>IF(D49="","",INDEX(Tableaulistesenfants[Nom],MATCH(C49,Tableaulistesenfants[a venir2],0),))</f>
        <v/>
      </c>
      <c r="F49" s="166" t="str">
        <f>IF(D49="","",INDEX(Tableaulistesenfants[Prénom],MATCH(C49,Tableaulistesenfants[a venir2],0),))</f>
        <v/>
      </c>
      <c r="G49" s="166"/>
      <c r="H49" s="166"/>
      <c r="I49" s="166"/>
      <c r="J49" s="166"/>
      <c r="K49" s="166"/>
    </row>
    <row r="50" spans="1:11" ht="15.75">
      <c r="A50" s="166"/>
      <c r="B50" s="166"/>
      <c r="C50" s="166"/>
      <c r="D50" s="166" t="str">
        <f t="shared" si="2"/>
        <v/>
      </c>
      <c r="E50" s="166" t="str">
        <f>IF(D50="","",INDEX(Tableaulistesenfants[Nom],MATCH(C50,Tableaulistesenfants[a venir2],0),))</f>
        <v/>
      </c>
      <c r="F50" s="166" t="str">
        <f>IF(D50="","",INDEX(Tableaulistesenfants[Prénom],MATCH(C50,Tableaulistesenfants[a venir2],0),))</f>
        <v/>
      </c>
      <c r="G50" s="166"/>
      <c r="H50" s="166"/>
      <c r="I50" s="166"/>
      <c r="J50" s="166"/>
      <c r="K50" s="166"/>
    </row>
    <row r="51" spans="1:11" ht="15.75">
      <c r="A51" s="166"/>
      <c r="B51" s="166"/>
      <c r="C51" s="166"/>
      <c r="D51" s="166" t="str">
        <f t="shared" si="2"/>
        <v/>
      </c>
      <c r="E51" s="166" t="str">
        <f>IF(D51="","",INDEX(Tableaulistesenfants[Nom],MATCH(C51,Tableaulistesenfants[a venir2],0),))</f>
        <v/>
      </c>
      <c r="F51" s="166" t="str">
        <f>IF(D51="","",INDEX(Tableaulistesenfants[Prénom],MATCH(C51,Tableaulistesenfants[a venir2],0),))</f>
        <v/>
      </c>
      <c r="G51" s="166"/>
      <c r="H51" s="166"/>
      <c r="I51" s="166"/>
      <c r="J51" s="166"/>
      <c r="K51" s="166"/>
    </row>
    <row r="52" spans="1:11" ht="15.75">
      <c r="A52" s="166"/>
      <c r="B52" s="166"/>
      <c r="C52" s="166"/>
      <c r="D52" s="166" t="str">
        <f t="shared" si="2"/>
        <v/>
      </c>
      <c r="E52" s="166" t="str">
        <f>IF(D52="","",INDEX(Tableaulistesenfants[Nom],MATCH(C52,Tableaulistesenfants[a venir2],0),))</f>
        <v/>
      </c>
      <c r="F52" s="166" t="str">
        <f>IF(D52="","",INDEX(Tableaulistesenfants[Prénom],MATCH(C52,Tableaulistesenfants[a venir2],0),))</f>
        <v/>
      </c>
      <c r="G52" s="166"/>
      <c r="H52" s="166"/>
      <c r="I52" s="166"/>
      <c r="J52" s="166"/>
      <c r="K52" s="166"/>
    </row>
    <row r="53" spans="1:11" ht="15.75">
      <c r="A53" s="166"/>
      <c r="B53" s="166"/>
      <c r="C53" s="166"/>
      <c r="D53" s="166" t="str">
        <f t="shared" si="2"/>
        <v/>
      </c>
      <c r="E53" s="166" t="str">
        <f>IF(D53="","",INDEX(Tableaulistesenfants[Nom],MATCH(C53,Tableaulistesenfants[a venir2],0),))</f>
        <v/>
      </c>
      <c r="F53" s="166" t="str">
        <f>IF(D53="","",INDEX(Tableaulistesenfants[Prénom],MATCH(C53,Tableaulistesenfants[a venir2],0),))</f>
        <v/>
      </c>
      <c r="G53" s="166"/>
      <c r="H53" s="166"/>
      <c r="I53" s="166"/>
      <c r="J53" s="166"/>
      <c r="K53" s="166"/>
    </row>
    <row r="54" spans="1:11" ht="15.75">
      <c r="A54" s="166"/>
      <c r="B54" s="166"/>
      <c r="C54" s="166"/>
      <c r="D54" s="166" t="str">
        <f t="shared" si="2"/>
        <v/>
      </c>
      <c r="E54" s="166" t="str">
        <f>IF(D54="","",INDEX(Tableaulistesenfants[Nom],MATCH(C54,Tableaulistesenfants[a venir2],0),))</f>
        <v/>
      </c>
      <c r="F54" s="166" t="str">
        <f>IF(D54="","",INDEX(Tableaulistesenfants[Prénom],MATCH(C54,Tableaulistesenfants[a venir2],0),))</f>
        <v/>
      </c>
      <c r="G54" s="166"/>
      <c r="H54" s="166"/>
      <c r="I54" s="166"/>
      <c r="J54" s="166"/>
      <c r="K54" s="166"/>
    </row>
    <row r="55" spans="1:11" ht="15.75">
      <c r="A55" s="166"/>
      <c r="B55" s="166"/>
      <c r="C55" s="166"/>
      <c r="D55" s="166" t="str">
        <f t="shared" si="2"/>
        <v/>
      </c>
      <c r="E55" s="166" t="str">
        <f>IF(D55="","",INDEX(Tableaulistesenfants[Nom],MATCH(C55,Tableaulistesenfants[a venir2],0),))</f>
        <v/>
      </c>
      <c r="F55" s="166" t="str">
        <f>IF(D55="","",INDEX(Tableaulistesenfants[Prénom],MATCH(C55,Tableaulistesenfants[a venir2],0),))</f>
        <v/>
      </c>
      <c r="G55" s="166"/>
      <c r="H55" s="166"/>
      <c r="I55" s="166"/>
      <c r="J55" s="166"/>
      <c r="K55" s="166"/>
    </row>
    <row r="56" spans="1:11" ht="15.75">
      <c r="A56" s="166"/>
      <c r="B56" s="166"/>
      <c r="C56" s="166"/>
      <c r="D56" s="166" t="str">
        <f t="shared" si="2"/>
        <v/>
      </c>
      <c r="E56" s="166" t="str">
        <f>IF(D56="","",INDEX(Tableaulistesenfants[Nom],MATCH(C56,Tableaulistesenfants[a venir2],0),))</f>
        <v/>
      </c>
      <c r="F56" s="166" t="str">
        <f>IF(D56="","",INDEX(Tableaulistesenfants[Prénom],MATCH(C56,Tableaulistesenfants[a venir2],0),))</f>
        <v/>
      </c>
      <c r="G56" s="166"/>
      <c r="H56" s="166"/>
      <c r="I56" s="166"/>
      <c r="J56" s="166"/>
      <c r="K56" s="166"/>
    </row>
    <row r="57" spans="1:11" ht="15.75">
      <c r="A57" s="166"/>
      <c r="B57" s="166"/>
      <c r="C57" s="166"/>
      <c r="D57" s="166" t="str">
        <f t="shared" si="2"/>
        <v/>
      </c>
      <c r="E57" s="166" t="str">
        <f>IF(D57="","",INDEX(Tableaulistesenfants[Nom],MATCH(C57,Tableaulistesenfants[a venir2],0),))</f>
        <v/>
      </c>
      <c r="F57" s="166" t="str">
        <f>IF(D57="","",INDEX(Tableaulistesenfants[Prénom],MATCH(C57,Tableaulistesenfants[a venir2],0),))</f>
        <v/>
      </c>
      <c r="G57" s="166"/>
      <c r="H57" s="166"/>
      <c r="I57" s="166"/>
      <c r="J57" s="166"/>
      <c r="K57" s="166"/>
    </row>
    <row r="58" spans="1:11" ht="15.75">
      <c r="A58" s="166"/>
      <c r="B58" s="166"/>
      <c r="C58" s="166"/>
      <c r="D58" s="166" t="str">
        <f t="shared" si="2"/>
        <v/>
      </c>
      <c r="E58" s="166" t="str">
        <f>IF(D58="","",INDEX(Tableaulistesenfants[Nom],MATCH(C58,Tableaulistesenfants[a venir2],0),))</f>
        <v/>
      </c>
      <c r="F58" s="166" t="str">
        <f>IF(D58="","",INDEX(Tableaulistesenfants[Prénom],MATCH(C58,Tableaulistesenfants[a venir2],0),))</f>
        <v/>
      </c>
      <c r="G58" s="166"/>
      <c r="H58" s="166"/>
      <c r="I58" s="166"/>
      <c r="J58" s="166"/>
      <c r="K58" s="166"/>
    </row>
    <row r="59" spans="1:11" ht="15.75">
      <c r="A59" s="166"/>
      <c r="B59" s="166"/>
      <c r="C59" s="166"/>
      <c r="D59" s="166" t="str">
        <f t="shared" si="2"/>
        <v/>
      </c>
      <c r="E59" s="166" t="str">
        <f>IF(D59="","",INDEX(Tableaulistesenfants[Nom],MATCH(C59,Tableaulistesenfants[a venir2],0),))</f>
        <v/>
      </c>
      <c r="F59" s="166" t="str">
        <f>IF(D59="","",INDEX(Tableaulistesenfants[Prénom],MATCH(C59,Tableaulistesenfants[a venir2],0),))</f>
        <v/>
      </c>
      <c r="G59" s="166"/>
      <c r="H59" s="166"/>
      <c r="I59" s="166"/>
      <c r="J59" s="166"/>
      <c r="K59" s="166"/>
    </row>
    <row r="60" spans="1:11" ht="15.75">
      <c r="A60" s="166"/>
      <c r="B60" s="166"/>
      <c r="C60" s="166"/>
      <c r="D60" s="166" t="str">
        <f t="shared" si="2"/>
        <v/>
      </c>
      <c r="E60" s="166" t="str">
        <f>IF(D60="","",INDEX(Tableaulistesenfants[Nom],MATCH(C60,Tableaulistesenfants[a venir2],0),))</f>
        <v/>
      </c>
      <c r="F60" s="166" t="str">
        <f>IF(D60="","",INDEX(Tableaulistesenfants[Prénom],MATCH(C60,Tableaulistesenfants[a venir2],0),))</f>
        <v/>
      </c>
      <c r="G60" s="166"/>
      <c r="H60" s="166"/>
      <c r="I60" s="166"/>
      <c r="J60" s="166"/>
      <c r="K60" s="166"/>
    </row>
    <row r="61" spans="1:11" ht="15.75">
      <c r="A61" s="166"/>
      <c r="B61" s="166"/>
      <c r="C61" s="166"/>
      <c r="D61" s="166" t="str">
        <f t="shared" si="2"/>
        <v/>
      </c>
      <c r="E61" s="166" t="str">
        <f>IF(D61="","",INDEX(Tableaulistesenfants[Nom],MATCH(C61,Tableaulistesenfants[a venir2],0),))</f>
        <v/>
      </c>
      <c r="F61" s="166" t="str">
        <f>IF(D61="","",INDEX(Tableaulistesenfants[Prénom],MATCH(C61,Tableaulistesenfants[a venir2],0),))</f>
        <v/>
      </c>
      <c r="G61" s="166"/>
      <c r="H61" s="166"/>
      <c r="I61" s="166"/>
      <c r="J61" s="166"/>
      <c r="K61" s="166"/>
    </row>
    <row r="62" spans="1:11" ht="15.75">
      <c r="A62" s="166"/>
      <c r="B62" s="166"/>
      <c r="C62" s="166"/>
      <c r="D62" s="166" t="str">
        <f t="shared" si="2"/>
        <v/>
      </c>
      <c r="E62" s="166" t="str">
        <f>IF(D62="","",INDEX(Tableaulistesenfants[Nom],MATCH(C62,Tableaulistesenfants[a venir2],0),))</f>
        <v/>
      </c>
      <c r="F62" s="166" t="str">
        <f>IF(D62="","",INDEX(Tableaulistesenfants[Prénom],MATCH(C62,Tableaulistesenfants[a venir2],0),))</f>
        <v/>
      </c>
      <c r="G62" s="166"/>
      <c r="H62" s="166"/>
      <c r="I62" s="166"/>
      <c r="J62" s="166"/>
      <c r="K62" s="166"/>
    </row>
    <row r="63" spans="1:11" ht="15.75">
      <c r="A63" s="166"/>
      <c r="B63" s="166"/>
      <c r="C63" s="166"/>
      <c r="D63" s="166"/>
      <c r="E63" s="166" t="str">
        <f>IF(D63="","",INDEX(Tableaulistesenfants[Nom],MATCH(C63,Tableaulistesenfants[a venir2],0),))</f>
        <v/>
      </c>
      <c r="F63" s="166" t="str">
        <f>IF(D63="","",INDEX(Tableaulistesenfants[Prénom],MATCH(C63,Tableaulistesenfants[a venir2],0),))</f>
        <v/>
      </c>
      <c r="G63" s="166"/>
      <c r="H63" s="166"/>
      <c r="I63" s="166"/>
      <c r="J63" s="166"/>
      <c r="K63" s="166"/>
    </row>
    <row r="64" spans="1:11" ht="15.75">
      <c r="A64" s="166"/>
      <c r="B64" s="166"/>
      <c r="C64" s="166"/>
      <c r="D64" s="166"/>
      <c r="E64" s="166" t="str">
        <f>IF(D64="","",INDEX(Tableaulistesenfants[Nom],MATCH(C64,Tableaulistesenfants[a venir2],0),))</f>
        <v/>
      </c>
      <c r="F64" s="166" t="str">
        <f>IF(D64="","",INDEX(Tableaulistesenfants[Prénom],MATCH(C64,Tableaulistesenfants[a venir2],0),))</f>
        <v/>
      </c>
      <c r="G64" s="166"/>
      <c r="H64" s="166"/>
      <c r="I64" s="166"/>
      <c r="J64" s="166"/>
      <c r="K64" s="166"/>
    </row>
    <row r="65" spans="1:11" ht="15.75">
      <c r="A65" s="166"/>
      <c r="B65" s="166"/>
      <c r="C65" s="166"/>
      <c r="D65" s="166"/>
      <c r="E65" s="166" t="str">
        <f>IF(D65="","",INDEX(Tableaulistesenfants[Nom],MATCH(C65,Tableaulistesenfants[a venir2],0),))</f>
        <v/>
      </c>
      <c r="F65" s="166" t="str">
        <f>IF(D65="","",INDEX(Tableaulistesenfants[Prénom],MATCH(C65,Tableaulistesenfants[a venir2],0),))</f>
        <v/>
      </c>
      <c r="G65" s="166"/>
      <c r="H65" s="166"/>
      <c r="I65" s="166"/>
      <c r="J65" s="166"/>
      <c r="K65" s="166"/>
    </row>
    <row r="66" spans="1:11" ht="15.75">
      <c r="A66" s="166"/>
      <c r="B66" s="166"/>
      <c r="C66" s="166"/>
      <c r="D66" s="166"/>
      <c r="E66" s="166" t="str">
        <f>IF(D66="","",INDEX(Tableaulistesenfants[Nom],MATCH(C66,Tableaulistesenfants[a venir2],0),))</f>
        <v/>
      </c>
      <c r="F66" s="166" t="str">
        <f>IF(D66="","",INDEX(Tableaulistesenfants[Prénom],MATCH(C66,Tableaulistesenfants[a venir2],0),))</f>
        <v/>
      </c>
      <c r="G66" s="166"/>
      <c r="H66" s="166"/>
      <c r="I66" s="166"/>
      <c r="J66" s="166"/>
      <c r="K66" s="166"/>
    </row>
    <row r="67" spans="1:11" ht="15.75">
      <c r="A67" s="166"/>
      <c r="B67" s="166"/>
      <c r="C67" s="166"/>
      <c r="D67" s="166"/>
      <c r="E67" s="166" t="str">
        <f>IF(D67="","",INDEX(Tableaulistesenfants[Nom],MATCH(C67,Tableaulistesenfants[a venir2],0),))</f>
        <v/>
      </c>
      <c r="F67" s="166" t="str">
        <f>IF(D67="","",INDEX(Tableaulistesenfants[Prénom],MATCH(C67,Tableaulistesenfants[a venir2],0),))</f>
        <v/>
      </c>
      <c r="G67" s="166"/>
      <c r="H67" s="166"/>
      <c r="I67" s="166"/>
      <c r="J67" s="166"/>
      <c r="K67" s="166"/>
    </row>
    <row r="68" spans="1:11" ht="15.75">
      <c r="A68" s="166"/>
      <c r="B68" s="166"/>
      <c r="C68" s="166"/>
      <c r="D68" s="166"/>
      <c r="E68" s="166" t="str">
        <f>IF(D68="","",INDEX(Tableaulistesenfants[Nom],MATCH(C68,Tableaulistesenfants[a venir2],0),))</f>
        <v/>
      </c>
      <c r="F68" s="166" t="str">
        <f>IF(D68="","",INDEX(Tableaulistesenfants[Prénom],MATCH(C68,Tableaulistesenfants[a venir2],0),))</f>
        <v/>
      </c>
      <c r="G68" s="166"/>
      <c r="H68" s="166"/>
      <c r="I68" s="166"/>
      <c r="J68" s="166"/>
      <c r="K68" s="166"/>
    </row>
    <row r="69" spans="1:11" ht="15.75">
      <c r="A69" s="166"/>
      <c r="B69" s="166"/>
      <c r="C69" s="166"/>
      <c r="D69" s="166"/>
      <c r="E69" s="166" t="str">
        <f>IF(D69="","",INDEX(Tableaulistesenfants[Nom],MATCH(C69,Tableaulistesenfants[a venir2],0),))</f>
        <v/>
      </c>
      <c r="F69" s="166" t="str">
        <f>IF(D69="","",INDEX(Tableaulistesenfants[Prénom],MATCH(C69,Tableaulistesenfants[a venir2],0),))</f>
        <v/>
      </c>
      <c r="G69" s="166"/>
      <c r="H69" s="166"/>
      <c r="I69" s="166"/>
      <c r="J69" s="166"/>
      <c r="K69" s="166"/>
    </row>
    <row r="70" spans="1:11" ht="15.75">
      <c r="A70" s="166"/>
      <c r="B70" s="166"/>
      <c r="C70" s="166"/>
      <c r="D70" s="166"/>
      <c r="E70" s="166" t="str">
        <f>IF(D70="","",INDEX(Tableaulistesenfants[Nom],MATCH(C70,Tableaulistesenfants[a venir2],0),))</f>
        <v/>
      </c>
      <c r="F70" s="166" t="str">
        <f>IF(D70="","",INDEX(Tableaulistesenfants[Prénom],MATCH(C70,Tableaulistesenfants[a venir2],0),))</f>
        <v/>
      </c>
      <c r="G70" s="166"/>
      <c r="H70" s="166"/>
      <c r="I70" s="166"/>
      <c r="J70" s="166"/>
      <c r="K70" s="166"/>
    </row>
    <row r="71" spans="1:11" ht="15.75">
      <c r="A71" s="166"/>
      <c r="B71" s="166"/>
      <c r="C71" s="166"/>
      <c r="D71" s="166"/>
      <c r="E71" s="166" t="str">
        <f>IF(D71="","",INDEX(Tableaulistesenfants[Nom],MATCH(C71,Tableaulistesenfants[a venir2],0),))</f>
        <v/>
      </c>
      <c r="F71" s="166" t="str">
        <f>IF(D71="","",INDEX(Tableaulistesenfants[Prénom],MATCH(C71,Tableaulistesenfants[a venir2],0),))</f>
        <v/>
      </c>
      <c r="G71" s="166"/>
      <c r="H71" s="166"/>
      <c r="I71" s="166"/>
      <c r="J71" s="166"/>
      <c r="K71" s="166"/>
    </row>
    <row r="72" spans="1:11" ht="15.75">
      <c r="A72" s="166"/>
      <c r="B72" s="166"/>
      <c r="C72" s="166"/>
      <c r="D72" s="166"/>
      <c r="E72" s="166" t="str">
        <f>IF(D72="","",INDEX(Tableaulistesenfants[Nom],MATCH(C72,Tableaulistesenfants[a venir2],0),))</f>
        <v/>
      </c>
      <c r="F72" s="166" t="str">
        <f>IF(D72="","",INDEX(Tableaulistesenfants[Prénom],MATCH(C72,Tableaulistesenfants[a venir2],0),))</f>
        <v/>
      </c>
      <c r="G72" s="166"/>
      <c r="H72" s="166"/>
      <c r="I72" s="166"/>
      <c r="J72" s="166"/>
      <c r="K72" s="166"/>
    </row>
    <row r="73" spans="1:11" ht="15.75">
      <c r="A73" s="166"/>
      <c r="B73" s="166"/>
      <c r="C73" s="166"/>
      <c r="D73" s="166"/>
      <c r="E73" s="166" t="str">
        <f>IF(D73="","",INDEX(Tableaulistesenfants[Nom],MATCH(C73,Tableaulistesenfants[a venir2],0),))</f>
        <v/>
      </c>
      <c r="F73" s="166" t="str">
        <f>IF(D73="","",INDEX(Tableaulistesenfants[Prénom],MATCH(C73,Tableaulistesenfants[a venir2],0),))</f>
        <v/>
      </c>
      <c r="G73" s="166"/>
      <c r="H73" s="166"/>
      <c r="I73" s="166"/>
      <c r="J73" s="166"/>
      <c r="K73" s="166"/>
    </row>
    <row r="74" spans="1:11" ht="15.75">
      <c r="A74" s="166"/>
      <c r="B74" s="166"/>
      <c r="C74" s="166"/>
      <c r="D74" s="166"/>
      <c r="E74" s="166" t="str">
        <f>IF(D74="","",INDEX(Tableaulistesenfants[Nom],MATCH(C74,Tableaulistesenfants[a venir2],0),))</f>
        <v/>
      </c>
      <c r="F74" s="166" t="str">
        <f>IF(D74="","",INDEX(Tableaulistesenfants[Prénom],MATCH(C74,Tableaulistesenfants[a venir2],0),))</f>
        <v/>
      </c>
      <c r="G74" s="166"/>
      <c r="H74" s="166"/>
      <c r="I74" s="166"/>
      <c r="J74" s="166"/>
      <c r="K74" s="166"/>
    </row>
    <row r="75" spans="1:11" ht="15.75">
      <c r="A75" s="166"/>
      <c r="B75" s="166"/>
      <c r="C75" s="166"/>
      <c r="D75" s="166"/>
      <c r="E75" s="166" t="str">
        <f>IF(D75="","",INDEX(Tableaulistesenfants[Nom],MATCH(C75,Tableaulistesenfants[a venir2],0),))</f>
        <v/>
      </c>
      <c r="F75" s="166" t="str">
        <f>IF(D75="","",INDEX(Tableaulistesenfants[Prénom],MATCH(C75,Tableaulistesenfants[a venir2],0),))</f>
        <v/>
      </c>
      <c r="G75" s="166"/>
      <c r="H75" s="166"/>
      <c r="I75" s="166"/>
      <c r="J75" s="166"/>
      <c r="K75" s="166"/>
    </row>
    <row r="76" spans="1:11" ht="15.75">
      <c r="A76" s="166"/>
      <c r="B76" s="166"/>
      <c r="C76" s="166"/>
      <c r="D76" s="166"/>
      <c r="E76" s="166" t="str">
        <f>IF(D76="","",INDEX(Tableaulistesenfants[Nom],MATCH(C76,Tableaulistesenfants[a venir2],0),))</f>
        <v/>
      </c>
      <c r="F76" s="166" t="str">
        <f>IF(D76="","",INDEX(Tableaulistesenfants[Prénom],MATCH(C76,Tableaulistesenfants[a venir2],0),))</f>
        <v/>
      </c>
      <c r="G76" s="166"/>
      <c r="H76" s="166"/>
      <c r="I76" s="166"/>
      <c r="J76" s="166"/>
      <c r="K76" s="166"/>
    </row>
    <row r="77" spans="1:11" ht="15.75">
      <c r="A77" s="166"/>
      <c r="B77" s="166"/>
      <c r="C77" s="166"/>
      <c r="D77" s="166"/>
      <c r="E77" s="166" t="str">
        <f>IF(D77="","",INDEX(Tableaulistesenfants[Nom],MATCH(C77,Tableaulistesenfants[a venir2],0),))</f>
        <v/>
      </c>
      <c r="F77" s="166" t="str">
        <f>IF(D77="","",INDEX(Tableaulistesenfants[Prénom],MATCH(C77,Tableaulistesenfants[a venir2],0),))</f>
        <v/>
      </c>
      <c r="G77" s="166"/>
      <c r="H77" s="166"/>
      <c r="I77" s="166"/>
      <c r="J77" s="166"/>
      <c r="K77" s="166"/>
    </row>
    <row r="78" spans="1:11" ht="15.75">
      <c r="A78" s="166"/>
      <c r="B78" s="166"/>
      <c r="C78" s="166"/>
      <c r="D78" s="166"/>
      <c r="E78" s="166" t="str">
        <f>IF(D78="","",INDEX(Tableaulistesenfants[Nom],MATCH(C78,Tableaulistesenfants[a venir2],0),))</f>
        <v/>
      </c>
      <c r="F78" s="166" t="str">
        <f>IF(D78="","",INDEX(Tableaulistesenfants[Prénom],MATCH(C78,Tableaulistesenfants[a venir2],0),))</f>
        <v/>
      </c>
      <c r="G78" s="166"/>
      <c r="H78" s="166"/>
      <c r="I78" s="166"/>
      <c r="J78" s="166"/>
      <c r="K78" s="166"/>
    </row>
    <row r="79" spans="1:11" ht="15.75">
      <c r="A79" s="166"/>
      <c r="B79" s="166"/>
      <c r="C79" s="166"/>
      <c r="D79" s="166"/>
      <c r="E79" s="166" t="str">
        <f>IF(D79="","",INDEX(Tableaulistesenfants[Nom],MATCH(C79,Tableaulistesenfants[a venir2],0),))</f>
        <v/>
      </c>
      <c r="F79" s="166" t="str">
        <f>IF(D79="","",INDEX(Tableaulistesenfants[Prénom],MATCH(C79,Tableaulistesenfants[a venir2],0),))</f>
        <v/>
      </c>
      <c r="G79" s="166"/>
      <c r="H79" s="166"/>
      <c r="I79" s="166"/>
      <c r="J79" s="166"/>
      <c r="K79" s="166"/>
    </row>
    <row r="80" spans="1:11" ht="15.75">
      <c r="A80" s="166"/>
      <c r="B80" s="166"/>
      <c r="C80" s="166"/>
      <c r="D80" s="166"/>
      <c r="E80" s="166" t="str">
        <f>IF(D80="","",INDEX(Tableaulistesenfants[Nom],MATCH(C80,Tableaulistesenfants[a venir2],0),))</f>
        <v/>
      </c>
      <c r="F80" s="166" t="str">
        <f>IF(D80="","",INDEX(Tableaulistesenfants[Prénom],MATCH(C80,Tableaulistesenfants[a venir2],0),))</f>
        <v/>
      </c>
      <c r="G80" s="166"/>
      <c r="H80" s="166"/>
      <c r="I80" s="166"/>
      <c r="J80" s="166"/>
      <c r="K80" s="166"/>
    </row>
    <row r="81" spans="1:11" ht="15.75">
      <c r="A81" s="166"/>
      <c r="B81" s="166"/>
      <c r="C81" s="166"/>
      <c r="D81" s="166"/>
      <c r="E81" s="166" t="str">
        <f>IF(D81="","",INDEX(Tableaulistesenfants[Nom],MATCH(C81,Tableaulistesenfants[a venir2],0),))</f>
        <v/>
      </c>
      <c r="F81" s="166" t="str">
        <f>IF(D81="","",INDEX(Tableaulistesenfants[Prénom],MATCH(C81,Tableaulistesenfants[a venir2],0),))</f>
        <v/>
      </c>
      <c r="G81" s="166"/>
      <c r="H81" s="166"/>
      <c r="I81" s="166"/>
      <c r="J81" s="166"/>
      <c r="K81" s="166"/>
    </row>
    <row r="82" spans="1:11" ht="15.75">
      <c r="A82" s="166"/>
      <c r="B82" s="166"/>
      <c r="C82" s="166"/>
      <c r="D82" s="166"/>
      <c r="E82" s="166" t="str">
        <f>IF(D82="","",INDEX(Tableaulistesenfants[Nom],MATCH(C82,Tableaulistesenfants[a venir2],0),))</f>
        <v/>
      </c>
      <c r="F82" s="166" t="str">
        <f>IF(D82="","",INDEX(Tableaulistesenfants[Prénom],MATCH(C82,Tableaulistesenfants[a venir2],0),))</f>
        <v/>
      </c>
      <c r="G82" s="166"/>
      <c r="H82" s="166"/>
      <c r="I82" s="166"/>
      <c r="J82" s="166"/>
      <c r="K82" s="166"/>
    </row>
    <row r="83" spans="1:11" ht="15.75">
      <c r="A83" s="166"/>
      <c r="B83" s="166"/>
      <c r="C83" s="166"/>
      <c r="D83" s="166"/>
      <c r="E83" s="166" t="str">
        <f>IF(D83="","",INDEX(Tableaulistesenfants[Nom],MATCH(C83,Tableaulistesenfants[a venir2],0),))</f>
        <v/>
      </c>
      <c r="F83" s="166" t="str">
        <f>IF(D83="","",INDEX(Tableaulistesenfants[Prénom],MATCH(C83,Tableaulistesenfants[a venir2],0),))</f>
        <v/>
      </c>
      <c r="G83" s="166"/>
      <c r="H83" s="166"/>
      <c r="I83" s="166"/>
      <c r="J83" s="166"/>
      <c r="K83" s="166"/>
    </row>
    <row r="84" spans="1:11" ht="15.75">
      <c r="A84" s="166"/>
      <c r="B84" s="166"/>
      <c r="C84" s="166"/>
      <c r="D84" s="166"/>
      <c r="E84" s="166" t="str">
        <f>IF(D84="","",INDEX(Tableaulistesenfants[Nom],MATCH(C84,Tableaulistesenfants[a venir2],0),))</f>
        <v/>
      </c>
      <c r="F84" s="166" t="str">
        <f>IF(D84="","",INDEX(Tableaulistesenfants[Prénom],MATCH(C84,Tableaulistesenfants[a venir2],0),))</f>
        <v/>
      </c>
      <c r="G84" s="166"/>
      <c r="H84" s="166"/>
      <c r="I84" s="166"/>
      <c r="J84" s="166"/>
      <c r="K84" s="166"/>
    </row>
    <row r="85" spans="1:11" ht="15.75">
      <c r="A85" s="166"/>
      <c r="B85" s="166"/>
      <c r="C85" s="166"/>
      <c r="D85" s="166"/>
      <c r="E85" s="166" t="str">
        <f>IF(D85="","",INDEX(Tableaulistesenfants[Nom],MATCH(C85,Tableaulistesenfants[a venir2],0),))</f>
        <v/>
      </c>
      <c r="F85" s="166" t="str">
        <f>IF(D85="","",INDEX(Tableaulistesenfants[Prénom],MATCH(C85,Tableaulistesenfants[a venir2],0),))</f>
        <v/>
      </c>
      <c r="G85" s="166"/>
      <c r="H85" s="166"/>
      <c r="I85" s="166"/>
      <c r="J85" s="166"/>
      <c r="K85" s="166"/>
    </row>
    <row r="86" spans="1:11" ht="15.75">
      <c r="A86" s="166"/>
      <c r="B86" s="166"/>
      <c r="C86" s="166"/>
      <c r="D86" s="166"/>
      <c r="E86" s="166" t="str">
        <f>IF(D86="","",INDEX(Tableaulistesenfants[Nom],MATCH(C86,Tableaulistesenfants[a venir2],0),))</f>
        <v/>
      </c>
      <c r="F86" s="166" t="str">
        <f>IF(D86="","",INDEX(Tableaulistesenfants[Prénom],MATCH(C86,Tableaulistesenfants[a venir2],0),))</f>
        <v/>
      </c>
      <c r="G86" s="166"/>
      <c r="H86" s="166"/>
      <c r="I86" s="166"/>
      <c r="J86" s="166"/>
      <c r="K86" s="166"/>
    </row>
    <row r="87" spans="1:11" ht="15.75">
      <c r="A87" s="166"/>
      <c r="B87" s="166"/>
      <c r="C87" s="166"/>
      <c r="D87" s="166"/>
      <c r="E87" s="166" t="str">
        <f>IF(D87="","",INDEX(Tableaulistesenfants[Nom],MATCH(C87,Tableaulistesenfants[a venir2],0),))</f>
        <v/>
      </c>
      <c r="F87" s="166" t="str">
        <f>IF(D87="","",INDEX(Tableaulistesenfants[Prénom],MATCH(C87,Tableaulistesenfants[a venir2],0),))</f>
        <v/>
      </c>
      <c r="G87" s="166"/>
      <c r="H87" s="166"/>
      <c r="I87" s="166"/>
      <c r="J87" s="166"/>
      <c r="K87" s="166"/>
    </row>
    <row r="88" spans="1:11" ht="15.75">
      <c r="A88" s="166"/>
      <c r="B88" s="166"/>
      <c r="C88" s="166"/>
      <c r="D88" s="166"/>
      <c r="E88" s="166" t="str">
        <f>IF(D88="","",INDEX(Tableaulistesenfants[Nom],MATCH(C88,Tableaulistesenfants[a venir2],0),))</f>
        <v/>
      </c>
      <c r="F88" s="166" t="str">
        <f>IF(D88="","",INDEX(Tableaulistesenfants[Prénom],MATCH(C88,Tableaulistesenfants[a venir2],0),))</f>
        <v/>
      </c>
      <c r="G88" s="166"/>
      <c r="H88" s="166"/>
      <c r="I88" s="166"/>
      <c r="J88" s="166"/>
      <c r="K88" s="166"/>
    </row>
    <row r="89" spans="1:11" ht="15.75">
      <c r="A89" s="166"/>
      <c r="B89" s="166"/>
      <c r="C89" s="166"/>
      <c r="D89" s="166"/>
      <c r="E89" s="166" t="str">
        <f>IF(D89="","",INDEX(Tableaulistesenfants[Nom],MATCH(C89,Tableaulistesenfants[a venir2],0),))</f>
        <v/>
      </c>
      <c r="F89" s="166" t="str">
        <f>IF(D89="","",INDEX(Tableaulistesenfants[Prénom],MATCH(C89,Tableaulistesenfants[a venir2],0),))</f>
        <v/>
      </c>
      <c r="G89" s="166"/>
      <c r="H89" s="166"/>
      <c r="I89" s="166"/>
      <c r="J89" s="166"/>
      <c r="K89" s="166"/>
    </row>
    <row r="90" spans="1:11" ht="15.75">
      <c r="A90" s="166"/>
      <c r="B90" s="166"/>
      <c r="C90" s="166"/>
      <c r="D90" s="166"/>
      <c r="E90" s="166" t="str">
        <f>IF(D90="","",INDEX(Tableaulistesenfants[Nom],MATCH(C90,Tableaulistesenfants[a venir2],0),))</f>
        <v/>
      </c>
      <c r="F90" s="166" t="str">
        <f>IF(D90="","",INDEX(Tableaulistesenfants[Prénom],MATCH(C90,Tableaulistesenfants[a venir2],0),))</f>
        <v/>
      </c>
      <c r="G90" s="166"/>
      <c r="H90" s="166"/>
      <c r="I90" s="166"/>
      <c r="J90" s="166"/>
      <c r="K90" s="166"/>
    </row>
    <row r="91" spans="1:11" ht="15.75">
      <c r="A91" s="166"/>
      <c r="B91" s="166"/>
      <c r="C91" s="166"/>
      <c r="D91" s="166"/>
      <c r="E91" s="166" t="str">
        <f>IF(D91="","",INDEX(Tableaulistesenfants[Nom],MATCH(C91,Tableaulistesenfants[a venir2],0),))</f>
        <v/>
      </c>
      <c r="F91" s="166" t="str">
        <f>IF(D91="","",INDEX(Tableaulistesenfants[Prénom],MATCH(C91,Tableaulistesenfants[a venir2],0),))</f>
        <v/>
      </c>
      <c r="G91" s="166"/>
      <c r="H91" s="166"/>
      <c r="I91" s="166"/>
      <c r="J91" s="166"/>
      <c r="K91" s="166"/>
    </row>
    <row r="92" spans="1:11" ht="15.75">
      <c r="A92" s="166"/>
      <c r="B92" s="166"/>
      <c r="C92" s="166"/>
      <c r="D92" s="166"/>
      <c r="E92" s="166" t="str">
        <f>IF(D92="","",INDEX(Tableaulistesenfants[Nom],MATCH(C92,Tableaulistesenfants[a venir2],0),))</f>
        <v/>
      </c>
      <c r="F92" s="166" t="str">
        <f>IF(D92="","",INDEX(Tableaulistesenfants[Prénom],MATCH(C92,Tableaulistesenfants[a venir2],0),))</f>
        <v/>
      </c>
      <c r="G92" s="166"/>
      <c r="H92" s="166"/>
      <c r="I92" s="166"/>
      <c r="J92" s="166"/>
      <c r="K92" s="166"/>
    </row>
    <row r="93" spans="1:11" ht="15.75">
      <c r="A93" s="166"/>
      <c r="B93" s="166"/>
      <c r="C93" s="166"/>
      <c r="D93" s="166"/>
      <c r="E93" s="166" t="str">
        <f>IF(D93="","",INDEX(Tableaulistesenfants[Nom],MATCH(C93,Tableaulistesenfants[a venir2],0),))</f>
        <v/>
      </c>
      <c r="F93" s="166" t="str">
        <f>IF(D93="","",INDEX(Tableaulistesenfants[Prénom],MATCH(C93,Tableaulistesenfants[a venir2],0),))</f>
        <v/>
      </c>
      <c r="G93" s="166"/>
      <c r="H93" s="166"/>
      <c r="I93" s="166"/>
      <c r="J93" s="166"/>
      <c r="K93" s="166"/>
    </row>
    <row r="94" spans="1:11" ht="15.75">
      <c r="A94" s="166"/>
      <c r="B94" s="166"/>
      <c r="C94" s="166"/>
      <c r="D94" s="166"/>
      <c r="E94" s="166" t="str">
        <f>IF(D94="","",INDEX(Tableaulistesenfants[Nom],MATCH(C94,Tableaulistesenfants[a venir2],0),))</f>
        <v/>
      </c>
      <c r="F94" s="166" t="str">
        <f>IF(D94="","",INDEX(Tableaulistesenfants[Prénom],MATCH(C94,Tableaulistesenfants[a venir2],0),))</f>
        <v/>
      </c>
      <c r="G94" s="166"/>
      <c r="H94" s="166"/>
      <c r="I94" s="166"/>
      <c r="J94" s="166"/>
      <c r="K94" s="166"/>
    </row>
    <row r="95" spans="1:11" ht="15.75">
      <c r="A95" s="166"/>
      <c r="B95" s="166"/>
      <c r="C95" s="166"/>
      <c r="D95" s="166"/>
      <c r="E95" s="166" t="str">
        <f>IF(D95="","",INDEX(Tableaulistesenfants[Nom],MATCH(C95,Tableaulistesenfants[a venir2],0),))</f>
        <v/>
      </c>
      <c r="F95" s="166" t="str">
        <f>IF(D95="","",INDEX(Tableaulistesenfants[Prénom],MATCH(C95,Tableaulistesenfants[a venir2],0),))</f>
        <v/>
      </c>
      <c r="G95" s="166"/>
      <c r="H95" s="166"/>
      <c r="I95" s="166"/>
      <c r="J95" s="166"/>
      <c r="K95" s="166"/>
    </row>
    <row r="96" spans="1:11" ht="15.75">
      <c r="A96" s="166"/>
      <c r="B96" s="166"/>
      <c r="C96" s="166"/>
      <c r="D96" s="166"/>
      <c r="E96" s="166" t="str">
        <f>IF(D96="","",INDEX(Tableaulistesenfants[Nom],MATCH(C96,Tableaulistesenfants[a venir2],0),))</f>
        <v/>
      </c>
      <c r="F96" s="166" t="str">
        <f>IF(D96="","",INDEX(Tableaulistesenfants[Prénom],MATCH(C96,Tableaulistesenfants[a venir2],0),))</f>
        <v/>
      </c>
      <c r="G96" s="166"/>
      <c r="H96" s="166"/>
      <c r="I96" s="166"/>
      <c r="J96" s="166"/>
      <c r="K96" s="166"/>
    </row>
    <row r="97" spans="1:11" ht="15.75">
      <c r="A97" s="166"/>
      <c r="B97" s="166"/>
      <c r="C97" s="166"/>
      <c r="D97" s="166"/>
      <c r="E97" s="166" t="str">
        <f>IF(D97="","",INDEX(Tableaulistesenfants[Nom],MATCH(C97,Tableaulistesenfants[a venir2],0),))</f>
        <v/>
      </c>
      <c r="F97" s="166" t="str">
        <f>IF(D97="","",INDEX(Tableaulistesenfants[Prénom],MATCH(C97,Tableaulistesenfants[a venir2],0),))</f>
        <v/>
      </c>
      <c r="G97" s="166"/>
      <c r="H97" s="166"/>
      <c r="I97" s="166"/>
      <c r="J97" s="166"/>
      <c r="K97" s="166"/>
    </row>
    <row r="98" spans="1:11" ht="15.75">
      <c r="A98" s="166"/>
      <c r="B98" s="166"/>
      <c r="C98" s="166"/>
      <c r="D98" s="166"/>
      <c r="E98" s="166" t="str">
        <f>IF(D98="","",INDEX(Tableaulistesenfants[Nom],MATCH(C98,Tableaulistesenfants[a venir2],0),))</f>
        <v/>
      </c>
      <c r="F98" s="166" t="str">
        <f>IF(D98="","",INDEX(Tableaulistesenfants[Prénom],MATCH(C98,Tableaulistesenfants[a venir2],0),))</f>
        <v/>
      </c>
      <c r="G98" s="166"/>
      <c r="H98" s="166"/>
      <c r="I98" s="166"/>
      <c r="J98" s="166"/>
      <c r="K98" s="166"/>
    </row>
    <row r="99" spans="1:11" ht="15.75">
      <c r="A99" s="166"/>
      <c r="B99" s="166"/>
      <c r="C99" s="166"/>
      <c r="D99" s="166"/>
      <c r="E99" s="166" t="str">
        <f>IF(D99="","",INDEX(Tableaulistesenfants[Nom],MATCH(C99,Tableaulistesenfants[a venir2],0),))</f>
        <v/>
      </c>
      <c r="F99" s="166" t="str">
        <f>IF(D99="","",INDEX(Tableaulistesenfants[Prénom],MATCH(C99,Tableaulistesenfants[a venir2],0),))</f>
        <v/>
      </c>
      <c r="G99" s="166"/>
      <c r="H99" s="166"/>
      <c r="I99" s="166"/>
      <c r="J99" s="166"/>
      <c r="K99" s="166"/>
    </row>
    <row r="100" spans="1:11" ht="15.75">
      <c r="A100" s="166"/>
      <c r="B100" s="166"/>
      <c r="C100" s="166"/>
      <c r="D100" s="166"/>
      <c r="E100" s="166" t="str">
        <f>IF(D100="","",INDEX(Tableaulistesenfants[Nom],MATCH(C100,Tableaulistesenfants[a venir2],0),))</f>
        <v/>
      </c>
      <c r="F100" s="166" t="str">
        <f>IF(D100="","",INDEX(Tableaulistesenfants[Prénom],MATCH(C100,Tableaulistesenfants[a venir2],0),))</f>
        <v/>
      </c>
      <c r="G100" s="166"/>
      <c r="H100" s="166"/>
      <c r="I100" s="166"/>
      <c r="J100" s="166"/>
      <c r="K100" s="166"/>
    </row>
    <row r="101" spans="1:11" ht="15.75">
      <c r="A101" s="166"/>
      <c r="B101" s="166"/>
      <c r="C101" s="166"/>
      <c r="D101" s="166"/>
      <c r="E101" s="166" t="str">
        <f>IF(D101="","",INDEX(Tableaulistesenfants[Nom],MATCH(C101,Tableaulistesenfants[a venir2],0),))</f>
        <v/>
      </c>
      <c r="F101" s="166" t="str">
        <f>IF(D101="","",INDEX(Tableaulistesenfants[Prénom],MATCH(C101,Tableaulistesenfants[a venir2],0),))</f>
        <v/>
      </c>
      <c r="G101" s="166"/>
      <c r="H101" s="166"/>
      <c r="I101" s="166"/>
      <c r="J101" s="166"/>
      <c r="K101" s="166"/>
    </row>
    <row r="102" spans="1:11" ht="15.75">
      <c r="A102" s="166"/>
      <c r="B102" s="166"/>
      <c r="C102" s="166"/>
      <c r="D102" s="166"/>
      <c r="E102" s="166" t="str">
        <f>IF(D102="","",INDEX(Tableaulistesenfants[Nom],MATCH(C102,Tableaulistesenfants[a venir2],0),))</f>
        <v/>
      </c>
      <c r="F102" s="166" t="str">
        <f>IF(D102="","",INDEX(Tableaulistesenfants[Prénom],MATCH(C102,Tableaulistesenfants[a venir2],0),))</f>
        <v/>
      </c>
      <c r="G102" s="166"/>
      <c r="H102" s="166"/>
      <c r="I102" s="166"/>
      <c r="J102" s="166"/>
      <c r="K102" s="166"/>
    </row>
    <row r="103" spans="1:11" ht="15.75">
      <c r="A103" s="166"/>
      <c r="B103" s="166"/>
      <c r="C103" s="166"/>
      <c r="D103" s="166"/>
      <c r="E103" s="166" t="str">
        <f>IF(D103="","",INDEX(Tableaulistesenfants[Nom],MATCH(C103,Tableaulistesenfants[a venir2],0),))</f>
        <v/>
      </c>
      <c r="F103" s="166" t="str">
        <f>IF(D103="","",INDEX(Tableaulistesenfants[Prénom],MATCH(C103,Tableaulistesenfants[a venir2],0),))</f>
        <v/>
      </c>
      <c r="G103" s="166"/>
      <c r="H103" s="166"/>
      <c r="I103" s="166"/>
      <c r="J103" s="166"/>
      <c r="K103" s="166"/>
    </row>
    <row r="104" spans="1:11" ht="15.75">
      <c r="A104" s="166"/>
      <c r="B104" s="166"/>
      <c r="C104" s="166"/>
      <c r="D104" s="166"/>
      <c r="E104" s="166" t="str">
        <f>IF(D104="","",INDEX(Tableaulistesenfants[Nom],MATCH(C104,Tableaulistesenfants[a venir2],0),))</f>
        <v/>
      </c>
      <c r="F104" s="166" t="str">
        <f>IF(D104="","",INDEX(Tableaulistesenfants[Prénom],MATCH(C104,Tableaulistesenfants[a venir2],0),))</f>
        <v/>
      </c>
      <c r="G104" s="166"/>
      <c r="H104" s="166"/>
      <c r="I104" s="166"/>
      <c r="J104" s="166"/>
      <c r="K104" s="166"/>
    </row>
    <row r="105" spans="1:11" ht="15.75">
      <c r="A105" s="166"/>
      <c r="B105" s="166"/>
      <c r="C105" s="166"/>
      <c r="D105" s="166"/>
      <c r="E105" s="166" t="str">
        <f>IF(D105="","",INDEX(Tableaulistesenfants[Nom],MATCH(C105,Tableaulistesenfants[a venir2],0),))</f>
        <v/>
      </c>
      <c r="F105" s="166" t="str">
        <f>IF(D105="","",INDEX(Tableaulistesenfants[Prénom],MATCH(C105,Tableaulistesenfants[a venir2],0),))</f>
        <v/>
      </c>
      <c r="G105" s="166"/>
      <c r="H105" s="166"/>
      <c r="I105" s="166"/>
      <c r="J105" s="166"/>
      <c r="K105" s="166"/>
    </row>
    <row r="106" spans="1:11" ht="15.75">
      <c r="A106" s="166"/>
      <c r="B106" s="166"/>
      <c r="C106" s="166"/>
      <c r="D106" s="166"/>
      <c r="E106" s="166" t="str">
        <f>IF(D106="","",INDEX(Tableaulistesenfants[Nom],MATCH(C106,Tableaulistesenfants[a venir2],0),))</f>
        <v/>
      </c>
      <c r="F106" s="166" t="str">
        <f>IF(D106="","",INDEX(Tableaulistesenfants[Prénom],MATCH(C106,Tableaulistesenfants[a venir2],0),))</f>
        <v/>
      </c>
      <c r="G106" s="166"/>
      <c r="H106" s="166"/>
      <c r="I106" s="166"/>
      <c r="J106" s="166"/>
      <c r="K106" s="166"/>
    </row>
    <row r="107" spans="1:11" ht="15.75">
      <c r="A107" s="166"/>
      <c r="B107" s="166"/>
      <c r="C107" s="166"/>
      <c r="D107" s="166"/>
      <c r="E107" s="166" t="str">
        <f>IF(D107="","",INDEX(Tableaulistesenfants[Nom],MATCH(C107,Tableaulistesenfants[a venir2],0),))</f>
        <v/>
      </c>
      <c r="F107" s="166" t="str">
        <f>IF(D107="","",INDEX(Tableaulistesenfants[Prénom],MATCH(C107,Tableaulistesenfants[a venir2],0),))</f>
        <v/>
      </c>
      <c r="G107" s="166"/>
      <c r="H107" s="166"/>
      <c r="I107" s="166"/>
      <c r="J107" s="166"/>
      <c r="K107" s="166"/>
    </row>
    <row r="108" spans="1:11" ht="15.75">
      <c r="A108" s="166"/>
      <c r="B108" s="166"/>
      <c r="C108" s="166"/>
      <c r="D108" s="166"/>
      <c r="E108" s="166" t="str">
        <f>IF(D108="","",INDEX(Tableaulistesenfants[Nom],MATCH(C108,Tableaulistesenfants[a venir2],0),))</f>
        <v/>
      </c>
      <c r="F108" s="166" t="str">
        <f>IF(D108="","",INDEX(Tableaulistesenfants[Prénom],MATCH(C108,Tableaulistesenfants[a venir2],0),))</f>
        <v/>
      </c>
      <c r="G108" s="166"/>
      <c r="H108" s="166"/>
      <c r="I108" s="166"/>
      <c r="J108" s="166"/>
      <c r="K108" s="166"/>
    </row>
    <row r="109" spans="1:11" ht="15.75">
      <c r="A109" s="166"/>
      <c r="B109" s="166"/>
      <c r="C109" s="166"/>
      <c r="D109" s="166"/>
      <c r="E109" s="166" t="str">
        <f>IF(D109="","",INDEX(Tableaulistesenfants[Nom],MATCH(C109,Tableaulistesenfants[a venir2],0),))</f>
        <v/>
      </c>
      <c r="F109" s="166"/>
      <c r="G109" s="166"/>
      <c r="H109" s="166"/>
      <c r="I109" s="166"/>
      <c r="J109" s="166"/>
      <c r="K109" s="166"/>
    </row>
  </sheetData>
  <dataValidations count="1">
    <dataValidation type="list" allowBlank="1" showInputMessage="1" showErrorMessage="1" sqref="B5">
      <formula1>Classe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GG4"/>
  <sheetViews>
    <sheetView workbookViewId="0">
      <selection activeCell="C13" sqref="C13"/>
    </sheetView>
  </sheetViews>
  <sheetFormatPr baseColWidth="10" defaultRowHeight="15"/>
  <cols>
    <col min="1" max="1" width="19.7109375" style="27" customWidth="1"/>
    <col min="2" max="2" width="12.5703125" style="27" bestFit="1" customWidth="1"/>
    <col min="3" max="3" width="21.5703125" style="156" bestFit="1" customWidth="1"/>
    <col min="4" max="4" width="9" style="6" bestFit="1" customWidth="1"/>
    <col min="5" max="5" width="18.140625" style="6" bestFit="1" customWidth="1"/>
    <col min="6" max="7" width="11.140625" style="6" customWidth="1"/>
    <col min="8" max="8" width="22.28515625" style="6" customWidth="1"/>
    <col min="9" max="9" width="12.28515625" style="6" customWidth="1"/>
    <col min="10" max="11" width="21.7109375" style="6" customWidth="1"/>
    <col min="12" max="12" width="13.140625" style="165" customWidth="1"/>
    <col min="13" max="13" width="20.140625" style="6" customWidth="1"/>
    <col min="14" max="14" width="23" style="6" customWidth="1"/>
    <col min="15" max="15" width="15" style="6" bestFit="1" customWidth="1"/>
    <col min="16" max="16" width="17.42578125" style="6" customWidth="1"/>
    <col min="17" max="17" width="17.28515625" style="6" bestFit="1" customWidth="1"/>
    <col min="18" max="18" width="13.5703125" style="6" customWidth="1"/>
    <col min="19" max="19" width="14.28515625" style="6" customWidth="1"/>
    <col min="20" max="20" width="12.5703125" style="6" customWidth="1"/>
    <col min="21" max="21" width="24.7109375" style="6" customWidth="1"/>
    <col min="22" max="22" width="13.28515625" style="6" customWidth="1"/>
    <col min="23" max="23" width="20.140625" style="6" customWidth="1"/>
    <col min="24" max="24" width="23" style="6" customWidth="1"/>
    <col min="25" max="25" width="20.28515625" style="6" bestFit="1" customWidth="1"/>
    <col min="26" max="26" width="17.42578125" style="6" customWidth="1"/>
    <col min="27" max="27" width="17.28515625" style="6" bestFit="1" customWidth="1"/>
    <col min="28" max="28" width="13.85546875" style="6" customWidth="1"/>
    <col min="29" max="29" width="16.5703125" style="6" customWidth="1"/>
    <col min="30" max="30" width="12.85546875" style="6" customWidth="1"/>
    <col min="31" max="31" width="18.140625" style="6" customWidth="1"/>
    <col min="32" max="32" width="14.7109375" style="156" customWidth="1"/>
    <col min="33" max="34" width="14" style="156" bestFit="1" customWidth="1"/>
    <col min="35" max="35" width="15.42578125" style="156" bestFit="1" customWidth="1"/>
    <col min="36" max="36" width="12.7109375" style="156" bestFit="1" customWidth="1"/>
    <col min="37" max="37" width="15" style="156" bestFit="1" customWidth="1"/>
    <col min="38" max="38" width="14.7109375" style="156" bestFit="1" customWidth="1"/>
    <col min="39" max="40" width="11.85546875" style="156" bestFit="1" customWidth="1"/>
    <col min="41" max="41" width="10" style="156" customWidth="1"/>
    <col min="42" max="42" width="9.7109375" style="156" customWidth="1"/>
    <col min="43" max="43" width="9" style="156" customWidth="1"/>
    <col min="44" max="44" width="9.140625" style="156" customWidth="1"/>
    <col min="45" max="45" width="11" style="156" customWidth="1"/>
    <col min="46" max="46" width="27.5703125" style="156" bestFit="1" customWidth="1"/>
    <col min="47" max="47" width="21.28515625" style="156" bestFit="1" customWidth="1"/>
    <col min="48" max="48" width="21.5703125" style="156" bestFit="1" customWidth="1"/>
    <col min="49" max="49" width="23.42578125" style="156" bestFit="1" customWidth="1"/>
    <col min="50" max="50" width="18.85546875" style="156" bestFit="1" customWidth="1"/>
    <col min="51" max="53" width="12" style="156" bestFit="1" customWidth="1"/>
    <col min="54" max="54" width="11.5703125" style="156" bestFit="1" customWidth="1"/>
    <col min="55" max="59" width="17.5703125" style="156" bestFit="1" customWidth="1"/>
    <col min="60" max="64" width="17.5703125" style="156" customWidth="1"/>
    <col min="65" max="65" width="14.7109375" style="156" bestFit="1" customWidth="1"/>
    <col min="66" max="95" width="14.7109375" style="156" customWidth="1"/>
    <col min="96" max="96" width="14" style="156" bestFit="1" customWidth="1"/>
    <col min="97" max="97" width="14" style="156" customWidth="1"/>
    <col min="98" max="98" width="10.7109375" style="156" bestFit="1" customWidth="1"/>
    <col min="99" max="99" width="12.5703125" style="156" bestFit="1" customWidth="1"/>
    <col min="100" max="100" width="12.5703125" style="156" customWidth="1"/>
    <col min="101" max="101" width="10.7109375" style="156" bestFit="1" customWidth="1"/>
    <col min="102" max="102" width="17" style="156" bestFit="1" customWidth="1"/>
    <col min="103" max="103" width="17" style="156" customWidth="1"/>
    <col min="104" max="104" width="10.7109375" style="156" bestFit="1" customWidth="1"/>
    <col min="105" max="105" width="32.28515625" style="156" customWidth="1"/>
    <col min="106" max="106" width="12.85546875" style="156" customWidth="1"/>
    <col min="107" max="107" width="10.7109375" style="156" bestFit="1" customWidth="1"/>
    <col min="108" max="108" width="13.28515625" style="156" bestFit="1" customWidth="1"/>
    <col min="109" max="109" width="13.28515625" style="156" customWidth="1"/>
    <col min="110" max="110" width="10.7109375" style="156" bestFit="1" customWidth="1"/>
    <col min="111" max="111" width="33.7109375" style="156" customWidth="1"/>
    <col min="112" max="112" width="9.28515625" style="156" customWidth="1"/>
    <col min="113" max="113" width="10.7109375" style="156" bestFit="1" customWidth="1"/>
    <col min="114" max="114" width="14.85546875" style="156" bestFit="1" customWidth="1"/>
    <col min="115" max="115" width="14.85546875" style="156" customWidth="1"/>
    <col min="116" max="116" width="10.7109375" style="156" bestFit="1" customWidth="1"/>
    <col min="117" max="117" width="31.42578125" style="156" bestFit="1" customWidth="1"/>
    <col min="118" max="118" width="31.42578125" style="156" customWidth="1"/>
    <col min="119" max="119" width="10.7109375" style="156" bestFit="1" customWidth="1"/>
    <col min="120" max="120" width="16.140625" style="156" bestFit="1" customWidth="1"/>
    <col min="121" max="121" width="10.7109375" style="156" bestFit="1" customWidth="1"/>
    <col min="122" max="122" width="20.42578125" style="156" bestFit="1" customWidth="1"/>
    <col min="123" max="124" width="20.42578125" style="156" customWidth="1"/>
    <col min="125" max="130" width="27" style="156" bestFit="1" customWidth="1"/>
    <col min="131" max="136" width="21.28515625" style="156" bestFit="1" customWidth="1"/>
    <col min="137" max="137" width="15.42578125" style="156" bestFit="1" customWidth="1"/>
    <col min="138" max="138" width="18.85546875" style="156" customWidth="1"/>
    <col min="139" max="139" width="16.5703125" style="156" customWidth="1"/>
    <col min="140" max="140" width="41.28515625" style="156" bestFit="1" customWidth="1"/>
    <col min="141" max="141" width="30.5703125" style="156" bestFit="1" customWidth="1"/>
    <col min="142" max="142" width="30.5703125" style="156" customWidth="1"/>
    <col min="143" max="143" width="12.42578125" style="156" bestFit="1" customWidth="1"/>
    <col min="144" max="144" width="12.42578125" style="156" customWidth="1"/>
    <col min="145" max="145" width="31.7109375" style="156" customWidth="1"/>
    <col min="146" max="146" width="23" style="156" bestFit="1" customWidth="1"/>
    <col min="147" max="147" width="23" style="156" customWidth="1"/>
    <col min="148" max="149" width="13.5703125" style="156" customWidth="1"/>
    <col min="150" max="151" width="14.7109375" style="156" customWidth="1"/>
    <col min="152" max="153" width="12.7109375" style="156" customWidth="1"/>
    <col min="154" max="154" width="16.28515625" style="156" bestFit="1" customWidth="1"/>
    <col min="155" max="155" width="16.28515625" style="156" customWidth="1"/>
    <col min="156" max="156" width="18.7109375" style="156" bestFit="1" customWidth="1"/>
    <col min="157" max="157" width="18.7109375" style="156" customWidth="1"/>
    <col min="158" max="158" width="15.28515625" style="156" bestFit="1" customWidth="1"/>
    <col min="159" max="159" width="15.28515625" style="156" customWidth="1"/>
    <col min="160" max="160" width="15.28515625" style="156" bestFit="1" customWidth="1"/>
    <col min="161" max="161" width="15.28515625" style="156" customWidth="1"/>
    <col min="162" max="163" width="10.5703125" style="156" customWidth="1"/>
    <col min="164" max="164" width="18" style="156" bestFit="1" customWidth="1"/>
    <col min="165" max="172" width="18" style="156" customWidth="1"/>
    <col min="173" max="173" width="24.42578125" style="156" bestFit="1" customWidth="1"/>
    <col min="174" max="174" width="12" style="156" customWidth="1"/>
    <col min="175" max="16384" width="11.42578125" style="156"/>
  </cols>
  <sheetData>
    <row r="1" spans="1:189" ht="21" customHeight="1">
      <c r="A1" s="154" t="s">
        <v>65</v>
      </c>
      <c r="B1" s="154" t="s">
        <v>66</v>
      </c>
      <c r="C1" s="154" t="s">
        <v>67</v>
      </c>
      <c r="D1" s="154" t="s">
        <v>68</v>
      </c>
      <c r="E1" s="154" t="s">
        <v>69</v>
      </c>
      <c r="F1" s="154" t="s">
        <v>35</v>
      </c>
      <c r="G1" s="154" t="s">
        <v>34</v>
      </c>
      <c r="H1" s="154" t="s">
        <v>32</v>
      </c>
      <c r="I1" s="154" t="s">
        <v>70</v>
      </c>
      <c r="J1" s="154" t="s">
        <v>71</v>
      </c>
      <c r="K1" s="154" t="s">
        <v>72</v>
      </c>
      <c r="L1" s="155" t="s">
        <v>73</v>
      </c>
      <c r="M1" s="154" t="s">
        <v>74</v>
      </c>
      <c r="N1" s="154" t="s">
        <v>75</v>
      </c>
      <c r="O1" s="154" t="s">
        <v>76</v>
      </c>
      <c r="P1" s="154" t="s">
        <v>77</v>
      </c>
      <c r="Q1" s="154" t="s">
        <v>78</v>
      </c>
      <c r="R1" s="154" t="s">
        <v>79</v>
      </c>
      <c r="S1" s="154" t="s">
        <v>80</v>
      </c>
      <c r="T1" s="154" t="s">
        <v>81</v>
      </c>
      <c r="U1" s="154" t="s">
        <v>82</v>
      </c>
      <c r="V1" s="154" t="s">
        <v>83</v>
      </c>
      <c r="W1" s="154" t="s">
        <v>84</v>
      </c>
      <c r="X1" s="154" t="s">
        <v>85</v>
      </c>
      <c r="Y1" s="154" t="s">
        <v>86</v>
      </c>
      <c r="Z1" s="154" t="s">
        <v>87</v>
      </c>
      <c r="AA1" s="154" t="s">
        <v>88</v>
      </c>
      <c r="AB1" s="154" t="s">
        <v>89</v>
      </c>
      <c r="AC1" s="154" t="s">
        <v>90</v>
      </c>
      <c r="AD1" s="154" t="s">
        <v>91</v>
      </c>
      <c r="AE1" s="154" t="s">
        <v>92</v>
      </c>
      <c r="AF1" s="154" t="s">
        <v>93</v>
      </c>
      <c r="AG1" s="154" t="s">
        <v>94</v>
      </c>
      <c r="AH1" s="154" t="s">
        <v>95</v>
      </c>
      <c r="AI1" s="154" t="s">
        <v>96</v>
      </c>
      <c r="AJ1" s="154" t="s">
        <v>97</v>
      </c>
      <c r="AK1" s="154" t="s">
        <v>98</v>
      </c>
      <c r="AL1" s="154" t="s">
        <v>99</v>
      </c>
      <c r="AM1" s="154" t="s">
        <v>100</v>
      </c>
      <c r="AN1" s="154" t="s">
        <v>101</v>
      </c>
      <c r="AO1" s="154" t="s">
        <v>102</v>
      </c>
      <c r="AP1" s="154" t="s">
        <v>103</v>
      </c>
      <c r="AQ1" s="154" t="s">
        <v>104</v>
      </c>
      <c r="AR1" s="154" t="s">
        <v>105</v>
      </c>
      <c r="AS1" s="154" t="s">
        <v>106</v>
      </c>
      <c r="AT1" s="154" t="s">
        <v>107</v>
      </c>
      <c r="AU1" s="154" t="s">
        <v>108</v>
      </c>
      <c r="AV1" s="154" t="s">
        <v>109</v>
      </c>
      <c r="AW1" s="154" t="s">
        <v>110</v>
      </c>
      <c r="AX1" s="154" t="s">
        <v>111</v>
      </c>
      <c r="AY1" s="154" t="s">
        <v>112</v>
      </c>
      <c r="AZ1" s="154" t="s">
        <v>113</v>
      </c>
      <c r="BA1" s="27" t="s">
        <v>114</v>
      </c>
      <c r="BB1" s="27" t="s">
        <v>115</v>
      </c>
      <c r="BC1" s="27" t="s">
        <v>116</v>
      </c>
      <c r="BD1" s="27" t="s">
        <v>117</v>
      </c>
      <c r="BE1" s="27" t="s">
        <v>118</v>
      </c>
      <c r="BF1" s="27" t="s">
        <v>119</v>
      </c>
      <c r="BG1" s="27" t="s">
        <v>28</v>
      </c>
      <c r="BH1" s="27" t="s">
        <v>120</v>
      </c>
      <c r="BI1" s="27" t="s">
        <v>121</v>
      </c>
      <c r="BJ1" s="27" t="s">
        <v>122</v>
      </c>
      <c r="BK1" s="27" t="s">
        <v>123</v>
      </c>
      <c r="BL1" s="27" t="s">
        <v>124</v>
      </c>
      <c r="BM1" s="27" t="s">
        <v>125</v>
      </c>
      <c r="BN1" s="27" t="s">
        <v>126</v>
      </c>
      <c r="BO1" s="27" t="s">
        <v>127</v>
      </c>
      <c r="BP1" s="27" t="s">
        <v>128</v>
      </c>
      <c r="BQ1" s="27" t="s">
        <v>57</v>
      </c>
      <c r="BR1" s="27" t="s">
        <v>129</v>
      </c>
      <c r="BS1" s="27" t="s">
        <v>130</v>
      </c>
      <c r="BT1" s="27" t="s">
        <v>131</v>
      </c>
      <c r="BU1" s="27" t="s">
        <v>132</v>
      </c>
      <c r="BV1" s="27" t="s">
        <v>133</v>
      </c>
      <c r="BW1" s="27" t="s">
        <v>134</v>
      </c>
      <c r="BX1" s="27" t="s">
        <v>135</v>
      </c>
      <c r="BY1" s="27" t="s">
        <v>136</v>
      </c>
      <c r="BZ1" s="27" t="s">
        <v>137</v>
      </c>
      <c r="CA1" s="27" t="s">
        <v>138</v>
      </c>
      <c r="CB1" s="27" t="s">
        <v>139</v>
      </c>
      <c r="CC1" s="27" t="s">
        <v>140</v>
      </c>
      <c r="CD1" s="27" t="s">
        <v>141</v>
      </c>
      <c r="CE1" s="27" t="s">
        <v>142</v>
      </c>
      <c r="CF1" s="27" t="s">
        <v>143</v>
      </c>
      <c r="CG1" s="27" t="s">
        <v>144</v>
      </c>
      <c r="CH1" s="27" t="s">
        <v>145</v>
      </c>
      <c r="CI1" s="27" t="s">
        <v>146</v>
      </c>
      <c r="CJ1" s="27" t="s">
        <v>147</v>
      </c>
      <c r="CK1" s="27" t="s">
        <v>148</v>
      </c>
      <c r="CL1" s="27" t="s">
        <v>149</v>
      </c>
      <c r="CM1" s="27" t="s">
        <v>150</v>
      </c>
      <c r="CN1" s="27" t="s">
        <v>151</v>
      </c>
      <c r="CO1" s="27" t="s">
        <v>152</v>
      </c>
      <c r="CP1" s="27" t="s">
        <v>153</v>
      </c>
      <c r="CQ1" s="27" t="s">
        <v>154</v>
      </c>
      <c r="CR1" s="27" t="s">
        <v>155</v>
      </c>
      <c r="CS1" s="27" t="s">
        <v>156</v>
      </c>
      <c r="CT1" s="27" t="s">
        <v>157</v>
      </c>
      <c r="CU1" s="27" t="s">
        <v>158</v>
      </c>
      <c r="CV1" s="27" t="s">
        <v>159</v>
      </c>
      <c r="CW1" s="27" t="s">
        <v>160</v>
      </c>
      <c r="CX1" s="27" t="s">
        <v>161</v>
      </c>
      <c r="CY1" s="27" t="s">
        <v>162</v>
      </c>
      <c r="CZ1" s="27" t="s">
        <v>163</v>
      </c>
      <c r="DA1" s="27" t="s">
        <v>164</v>
      </c>
      <c r="DB1" s="27" t="s">
        <v>165</v>
      </c>
      <c r="DC1" s="27" t="s">
        <v>166</v>
      </c>
      <c r="DD1" s="27" t="s">
        <v>167</v>
      </c>
      <c r="DE1" s="27" t="s">
        <v>168</v>
      </c>
      <c r="DF1" s="27" t="s">
        <v>169</v>
      </c>
      <c r="DG1" s="27" t="s">
        <v>170</v>
      </c>
      <c r="DH1" s="27" t="s">
        <v>171</v>
      </c>
      <c r="DI1" s="27" t="s">
        <v>172</v>
      </c>
      <c r="DJ1" s="27" t="s">
        <v>173</v>
      </c>
      <c r="DK1" s="27" t="s">
        <v>174</v>
      </c>
      <c r="DL1" s="27" t="s">
        <v>175</v>
      </c>
      <c r="DM1" s="27" t="s">
        <v>176</v>
      </c>
      <c r="DN1" s="27" t="s">
        <v>177</v>
      </c>
      <c r="DO1" s="27" t="s">
        <v>178</v>
      </c>
      <c r="DP1" s="27" t="s">
        <v>179</v>
      </c>
      <c r="DQ1" s="27" t="s">
        <v>180</v>
      </c>
      <c r="DR1" s="27" t="s">
        <v>181</v>
      </c>
      <c r="DS1" s="27" t="s">
        <v>182</v>
      </c>
      <c r="DT1" s="27" t="s">
        <v>183</v>
      </c>
      <c r="DU1" s="27" t="s">
        <v>184</v>
      </c>
      <c r="DV1" s="27" t="s">
        <v>185</v>
      </c>
      <c r="DW1" s="27" t="s">
        <v>186</v>
      </c>
      <c r="DX1" s="27" t="s">
        <v>187</v>
      </c>
      <c r="DY1" s="27" t="s">
        <v>188</v>
      </c>
      <c r="DZ1" s="27" t="s">
        <v>189</v>
      </c>
      <c r="EA1" s="27" t="s">
        <v>190</v>
      </c>
      <c r="EB1" s="27" t="s">
        <v>191</v>
      </c>
      <c r="EC1" s="27" t="s">
        <v>192</v>
      </c>
      <c r="ED1" s="27" t="s">
        <v>193</v>
      </c>
      <c r="EE1" s="27" t="s">
        <v>194</v>
      </c>
      <c r="EF1" s="27" t="s">
        <v>195</v>
      </c>
      <c r="EG1" s="27" t="s">
        <v>196</v>
      </c>
      <c r="EH1" s="154" t="s">
        <v>197</v>
      </c>
      <c r="EI1" s="154" t="s">
        <v>198</v>
      </c>
      <c r="EJ1" s="154" t="s">
        <v>199</v>
      </c>
      <c r="EK1" s="154" t="s">
        <v>200</v>
      </c>
      <c r="EL1" s="154" t="s">
        <v>201</v>
      </c>
      <c r="EM1" s="154" t="s">
        <v>202</v>
      </c>
      <c r="EN1" s="154" t="s">
        <v>203</v>
      </c>
      <c r="EO1" s="154" t="s">
        <v>204</v>
      </c>
      <c r="EP1" s="154" t="s">
        <v>205</v>
      </c>
      <c r="EQ1" s="154" t="s">
        <v>206</v>
      </c>
      <c r="ER1" s="154" t="s">
        <v>207</v>
      </c>
      <c r="ES1" s="154" t="s">
        <v>208</v>
      </c>
      <c r="ET1" s="154" t="s">
        <v>209</v>
      </c>
      <c r="EU1" s="154" t="s">
        <v>210</v>
      </c>
      <c r="EV1" s="154" t="s">
        <v>211</v>
      </c>
      <c r="EW1" s="154" t="s">
        <v>212</v>
      </c>
      <c r="EX1" s="154" t="s">
        <v>213</v>
      </c>
      <c r="EY1" s="154" t="s">
        <v>214</v>
      </c>
      <c r="EZ1" s="154" t="s">
        <v>215</v>
      </c>
      <c r="FA1" s="154" t="s">
        <v>216</v>
      </c>
      <c r="FB1" s="154" t="s">
        <v>217</v>
      </c>
      <c r="FC1" s="154" t="s">
        <v>218</v>
      </c>
      <c r="FD1" s="154" t="s">
        <v>219</v>
      </c>
      <c r="FE1" s="154" t="s">
        <v>220</v>
      </c>
      <c r="FF1" s="154" t="s">
        <v>221</v>
      </c>
      <c r="FG1" s="154" t="s">
        <v>222</v>
      </c>
      <c r="FH1" s="154" t="s">
        <v>223</v>
      </c>
      <c r="FI1" s="154" t="s">
        <v>224</v>
      </c>
      <c r="FJ1" s="154" t="s">
        <v>225</v>
      </c>
      <c r="FK1" s="154" t="s">
        <v>226</v>
      </c>
      <c r="FL1" s="154" t="s">
        <v>227</v>
      </c>
      <c r="FM1" s="154" t="s">
        <v>228</v>
      </c>
      <c r="FN1" s="154" t="s">
        <v>229</v>
      </c>
      <c r="FO1" s="154" t="s">
        <v>230</v>
      </c>
      <c r="FP1" s="154" t="s">
        <v>231</v>
      </c>
      <c r="FQ1" s="154" t="s">
        <v>232</v>
      </c>
      <c r="FR1" s="154" t="s">
        <v>233</v>
      </c>
      <c r="FS1" s="154" t="s">
        <v>234</v>
      </c>
      <c r="FT1" s="154" t="s">
        <v>235</v>
      </c>
      <c r="FU1" s="154" t="s">
        <v>236</v>
      </c>
      <c r="FV1" s="154" t="s">
        <v>237</v>
      </c>
      <c r="FW1" s="154" t="s">
        <v>238</v>
      </c>
      <c r="FX1" s="154" t="s">
        <v>239</v>
      </c>
      <c r="FY1" s="154" t="s">
        <v>240</v>
      </c>
      <c r="FZ1" s="154" t="s">
        <v>241</v>
      </c>
      <c r="GA1" s="154" t="s">
        <v>242</v>
      </c>
      <c r="GB1" s="154" t="s">
        <v>243</v>
      </c>
      <c r="GC1" s="154" t="s">
        <v>244</v>
      </c>
      <c r="GD1" s="154" t="s">
        <v>245</v>
      </c>
      <c r="GE1" s="154" t="s">
        <v>246</v>
      </c>
      <c r="GF1" s="154" t="s">
        <v>247</v>
      </c>
      <c r="GG1" s="154" t="s">
        <v>248</v>
      </c>
    </row>
    <row r="2" spans="1:189">
      <c r="A2" t="s">
        <v>249</v>
      </c>
      <c r="B2" t="s">
        <v>250</v>
      </c>
      <c r="C2" s="157" t="s">
        <v>251</v>
      </c>
      <c r="D2" s="61">
        <f ca="1">IF(MONTH(TODAY())&gt;MONTH(C2),YEAR(TODAY())-YEAR(C2),IF(MONTH(TODAY())&lt;MONTH(C2),YEAR(TODAY())-YEAR(C2)-1,IF(DAY(TODAY())&lt;DAY(C2),YEAR(TODAY())-YEAR(C2)-1,YEAR(TODAY())-YEAR(C2))))</f>
        <v>17</v>
      </c>
      <c r="E2" t="s">
        <v>0</v>
      </c>
      <c r="F2" s="158" t="s">
        <v>50</v>
      </c>
      <c r="G2" t="s">
        <v>45</v>
      </c>
      <c r="H2" s="159" t="s">
        <v>252</v>
      </c>
      <c r="I2" s="160" t="s">
        <v>252</v>
      </c>
      <c r="J2" s="160" t="s">
        <v>252</v>
      </c>
      <c r="K2" s="160" t="s">
        <v>252</v>
      </c>
      <c r="L2" s="159" t="s">
        <v>253</v>
      </c>
      <c r="M2" s="161" t="s">
        <v>254</v>
      </c>
      <c r="N2" s="160" t="s">
        <v>252</v>
      </c>
      <c r="O2" s="160" t="s">
        <v>252</v>
      </c>
      <c r="P2" s="160" t="s">
        <v>252</v>
      </c>
      <c r="Q2" s="160" t="s">
        <v>252</v>
      </c>
      <c r="R2" s="160" t="s">
        <v>252</v>
      </c>
      <c r="S2" s="160" t="s">
        <v>252</v>
      </c>
      <c r="T2" s="160" t="s">
        <v>252</v>
      </c>
      <c r="U2" s="159"/>
      <c r="V2" s="160" t="s">
        <v>252</v>
      </c>
      <c r="W2" s="160" t="s">
        <v>252</v>
      </c>
      <c r="X2" s="160" t="s">
        <v>252</v>
      </c>
      <c r="Y2" s="160" t="s">
        <v>252</v>
      </c>
      <c r="Z2" s="160" t="s">
        <v>252</v>
      </c>
      <c r="AA2" s="160" t="s">
        <v>252</v>
      </c>
      <c r="AB2" s="160" t="s">
        <v>252</v>
      </c>
      <c r="AC2" s="160" t="s">
        <v>252</v>
      </c>
      <c r="AD2" s="160" t="s">
        <v>252</v>
      </c>
      <c r="AE2" s="160" t="s">
        <v>252</v>
      </c>
      <c r="AF2" s="162" t="s">
        <v>252</v>
      </c>
      <c r="AG2" s="162" t="s">
        <v>252</v>
      </c>
      <c r="AH2" s="162" t="s">
        <v>252</v>
      </c>
      <c r="AI2" s="162" t="b">
        <v>0</v>
      </c>
      <c r="AJ2" s="162" t="b">
        <v>0</v>
      </c>
      <c r="AK2" s="162" t="b">
        <v>0</v>
      </c>
      <c r="AL2" s="162" t="b">
        <v>0</v>
      </c>
      <c r="AM2" s="162" t="b">
        <v>0</v>
      </c>
      <c r="AN2" s="162" t="b">
        <v>0</v>
      </c>
      <c r="AO2" s="162" t="b">
        <v>0</v>
      </c>
      <c r="AP2" s="162" t="b">
        <v>0</v>
      </c>
      <c r="AQ2" s="162" t="b">
        <v>0</v>
      </c>
      <c r="AR2" s="162" t="b">
        <v>0</v>
      </c>
      <c r="AS2" s="162" t="b">
        <v>0</v>
      </c>
      <c r="AT2" s="162" t="b">
        <v>0</v>
      </c>
      <c r="AU2" s="162" t="b">
        <v>0</v>
      </c>
      <c r="AV2" s="162" t="b">
        <v>0</v>
      </c>
      <c r="AW2" s="162" t="b">
        <v>0</v>
      </c>
      <c r="AX2" s="162" t="b">
        <v>0</v>
      </c>
      <c r="AY2" s="162" t="b">
        <v>0</v>
      </c>
      <c r="AZ2" s="162" t="b">
        <v>0</v>
      </c>
      <c r="BA2" s="162" t="b">
        <v>0</v>
      </c>
      <c r="BB2" s="162" t="b">
        <v>0</v>
      </c>
      <c r="BC2" s="162" t="b">
        <v>0</v>
      </c>
      <c r="BD2" s="162" t="b">
        <v>0</v>
      </c>
      <c r="BE2" s="162" t="b">
        <v>0</v>
      </c>
      <c r="BF2" s="162" t="b">
        <v>0</v>
      </c>
      <c r="BG2" s="163" t="b">
        <v>0</v>
      </c>
      <c r="BH2" s="162" t="b">
        <v>0</v>
      </c>
      <c r="BI2" s="162" t="b">
        <v>0</v>
      </c>
      <c r="BJ2" s="162" t="b">
        <v>0</v>
      </c>
      <c r="BK2" s="162" t="b">
        <v>0</v>
      </c>
      <c r="BL2" s="162" t="b">
        <v>0</v>
      </c>
      <c r="BM2" s="162" t="s">
        <v>252</v>
      </c>
      <c r="BN2" s="162" t="b">
        <v>0</v>
      </c>
      <c r="BO2" s="162" t="b">
        <v>0</v>
      </c>
      <c r="BP2" s="162" t="s">
        <v>252</v>
      </c>
      <c r="BQ2" s="162" t="b">
        <v>0</v>
      </c>
      <c r="BR2" s="162" t="b">
        <v>0</v>
      </c>
      <c r="BS2" s="162" t="s">
        <v>252</v>
      </c>
      <c r="BT2" s="162" t="b">
        <v>0</v>
      </c>
      <c r="BU2" s="162" t="b">
        <v>0</v>
      </c>
      <c r="BV2" s="162" t="s">
        <v>252</v>
      </c>
      <c r="BW2" s="162" t="b">
        <v>0</v>
      </c>
      <c r="BX2" s="162" t="b">
        <v>0</v>
      </c>
      <c r="BY2" s="162" t="s">
        <v>252</v>
      </c>
      <c r="BZ2" s="162" t="b">
        <v>0</v>
      </c>
      <c r="CA2" s="162" t="b">
        <v>0</v>
      </c>
      <c r="CB2" s="162" t="s">
        <v>252</v>
      </c>
      <c r="CC2" s="162" t="b">
        <v>0</v>
      </c>
      <c r="CD2" s="162" t="b">
        <v>0</v>
      </c>
      <c r="CE2" s="162" t="s">
        <v>252</v>
      </c>
      <c r="CF2" s="162" t="b">
        <v>0</v>
      </c>
      <c r="CG2" s="162" t="b">
        <v>0</v>
      </c>
      <c r="CH2" s="162" t="s">
        <v>252</v>
      </c>
      <c r="CI2" s="162" t="b">
        <v>0</v>
      </c>
      <c r="CJ2" s="162" t="b">
        <v>0</v>
      </c>
      <c r="CK2" s="162" t="s">
        <v>252</v>
      </c>
      <c r="CL2" s="162" t="b">
        <v>0</v>
      </c>
      <c r="CM2" s="162" t="b">
        <v>0</v>
      </c>
      <c r="CN2" s="162" t="s">
        <v>252</v>
      </c>
      <c r="CO2" s="162" t="b">
        <v>0</v>
      </c>
      <c r="CP2" s="162" t="b">
        <v>0</v>
      </c>
      <c r="CQ2" s="162" t="s">
        <v>252</v>
      </c>
      <c r="CR2" s="162" t="b">
        <v>0</v>
      </c>
      <c r="CS2" s="162" t="b">
        <v>0</v>
      </c>
      <c r="CT2" s="162" t="b">
        <v>0</v>
      </c>
      <c r="CU2" s="162" t="b">
        <v>0</v>
      </c>
      <c r="CV2" s="162" t="s">
        <v>252</v>
      </c>
      <c r="CW2" s="162" t="b">
        <v>0</v>
      </c>
      <c r="CX2" s="162" t="b">
        <v>0</v>
      </c>
      <c r="CY2" s="162" t="b">
        <v>0</v>
      </c>
      <c r="CZ2" s="162" t="b">
        <v>0</v>
      </c>
      <c r="DA2" s="162" t="s">
        <v>252</v>
      </c>
      <c r="DB2" s="162" t="s">
        <v>252</v>
      </c>
      <c r="DC2" s="162" t="s">
        <v>252</v>
      </c>
      <c r="DD2" s="162" t="s">
        <v>252</v>
      </c>
      <c r="DE2" s="162" t="s">
        <v>252</v>
      </c>
      <c r="DF2" s="162" t="s">
        <v>252</v>
      </c>
      <c r="DG2" s="162" t="s">
        <v>252</v>
      </c>
      <c r="DH2" s="162" t="s">
        <v>252</v>
      </c>
      <c r="DI2" s="162" t="s">
        <v>252</v>
      </c>
      <c r="DJ2" s="162" t="s">
        <v>252</v>
      </c>
      <c r="DK2" s="162" t="s">
        <v>252</v>
      </c>
      <c r="DL2" s="162" t="s">
        <v>252</v>
      </c>
      <c r="DM2" s="162" t="b">
        <v>0</v>
      </c>
      <c r="DN2" s="162" t="b">
        <v>0</v>
      </c>
      <c r="DO2" s="162" t="b">
        <v>0</v>
      </c>
      <c r="DP2" s="162" t="b">
        <v>0</v>
      </c>
      <c r="DQ2" s="162" t="b">
        <v>0</v>
      </c>
      <c r="DR2" s="162" t="b">
        <v>0</v>
      </c>
      <c r="DS2" s="162" t="b">
        <v>0</v>
      </c>
      <c r="DT2" s="162" t="b">
        <v>0</v>
      </c>
      <c r="DU2" s="162" t="b">
        <v>0</v>
      </c>
      <c r="DV2" s="162" t="b">
        <v>0</v>
      </c>
      <c r="DW2" s="162" t="b">
        <v>0</v>
      </c>
      <c r="DX2" s="162" t="b">
        <v>0</v>
      </c>
      <c r="DY2" s="162" t="b">
        <v>0</v>
      </c>
      <c r="DZ2" s="162" t="b">
        <v>0</v>
      </c>
      <c r="EA2" s="162" t="b">
        <v>0</v>
      </c>
      <c r="EB2" s="162" t="b">
        <v>0</v>
      </c>
      <c r="EC2" s="162" t="b">
        <v>0</v>
      </c>
      <c r="ED2" s="162" t="b">
        <v>0</v>
      </c>
      <c r="EE2" s="162" t="b">
        <v>0</v>
      </c>
      <c r="EF2" s="162" t="b">
        <v>0</v>
      </c>
      <c r="EG2" s="162" t="s">
        <v>252</v>
      </c>
      <c r="EH2" s="159">
        <f>IF([Chambre]*1='CHAMBRES FILLES 2e ETAGE'!$A$5,1,0)</f>
        <v>0</v>
      </c>
      <c r="EI2" s="160">
        <f>IF([Occurrence2]=0,0,SUM($EH$2:EH2))</f>
        <v>0</v>
      </c>
      <c r="EJ2" s="159">
        <f>IF([Chambre]*1='CHAMBRES FILLES 2e ETAGE'!$A$11,1,0)</f>
        <v>0</v>
      </c>
      <c r="EK2" s="159">
        <f>IF([Occurrence3]=0,0,SUM($EJ$2:EJ2))</f>
        <v>0</v>
      </c>
      <c r="EL2" s="159">
        <f>IF([Chambre]*1='CHAMBRES FILLES 2e ETAGE'!$A$17,1,0)</f>
        <v>0</v>
      </c>
      <c r="EM2" s="159">
        <f>IF([Occurrence4]=0,0,SUM($EL$2:EL2))</f>
        <v>0</v>
      </c>
      <c r="EN2" s="159">
        <f>IF([Chambre]*1='CHAMBRES FILLES 2e ETAGE'!$A$23,1,0)</f>
        <v>0</v>
      </c>
      <c r="EO2" s="159">
        <f>IF([Occurrence5]=0,0,SUM($EN$2:EN2))</f>
        <v>0</v>
      </c>
      <c r="EP2" s="159">
        <f>IF([Chambre]*1='CHAMBRES FILLES 2e ETAGE'!$A$29,1,0)</f>
        <v>0</v>
      </c>
      <c r="EQ2" s="159">
        <f>IF([Occurrence6]=0,0,SUM($EP$2:EP2))</f>
        <v>0</v>
      </c>
      <c r="ER2" s="159">
        <f>IF([Chambre]*1='CHAMBRES FILLES 2e ETAGE'!$A$35,1,0)</f>
        <v>0</v>
      </c>
      <c r="ES2" s="159">
        <f>IF([Occurrence7]=0,0,SUM($ER$2:ER2))</f>
        <v>0</v>
      </c>
      <c r="ET2" s="159">
        <f>IF([Chambre]*1='CHAMBRES FILLES 2e ETAGE'!$A$41,1,0)</f>
        <v>0</v>
      </c>
      <c r="EU2" s="159">
        <f>IF([Occurrence8]=0,0,SUM($ET$2:ET2))</f>
        <v>0</v>
      </c>
      <c r="EV2" s="159">
        <f>IF([Chambre]*1='CHAMBRES FILLES 2e ETAGE'!$A$47,1,0)</f>
        <v>0</v>
      </c>
      <c r="EW2" s="159">
        <f>IF([Occurrence9]=0,0,SUM($EV$2:EV2))</f>
        <v>0</v>
      </c>
      <c r="EX2" s="159">
        <f>IF([Chambre]*1='CHAMBRES FILLES 2e ETAGE'!$A$53,1,0)</f>
        <v>0</v>
      </c>
      <c r="EY2" s="159">
        <f>IF([Occurrence10]=0,0,SUM($EX$2:EX2))</f>
        <v>0</v>
      </c>
      <c r="EZ2" s="159">
        <f>IF([Chambre]*1='CHAMBRES FILLES 2e ETAGE'!$A$59,1,0)</f>
        <v>0</v>
      </c>
      <c r="FA2" s="159">
        <f>IF([Occurrence11]=0,0,SUM($EZ$2:EZ2))</f>
        <v>0</v>
      </c>
      <c r="FB2" s="159">
        <f>IF([Chambre]*1='CHAMBRES FILLES 2e ETAGE'!$A$65,1,0)</f>
        <v>0</v>
      </c>
      <c r="FC2" s="159">
        <f>IF([Occurrence12]=0,0,SUM($FB$2:FB2))</f>
        <v>0</v>
      </c>
      <c r="FD2" s="159">
        <f>IF([Chambre]*1='CHAMBRES FILLES 2e ETAGE'!$A$71,1,0)</f>
        <v>0</v>
      </c>
      <c r="FE2" s="159">
        <f>IF([Occurrence13]=0,0,SUM($FD$2:FD2))</f>
        <v>0</v>
      </c>
      <c r="FF2" s="159">
        <f>IF([Chambre]*1='CHAMBRES FILLES 2e ETAGE'!$A$77,1,0)</f>
        <v>0</v>
      </c>
      <c r="FG2" s="159">
        <f>IF([Occurrence14]=0,0,SUM($FF$2:FF2))</f>
        <v>0</v>
      </c>
      <c r="FH2" s="159">
        <f>IF([Chambre]*1='CHAMBRES FILLES 2e ETAGE'!$A$83,1,0)</f>
        <v>0</v>
      </c>
      <c r="FI2" s="159">
        <f>IF([Occurrence15]=0,0,SUM($FH$2:FH2))</f>
        <v>0</v>
      </c>
      <c r="FJ2" s="159">
        <f>IF([Chambre]*1='CHAMBRES FILLES 2e ETAGE'!$A$89,1,0)</f>
        <v>0</v>
      </c>
      <c r="FK2" s="159">
        <f>IF([Occurrence16]=0,0,SUM($FJ$2:FJ2))</f>
        <v>0</v>
      </c>
      <c r="FL2" s="159">
        <f>IF([Chambre]*1='CHAMBRES FILLES 2e ETAGE'!$A$95,1,0)</f>
        <v>1</v>
      </c>
      <c r="FM2" s="159">
        <f>IF([Occurrence17]=0,0,SUM($FL$2:FL2))</f>
        <v>1</v>
      </c>
      <c r="FN2" s="159">
        <f>IF([Chambre2]*1='CHAMBRES FILLES 1e ETAGE'!$A$5,1,0)</f>
        <v>0</v>
      </c>
      <c r="FO2" s="159">
        <f>IF([Occurrence18]=0,0,SUM($FN$2:FN2))</f>
        <v>0</v>
      </c>
      <c r="FP2" s="159">
        <f>IF([Chambre2]*1='CHAMBRES FILLES 1e ETAGE'!$A$11,1,0)</f>
        <v>0</v>
      </c>
      <c r="FQ2" s="159">
        <f>IF([Occurrence19]=0,0,SUM($FP$2:FP2))</f>
        <v>0</v>
      </c>
      <c r="FR2" s="159">
        <f>IF([Chambre2]*1='CHAMBRES FILLES 1e ETAGE'!$A$17,1,0)</f>
        <v>0</v>
      </c>
      <c r="FS2" s="159">
        <f>IF([Occurrence20]=0,0,SUM($FR$2:FR2))</f>
        <v>0</v>
      </c>
      <c r="FT2" s="159">
        <f>IF([Chambre2]*1='CHAMBRES FILLES 1e ETAGE'!$A$23,1,0)</f>
        <v>0</v>
      </c>
      <c r="FU2" s="159">
        <f>IF([Occurrence21]=0,0,SUM($FT$2:FT2))</f>
        <v>0</v>
      </c>
      <c r="FV2" s="159">
        <f>IF([Chambre2]*1='CHAMBRES FILLES 1e ETAGE'!$A$29,1,0)</f>
        <v>0</v>
      </c>
      <c r="FW2" s="159">
        <f>IF([Occurrence22]=0,0,SUM($FV$2:FV2))</f>
        <v>0</v>
      </c>
      <c r="FX2" s="159">
        <f>IF([Chambre2]*1='CHAMBRES FILLES 1e ETAGE'!$A$35,1,0)</f>
        <v>0</v>
      </c>
      <c r="FY2" s="159">
        <f>IF([Occurrence23]=0,0,SUM($FX$2:FX2))</f>
        <v>0</v>
      </c>
      <c r="FZ2" s="159">
        <f>IF([Chambre2]*1='CHAMBRES FILLES 1e ETAGE'!$A$41,1,0)</f>
        <v>0</v>
      </c>
      <c r="GA2" s="159">
        <f>IF([Occurrence24]=0,0,SUM($FZ$2:FZ2))</f>
        <v>0</v>
      </c>
      <c r="GB2" s="159">
        <f>IF([Chambre2]*1='CHAMBRES FILLES 1e ETAGE'!$A$47,1,0)</f>
        <v>0</v>
      </c>
      <c r="GC2" s="159">
        <f>IF([Occurrence25]=0,0,SUM($GB$2:GB2))</f>
        <v>0</v>
      </c>
      <c r="GD2" s="159">
        <f>IF([Chambre2]*1='CHAMBRES FILLES 1e ETAGE'!$A$53,1,0)</f>
        <v>0</v>
      </c>
      <c r="GE2" s="159">
        <f>IF([Occurrence26]=0,0,SUM($GD$2:GD2))</f>
        <v>0</v>
      </c>
      <c r="GF2" s="159">
        <f>IF([Classe]='Liste élève par classes'!$B$7,1,0)</f>
        <v>0</v>
      </c>
      <c r="GG2" s="159">
        <f>IF([Occurrence]=0,0,SUM(GF$2:$GF2))</f>
        <v>0</v>
      </c>
    </row>
    <row r="3" spans="1:189">
      <c r="A3" t="s">
        <v>255</v>
      </c>
      <c r="B3" t="s">
        <v>256</v>
      </c>
      <c r="C3" s="157" t="s">
        <v>265</v>
      </c>
      <c r="D3" s="61" t="s">
        <v>266</v>
      </c>
      <c r="E3" t="s">
        <v>1</v>
      </c>
      <c r="F3" s="158" t="s">
        <v>46</v>
      </c>
      <c r="G3" t="s">
        <v>40</v>
      </c>
      <c r="H3" s="159" t="s">
        <v>252</v>
      </c>
      <c r="I3" s="160" t="s">
        <v>252</v>
      </c>
      <c r="J3" s="160" t="s">
        <v>252</v>
      </c>
      <c r="K3" s="160" t="s">
        <v>252</v>
      </c>
      <c r="L3" s="159" t="s">
        <v>252</v>
      </c>
      <c r="M3" t="s">
        <v>267</v>
      </c>
      <c r="N3" s="160" t="s">
        <v>252</v>
      </c>
      <c r="O3" s="160" t="s">
        <v>252</v>
      </c>
      <c r="P3" s="160" t="s">
        <v>252</v>
      </c>
      <c r="Q3" s="160" t="s">
        <v>252</v>
      </c>
      <c r="R3" s="160" t="s">
        <v>252</v>
      </c>
      <c r="S3" s="160" t="s">
        <v>252</v>
      </c>
      <c r="T3" s="160" t="s">
        <v>252</v>
      </c>
      <c r="U3" s="159" t="s">
        <v>252</v>
      </c>
      <c r="V3" s="160" t="s">
        <v>252</v>
      </c>
      <c r="W3" s="160" t="s">
        <v>252</v>
      </c>
      <c r="X3" s="160" t="s">
        <v>252</v>
      </c>
      <c r="Y3" s="160" t="s">
        <v>252</v>
      </c>
      <c r="Z3" s="160" t="s">
        <v>252</v>
      </c>
      <c r="AA3" s="160" t="s">
        <v>252</v>
      </c>
      <c r="AB3" s="160" t="s">
        <v>252</v>
      </c>
      <c r="AC3" s="160" t="s">
        <v>252</v>
      </c>
      <c r="AD3" s="160" t="s">
        <v>252</v>
      </c>
      <c r="AE3" s="160" t="s">
        <v>252</v>
      </c>
      <c r="AF3" s="162" t="s">
        <v>252</v>
      </c>
      <c r="AG3" s="162" t="s">
        <v>252</v>
      </c>
      <c r="AH3" s="162" t="s">
        <v>252</v>
      </c>
      <c r="AI3" s="162" t="b">
        <v>0</v>
      </c>
      <c r="AJ3" s="162" t="b">
        <v>0</v>
      </c>
      <c r="AK3" s="162" t="b">
        <v>0</v>
      </c>
      <c r="AL3" s="162" t="b">
        <v>0</v>
      </c>
      <c r="AM3" s="162" t="b">
        <v>0</v>
      </c>
      <c r="AN3" s="162" t="b">
        <v>0</v>
      </c>
      <c r="AO3" s="162" t="b">
        <v>0</v>
      </c>
      <c r="AP3" s="162" t="b">
        <v>0</v>
      </c>
      <c r="AQ3" s="162" t="b">
        <v>0</v>
      </c>
      <c r="AR3" s="162" t="b">
        <v>0</v>
      </c>
      <c r="AS3" s="162" t="b">
        <v>0</v>
      </c>
      <c r="AT3" s="162" t="b">
        <v>0</v>
      </c>
      <c r="AU3" s="162" t="b">
        <v>0</v>
      </c>
      <c r="AV3" s="162" t="b">
        <v>0</v>
      </c>
      <c r="AW3" s="162" t="b">
        <v>0</v>
      </c>
      <c r="AX3" s="162" t="b">
        <v>0</v>
      </c>
      <c r="AY3" s="162" t="b">
        <v>0</v>
      </c>
      <c r="AZ3" s="162" t="b">
        <v>0</v>
      </c>
      <c r="BA3" s="162" t="b">
        <v>0</v>
      </c>
      <c r="BB3" s="162" t="b">
        <v>0</v>
      </c>
      <c r="BC3" s="162" t="b">
        <v>0</v>
      </c>
      <c r="BD3" s="162" t="b">
        <v>0</v>
      </c>
      <c r="BE3" s="162" t="b">
        <v>0</v>
      </c>
      <c r="BF3" s="162" t="b">
        <v>0</v>
      </c>
      <c r="BG3" s="162" t="b">
        <v>0</v>
      </c>
      <c r="BH3" s="162" t="b">
        <v>0</v>
      </c>
      <c r="BI3" s="162" t="b">
        <v>0</v>
      </c>
      <c r="BJ3" s="162" t="b">
        <v>0</v>
      </c>
      <c r="BK3" s="162" t="b">
        <v>0</v>
      </c>
      <c r="BL3" s="162" t="b">
        <v>0</v>
      </c>
      <c r="BM3" s="162" t="s">
        <v>252</v>
      </c>
      <c r="BN3" s="162" t="b">
        <v>0</v>
      </c>
      <c r="BO3" s="162" t="b">
        <v>0</v>
      </c>
      <c r="BP3" s="162" t="s">
        <v>252</v>
      </c>
      <c r="BQ3" s="162" t="b">
        <v>0</v>
      </c>
      <c r="BR3" s="162" t="b">
        <v>0</v>
      </c>
      <c r="BS3" s="162" t="s">
        <v>252</v>
      </c>
      <c r="BT3" s="162" t="b">
        <v>0</v>
      </c>
      <c r="BU3" s="162" t="b">
        <v>0</v>
      </c>
      <c r="BV3" s="162" t="s">
        <v>252</v>
      </c>
      <c r="BW3" s="162" t="b">
        <v>0</v>
      </c>
      <c r="BX3" s="162" t="b">
        <v>0</v>
      </c>
      <c r="BY3" s="162" t="s">
        <v>252</v>
      </c>
      <c r="BZ3" s="162" t="b">
        <v>0</v>
      </c>
      <c r="CA3" s="162" t="b">
        <v>0</v>
      </c>
      <c r="CB3" s="162" t="s">
        <v>252</v>
      </c>
      <c r="CC3" s="162" t="b">
        <v>0</v>
      </c>
      <c r="CD3" s="162" t="b">
        <v>0</v>
      </c>
      <c r="CE3" s="162" t="s">
        <v>252</v>
      </c>
      <c r="CF3" s="162" t="b">
        <v>0</v>
      </c>
      <c r="CG3" s="162" t="b">
        <v>0</v>
      </c>
      <c r="CH3" s="162" t="s">
        <v>252</v>
      </c>
      <c r="CI3" s="162" t="b">
        <v>0</v>
      </c>
      <c r="CJ3" s="162" t="b">
        <v>0</v>
      </c>
      <c r="CK3" s="162" t="s">
        <v>252</v>
      </c>
      <c r="CL3" s="162" t="b">
        <v>0</v>
      </c>
      <c r="CM3" s="162" t="b">
        <v>0</v>
      </c>
      <c r="CN3" s="162" t="s">
        <v>252</v>
      </c>
      <c r="CO3" s="162" t="b">
        <v>0</v>
      </c>
      <c r="CP3" s="162" t="b">
        <v>0</v>
      </c>
      <c r="CQ3" s="162" t="s">
        <v>252</v>
      </c>
      <c r="CR3" s="162" t="b">
        <v>0</v>
      </c>
      <c r="CS3" s="162" t="b">
        <v>0</v>
      </c>
      <c r="CT3" s="162" t="b">
        <v>0</v>
      </c>
      <c r="CU3" s="162" t="b">
        <v>0</v>
      </c>
      <c r="CV3" s="162" t="s">
        <v>252</v>
      </c>
      <c r="CW3" s="162" t="b">
        <v>0</v>
      </c>
      <c r="CX3" s="162" t="b">
        <v>0</v>
      </c>
      <c r="CY3" s="162" t="b">
        <v>0</v>
      </c>
      <c r="CZ3" s="162" t="b">
        <v>0</v>
      </c>
      <c r="DA3" s="162" t="s">
        <v>252</v>
      </c>
      <c r="DB3" s="162" t="s">
        <v>252</v>
      </c>
      <c r="DC3" s="162" t="s">
        <v>252</v>
      </c>
      <c r="DD3" s="162" t="s">
        <v>252</v>
      </c>
      <c r="DE3" s="162" t="s">
        <v>252</v>
      </c>
      <c r="DF3" s="162" t="s">
        <v>252</v>
      </c>
      <c r="DG3" s="162" t="s">
        <v>252</v>
      </c>
      <c r="DH3" s="162" t="s">
        <v>252</v>
      </c>
      <c r="DI3" s="162" t="s">
        <v>252</v>
      </c>
      <c r="DJ3" s="162" t="s">
        <v>252</v>
      </c>
      <c r="DK3" s="162" t="s">
        <v>252</v>
      </c>
      <c r="DL3" s="162" t="s">
        <v>252</v>
      </c>
      <c r="DM3" s="162" t="b">
        <v>0</v>
      </c>
      <c r="DN3" s="162" t="b">
        <v>0</v>
      </c>
      <c r="DO3" s="162" t="b">
        <v>0</v>
      </c>
      <c r="DP3" s="162" t="b">
        <v>0</v>
      </c>
      <c r="DQ3" s="162" t="b">
        <v>0</v>
      </c>
      <c r="DR3" s="162" t="b">
        <v>0</v>
      </c>
      <c r="DS3" s="162" t="b">
        <v>0</v>
      </c>
      <c r="DT3" s="162" t="b">
        <v>0</v>
      </c>
      <c r="DU3" s="162" t="b">
        <v>0</v>
      </c>
      <c r="DV3" s="162" t="b">
        <v>0</v>
      </c>
      <c r="DW3" s="162" t="b">
        <v>0</v>
      </c>
      <c r="DX3" s="162" t="b">
        <v>0</v>
      </c>
      <c r="DY3" s="162" t="b">
        <v>0</v>
      </c>
      <c r="DZ3" s="162" t="b">
        <v>0</v>
      </c>
      <c r="EA3" s="162" t="b">
        <v>0</v>
      </c>
      <c r="EB3" s="162" t="b">
        <v>0</v>
      </c>
      <c r="EC3" s="162" t="b">
        <v>0</v>
      </c>
      <c r="ED3" s="162" t="b">
        <v>0</v>
      </c>
      <c r="EE3" s="162" t="b">
        <v>0</v>
      </c>
      <c r="EF3" s="162" t="b">
        <v>0</v>
      </c>
      <c r="EG3" s="162" t="s">
        <v>252</v>
      </c>
      <c r="EH3" s="159" t="e">
        <f>IF([Chambre]*1='CHAMBRES FILLES 2e ETAGE'!$A$5,1,0)</f>
        <v>#VALUE!</v>
      </c>
      <c r="EI3" s="160" t="e">
        <f>IF([Occurrence2]=0,0,SUM($EH$2:EH3))</f>
        <v>#VALUE!</v>
      </c>
      <c r="EJ3" s="159" t="e">
        <f>IF([Chambre]*1='CHAMBRES FILLES 2e ETAGE'!$A$11,1,0)</f>
        <v>#VALUE!</v>
      </c>
      <c r="EK3" s="159" t="e">
        <f>IF([Occurrence3]=0,0,SUM($EJ$2:EJ3))</f>
        <v>#VALUE!</v>
      </c>
      <c r="EL3" s="159" t="e">
        <f>IF([Chambre]*1='CHAMBRES FILLES 2e ETAGE'!$A$17,1,0)</f>
        <v>#VALUE!</v>
      </c>
      <c r="EM3" s="159" t="e">
        <f>IF([Occurrence4]=0,0,SUM($EL$2:EL3))</f>
        <v>#VALUE!</v>
      </c>
      <c r="EN3" s="159" t="e">
        <f>IF([Chambre]*1='CHAMBRES FILLES 2e ETAGE'!$A$23,1,0)</f>
        <v>#VALUE!</v>
      </c>
      <c r="EO3" s="159" t="e">
        <f>IF([Occurrence5]=0,0,SUM($EN$2:EN3))</f>
        <v>#VALUE!</v>
      </c>
      <c r="EP3" s="159" t="e">
        <f>IF([Chambre]*1='CHAMBRES FILLES 2e ETAGE'!$A$29,1,0)</f>
        <v>#VALUE!</v>
      </c>
      <c r="EQ3" s="159" t="e">
        <f>IF([Occurrence6]=0,0,SUM($EP$2:EP3))</f>
        <v>#VALUE!</v>
      </c>
      <c r="ER3" s="159" t="e">
        <f>IF([Chambre]*1='CHAMBRES FILLES 2e ETAGE'!$A$35,1,0)</f>
        <v>#VALUE!</v>
      </c>
      <c r="ES3" s="159" t="e">
        <f>IF([Occurrence7]=0,0,SUM($ER$2:ER3))</f>
        <v>#VALUE!</v>
      </c>
      <c r="ET3" s="159" t="e">
        <f>IF([Chambre]*1='CHAMBRES FILLES 2e ETAGE'!$A$41,1,0)</f>
        <v>#VALUE!</v>
      </c>
      <c r="EU3" s="159" t="e">
        <f>IF([Occurrence8]=0,0,SUM($ET$2:ET3))</f>
        <v>#VALUE!</v>
      </c>
      <c r="EV3" s="159" t="e">
        <f>IF([Chambre]*1='CHAMBRES FILLES 2e ETAGE'!$A$47,1,0)</f>
        <v>#VALUE!</v>
      </c>
      <c r="EW3" s="159" t="e">
        <f>IF([Occurrence9]=0,0,SUM($EV$2:EV3))</f>
        <v>#VALUE!</v>
      </c>
      <c r="EX3" s="159" t="e">
        <f>IF([Chambre]*1='CHAMBRES FILLES 2e ETAGE'!$A$53,1,0)</f>
        <v>#VALUE!</v>
      </c>
      <c r="EY3" s="159" t="e">
        <f>IF([Occurrence10]=0,0,SUM($EX$2:EX3))</f>
        <v>#VALUE!</v>
      </c>
      <c r="EZ3" s="159" t="e">
        <f>IF([Chambre]*1='CHAMBRES FILLES 2e ETAGE'!$A$59,1,0)</f>
        <v>#VALUE!</v>
      </c>
      <c r="FA3" s="159" t="e">
        <f>IF([Occurrence11]=0,0,SUM($EZ$2:EZ3))</f>
        <v>#VALUE!</v>
      </c>
      <c r="FB3" s="159" t="e">
        <f>IF([Chambre]*1='CHAMBRES FILLES 2e ETAGE'!$A$65,1,0)</f>
        <v>#VALUE!</v>
      </c>
      <c r="FC3" s="159" t="e">
        <f>IF([Occurrence12]=0,0,SUM($FB$2:FB3))</f>
        <v>#VALUE!</v>
      </c>
      <c r="FD3" s="159" t="e">
        <f>IF([Chambre]*1='CHAMBRES FILLES 2e ETAGE'!$A$71,1,0)</f>
        <v>#VALUE!</v>
      </c>
      <c r="FE3" s="159" t="e">
        <f>IF([Occurrence13]=0,0,SUM($FD$2:FD3))</f>
        <v>#VALUE!</v>
      </c>
      <c r="FF3" s="159" t="e">
        <f>IF([Chambre]*1='CHAMBRES FILLES 2e ETAGE'!$A$77,1,0)</f>
        <v>#VALUE!</v>
      </c>
      <c r="FG3" s="159" t="e">
        <f>IF([Occurrence14]=0,0,SUM($FF$2:FF3))</f>
        <v>#VALUE!</v>
      </c>
      <c r="FH3" s="159" t="e">
        <f>IF([Chambre]*1='CHAMBRES FILLES 2e ETAGE'!$A$83,1,0)</f>
        <v>#VALUE!</v>
      </c>
      <c r="FI3" s="159" t="e">
        <f>IF([Occurrence15]=0,0,SUM($FH$2:FH3))</f>
        <v>#VALUE!</v>
      </c>
      <c r="FJ3" s="159" t="e">
        <f>IF([Chambre]*1='CHAMBRES FILLES 2e ETAGE'!$A$89,1,0)</f>
        <v>#VALUE!</v>
      </c>
      <c r="FK3" s="159" t="e">
        <f>IF([Occurrence16]=0,0,SUM($FJ$2:FJ3))</f>
        <v>#VALUE!</v>
      </c>
      <c r="FL3" s="159" t="e">
        <f>IF([Chambre]*1='CHAMBRES FILLES 2e ETAGE'!$A$95,1,0)</f>
        <v>#VALUE!</v>
      </c>
      <c r="FM3" s="159" t="e">
        <f>IF([Occurrence17]=0,0,SUM($FL$2:FL3))</f>
        <v>#VALUE!</v>
      </c>
      <c r="FN3" s="159" t="e">
        <f>IF([Chambre2]*1='CHAMBRES FILLES 1e ETAGE'!$A$5,1,0)</f>
        <v>#VALUE!</v>
      </c>
      <c r="FO3" s="159" t="e">
        <f>IF([Occurrence18]=0,0,SUM($FN$2:FN3))</f>
        <v>#VALUE!</v>
      </c>
      <c r="FP3" s="159" t="e">
        <f>IF([Chambre2]*1='CHAMBRES FILLES 1e ETAGE'!$A$11,1,0)</f>
        <v>#VALUE!</v>
      </c>
      <c r="FQ3" s="159" t="e">
        <f>IF([Occurrence19]=0,0,SUM($FP$2:FP3))</f>
        <v>#VALUE!</v>
      </c>
      <c r="FR3" s="159" t="e">
        <f>IF([Chambre2]*1='CHAMBRES FILLES 1e ETAGE'!$A$17,1,0)</f>
        <v>#VALUE!</v>
      </c>
      <c r="FS3" s="159" t="e">
        <f>IF([Occurrence20]=0,0,SUM($FR$2:FR3))</f>
        <v>#VALUE!</v>
      </c>
      <c r="FT3" s="159" t="e">
        <f>IF([Chambre2]*1='CHAMBRES FILLES 1e ETAGE'!$A$23,1,0)</f>
        <v>#VALUE!</v>
      </c>
      <c r="FU3" s="159" t="e">
        <f>IF([Occurrence21]=0,0,SUM($FT$2:FT3))</f>
        <v>#VALUE!</v>
      </c>
      <c r="FV3" s="159" t="e">
        <f>IF([Chambre2]*1='CHAMBRES FILLES 1e ETAGE'!$A$29,1,0)</f>
        <v>#VALUE!</v>
      </c>
      <c r="FW3" s="159" t="e">
        <f>IF([Occurrence22]=0,0,SUM($FV$2:FV3))</f>
        <v>#VALUE!</v>
      </c>
      <c r="FX3" s="159" t="e">
        <f>IF([Chambre2]*1='CHAMBRES FILLES 1e ETAGE'!$A$35,1,0)</f>
        <v>#VALUE!</v>
      </c>
      <c r="FY3" s="159" t="e">
        <f>IF([Occurrence23]=0,0,SUM($FX$2:FX3))</f>
        <v>#VALUE!</v>
      </c>
      <c r="FZ3" s="159" t="e">
        <f>IF([Chambre2]*1='CHAMBRES FILLES 1e ETAGE'!$A$41,1,0)</f>
        <v>#VALUE!</v>
      </c>
      <c r="GA3" s="159" t="e">
        <f>IF([Occurrence24]=0,0,SUM($FZ$2:FZ3))</f>
        <v>#VALUE!</v>
      </c>
      <c r="GB3" s="159" t="e">
        <f>IF([Chambre2]*1='CHAMBRES FILLES 1e ETAGE'!$A$47,1,0)</f>
        <v>#VALUE!</v>
      </c>
      <c r="GC3" s="159" t="e">
        <f>IF([Occurrence25]=0,0,SUM($GB$2:GB3))</f>
        <v>#VALUE!</v>
      </c>
      <c r="GD3" s="159" t="e">
        <f>IF([Chambre2]*1='CHAMBRES FILLES 1e ETAGE'!$A$53,1,0)</f>
        <v>#VALUE!</v>
      </c>
      <c r="GE3" s="159" t="e">
        <f>IF([Occurrence26]=0,0,SUM($GD$2:GD3))</f>
        <v>#VALUE!</v>
      </c>
      <c r="GF3" s="159">
        <f>IF([Classe]='Liste élève par classes'!$B$7,1,0)</f>
        <v>0</v>
      </c>
      <c r="GG3" s="159">
        <f>IF([Occurrence]=0,0,SUM(GF$2:$GF3))</f>
        <v>0</v>
      </c>
    </row>
    <row r="4" spans="1:189">
      <c r="A4" t="s">
        <v>257</v>
      </c>
      <c r="B4" t="s">
        <v>258</v>
      </c>
      <c r="C4" s="157">
        <v>36395</v>
      </c>
      <c r="D4" s="61">
        <f t="shared" ref="D4" ca="1" si="0">IF(MONTH(TODAY())&gt;MONTH(C4),YEAR(TODAY())-YEAR(C4),IF(MONTH(TODAY())&lt;MONTH(C4),YEAR(TODAY())-YEAR(C4)-1,IF(DAY(TODAY())&lt;DAY(C4),YEAR(TODAY())-YEAR(C4)-1,YEAR(TODAY())-YEAR(C4))))</f>
        <v>18</v>
      </c>
      <c r="E4" t="s">
        <v>3</v>
      </c>
      <c r="F4" s="164" t="s">
        <v>46</v>
      </c>
      <c r="G4" t="s">
        <v>45</v>
      </c>
      <c r="H4" s="60"/>
      <c r="I4" s="61"/>
      <c r="J4" s="61"/>
      <c r="K4" s="61"/>
      <c r="L4" s="60"/>
      <c r="M4" s="61"/>
      <c r="N4" s="61"/>
      <c r="O4" s="61"/>
      <c r="P4" s="61"/>
      <c r="Q4" s="61"/>
      <c r="R4" s="61"/>
      <c r="S4" s="61"/>
      <c r="T4" s="61"/>
      <c r="U4" s="60"/>
      <c r="V4" s="61"/>
      <c r="W4" s="61"/>
      <c r="X4" s="61"/>
      <c r="Y4" s="61"/>
      <c r="Z4" s="61"/>
      <c r="AA4" s="61"/>
      <c r="AB4" s="61"/>
      <c r="AC4" s="61"/>
      <c r="AD4" s="61"/>
      <c r="AE4" s="61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59">
        <f>IF([Chambre]*1='CHAMBRES FILLES 2e ETAGE'!$A$5,1,0)</f>
        <v>0</v>
      </c>
      <c r="EI4" s="160">
        <f>IF([Occurrence2]=0,0,SUM($EH$2:EH4))</f>
        <v>0</v>
      </c>
      <c r="EJ4" s="159">
        <f>IF([Chambre]*1='CHAMBRES FILLES 2e ETAGE'!$A$11,1,0)</f>
        <v>0</v>
      </c>
      <c r="EK4" s="159">
        <f>IF([Occurrence3]=0,0,SUM($EJ$2:EJ4))</f>
        <v>0</v>
      </c>
      <c r="EL4" s="159">
        <f>IF([Chambre]*1='CHAMBRES FILLES 2e ETAGE'!$A$17,1,0)</f>
        <v>0</v>
      </c>
      <c r="EM4" s="159">
        <f>IF([Occurrence4]=0,0,SUM($EL$2:EL4))</f>
        <v>0</v>
      </c>
      <c r="EN4" s="159">
        <f>IF([Chambre]*1='CHAMBRES FILLES 2e ETAGE'!$A$23,1,0)</f>
        <v>0</v>
      </c>
      <c r="EO4" s="159">
        <f>IF([Occurrence5]=0,0,SUM($EN$2:EN4))</f>
        <v>0</v>
      </c>
      <c r="EP4" s="159">
        <f>IF([Chambre]*1='CHAMBRES FILLES 2e ETAGE'!$A$29,1,0)</f>
        <v>0</v>
      </c>
      <c r="EQ4" s="159">
        <f>IF([Occurrence6]=0,0,SUM($EP$2:EP4))</f>
        <v>0</v>
      </c>
      <c r="ER4" s="159">
        <f>IF([Chambre]*1='CHAMBRES FILLES 2e ETAGE'!$A$35,1,0)</f>
        <v>0</v>
      </c>
      <c r="ES4" s="159">
        <f>IF([Occurrence7]=0,0,SUM($ER$2:ER4))</f>
        <v>0</v>
      </c>
      <c r="ET4" s="159">
        <f>IF([Chambre]*1='CHAMBRES FILLES 2e ETAGE'!$A$41,1,0)</f>
        <v>0</v>
      </c>
      <c r="EU4" s="159">
        <f>IF([Occurrence8]=0,0,SUM($ET$2:ET4))</f>
        <v>0</v>
      </c>
      <c r="EV4" s="159">
        <f>IF([Chambre]*1='CHAMBRES FILLES 2e ETAGE'!$A$47,1,0)</f>
        <v>0</v>
      </c>
      <c r="EW4" s="159">
        <f>IF([Occurrence9]=0,0,SUM($EV$2:EV4))</f>
        <v>0</v>
      </c>
      <c r="EX4" s="159">
        <f>IF([Chambre]*1='CHAMBRES FILLES 2e ETAGE'!$A$53,1,0)</f>
        <v>0</v>
      </c>
      <c r="EY4" s="159">
        <f>IF([Occurrence10]=0,0,SUM($EX$2:EX4))</f>
        <v>0</v>
      </c>
      <c r="EZ4" s="159">
        <f>IF([Chambre]*1='CHAMBRES FILLES 2e ETAGE'!$A$59,1,0)</f>
        <v>0</v>
      </c>
      <c r="FA4" s="159">
        <f>IF([Occurrence11]=0,0,SUM($EZ$2:EZ4))</f>
        <v>0</v>
      </c>
      <c r="FB4" s="159">
        <f>IF([Chambre]*1='CHAMBRES FILLES 2e ETAGE'!$A$65,1,0)</f>
        <v>0</v>
      </c>
      <c r="FC4" s="159">
        <f>IF([Occurrence12]=0,0,SUM($FB$2:FB4))</f>
        <v>0</v>
      </c>
      <c r="FD4" s="159">
        <f>IF([Chambre]*1='CHAMBRES FILLES 2e ETAGE'!$A$71,1,0)</f>
        <v>0</v>
      </c>
      <c r="FE4" s="159">
        <f>IF([Occurrence13]=0,0,SUM($FD$2:FD4))</f>
        <v>0</v>
      </c>
      <c r="FF4" s="159">
        <f>IF([Chambre]*1='CHAMBRES FILLES 2e ETAGE'!$A$77,1,0)</f>
        <v>0</v>
      </c>
      <c r="FG4" s="159">
        <f>IF([Occurrence14]=0,0,SUM($FF$2:FF4))</f>
        <v>0</v>
      </c>
      <c r="FH4" s="159">
        <f>IF([Chambre]*1='CHAMBRES FILLES 2e ETAGE'!$A$83,1,0)</f>
        <v>0</v>
      </c>
      <c r="FI4" s="162"/>
      <c r="FJ4" s="159">
        <f>IF([Chambre]*1='CHAMBRES FILLES 2e ETAGE'!$A$89,1,0)</f>
        <v>0</v>
      </c>
      <c r="FK4" s="159">
        <f>IF([Occurrence16]=0,0,SUM($FJ$2:FJ4))</f>
        <v>0</v>
      </c>
      <c r="FL4" s="159">
        <f>IF([Chambre]*1='CHAMBRES FILLES 2e ETAGE'!$A$95,1,0)</f>
        <v>0</v>
      </c>
      <c r="FM4" s="159">
        <f>IF([Occurrence17]=0,0,SUM($FL$2:FL4))</f>
        <v>0</v>
      </c>
      <c r="FN4" s="159">
        <f>IF([Chambre2]*1='CHAMBRES FILLES 1e ETAGE'!$A$5,1,0)</f>
        <v>0</v>
      </c>
      <c r="FO4" s="159">
        <f>IF([Occurrence18]=0,0,SUM($FN$2:FN4))</f>
        <v>0</v>
      </c>
      <c r="FP4" s="159">
        <f>IF([Chambre2]*1='CHAMBRES FILLES 1e ETAGE'!$A$11,1,0)</f>
        <v>0</v>
      </c>
      <c r="FQ4" s="159">
        <f>IF([Occurrence19]=0,0,SUM($FP$2:FP4))</f>
        <v>0</v>
      </c>
      <c r="FR4" s="159">
        <f>IF([Chambre2]*1='CHAMBRES FILLES 1e ETAGE'!$A$17,1,0)</f>
        <v>0</v>
      </c>
      <c r="FS4" s="159">
        <f>IF([Occurrence20]=0,0,SUM($FR$2:FR4))</f>
        <v>0</v>
      </c>
      <c r="FT4" s="159">
        <f>IF([Chambre2]*1='CHAMBRES FILLES 1e ETAGE'!$A$23,1,0)</f>
        <v>0</v>
      </c>
      <c r="FU4" s="159">
        <f>IF([Occurrence21]=0,0,SUM($FT$2:FT4))</f>
        <v>0</v>
      </c>
      <c r="FV4" s="159">
        <f>IF([Chambre2]*1='CHAMBRES FILLES 1e ETAGE'!$A$29,1,0)</f>
        <v>0</v>
      </c>
      <c r="FW4" s="159">
        <f>IF([Occurrence22]=0,0,SUM($FV$2:FV4))</f>
        <v>0</v>
      </c>
      <c r="FX4" s="159">
        <f>IF([Chambre2]*1='CHAMBRES FILLES 1e ETAGE'!$A$35,1,0)</f>
        <v>0</v>
      </c>
      <c r="FY4" s="159">
        <f>IF([Occurrence23]=0,0,SUM($FX$2:FX4))</f>
        <v>0</v>
      </c>
      <c r="FZ4" s="159">
        <f>IF([Chambre2]*1='CHAMBRES FILLES 1e ETAGE'!$A$41,1,0)</f>
        <v>0</v>
      </c>
      <c r="GA4" s="159">
        <f>IF([Occurrence24]=0,0,SUM($FZ$2:FZ4))</f>
        <v>0</v>
      </c>
      <c r="GB4" s="159">
        <f>IF([Chambre2]*1='CHAMBRES FILLES 1e ETAGE'!$A$47,1,0)</f>
        <v>0</v>
      </c>
      <c r="GC4" s="159">
        <f>IF([Occurrence25]=0,0,SUM($GB$2:GB4))</f>
        <v>0</v>
      </c>
      <c r="GD4" s="159">
        <f>IF([Chambre2]*1='CHAMBRES FILLES 1e ETAGE'!$A$53,1,0)</f>
        <v>0</v>
      </c>
      <c r="GE4" s="159">
        <f>IF([Occurrence26]=0,0,SUM($GD$2:GD4))</f>
        <v>0</v>
      </c>
      <c r="GF4" s="159">
        <f>IF([Classe]='Liste élève par classes'!$B$7,1,0)</f>
        <v>0</v>
      </c>
      <c r="GG4" s="159">
        <f>IF([Occurrence]=0,0,SUM(GF$2:$GF4))</f>
        <v>0</v>
      </c>
    </row>
  </sheetData>
  <sortState ref="A2:GG279">
    <sortCondition ref="A1"/>
  </sortState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/>
  <dimension ref="A1:M113"/>
  <sheetViews>
    <sheetView showGridLines="0" tabSelected="1" zoomScale="89" zoomScaleNormal="89" workbookViewId="0">
      <selection activeCell="B3" sqref="B3"/>
    </sheetView>
  </sheetViews>
  <sheetFormatPr baseColWidth="10" defaultRowHeight="15"/>
  <cols>
    <col min="2" max="10" width="23.7109375" customWidth="1"/>
  </cols>
  <sheetData>
    <row r="1" spans="1:13" ht="19.5" customHeight="1" thickBot="1">
      <c r="A1" s="183"/>
      <c r="B1" s="202" t="s">
        <v>263</v>
      </c>
      <c r="C1" s="203"/>
      <c r="D1" s="203"/>
      <c r="E1" s="203"/>
      <c r="F1" s="203"/>
      <c r="G1" s="203"/>
      <c r="H1" s="203"/>
      <c r="I1" s="203"/>
      <c r="J1" s="204"/>
      <c r="M1" t="s">
        <v>264</v>
      </c>
    </row>
    <row r="2" spans="1:13" ht="21" customHeight="1" thickBot="1">
      <c r="A2" s="184"/>
      <c r="B2" s="213" t="s">
        <v>23</v>
      </c>
      <c r="C2" s="214" t="s">
        <v>24</v>
      </c>
      <c r="D2" s="214" t="s">
        <v>16</v>
      </c>
      <c r="E2" s="214" t="s">
        <v>17</v>
      </c>
      <c r="F2" s="214" t="s">
        <v>25</v>
      </c>
      <c r="G2" s="214" t="s">
        <v>18</v>
      </c>
      <c r="H2" s="214" t="s">
        <v>19</v>
      </c>
      <c r="I2" s="214" t="s">
        <v>20</v>
      </c>
      <c r="J2" s="214" t="s">
        <v>21</v>
      </c>
      <c r="M2" t="s">
        <v>264</v>
      </c>
    </row>
    <row r="3" spans="1:13" ht="48" customHeight="1" thickTop="1" thickBot="1">
      <c r="A3" s="185" t="s">
        <v>26</v>
      </c>
      <c r="B3" s="186" t="str">
        <f>IF(Etudes!C2&lt;&gt;"VRAI",Etudes!A2,"")&amp;IF(Etudes!C7&lt;&gt;"VRAI","-")&amp;IF(Etudes!C7&lt;&gt;"VRAI",Etudes!A7,"")&amp;IF(Etudes!A12&lt;&gt;"VRAI","-")&amp;IF(Etudes!C17&lt;&gt;"VRAI",Etudes!A17,"")&amp;IF(Etudes!C22&lt;&gt;"","")&amp;IF(Etudes!F2&lt;&gt;"",Etudes!F2,"")&amp;IF(Etudes!G2&lt;&gt;"",M1,"")&amp;IF(Etudes!G2&lt;&gt;"",Etudes!G2,"")&amp;IF(Etudes!H2&lt;&gt;"",M1,"")&amp;IF(Etudes!H2&lt;&gt;"",Etudes!H2,"")&amp;IF(Etudes!I2&lt;&gt;"",M1,"")&amp;IF(Etudes!I2&lt;&gt;"",Etudes!I2,"")&amp;IF(Etudes!J2&lt;&gt;"",M1,"")&amp;IF(Etudes!J2&lt;&gt;"",Etudes!J2,"")&amp;IF(Etudes!K2&lt;&gt;"",M1,"")&amp;IF(Etudes!K2&lt;&gt;"",Etudes!K2,"")&amp;IF(Etudes!L2&lt;&gt;"",M1,"")&amp;IF(Etudes!L2&lt;&gt;"",Etudes!L2,"")&amp;IF(Etudes!M2&lt;&gt;"",M1,"")&amp;IF(Etudes!M2&lt;&gt;"",Etudes!M2,"")&amp;IF(Etudes!N2&lt;&gt;"",M1,"")&amp;IF(Etudes!N2&lt;&gt;"",Etudes!N2,"")&amp;IF(Etudes!O2&lt;&gt;"",M1,"")&amp;IF(Etudes!O2&lt;&gt;"",Etudes!O2,"")&amp;IF(Etudes!P2&lt;&gt;"",M1,"")&amp;IF(Etudes!P2&lt;&gt;"",Etudes!P2,"")&amp;IF(Etudes!Q2&lt;&gt;"",M1,"")&amp;IF(Etudes!Q2&lt;&gt;"",Etudes!Q2,"")</f>
        <v>3e EA-2e TCVA-2e CGEAFAUXVRAI   VRAI   VRAI   VRAI   VRAI   VRAI</v>
      </c>
      <c r="C3" s="187" t="str">
        <f>IF(Etudes!C11&lt;&gt;"",Etudes!C11,"")&amp;IF(Etudes!C11&lt;&gt;"",M10,"")&amp;IF(Etudes!D11&lt;&gt;"",Etudes!D11,"")&amp;IF(Etudes!D11&lt;&gt;"",M10,"")&amp;IF(Etudes!E11&lt;&gt;"",Etudes!E11,"")&amp;IF(Etudes!E11&lt;&gt;"",M10,"")&amp;IF(Etudes!F11&lt;&gt;"",Etudes!F11,"")&amp;IF(Etudes!F11&lt;&gt;"",M10,"")&amp;IF(Etudes!G11&lt;&gt;"",Etudes!G11,"")&amp;IF(Etudes!G11&lt;&gt;"",M10,"")&amp;IF(Etudes!H11&lt;&gt;"",Etudes!H11,"")&amp;IF(Etudes!H11&lt;&gt;"",M10,"")&amp;IF(Etudes!I11&lt;&gt;"",Etudes!I11,"")&amp;IF(Etudes!I11&lt;&gt;"",M10,"")&amp;IF(Etudes!J11&lt;&gt;"",Etudes!J11,"")&amp;IF(Etudes!J11&lt;&gt;"",M10,"")&amp;IF(Etudes!K11&lt;&gt;"",Etudes!K11,"")&amp;IF(Etudes!K11&lt;&gt;"",M10,"")&amp;IF(Etudes!L11&lt;&gt;"",Etudes!L11,"")&amp;IF(Etudes!L11&lt;&gt;"",M10,"")&amp;IF(Etudes!M11&lt;&gt;"",Etudes!M11,"")&amp;IF(Etudes!M11&lt;&gt;"",M10,"")&amp;IF(Etudes!N11&lt;&gt;"",Etudes!N11,"")&amp;IF(Etudes!N11&lt;&gt;"",M10,"")&amp;IF(Etudes!O11&lt;&gt;"",Etudes!O11,"")&amp;IF(Etudes!O11&lt;&gt;"",M10,"")&amp;IF(Etudes!P11&lt;&gt;"",Etudes!P11,"")&amp;IF(Etudes!P11&lt;&gt;"",M10,"")&amp;IF(Etudes!Q11&lt;&gt;"",Etudes!Q11,"")</f>
        <v/>
      </c>
      <c r="D3" s="187" t="str">
        <f>IF(Etudes!C20&lt;&gt;"",Etudes!C20,"")&amp;IF(Etudes!C20&lt;&gt;"",M19,"")&amp;IF(Etudes!D20&lt;&gt;"",Etudes!D20,"")&amp;IF(Etudes!D20&lt;&gt;"",M19,"")&amp;IF(Etudes!E20&lt;&gt;"",Etudes!E20,"")&amp;IF(Etudes!E20&lt;&gt;"",M19,"")&amp;IF(Etudes!F20&lt;&gt;"",Etudes!F20,"")&amp;IF(Etudes!F20&lt;&gt;"",M19,"")&amp;IF(Etudes!G20&lt;&gt;"",Etudes!G20,"")&amp;IF(Etudes!G20&lt;&gt;"",M19,"")&amp;IF(Etudes!H20&lt;&gt;"",Etudes!H20,"")&amp;IF(Etudes!H20&lt;&gt;"",M19,"")&amp;IF(Etudes!I20&lt;&gt;"",Etudes!I20,"")&amp;IF(Etudes!I20&lt;&gt;"",M19,"")&amp;IF(Etudes!J20&lt;&gt;"",Etudes!J20,"")&amp;IF(Etudes!J20&lt;&gt;"",M19,"")&amp;IF(Etudes!K20&lt;&gt;"",Etudes!K20,"")&amp;IF(Etudes!K20&lt;&gt;"",M19,"")&amp;IF(Etudes!L20&lt;&gt;"",Etudes!L20,"")&amp;IF(Etudes!L20&lt;&gt;"",M19,"")&amp;IF(Etudes!M20&lt;&gt;"",Etudes!M20,"")&amp;IF(Etudes!M20&lt;&gt;"",M19,"")&amp;IF(Etudes!N20&lt;&gt;"",Etudes!N20,"")&amp;IF(Etudes!N20&lt;&gt;"",M19,"")&amp;IF(Etudes!O20&lt;&gt;"",Etudes!O20,"")&amp;IF(Etudes!O20&lt;&gt;"",M19,"")&amp;IF(Etudes!P20&lt;&gt;"",Etudes!P20,"")&amp;IF(Etudes!P20&lt;&gt;"",M19,"")&amp;IF(Etudes!Q20&lt;&gt;"",Etudes!Q20,"")</f>
        <v/>
      </c>
      <c r="E3" s="187" t="str">
        <f>IF(Etudes!C24&lt;&gt;"",Etudes!C24,"")&amp;IF(Etudes!C24&lt;&gt;"",M23,"")&amp;IF(Etudes!D24&lt;&gt;"",Etudes!D24,"")&amp;IF(Etudes!D24&lt;&gt;"",M23,"")&amp;IF(Etudes!E24&lt;&gt;"",Etudes!E24,"")&amp;IF(Etudes!E24&lt;&gt;"",M23,"")&amp;IF(Etudes!F24&lt;&gt;"",Etudes!F24,"")&amp;IF(Etudes!F24&lt;&gt;"",M23,"")&amp;IF(Etudes!G24&lt;&gt;"",Etudes!G24,"")&amp;IF(Etudes!G24&lt;&gt;"",M23,"")&amp;IF(Etudes!H24&lt;&gt;"",Etudes!H24,"")&amp;IF(Etudes!H24&lt;&gt;"",M23,"")&amp;IF(Etudes!I24&lt;&gt;"",Etudes!I24,"")&amp;IF(Etudes!I24&lt;&gt;"",M23,"")&amp;IF(Etudes!J24&lt;&gt;"",Etudes!J24,"")&amp;IF(Etudes!J24&lt;&gt;"",M23,"")&amp;IF(Etudes!K24&lt;&gt;"",Etudes!K24,"")&amp;IF(Etudes!K24&lt;&gt;"",M23,"")&amp;IF(Etudes!L24&lt;&gt;"",Etudes!L24,"")&amp;IF(Etudes!L24&lt;&gt;"",M23,"")&amp;IF(Etudes!M24&lt;&gt;"",Etudes!M24,"")&amp;IF(Etudes!M24&lt;&gt;"",M23,"")&amp;IF(Etudes!N24&lt;&gt;"",Etudes!N24,"")&amp;IF(Etudes!N24&lt;&gt;"",M23,"")&amp;IF(Etudes!O24&lt;&gt;"",Etudes!O24,"")&amp;IF(Etudes!O24&lt;&gt;"",M23,"")&amp;IF(Etudes!P24&lt;&gt;"",Etudes!P24,"")&amp;IF(Etudes!P24&lt;&gt;"",M23,"")&amp;IF(Etudes!Q24&lt;&gt;"",Etudes!Q24,"")</f>
        <v/>
      </c>
      <c r="F3" s="209"/>
      <c r="G3" s="209"/>
      <c r="H3" s="209"/>
      <c r="I3" s="209"/>
      <c r="J3" s="188" t="str">
        <f>IF(Etudes!C33&lt;&gt;"",Etudes!C33,"")&amp;IF(Etudes!C33&lt;&gt;"",M32,"")&amp;IF(Etudes!D33&lt;&gt;"",Etudes!D33,"")&amp;IF(Etudes!D33&lt;&gt;"",M32,"")&amp;IF(Etudes!E33&lt;&gt;"",Etudes!E33,"")&amp;IF(Etudes!E33&lt;&gt;"",M32,"")&amp;IF(Etudes!F33&lt;&gt;"",Etudes!F33,"")&amp;IF(Etudes!F33&lt;&gt;"",M32,"")&amp;IF(Etudes!G33&lt;&gt;"",Etudes!G33,"")&amp;IF(Etudes!G33&lt;&gt;"",M32,"")&amp;IF(Etudes!H33&lt;&gt;"",Etudes!H33,"")&amp;IF(Etudes!H33&lt;&gt;"",M32,"")&amp;IF(Etudes!I33&lt;&gt;"",Etudes!I33,"")&amp;IF(Etudes!I33&lt;&gt;"",M32,"")&amp;IF(Etudes!J33&lt;&gt;"",Etudes!J33,"")&amp;IF(Etudes!J33&lt;&gt;"",M32,"")&amp;IF(Etudes!K33&lt;&gt;"",Etudes!K33,"")&amp;IF(Etudes!K33&lt;&gt;"",M32,"")&amp;IF(Etudes!L33&lt;&gt;"",Etudes!L33,"")&amp;IF(Etudes!L33&lt;&gt;"",M32,"")&amp;IF(Etudes!M33&lt;&gt;"",Etudes!M33,"")&amp;IF(Etudes!M33&lt;&gt;"",M32,"")&amp;IF(Etudes!N33&lt;&gt;"",Etudes!N33,"")&amp;IF(Etudes!N33&lt;&gt;"",M32,"")&amp;IF(Etudes!O33&lt;&gt;"",Etudes!O33,"")&amp;IF(Etudes!O33&lt;&gt;"",M32,"")&amp;IF(Etudes!P33&lt;&gt;"",Etudes!P33,"")&amp;IF(Etudes!P33&lt;&gt;"",M32,"")&amp;IF(Etudes!Q33&lt;&gt;"",Etudes!Q33,"")</f>
        <v/>
      </c>
      <c r="M3" t="s">
        <v>264</v>
      </c>
    </row>
    <row r="4" spans="1:13" ht="48" customHeight="1" thickBot="1">
      <c r="A4" s="189" t="s">
        <v>27</v>
      </c>
      <c r="B4" s="186"/>
      <c r="C4" s="190" t="str">
        <f>IF(Etudes!C12&lt;&gt;"",Etudes!C12,"")&amp;IF(Etudes!C12&lt;&gt;"",M11,"")&amp;IF(Etudes!D12&lt;&gt;"",Etudes!D12,"")&amp;IF(Etudes!D12&lt;&gt;"",M11,"")&amp;IF(Etudes!E12&lt;&gt;"",Etudes!E12,"")&amp;IF(Etudes!E12&lt;&gt;"",M11,"")&amp;IF(Etudes!F12&lt;&gt;"",Etudes!F12,"")&amp;IF(Etudes!F12&lt;&gt;"",M11,"")&amp;IF(Etudes!G12&lt;&gt;"",Etudes!G12,"")&amp;IF(Etudes!G12&lt;&gt;"",M11,"")&amp;IF(Etudes!H12&lt;&gt;"",Etudes!H12,"")&amp;IF(Etudes!H12&lt;&gt;"",M11,"")&amp;IF(Etudes!I12&lt;&gt;"",Etudes!I12,"")&amp;IF(Etudes!I12&lt;&gt;"",M11,"")&amp;IF(Etudes!J12&lt;&gt;"",Etudes!J12,"")&amp;IF(Etudes!J12&lt;&gt;"",M11,"")&amp;IF(Etudes!K12&lt;&gt;"",Etudes!K12,"")&amp;IF(Etudes!K12&lt;&gt;"",M11,"")&amp;IF(Etudes!L12&lt;&gt;"",Etudes!L12,"")&amp;IF(Etudes!L12&lt;&gt;"",M11,"")&amp;IF(Etudes!M12&lt;&gt;"",Etudes!M12,"")&amp;IF(Etudes!M12&lt;&gt;"",M11,"")&amp;IF(Etudes!N12&lt;&gt;"",Etudes!N12,"")&amp;IF(Etudes!N12&lt;&gt;"",M11,"")&amp;IF(Etudes!O12&lt;&gt;"",Etudes!O12,"")&amp;IF(Etudes!O12&lt;&gt;"",M11,"")&amp;IF(Etudes!P12&lt;&gt;"",Etudes!P12,"")&amp;IF(Etudes!P12&lt;&gt;"",M11,"")&amp;IF(Etudes!Q12&lt;&gt;"",Etudes!Q12,"")</f>
        <v/>
      </c>
      <c r="D4" s="190" t="str">
        <f>IF(Etudes!C21&lt;&gt;"",Etudes!C21,"")&amp;IF(Etudes!C21&lt;&gt;"",M20,"")&amp;IF(Etudes!D21&lt;&gt;"",Etudes!D21,"")&amp;IF(Etudes!D21&lt;&gt;"",M20,"")&amp;IF(Etudes!E21&lt;&gt;"",Etudes!E21,"")&amp;IF(Etudes!E21&lt;&gt;"",M20,"")&amp;IF(Etudes!F21&lt;&gt;"",Etudes!F21,"")&amp;IF(Etudes!F21&lt;&gt;"",M20,"")&amp;IF(Etudes!G21&lt;&gt;"",Etudes!G21,"")&amp;IF(Etudes!G21&lt;&gt;"",M20,"")&amp;IF(Etudes!H21&lt;&gt;"",Etudes!H21,"")&amp;IF(Etudes!H21&lt;&gt;"",M20,"")&amp;IF(Etudes!I21&lt;&gt;"",Etudes!I21,"")&amp;IF(Etudes!I21&lt;&gt;"",M20,"")&amp;IF(Etudes!J21&lt;&gt;"",Etudes!J21,"")&amp;IF(Etudes!J21&lt;&gt;"",M20,"")&amp;IF(Etudes!K21&lt;&gt;"",Etudes!K21,"")&amp;IF(Etudes!K21&lt;&gt;"",M20,"")&amp;IF(Etudes!L21&lt;&gt;"",Etudes!L21,"")&amp;IF(Etudes!L21&lt;&gt;"",M20,"")&amp;IF(Etudes!M21&lt;&gt;"",Etudes!M21,"")&amp;IF(Etudes!M21&lt;&gt;"",M20,"")&amp;IF(Etudes!N21&lt;&gt;"",Etudes!N21,"")&amp;IF(Etudes!N21&lt;&gt;"",M20,"")&amp;IF(Etudes!O21&lt;&gt;"",Etudes!O21,"")&amp;IF(Etudes!O21&lt;&gt;"",M20,"")&amp;IF(Etudes!P21&lt;&gt;"",Etudes!P21,"")&amp;IF(Etudes!P21&lt;&gt;"",M20,"")&amp;IF(Etudes!Q21&lt;&gt;"",Etudes!Q21,"")</f>
        <v/>
      </c>
      <c r="E4" s="190" t="str">
        <f>IF(Etudes!C25&lt;&gt;"",Etudes!C25,"")&amp;IF(Etudes!C25&lt;&gt;"",M24,"")&amp;IF(Etudes!D25&lt;&gt;"",Etudes!D25,"")&amp;IF(Etudes!D25&lt;&gt;"",M24,"")&amp;IF(Etudes!E25&lt;&gt;"",Etudes!E25,"")&amp;IF(Etudes!E25&lt;&gt;"",M24,"")&amp;IF(Etudes!F25&lt;&gt;"",Etudes!F25,"")&amp;IF(Etudes!F25&lt;&gt;"",M24,"")&amp;IF(Etudes!G25&lt;&gt;"",Etudes!G25,"")&amp;IF(Etudes!G25&lt;&gt;"",M24,"")&amp;IF(Etudes!H25&lt;&gt;"",Etudes!H25,"")&amp;IF(Etudes!H25&lt;&gt;"",M24,"")&amp;IF(Etudes!I25&lt;&gt;"",Etudes!I25,"")&amp;IF(Etudes!I25&lt;&gt;"",M24,"")&amp;IF(Etudes!J25&lt;&gt;"",Etudes!J25,"")&amp;IF(Etudes!J25&lt;&gt;"",M24,"")&amp;IF(Etudes!K25&lt;&gt;"",Etudes!K25,"")&amp;IF(Etudes!K25&lt;&gt;"",M24,"")&amp;IF(Etudes!L25&lt;&gt;"",Etudes!L25,"")&amp;IF(Etudes!L25&lt;&gt;"",M24,"")&amp;IF(Etudes!M25&lt;&gt;"",Etudes!M25,"")&amp;IF(Etudes!M25&lt;&gt;"",M24,"")&amp;IF(Etudes!N25&lt;&gt;"",Etudes!N25,"")&amp;IF(Etudes!N25&lt;&gt;"",M24,"")&amp;IF(Etudes!O25&lt;&gt;"",Etudes!O25,"")&amp;IF(Etudes!O25&lt;&gt;"",M24,"")&amp;IF(Etudes!P25&lt;&gt;"",Etudes!P25,"")&amp;IF(Etudes!P25&lt;&gt;"",M24,"")&amp;IF(Etudes!Q25&lt;&gt;"",Etudes!Q25,"")</f>
        <v/>
      </c>
      <c r="F4" s="210"/>
      <c r="G4" s="210"/>
      <c r="H4" s="210"/>
      <c r="I4" s="210"/>
      <c r="J4" s="191" t="str">
        <f>IF(Etudes!C34&lt;&gt;"",Etudes!C34,"")&amp;IF(Etudes!C34&lt;&gt;"",M33,"")&amp;IF(Etudes!D34&lt;&gt;"",Etudes!D34,"")&amp;IF(Etudes!D34&lt;&gt;"",M33,"")&amp;IF(Etudes!E34&lt;&gt;"",Etudes!E34,"")&amp;IF(Etudes!E34&lt;&gt;"",M33,"")&amp;IF(Etudes!F34&lt;&gt;"",Etudes!F34,"")&amp;IF(Etudes!F34&lt;&gt;"",M33,"")&amp;IF(Etudes!G34&lt;&gt;"",Etudes!G34,"")&amp;IF(Etudes!G34&lt;&gt;"",M33,"")&amp;IF(Etudes!H34&lt;&gt;"",Etudes!H34,"")&amp;IF(Etudes!H34&lt;&gt;"",M33,"")&amp;IF(Etudes!I34&lt;&gt;"",Etudes!I34,"")&amp;IF(Etudes!I34&lt;&gt;"",M33,"")&amp;IF(Etudes!J34&lt;&gt;"",Etudes!J34,"")&amp;IF(Etudes!J34&lt;&gt;"",M33,"")&amp;IF(Etudes!K34&lt;&gt;"",Etudes!K34,"")&amp;IF(Etudes!K34&lt;&gt;"",M33,"")&amp;IF(Etudes!L34&lt;&gt;"",Etudes!L34,"")&amp;IF(Etudes!L34&lt;&gt;"",M33,"")&amp;IF(Etudes!M34&lt;&gt;"",Etudes!M34,"")&amp;IF(Etudes!M34&lt;&gt;"",M33,"")&amp;IF(Etudes!N34&lt;&gt;"",Etudes!N34,"")&amp;IF(Etudes!N34&lt;&gt;"",M33,"")&amp;IF(Etudes!O34&lt;&gt;"",Etudes!O34,"")&amp;IF(Etudes!O34&lt;&gt;"",M33,"")&amp;IF(Etudes!P34&lt;&gt;"",Etudes!P34,"")&amp;IF(Etudes!P34&lt;&gt;"",M33,"")&amp;IF(Etudes!Q34&lt;&gt;"",Etudes!Q34,"")</f>
        <v/>
      </c>
      <c r="M4" t="s">
        <v>264</v>
      </c>
    </row>
    <row r="5" spans="1:13" ht="48" customHeight="1" thickBot="1">
      <c r="A5" s="192" t="s">
        <v>28</v>
      </c>
      <c r="B5" s="186"/>
      <c r="C5" s="193" t="str">
        <f>IF(Etudes!C13&lt;&gt;"",Etudes!C13,"")&amp;IF(Etudes!C13&lt;&gt;"",M12,"")&amp;IF(Etudes!D13&lt;&gt;"",Etudes!D13,"")&amp;IF(Etudes!D13&lt;&gt;"",M12,"")&amp;IF(Etudes!E13&lt;&gt;"",Etudes!E13,"")&amp;IF(Etudes!E13&lt;&gt;"",M12,"")&amp;IF(Etudes!F13&lt;&gt;"",Etudes!F13,"")&amp;IF(Etudes!F13&lt;&gt;"",M12,"")&amp;IF(Etudes!G13&lt;&gt;"",Etudes!G13,"")&amp;IF(Etudes!G13&lt;&gt;"",M12,"")&amp;IF(Etudes!H13&lt;&gt;"",Etudes!H13,"")&amp;IF(Etudes!H13&lt;&gt;"",M12,"")&amp;IF(Etudes!I13&lt;&gt;"",Etudes!I13,"")&amp;IF(Etudes!I13&lt;&gt;"",M12,"")&amp;IF(Etudes!J13&lt;&gt;"",Etudes!J13,"")&amp;IF(Etudes!J13&lt;&gt;"",M12,"")&amp;IF(Etudes!K13&lt;&gt;"",Etudes!K13,"")&amp;IF(Etudes!K13&lt;&gt;"",M12,"")&amp;IF(Etudes!L13&lt;&gt;"",Etudes!L13,"")&amp;IF(Etudes!L13&lt;&gt;"",M12,"")&amp;IF(Etudes!M13&lt;&gt;"",Etudes!M13,"")&amp;IF(Etudes!M13&lt;&gt;"",M12,"")&amp;IF(Etudes!N13&lt;&gt;"",Etudes!N13,"")&amp;IF(Etudes!N13&lt;&gt;"",M12,"")&amp;IF(Etudes!O13&lt;&gt;"",Etudes!O13,"")&amp;IF(Etudes!O13&lt;&gt;"",M12,"")&amp;IF(Etudes!P13&lt;&gt;"",Etudes!P13,"")&amp;IF(Etudes!P13&lt;&gt;"",M12,"")&amp;IF(Etudes!Q13&lt;&gt;"",Etudes!Q13,"")</f>
        <v/>
      </c>
      <c r="D5" s="193" t="str">
        <f>IF(Etudes!C22&lt;&gt;"",Etudes!C22,"")&amp;IF(Etudes!C22&lt;&gt;"",M21,"")&amp;IF(Etudes!D22&lt;&gt;"",Etudes!D22,"")&amp;IF(Etudes!D22&lt;&gt;"",M21,"")&amp;IF(Etudes!E22&lt;&gt;"",Etudes!E22,"")&amp;IF(Etudes!E22&lt;&gt;"",M21,"")&amp;IF(Etudes!F22&lt;&gt;"",Etudes!F22,"")&amp;IF(Etudes!F22&lt;&gt;"",M21,"")&amp;IF(Etudes!G22&lt;&gt;"",Etudes!G22,"")&amp;IF(Etudes!G22&lt;&gt;"",M21,"")&amp;IF(Etudes!H22&lt;&gt;"",Etudes!H22,"")&amp;IF(Etudes!H22&lt;&gt;"",M21,"")&amp;IF(Etudes!I22&lt;&gt;"",Etudes!I22,"")&amp;IF(Etudes!I22&lt;&gt;"",M21,"")&amp;IF(Etudes!J22&lt;&gt;"",Etudes!J22,"")&amp;IF(Etudes!J22&lt;&gt;"",M21,"")&amp;IF(Etudes!K22&lt;&gt;"",Etudes!K22,"")&amp;IF(Etudes!K22&lt;&gt;"",M21,"")&amp;IF(Etudes!L22&lt;&gt;"",Etudes!L22,"")&amp;IF(Etudes!L22&lt;&gt;"",M21,"")&amp;IF(Etudes!M22&lt;&gt;"",Etudes!M22,"")&amp;IF(Etudes!M22&lt;&gt;"",M21,"")&amp;IF(Etudes!N22&lt;&gt;"",Etudes!N22,"")&amp;IF(Etudes!N22&lt;&gt;"",M21,"")&amp;IF(Etudes!O22&lt;&gt;"",Etudes!O22,"")&amp;IF(Etudes!O22&lt;&gt;"",M21,"")&amp;IF(Etudes!P22&lt;&gt;"",Etudes!P22,"")&amp;IF(Etudes!P22&lt;&gt;"",M21,"")&amp;IF(Etudes!Q22&lt;&gt;"",Etudes!Q22,"")</f>
        <v/>
      </c>
      <c r="E5" s="193" t="str">
        <f>IF(Etudes!C26&lt;&gt;"",Etudes!C26,"")&amp;IF(Etudes!C26&lt;&gt;"",M25,"")&amp;IF(Etudes!D26&lt;&gt;"",Etudes!D26,"")&amp;IF(Etudes!D26&lt;&gt;"",M25,"")&amp;IF(Etudes!E26&lt;&gt;"",Etudes!E26,"")&amp;IF(Etudes!E26&lt;&gt;"",M25,"")&amp;IF(Etudes!F26&lt;&gt;"",Etudes!F26,"")&amp;IF(Etudes!F26&lt;&gt;"",M25,"")&amp;IF(Etudes!G26&lt;&gt;"",Etudes!G26,"")&amp;IF(Etudes!G26&lt;&gt;"",M25,"")&amp;IF(Etudes!H26&lt;&gt;"",Etudes!H26,"")&amp;IF(Etudes!H26&lt;&gt;"",M25,"")&amp;IF(Etudes!I26&lt;&gt;"",Etudes!I26,"")&amp;IF(Etudes!I26&lt;&gt;"",M25,"")&amp;IF(Etudes!J26&lt;&gt;"",Etudes!J26,"")&amp;IF(Etudes!J26&lt;&gt;"",M25,"")&amp;IF(Etudes!K26&lt;&gt;"",Etudes!K26,"")&amp;IF(Etudes!K26&lt;&gt;"",M25,"")&amp;IF(Etudes!L26&lt;&gt;"",Etudes!L26,"")&amp;IF(Etudes!L26&lt;&gt;"",M25,"")&amp;IF(Etudes!M26&lt;&gt;"",Etudes!M26,"")&amp;IF(Etudes!M26&lt;&gt;"",M25,"")&amp;IF(Etudes!N26&lt;&gt;"",Etudes!N26,"")&amp;IF(Etudes!N26&lt;&gt;"",M25,"")&amp;IF(Etudes!O26&lt;&gt;"",Etudes!O26,"")&amp;IF(Etudes!O26&lt;&gt;"",M25,"")&amp;IF(Etudes!P26&lt;&gt;"",Etudes!P26,"")&amp;IF(Etudes!P26&lt;&gt;"",M25,"")&amp;IF(Etudes!Q26&lt;&gt;"",Etudes!Q26,"")</f>
        <v/>
      </c>
      <c r="F5" s="211"/>
      <c r="G5" s="211"/>
      <c r="H5" s="211"/>
      <c r="I5" s="211"/>
      <c r="J5" s="194" t="str">
        <f>IF(Etudes!C35&lt;&gt;"",Etudes!C35,"")&amp;IF(Etudes!C35&lt;&gt;"",M34,"")&amp;IF(Etudes!D35&lt;&gt;"",Etudes!D35,"")&amp;IF(Etudes!D35&lt;&gt;"",M34,"")&amp;IF(Etudes!E35&lt;&gt;"",Etudes!E35,"")&amp;IF(Etudes!E35&lt;&gt;"",M34,"")&amp;IF(Etudes!F35&lt;&gt;"",Etudes!F35,"")&amp;IF(Etudes!F35&lt;&gt;"",M34,"")&amp;IF(Etudes!G35&lt;&gt;"",Etudes!G35,"")&amp;IF(Etudes!G35&lt;&gt;"",M34,"")&amp;IF(Etudes!H35&lt;&gt;"",Etudes!H35,"")&amp;IF(Etudes!H35&lt;&gt;"",M34,"")&amp;IF(Etudes!I35&lt;&gt;"",Etudes!I35,"")&amp;IF(Etudes!I35&lt;&gt;"",M34,"")&amp;IF(Etudes!J35&lt;&gt;"",Etudes!J35,"")&amp;IF(Etudes!J35&lt;&gt;"",M34,"")&amp;IF(Etudes!K35&lt;&gt;"",Etudes!K35,"")&amp;IF(Etudes!K35&lt;&gt;"",M34,"")&amp;IF(Etudes!L35&lt;&gt;"",Etudes!L35,"")&amp;IF(Etudes!L35&lt;&gt;"",M34,"")&amp;IF(Etudes!M35&lt;&gt;"",Etudes!M35,"")&amp;IF(Etudes!M35&lt;&gt;"",M34,"")&amp;IF(Etudes!N35&lt;&gt;"",Etudes!N35,"")&amp;IF(Etudes!N35&lt;&gt;"",M34,"")&amp;IF(Etudes!O35&lt;&gt;"",Etudes!O35,"")&amp;IF(Etudes!O35&lt;&gt;"",M34,"")&amp;IF(Etudes!P35&lt;&gt;"",Etudes!P35,"")&amp;IF(Etudes!P35&lt;&gt;"",M34,"")&amp;IF(Etudes!Q35&lt;&gt;"",Etudes!Q35,"")</f>
        <v/>
      </c>
      <c r="M5" t="s">
        <v>264</v>
      </c>
    </row>
    <row r="6" spans="1:13" ht="48" customHeight="1" thickBot="1">
      <c r="A6" s="189" t="s">
        <v>29</v>
      </c>
      <c r="B6" s="186"/>
      <c r="C6" s="190" t="str">
        <f>IF(Etudes!C14&lt;&gt;"",Etudes!C14,"")&amp;IF(Etudes!C14&lt;&gt;"",M13,"")&amp;IF(Etudes!D14&lt;&gt;"",Etudes!D14,"")&amp;IF(Etudes!D14&lt;&gt;"",M13,"")&amp;IF(Etudes!E14&lt;&gt;"",Etudes!E14,"")&amp;IF(Etudes!E14&lt;&gt;"",M13,"")&amp;IF(Etudes!F14&lt;&gt;"",Etudes!F14,"")&amp;IF(Etudes!F14&lt;&gt;"",M13,"")&amp;IF(Etudes!G14&lt;&gt;"",Etudes!G14,"")&amp;IF(Etudes!G14&lt;&gt;"",M13,"")&amp;IF(Etudes!H14&lt;&gt;"",Etudes!H14,"")&amp;IF(Etudes!H14&lt;&gt;"",M13,"")&amp;IF(Etudes!I14&lt;&gt;"",Etudes!I14,"")&amp;IF(Etudes!I14&lt;&gt;"",M13,"")&amp;IF(Etudes!J14&lt;&gt;"",Etudes!J14,"")&amp;IF(Etudes!J14&lt;&gt;"",M13,"")&amp;IF(Etudes!K14&lt;&gt;"",Etudes!K14,"")&amp;IF(Etudes!K14&lt;&gt;"",M13,"")&amp;IF(Etudes!L14&lt;&gt;"",Etudes!L14,"")&amp;IF(Etudes!L14&lt;&gt;"",M13,"")&amp;IF(Etudes!M14&lt;&gt;"",Etudes!M14,"")&amp;IF(Etudes!M14&lt;&gt;"",M13,"")&amp;IF(Etudes!N14&lt;&gt;"",Etudes!N14,"")&amp;IF(Etudes!N14&lt;&gt;"",M13,"")&amp;IF(Etudes!O14&lt;&gt;"",Etudes!O14,"")&amp;IF(Etudes!O14&lt;&gt;"",M13,"")&amp;IF(Etudes!P14&lt;&gt;"",Etudes!P14,"")&amp;IF(Etudes!P14&lt;&gt;"",M13,"")&amp;IF(Etudes!Q14&lt;&gt;"",Etudes!Q14,"")</f>
        <v/>
      </c>
      <c r="D6" s="190" t="str">
        <f>IF(Etudes!C23&lt;&gt;"",Etudes!C23,"")&amp;IF(Etudes!C23&lt;&gt;"",M22,"")&amp;IF(Etudes!D23&lt;&gt;"",Etudes!D23,"")&amp;IF(Etudes!D23&lt;&gt;"",M22,"")&amp;IF(Etudes!E23&lt;&gt;"",Etudes!E23,"")&amp;IF(Etudes!E23&lt;&gt;"",M22,"")&amp;IF(Etudes!F23&lt;&gt;"",Etudes!F23,"")&amp;IF(Etudes!F23&lt;&gt;"",M22,"")&amp;IF(Etudes!G23&lt;&gt;"",Etudes!G23,"")&amp;IF(Etudes!G23&lt;&gt;"",M22,"")&amp;IF(Etudes!H23&lt;&gt;"",Etudes!H23,"")&amp;IF(Etudes!H23&lt;&gt;"",M22,"")&amp;IF(Etudes!I23&lt;&gt;"",Etudes!I23,"")&amp;IF(Etudes!I23&lt;&gt;"",M22,"")&amp;IF(Etudes!J23&lt;&gt;"",Etudes!J23,"")&amp;IF(Etudes!J23&lt;&gt;"",M22,"")&amp;IF(Etudes!K23&lt;&gt;"",Etudes!K23,"")&amp;IF(Etudes!K23&lt;&gt;"",M22,"")&amp;IF(Etudes!L23&lt;&gt;"",Etudes!L23,"")&amp;IF(Etudes!L23&lt;&gt;"",M22,"")&amp;IF(Etudes!M23&lt;&gt;"",Etudes!M23,"")&amp;IF(Etudes!M23&lt;&gt;"",M22,"")&amp;IF(Etudes!N23&lt;&gt;"",Etudes!N23,"")&amp;IF(Etudes!N23&lt;&gt;"",M22,"")&amp;IF(Etudes!O23&lt;&gt;"",Etudes!O23,"")&amp;IF(Etudes!O23&lt;&gt;"",M22,"")&amp;IF(Etudes!P23&lt;&gt;"",Etudes!P23,"")&amp;IF(Etudes!P23&lt;&gt;"",M22,"")&amp;IF(Etudes!Q23&lt;&gt;"",Etudes!Q23,"")</f>
        <v/>
      </c>
      <c r="E6" s="190" t="str">
        <f>IF(Etudes!C27&lt;&gt;"",Etudes!C27,"")&amp;IF(Etudes!C27&lt;&gt;"",M26,"")&amp;IF(Etudes!D27&lt;&gt;"",Etudes!D27,"")&amp;IF(Etudes!D27&lt;&gt;"",M26,"")&amp;IF(Etudes!E27&lt;&gt;"",Etudes!E27,"")&amp;IF(Etudes!E27&lt;&gt;"",M26,"")&amp;IF(Etudes!F27&lt;&gt;"",Etudes!F27,"")&amp;IF(Etudes!F27&lt;&gt;"",M26,"")&amp;IF(Etudes!G27&lt;&gt;"",Etudes!G27,"")&amp;IF(Etudes!G27&lt;&gt;"",M26,"")&amp;IF(Etudes!H27&lt;&gt;"",Etudes!H27,"")&amp;IF(Etudes!H27&lt;&gt;"",M26,"")&amp;IF(Etudes!I27&lt;&gt;"",Etudes!I27,"")&amp;IF(Etudes!I27&lt;&gt;"",M26,"")&amp;IF(Etudes!J27&lt;&gt;"",Etudes!J27,"")&amp;IF(Etudes!J27&lt;&gt;"",M26,"")&amp;IF(Etudes!K27&lt;&gt;"",Etudes!K27,"")&amp;IF(Etudes!K27&lt;&gt;"",M26,"")&amp;IF(Etudes!L27&lt;&gt;"",Etudes!L27,"")&amp;IF(Etudes!L27&lt;&gt;"",M26,"")&amp;IF(Etudes!M27&lt;&gt;"",Etudes!M27,"")&amp;IF(Etudes!M27&lt;&gt;"",M26,"")&amp;IF(Etudes!N27&lt;&gt;"",Etudes!N27,"")&amp;IF(Etudes!N27&lt;&gt;"",M26,"")&amp;IF(Etudes!O27&lt;&gt;"",Etudes!O27,"")&amp;IF(Etudes!O27&lt;&gt;"",M26,"")&amp;IF(Etudes!P27&lt;&gt;"",Etudes!P27,"")&amp;IF(Etudes!P27&lt;&gt;"",M26,"")&amp;IF(Etudes!Q27&lt;&gt;"",Etudes!Q27,"")</f>
        <v/>
      </c>
      <c r="F6" s="210"/>
      <c r="G6" s="210"/>
      <c r="H6" s="210"/>
      <c r="I6" s="210"/>
      <c r="J6" s="191" t="str">
        <f>IF(Etudes!C36&lt;&gt;"",Etudes!C36,"")&amp;IF(Etudes!C36&lt;&gt;"",M35,"")&amp;IF(Etudes!D36&lt;&gt;"",Etudes!D36,"")&amp;IF(Etudes!D36&lt;&gt;"",M35,"")&amp;IF(Etudes!E36&lt;&gt;"",Etudes!E36,"")&amp;IF(Etudes!E36&lt;&gt;"",M35,"")&amp;IF(Etudes!F36&lt;&gt;"",Etudes!F36,"")&amp;IF(Etudes!F36&lt;&gt;"",M35,"")&amp;IF(Etudes!G36&lt;&gt;"",Etudes!G36,"")&amp;IF(Etudes!G36&lt;&gt;"",M35,"")&amp;IF(Etudes!H36&lt;&gt;"",Etudes!H36,"")&amp;IF(Etudes!H36&lt;&gt;"",M35,"")&amp;IF(Etudes!I36&lt;&gt;"",Etudes!I36,"")&amp;IF(Etudes!I36&lt;&gt;"",M35,"")&amp;IF(Etudes!J36&lt;&gt;"",Etudes!J36,"")&amp;IF(Etudes!J36&lt;&gt;"",M35,"")&amp;IF(Etudes!K36&lt;&gt;"",Etudes!K36,"")&amp;IF(Etudes!K36&lt;&gt;"",M35,"")&amp;IF(Etudes!L36&lt;&gt;"",Etudes!L36,"")&amp;IF(Etudes!L36&lt;&gt;"",M35,"")&amp;IF(Etudes!M36&lt;&gt;"",Etudes!M36,"")&amp;IF(Etudes!M36&lt;&gt;"",M35,"")&amp;IF(Etudes!N36&lt;&gt;"",Etudes!N36,"")&amp;IF(Etudes!N36&lt;&gt;"",M35,"")&amp;IF(Etudes!O36&lt;&gt;"",Etudes!O36,"")&amp;IF(Etudes!O36&lt;&gt;"",M35,"")&amp;IF(Etudes!P36&lt;&gt;"",Etudes!P36,"")&amp;IF(Etudes!P36&lt;&gt;"",M35,"")&amp;IF(Etudes!Q36&lt;&gt;"",Etudes!Q36,"")</f>
        <v/>
      </c>
      <c r="M6" t="s">
        <v>264</v>
      </c>
    </row>
    <row r="7" spans="1:13" ht="48" customHeight="1" thickBot="1">
      <c r="A7" s="192" t="s">
        <v>30</v>
      </c>
      <c r="B7" s="186"/>
      <c r="C7" s="193" t="str">
        <f>IF(Etudes!C15&lt;&gt;"",Etudes!C15,"")&amp;IF(Etudes!C15&lt;&gt;"",M14,"")&amp;IF(Etudes!D15&lt;&gt;"",Etudes!D15,"")&amp;IF(Etudes!D15&lt;&gt;"",M14,"")&amp;IF(Etudes!E15&lt;&gt;"",Etudes!E15,"")&amp;IF(Etudes!E15&lt;&gt;"",M14,"")&amp;IF(Etudes!F15&lt;&gt;"",Etudes!F15,"")&amp;IF(Etudes!F15&lt;&gt;"",M14,"")&amp;IF(Etudes!G15&lt;&gt;"",Etudes!G15,"")&amp;IF(Etudes!G15&lt;&gt;"",M14,"")&amp;IF(Etudes!H15&lt;&gt;"",Etudes!H15,"")&amp;IF(Etudes!H15&lt;&gt;"",M14,"")&amp;IF(Etudes!I15&lt;&gt;"",Etudes!I15,"")&amp;IF(Etudes!I15&lt;&gt;"",M14,"")&amp;IF(Etudes!J15&lt;&gt;"",Etudes!J15,"")&amp;IF(Etudes!J15&lt;&gt;"",M14,"")&amp;IF(Etudes!K15&lt;&gt;"",Etudes!K15,"")&amp;IF(Etudes!K15&lt;&gt;"",M14,"")&amp;IF(Etudes!L15&lt;&gt;"",Etudes!L15,"")&amp;IF(Etudes!L15&lt;&gt;"",M14,"")&amp;IF(Etudes!M15&lt;&gt;"",Etudes!M15,"")&amp;IF(Etudes!M15&lt;&gt;"",M14,"")&amp;IF(Etudes!N15&lt;&gt;"",Etudes!N15,"")&amp;IF(Etudes!N15&lt;&gt;"",M14,"")&amp;IF(Etudes!O15&lt;&gt;"",Etudes!O15,"")&amp;IF(Etudes!O15&lt;&gt;"",M14,"")&amp;IF(Etudes!P15&lt;&gt;"",Etudes!P15,"")&amp;IF(Etudes!P15&lt;&gt;"",M14,"")&amp;IF(Etudes!Q15&lt;&gt;"",Etudes!Q15,"")</f>
        <v/>
      </c>
      <c r="D7" s="193"/>
      <c r="E7" s="193" t="str">
        <f>IF(Etudes!C28&lt;&gt;"",Etudes!C28,"")&amp;IF(Etudes!C28&lt;&gt;"",M27,"")&amp;IF(Etudes!D28&lt;&gt;"",Etudes!D28,"")&amp;IF(Etudes!D28&lt;&gt;"",M27,"")&amp;IF(Etudes!E28&lt;&gt;"",Etudes!E28,"")&amp;IF(Etudes!E28&lt;&gt;"",M27,"")&amp;IF(Etudes!F28&lt;&gt;"",Etudes!F28,"")&amp;IF(Etudes!F28&lt;&gt;"",M27,"")&amp;IF(Etudes!G28&lt;&gt;"",Etudes!G28,"")&amp;IF(Etudes!G28&lt;&gt;"",M27,"")&amp;IF(Etudes!H28&lt;&gt;"",Etudes!H28,"")&amp;IF(Etudes!H28&lt;&gt;"",M27,"")&amp;IF(Etudes!I28&lt;&gt;"",Etudes!I28,"")&amp;IF(Etudes!I28&lt;&gt;"",M27,"")&amp;IF(Etudes!J28&lt;&gt;"",Etudes!J28,"")&amp;IF(Etudes!J28&lt;&gt;"",M27,"")&amp;IF(Etudes!K28&lt;&gt;"",Etudes!K28,"")&amp;IF(Etudes!K28&lt;&gt;"",M27,"")&amp;IF(Etudes!L28&lt;&gt;"",Etudes!L28,"")&amp;IF(Etudes!L28&lt;&gt;"",M27,"")&amp;IF(Etudes!M28&lt;&gt;"",Etudes!M28,"")&amp;IF(Etudes!M28&lt;&gt;"",M27,"")&amp;IF(Etudes!N28&lt;&gt;"",Etudes!N28,"")&amp;IF(Etudes!N28&lt;&gt;"",M27,"")&amp;IF(Etudes!O28&lt;&gt;"",Etudes!O28,"")&amp;IF(Etudes!O28&lt;&gt;"",M27,"")&amp;IF(Etudes!P28&lt;&gt;"",Etudes!P28,"")&amp;IF(Etudes!P28&lt;&gt;"",M27,"")&amp;IF(Etudes!Q28&lt;&gt;"",Etudes!Q28,"")</f>
        <v/>
      </c>
      <c r="F7" s="211"/>
      <c r="G7" s="211"/>
      <c r="H7" s="211"/>
      <c r="I7" s="211"/>
      <c r="J7" s="194" t="str">
        <f>IF(Etudes!C37&lt;&gt;"",Etudes!C37,"")&amp;IF(Etudes!C37&lt;&gt;"",M36,"")&amp;IF(Etudes!D37&lt;&gt;"",Etudes!D37,"")&amp;IF(Etudes!D37&lt;&gt;"",M36,"")&amp;IF(Etudes!E37&lt;&gt;"",Etudes!E37,"")&amp;IF(Etudes!E37&lt;&gt;"",M36,"")&amp;IF(Etudes!F37&lt;&gt;"",Etudes!F37,"")&amp;IF(Etudes!F37&lt;&gt;"",M36,"")&amp;IF(Etudes!G37&lt;&gt;"",Etudes!G37,"")&amp;IF(Etudes!G37&lt;&gt;"",M36,"")&amp;IF(Etudes!H37&lt;&gt;"",Etudes!H37,"")&amp;IF(Etudes!H37&lt;&gt;"",M36,"")&amp;IF(Etudes!I37&lt;&gt;"",Etudes!I37,"")&amp;IF(Etudes!I37&lt;&gt;"",M36,"")&amp;IF(Etudes!J37&lt;&gt;"",Etudes!J37,"")&amp;IF(Etudes!J37&lt;&gt;"",M36,"")&amp;IF(Etudes!K37&lt;&gt;"",Etudes!K37,"")&amp;IF(Etudes!K37&lt;&gt;"",M36,"")&amp;IF(Etudes!L37&lt;&gt;"",Etudes!L37,"")&amp;IF(Etudes!L37&lt;&gt;"",M36,"")&amp;IF(Etudes!M37&lt;&gt;"",Etudes!M37,"")&amp;IF(Etudes!M37&lt;&gt;"",M36,"")&amp;IF(Etudes!N37&lt;&gt;"",Etudes!N37,"")&amp;IF(Etudes!N37&lt;&gt;"",M36,"")&amp;IF(Etudes!O37&lt;&gt;"",Etudes!O37,"")&amp;IF(Etudes!O37&lt;&gt;"",M36,"")&amp;IF(Etudes!P37&lt;&gt;"",Etudes!P37,"")&amp;IF(Etudes!P37&lt;&gt;"",M36,"")&amp;IF(Etudes!Q37&lt;&gt;"",Etudes!Q37,"")</f>
        <v/>
      </c>
      <c r="M7" t="s">
        <v>264</v>
      </c>
    </row>
    <row r="8" spans="1:13" ht="48" customHeight="1" thickBot="1">
      <c r="A8" s="189" t="s">
        <v>18</v>
      </c>
      <c r="B8" s="186"/>
      <c r="C8" s="190" t="str">
        <f>IF(Etudes!C16&lt;&gt;"",Etudes!C16,"")&amp;IF(Etudes!C16&lt;&gt;"",M15,"")&amp;IF(Etudes!D16&lt;&gt;"",Etudes!D16,"")&amp;IF(Etudes!D16&lt;&gt;"",M15,"")&amp;IF(Etudes!E16&lt;&gt;"",Etudes!E16,"")&amp;IF(Etudes!E16&lt;&gt;"",M15,"")&amp;IF(Etudes!F16&lt;&gt;"",Etudes!F16,"")&amp;IF(Etudes!F16&lt;&gt;"",M15,"")&amp;IF(Etudes!G16&lt;&gt;"",Etudes!G16,"")&amp;IF(Etudes!G16&lt;&gt;"",M15,"")&amp;IF(Etudes!H16&lt;&gt;"",Etudes!H16,"")&amp;IF(Etudes!H16&lt;&gt;"",M15,"")&amp;IF(Etudes!I16&lt;&gt;"",Etudes!I16,"")&amp;IF(Etudes!I16&lt;&gt;"",M15,"")&amp;IF(Etudes!J16&lt;&gt;"",Etudes!J16,"")&amp;IF(Etudes!J16&lt;&gt;"",M15,"")&amp;IF(Etudes!K16&lt;&gt;"",Etudes!K16,"")&amp;IF(Etudes!K16&lt;&gt;"",M15,"")&amp;IF(Etudes!L16&lt;&gt;"",Etudes!L16,"")&amp;IF(Etudes!L16&lt;&gt;"",M15,"")&amp;IF(Etudes!M16&lt;&gt;"",Etudes!M16,"")&amp;IF(Etudes!M16&lt;&gt;"",M15,"")&amp;IF(Etudes!N16&lt;&gt;"",Etudes!N16,"")&amp;IF(Etudes!N16&lt;&gt;"",M15,"")&amp;IF(Etudes!O16&lt;&gt;"",Etudes!O16,"")&amp;IF(Etudes!O16&lt;&gt;"",M15,"")&amp;IF(Etudes!P16&lt;&gt;"",Etudes!P16,"")&amp;IF(Etudes!P16&lt;&gt;"",M15,"")&amp;IF(Etudes!Q16&lt;&gt;"",Etudes!Q16,"")</f>
        <v/>
      </c>
      <c r="D8" s="195"/>
      <c r="E8" s="190" t="str">
        <f>IF(Etudes!C29&lt;&gt;"",Etudes!C29,"")&amp;IF(Etudes!C29&lt;&gt;"",M28,"")&amp;IF(Etudes!D29&lt;&gt;"",Etudes!D29,"")&amp;IF(Etudes!D29&lt;&gt;"",M28,"")&amp;IF(Etudes!E29&lt;&gt;"",Etudes!E29,"")&amp;IF(Etudes!E29&lt;&gt;"",M28,"")&amp;IF(Etudes!F29&lt;&gt;"",Etudes!F29,"")&amp;IF(Etudes!F29&lt;&gt;"",M28,"")&amp;IF(Etudes!G29&lt;&gt;"",Etudes!G29,"")&amp;IF(Etudes!G29&lt;&gt;"",M28,"")&amp;IF(Etudes!H29&lt;&gt;"",Etudes!H29,"")&amp;IF(Etudes!H29&lt;&gt;"",M28,"")&amp;IF(Etudes!I29&lt;&gt;"",Etudes!I29,"")&amp;IF(Etudes!I29&lt;&gt;"",M28,"")&amp;IF(Etudes!J29&lt;&gt;"",Etudes!J29,"")&amp;IF(Etudes!J29&lt;&gt;"",M28,"")&amp;IF(Etudes!K29&lt;&gt;"",Etudes!K29,"")&amp;IF(Etudes!K29&lt;&gt;"",M28,"")&amp;IF(Etudes!L29&lt;&gt;"",Etudes!L29,"")&amp;IF(Etudes!L29&lt;&gt;"",M28,"")&amp;IF(Etudes!M29&lt;&gt;"",Etudes!M29,"")&amp;IF(Etudes!M29&lt;&gt;"",M28,"")&amp;IF(Etudes!N29&lt;&gt;"",Etudes!N29,"")&amp;IF(Etudes!N29&lt;&gt;"",M28,"")&amp;IF(Etudes!O29&lt;&gt;"",Etudes!O29,"")&amp;IF(Etudes!O29&lt;&gt;"",M28,"")&amp;IF(Etudes!P29&lt;&gt;"",Etudes!P29,"")&amp;IF(Etudes!P29&lt;&gt;"",M28,"")&amp;IF(Etudes!Q29&lt;&gt;"",Etudes!Q29,"")</f>
        <v/>
      </c>
      <c r="F8" s="210"/>
      <c r="G8" s="210"/>
      <c r="H8" s="210"/>
      <c r="I8" s="210"/>
      <c r="J8" s="191" t="str">
        <f>IF(Etudes!C38&lt;&gt;"",Etudes!C38,"")&amp;IF(Etudes!C38&lt;&gt;"",M37,"")&amp;IF(Etudes!D38&lt;&gt;"",Etudes!D38,"")&amp;IF(Etudes!D38&lt;&gt;"",M37,"")&amp;IF(Etudes!E38&lt;&gt;"",Etudes!E38,"")&amp;IF(Etudes!E38&lt;&gt;"",M37,"")&amp;IF(Etudes!F38&lt;&gt;"",Etudes!F38,"")&amp;IF(Etudes!F38&lt;&gt;"",M37,"")&amp;IF(Etudes!G38&lt;&gt;"",Etudes!G38,"")&amp;IF(Etudes!G38&lt;&gt;"",M37,"")&amp;IF(Etudes!H38&lt;&gt;"",Etudes!H38,"")&amp;IF(Etudes!H38&lt;&gt;"",M37,"")&amp;IF(Etudes!I38&lt;&gt;"",Etudes!I38,"")&amp;IF(Etudes!I38&lt;&gt;"",M37,"")&amp;IF(Etudes!J38&lt;&gt;"",Etudes!J38,"")&amp;IF(Etudes!J38&lt;&gt;"",M37,"")&amp;IF(Etudes!K38&lt;&gt;"",Etudes!K38,"")&amp;IF(Etudes!K38&lt;&gt;"",M37,"")&amp;IF(Etudes!L38&lt;&gt;"",Etudes!L38,"")&amp;IF(Etudes!L38&lt;&gt;"",M37,"")&amp;IF(Etudes!M38&lt;&gt;"",Etudes!M38,"")&amp;IF(Etudes!M38&lt;&gt;"",M37,"")&amp;IF(Etudes!N38&lt;&gt;"",Etudes!N38,"")&amp;IF(Etudes!N38&lt;&gt;"",M37,"")&amp;IF(Etudes!O38&lt;&gt;"",Etudes!O38,"")&amp;IF(Etudes!O38&lt;&gt;"",M37,"")&amp;IF(Etudes!P38&lt;&gt;"",Etudes!P38,"")&amp;IF(Etudes!P38&lt;&gt;"",M37,"")&amp;IF(Etudes!Q38&lt;&gt;"",Etudes!Q38,"")</f>
        <v/>
      </c>
      <c r="M8" t="s">
        <v>264</v>
      </c>
    </row>
    <row r="9" spans="1:13" ht="48" customHeight="1" thickBot="1">
      <c r="A9" s="192" t="s">
        <v>19</v>
      </c>
      <c r="B9" s="186"/>
      <c r="C9" s="193" t="str">
        <f>IF(Etudes!C17&lt;&gt;"",Etudes!C17,"")&amp;IF(Etudes!C17&lt;&gt;"",M16,"")&amp;IF(Etudes!D17&lt;&gt;"",Etudes!D17,"")&amp;IF(Etudes!D17&lt;&gt;"",M16,"")&amp;IF(Etudes!E17&lt;&gt;"",Etudes!E17,"")&amp;IF(Etudes!E17&lt;&gt;"",M16,"")&amp;IF(Etudes!F17&lt;&gt;"",Etudes!F17,"")&amp;IF(Etudes!F17&lt;&gt;"",M16,"")&amp;IF(Etudes!G17&lt;&gt;"",Etudes!G17,"")&amp;IF(Etudes!G17&lt;&gt;"",M16,"")&amp;IF(Etudes!H17&lt;&gt;"",Etudes!H17,"")&amp;IF(Etudes!H17&lt;&gt;"",M16,"")&amp;IF(Etudes!I17&lt;&gt;"",Etudes!I17,"")&amp;IF(Etudes!I17&lt;&gt;"",M16,"")&amp;IF(Etudes!J17&lt;&gt;"",Etudes!J17,"")&amp;IF(Etudes!J17&lt;&gt;"",M16,"")&amp;IF(Etudes!K17&lt;&gt;"",Etudes!K17,"")&amp;IF(Etudes!K17&lt;&gt;"",M16,"")&amp;IF(Etudes!L17&lt;&gt;"",Etudes!L17,"")&amp;IF(Etudes!L17&lt;&gt;"",M16,"")&amp;IF(Etudes!M17&lt;&gt;"",Etudes!M17,"")&amp;IF(Etudes!M17&lt;&gt;"",M16,"")&amp;IF(Etudes!N17&lt;&gt;"",Etudes!N17,"")&amp;IF(Etudes!N17&lt;&gt;"",M16,"")&amp;IF(Etudes!O17&lt;&gt;"",Etudes!O17,"")&amp;IF(Etudes!O17&lt;&gt;"",M16,"")&amp;IF(Etudes!P17&lt;&gt;"",Etudes!P17,"")&amp;IF(Etudes!P17&lt;&gt;"",M16,"")&amp;IF(Etudes!Q17&lt;&gt;"",Etudes!Q17,"")</f>
        <v/>
      </c>
      <c r="D9" s="195"/>
      <c r="E9" s="193" t="str">
        <f>IF(Etudes!C30&lt;&gt;"",Etudes!C30,"")&amp;IF(Etudes!C30&lt;&gt;"",M29,"")&amp;IF(Etudes!D30&lt;&gt;"",Etudes!D30,"")&amp;IF(Etudes!D30&lt;&gt;"",M29,"")&amp;IF(Etudes!E30&lt;&gt;"",Etudes!E30,"")&amp;IF(Etudes!E30&lt;&gt;"",M29,"")&amp;IF(Etudes!F30&lt;&gt;"",Etudes!F30,"")&amp;IF(Etudes!F30&lt;&gt;"",M29,"")&amp;IF(Etudes!G30&lt;&gt;"",Etudes!G30,"")&amp;IF(Etudes!G30&lt;&gt;"",M29,"")&amp;IF(Etudes!H30&lt;&gt;"",Etudes!H30,"")&amp;IF(Etudes!H30&lt;&gt;"",M29,"")&amp;IF(Etudes!I30&lt;&gt;"",Etudes!I30,"")&amp;IF(Etudes!I30&lt;&gt;"",M29,"")&amp;IF(Etudes!J30&lt;&gt;"",Etudes!J30,"")&amp;IF(Etudes!J30&lt;&gt;"",M29,"")&amp;IF(Etudes!K30&lt;&gt;"",Etudes!K30,"")&amp;IF(Etudes!K30&lt;&gt;"",M29,"")&amp;IF(Etudes!L30&lt;&gt;"",Etudes!L30,"")&amp;IF(Etudes!L30&lt;&gt;"",M29,"")&amp;IF(Etudes!M30&lt;&gt;"",Etudes!M30,"")&amp;IF(Etudes!M30&lt;&gt;"",M29,"")&amp;IF(Etudes!N30&lt;&gt;"",Etudes!N30,"")&amp;IF(Etudes!N30&lt;&gt;"",M29,"")&amp;IF(Etudes!O30&lt;&gt;"",Etudes!O30,"")&amp;IF(Etudes!O30&lt;&gt;"",M29,"")&amp;IF(Etudes!P30&lt;&gt;"",Etudes!P30,"")&amp;IF(Etudes!P30&lt;&gt;"",M29,"")&amp;IF(Etudes!Q30&lt;&gt;"",Etudes!Q30,"")</f>
        <v/>
      </c>
      <c r="F9" s="211"/>
      <c r="G9" s="211"/>
      <c r="H9" s="211"/>
      <c r="I9" s="211"/>
      <c r="J9" s="194" t="str">
        <f>IF(Etudes!C39&lt;&gt;"",Etudes!C39,"")&amp;IF(Etudes!C39&lt;&gt;"",M38,"")&amp;IF(Etudes!D39&lt;&gt;"",Etudes!D39,"")&amp;IF(Etudes!D39&lt;&gt;"",M38,"")&amp;IF(Etudes!E39&lt;&gt;"",Etudes!E39,"")&amp;IF(Etudes!E39&lt;&gt;"",M38,"")&amp;IF(Etudes!F39&lt;&gt;"",Etudes!F39,"")&amp;IF(Etudes!F39&lt;&gt;"",M38,"")&amp;IF(Etudes!G39&lt;&gt;"",Etudes!G39,"")&amp;IF(Etudes!G39&lt;&gt;"",M38,"")&amp;IF(Etudes!H39&lt;&gt;"",Etudes!H39,"")&amp;IF(Etudes!H39&lt;&gt;"",M38,"")&amp;IF(Etudes!I39&lt;&gt;"",Etudes!I39,"")&amp;IF(Etudes!I39&lt;&gt;"",M38,"")&amp;IF(Etudes!J39&lt;&gt;"",Etudes!J39,"")&amp;IF(Etudes!J39&lt;&gt;"",M38,"")&amp;IF(Etudes!K39&lt;&gt;"",Etudes!K39,"")&amp;IF(Etudes!K39&lt;&gt;"",M38,"")&amp;IF(Etudes!L39&lt;&gt;"",Etudes!L39,"")&amp;IF(Etudes!L39&lt;&gt;"",M38,"")&amp;IF(Etudes!M39&lt;&gt;"",Etudes!M39,"")&amp;IF(Etudes!M39&lt;&gt;"",M38,"")&amp;IF(Etudes!N39&lt;&gt;"",Etudes!N39,"")&amp;IF(Etudes!N39&lt;&gt;"",M38,"")&amp;IF(Etudes!O39&lt;&gt;"",Etudes!O39,"")&amp;IF(Etudes!O39&lt;&gt;"",M38,"")&amp;IF(Etudes!P39&lt;&gt;"",Etudes!P39,"")&amp;IF(Etudes!P39&lt;&gt;"",M38,"")&amp;IF(Etudes!Q39&lt;&gt;"",Etudes!Q39,"")</f>
        <v/>
      </c>
      <c r="M9" t="s">
        <v>264</v>
      </c>
    </row>
    <row r="10" spans="1:13" ht="48" customHeight="1" thickBot="1">
      <c r="A10" s="189" t="s">
        <v>20</v>
      </c>
      <c r="B10" s="186"/>
      <c r="C10" s="190" t="str">
        <f>IF(Etudes!C18&lt;&gt;"",Etudes!C18,"")&amp;IF(Etudes!C18&lt;&gt;"",M17,"")&amp;IF(Etudes!D18&lt;&gt;"",Etudes!D18,"")&amp;IF(Etudes!D18&lt;&gt;"",M17,"")&amp;IF(Etudes!E18&lt;&gt;"",Etudes!E18,"")&amp;IF(Etudes!E18&lt;&gt;"",M17,"")&amp;IF(Etudes!F18&lt;&gt;"",Etudes!F18,"")&amp;IF(Etudes!F18&lt;&gt;"",M17,"")&amp;IF(Etudes!G18&lt;&gt;"",Etudes!G18,"")&amp;IF(Etudes!G18&lt;&gt;"",M17,"")&amp;IF(Etudes!H18&lt;&gt;"",Etudes!H18,"")&amp;IF(Etudes!H18&lt;&gt;"",M17,"")&amp;IF(Etudes!I18&lt;&gt;"",Etudes!I18,"")&amp;IF(Etudes!I18&lt;&gt;"",M17,"")&amp;IF(Etudes!J18&lt;&gt;"",Etudes!J18,"")&amp;IF(Etudes!J18&lt;&gt;"",M17,"")&amp;IF(Etudes!K18&lt;&gt;"",Etudes!K18,"")&amp;IF(Etudes!K18&lt;&gt;"",M17,"")&amp;IF(Etudes!L18&lt;&gt;"",Etudes!L18,"")&amp;IF(Etudes!L18&lt;&gt;"",M17,"")&amp;IF(Etudes!M18&lt;&gt;"",Etudes!M18,"")&amp;IF(Etudes!M18&lt;&gt;"",M17,"")&amp;IF(Etudes!N18&lt;&gt;"",Etudes!N18,"")&amp;IF(Etudes!N18&lt;&gt;"",M17,"")&amp;IF(Etudes!O18&lt;&gt;"",Etudes!O18,"")&amp;IF(Etudes!O18&lt;&gt;"",M17,"")&amp;IF(Etudes!P18&lt;&gt;"",Etudes!P18,"")&amp;IF(Etudes!P18&lt;&gt;"",M17,"")&amp;IF(Etudes!Q18&lt;&gt;"",Etudes!Q18,"")</f>
        <v/>
      </c>
      <c r="D10" s="195"/>
      <c r="E10" s="190" t="str">
        <f>IF(Etudes!C31&lt;&gt;"",Etudes!C31,"")&amp;IF(Etudes!C31&lt;&gt;"",M30,"")&amp;IF(Etudes!D31&lt;&gt;"",Etudes!D31,"")&amp;IF(Etudes!D31&lt;&gt;"",M30,"")&amp;IF(Etudes!E31&lt;&gt;"",Etudes!E31,"")&amp;IF(Etudes!E31&lt;&gt;"",M30,"")&amp;IF(Etudes!F31&lt;&gt;"",Etudes!F31,"")&amp;IF(Etudes!F31&lt;&gt;"",M30,"")&amp;IF(Etudes!G31&lt;&gt;"",Etudes!G31,"")&amp;IF(Etudes!G31&lt;&gt;"",M30,"")&amp;IF(Etudes!H31&lt;&gt;"",Etudes!H31,"")&amp;IF(Etudes!H31&lt;&gt;"",M30,"")&amp;IF(Etudes!I31&lt;&gt;"",Etudes!I31,"")&amp;IF(Etudes!I31&lt;&gt;"",M30,"")&amp;IF(Etudes!J31&lt;&gt;"",Etudes!J31,"")&amp;IF(Etudes!J31&lt;&gt;"",M30,"")&amp;IF(Etudes!K31&lt;&gt;"",Etudes!K31,"")&amp;IF(Etudes!K31&lt;&gt;"",M30,"")&amp;IF(Etudes!L31&lt;&gt;"",Etudes!L31,"")&amp;IF(Etudes!L31&lt;&gt;"",M30,"")&amp;IF(Etudes!M31&lt;&gt;"",Etudes!M31,"")&amp;IF(Etudes!M31&lt;&gt;"",M30,"")&amp;IF(Etudes!N31&lt;&gt;"",Etudes!N31,"")&amp;IF(Etudes!N31&lt;&gt;"",M30,"")&amp;IF(Etudes!O31&lt;&gt;"",Etudes!O31,"")&amp;IF(Etudes!O31&lt;&gt;"",M30,"")&amp;IF(Etudes!P31&lt;&gt;"",Etudes!P31,"")&amp;IF(Etudes!P31&lt;&gt;"",M30,"")&amp;IF(Etudes!Q31&lt;&gt;"",Etudes!Q31,"")</f>
        <v/>
      </c>
      <c r="F10" s="210"/>
      <c r="G10" s="210"/>
      <c r="H10" s="210"/>
      <c r="I10" s="210"/>
      <c r="J10" s="191" t="str">
        <f>IF(Etudes!C40&lt;&gt;"",Etudes!C40,"")&amp;IF(Etudes!C40&lt;&gt;"",M39,"")&amp;IF(Etudes!D40&lt;&gt;"",Etudes!D40,"")&amp;IF(Etudes!D40&lt;&gt;"",M39,"")&amp;IF(Etudes!E40&lt;&gt;"",Etudes!E40,"")&amp;IF(Etudes!E40&lt;&gt;"",M39,"")&amp;IF(Etudes!F40&lt;&gt;"",Etudes!F40,"")&amp;IF(Etudes!F40&lt;&gt;"",M39,"")&amp;IF(Etudes!G40&lt;&gt;"",Etudes!G40,"")&amp;IF(Etudes!G40&lt;&gt;"",M39,"")&amp;IF(Etudes!H40&lt;&gt;"",Etudes!H40,"")&amp;IF(Etudes!H40&lt;&gt;"",M39,"")&amp;IF(Etudes!I40&lt;&gt;"",Etudes!I40,"")&amp;IF(Etudes!I40&lt;&gt;"",M39,"")&amp;IF(Etudes!J40&lt;&gt;"",Etudes!J40,"")&amp;IF(Etudes!J40&lt;&gt;"",M39,"")&amp;IF(Etudes!K40&lt;&gt;"",Etudes!K40,"")&amp;IF(Etudes!K40&lt;&gt;"",M39,"")&amp;IF(Etudes!L40&lt;&gt;"",Etudes!L40,"")&amp;IF(Etudes!L40&lt;&gt;"",M39,"")&amp;IF(Etudes!M40&lt;&gt;"",Etudes!M40,"")&amp;IF(Etudes!M40&lt;&gt;"",M39,"")&amp;IF(Etudes!N40&lt;&gt;"",Etudes!N40,"")&amp;IF(Etudes!N40&lt;&gt;"",M39,"")&amp;IF(Etudes!O40&lt;&gt;"",Etudes!O40,"")&amp;IF(Etudes!O40&lt;&gt;"",M39,"")&amp;IF(Etudes!P40&lt;&gt;"",Etudes!P40,"")&amp;IF(Etudes!P40&lt;&gt;"",M39,"")&amp;IF(Etudes!Q40&lt;&gt;"",Etudes!Q40,"")</f>
        <v/>
      </c>
      <c r="M10" t="s">
        <v>264</v>
      </c>
    </row>
    <row r="11" spans="1:13" ht="48" customHeight="1" thickBot="1">
      <c r="A11" s="196" t="s">
        <v>21</v>
      </c>
      <c r="B11" s="186"/>
      <c r="C11" s="197" t="str">
        <f>IF(Etudes!C19&lt;&gt;"",Etudes!C19,"")&amp;IF(Etudes!C19&lt;&gt;"",M18,"")&amp;IF(Etudes!D19&lt;&gt;"",Etudes!D19,"")&amp;IF(Etudes!D19&lt;&gt;"",M18,"")&amp;IF(Etudes!E19&lt;&gt;"",Etudes!E19,"")&amp;IF(Etudes!E19&lt;&gt;"",M18,"")&amp;IF(Etudes!F19&lt;&gt;"",Etudes!F19,"")&amp;IF(Etudes!F19&lt;&gt;"",M18,"")&amp;IF(Etudes!G19&lt;&gt;"",Etudes!G19,"")&amp;IF(Etudes!G19&lt;&gt;"",M18,"")&amp;IF(Etudes!H19&lt;&gt;"",Etudes!H19,"")&amp;IF(Etudes!H19&lt;&gt;"",M18,"")&amp;IF(Etudes!I19&lt;&gt;"",Etudes!I19,"")&amp;IF(Etudes!I19&lt;&gt;"",M18,"")&amp;IF(Etudes!J19&lt;&gt;"",Etudes!J19,"")&amp;IF(Etudes!J19&lt;&gt;"",M18,"")&amp;IF(Etudes!K19&lt;&gt;"",Etudes!K19,"")&amp;IF(Etudes!K19&lt;&gt;"",M18,"")&amp;IF(Etudes!L19&lt;&gt;"",Etudes!L19,"")&amp;IF(Etudes!L19&lt;&gt;"",M18,"")&amp;IF(Etudes!M19&lt;&gt;"",Etudes!M19,"")&amp;IF(Etudes!M19&lt;&gt;"",M18,"")&amp;IF(Etudes!N19&lt;&gt;"",Etudes!N19,"")&amp;IF(Etudes!N19&lt;&gt;"",M18,"")&amp;IF(Etudes!O19&lt;&gt;"",Etudes!O19,"")&amp;IF(Etudes!O19&lt;&gt;"",M18,"")&amp;IF(Etudes!P19&lt;&gt;"",Etudes!P19,"")&amp;IF(Etudes!P19&lt;&gt;"",M18,"")&amp;IF(Etudes!Q19&lt;&gt;"",Etudes!Q19,"")</f>
        <v/>
      </c>
      <c r="D11" s="200"/>
      <c r="E11" s="197" t="str">
        <f>IF(Etudes!C32&lt;&gt;"",Etudes!C32,"")&amp;IF(Etudes!C32&lt;&gt;"",M31,"")&amp;IF(Etudes!D32&lt;&gt;"",Etudes!D32,"")&amp;IF(Etudes!D32&lt;&gt;"",M31,"")&amp;IF(Etudes!E32&lt;&gt;"",Etudes!E32,"")&amp;IF(Etudes!E32&lt;&gt;"",M31,"")&amp;IF(Etudes!F32&lt;&gt;"",Etudes!F32,"")&amp;IF(Etudes!F32&lt;&gt;"",M31,"")&amp;IF(Etudes!G32&lt;&gt;"",Etudes!G32,"")&amp;IF(Etudes!G32&lt;&gt;"",M31,"")&amp;IF(Etudes!H32&lt;&gt;"",Etudes!H32,"")&amp;IF(Etudes!H32&lt;&gt;"",M31,"")&amp;IF(Etudes!I32&lt;&gt;"",Etudes!I32,"")&amp;IF(Etudes!I32&lt;&gt;"",M31,"")&amp;IF(Etudes!J32&lt;&gt;"",Etudes!J32,"")&amp;IF(Etudes!J32&lt;&gt;"",M31,"")&amp;IF(Etudes!K32&lt;&gt;"",Etudes!K32,"")&amp;IF(Etudes!K32&lt;&gt;"",M31,"")&amp;IF(Etudes!L32&lt;&gt;"",Etudes!L32,"")&amp;IF(Etudes!L32&lt;&gt;"",M31,"")&amp;IF(Etudes!M32&lt;&gt;"",Etudes!M32,"")&amp;IF(Etudes!M32&lt;&gt;"",M31,"")&amp;IF(Etudes!N32&lt;&gt;"",Etudes!N32,"")&amp;IF(Etudes!N32&lt;&gt;"",M31,"")&amp;IF(Etudes!O32&lt;&gt;"",Etudes!O32,"")&amp;IF(Etudes!O32&lt;&gt;"",M31,"")&amp;IF(Etudes!P32&lt;&gt;"",Etudes!P32,"")&amp;IF(Etudes!P32&lt;&gt;"",M31,"")&amp;IF(Etudes!Q32&lt;&gt;"",Etudes!Q32,"")</f>
        <v/>
      </c>
      <c r="F11" s="212"/>
      <c r="G11" s="212"/>
      <c r="H11" s="212"/>
      <c r="I11" s="212"/>
      <c r="J11" s="198" t="str">
        <f>IF(Etudes!C41&lt;&gt;"",Etudes!C41,"")&amp;IF(Etudes!C41&lt;&gt;"",M40,"")&amp;IF(Etudes!D41&lt;&gt;"",Etudes!D41,"")&amp;IF(Etudes!D41&lt;&gt;"",M40,"")&amp;IF(Etudes!E41&lt;&gt;"",Etudes!E41,"")&amp;IF(Etudes!E41&lt;&gt;"",M40,"")&amp;IF(Etudes!F41&lt;&gt;"",Etudes!F41,"")&amp;IF(Etudes!F41&lt;&gt;"",M40,"")&amp;IF(Etudes!G41&lt;&gt;"",Etudes!G41,"")&amp;IF(Etudes!G41&lt;&gt;"",M40,"")&amp;IF(Etudes!H41&lt;&gt;"",Etudes!H41,"")&amp;IF(Etudes!H41&lt;&gt;"",M40,"")&amp;IF(Etudes!I41&lt;&gt;"",Etudes!I41,"")&amp;IF(Etudes!I41&lt;&gt;"",M40,"")&amp;IF(Etudes!J41&lt;&gt;"",Etudes!J41,"")&amp;IF(Etudes!J41&lt;&gt;"",M40,"")&amp;IF(Etudes!K41&lt;&gt;"",Etudes!K41,"")&amp;IF(Etudes!K41&lt;&gt;"",M40,"")&amp;IF(Etudes!L41&lt;&gt;"",Etudes!L41,"")&amp;IF(Etudes!L41&lt;&gt;"",M40,"")&amp;IF(Etudes!M41&lt;&gt;"",Etudes!M41,"")&amp;IF(Etudes!M41&lt;&gt;"",M40,"")&amp;IF(Etudes!N41&lt;&gt;"",Etudes!N41,"")&amp;IF(Etudes!N41&lt;&gt;"",M40,"")&amp;IF(Etudes!O41&lt;&gt;"",Etudes!O41,"")&amp;IF(Etudes!O41&lt;&gt;"",M40,"")&amp;IF(Etudes!P41&lt;&gt;"",Etudes!P41,"")&amp;IF(Etudes!P41&lt;&gt;"",M40,"")&amp;IF(Etudes!Q41&lt;&gt;"",Etudes!Q41,"")</f>
        <v/>
      </c>
      <c r="M11" t="s">
        <v>264</v>
      </c>
    </row>
    <row r="12" spans="1:13" ht="15.75">
      <c r="B12" s="199"/>
      <c r="M12" t="s">
        <v>264</v>
      </c>
    </row>
    <row r="13" spans="1:13" ht="15.75">
      <c r="B13" s="199"/>
      <c r="M13" t="s">
        <v>264</v>
      </c>
    </row>
    <row r="14" spans="1:13" ht="15.75">
      <c r="B14" s="199"/>
      <c r="D14" s="94"/>
      <c r="M14" t="s">
        <v>264</v>
      </c>
    </row>
    <row r="15" spans="1:13" ht="15.75">
      <c r="B15" s="199"/>
      <c r="M15" t="s">
        <v>264</v>
      </c>
    </row>
    <row r="16" spans="1:13" ht="15.75">
      <c r="B16" s="199"/>
      <c r="M16" t="s">
        <v>264</v>
      </c>
    </row>
    <row r="17" spans="2:13" ht="15.75">
      <c r="B17" s="199"/>
      <c r="M17" t="s">
        <v>264</v>
      </c>
    </row>
    <row r="18" spans="2:13" ht="15.75">
      <c r="B18" s="199"/>
      <c r="M18" t="s">
        <v>264</v>
      </c>
    </row>
    <row r="19" spans="2:13" ht="15.75">
      <c r="B19" s="199"/>
      <c r="M19" t="s">
        <v>264</v>
      </c>
    </row>
    <row r="20" spans="2:13" ht="15.75">
      <c r="B20" s="199"/>
      <c r="M20" t="s">
        <v>264</v>
      </c>
    </row>
    <row r="21" spans="2:13" ht="15.75">
      <c r="B21" s="199"/>
      <c r="M21" t="s">
        <v>264</v>
      </c>
    </row>
    <row r="22" spans="2:13" ht="15.75">
      <c r="B22" s="199"/>
      <c r="M22" t="s">
        <v>264</v>
      </c>
    </row>
    <row r="23" spans="2:13" ht="15.75">
      <c r="B23" s="199"/>
      <c r="M23" t="s">
        <v>264</v>
      </c>
    </row>
    <row r="24" spans="2:13">
      <c r="B24" s="77"/>
      <c r="M24" t="s">
        <v>264</v>
      </c>
    </row>
    <row r="25" spans="2:13">
      <c r="B25" s="77"/>
      <c r="M25" t="s">
        <v>264</v>
      </c>
    </row>
    <row r="26" spans="2:13">
      <c r="B26" s="77"/>
      <c r="M26" t="s">
        <v>264</v>
      </c>
    </row>
    <row r="27" spans="2:13">
      <c r="B27" s="77"/>
      <c r="M27" t="s">
        <v>264</v>
      </c>
    </row>
    <row r="28" spans="2:13">
      <c r="B28" s="77"/>
      <c r="M28" t="s">
        <v>264</v>
      </c>
    </row>
    <row r="29" spans="2:13">
      <c r="B29" s="77"/>
      <c r="M29" t="s">
        <v>264</v>
      </c>
    </row>
    <row r="30" spans="2:13">
      <c r="B30" s="77"/>
      <c r="M30" t="s">
        <v>264</v>
      </c>
    </row>
    <row r="31" spans="2:13">
      <c r="B31" s="77"/>
      <c r="M31" t="s">
        <v>264</v>
      </c>
    </row>
    <row r="32" spans="2:13">
      <c r="B32" s="77"/>
      <c r="C32" s="77"/>
      <c r="M32" t="s">
        <v>264</v>
      </c>
    </row>
    <row r="33" spans="2:13">
      <c r="B33" s="77"/>
      <c r="C33" s="77"/>
      <c r="M33" t="s">
        <v>264</v>
      </c>
    </row>
    <row r="34" spans="2:13" ht="15.75">
      <c r="B34" s="77"/>
      <c r="C34" s="195"/>
      <c r="M34" t="s">
        <v>264</v>
      </c>
    </row>
    <row r="35" spans="2:13" ht="15.75">
      <c r="B35" s="77"/>
      <c r="C35" s="195"/>
      <c r="M35" t="s">
        <v>264</v>
      </c>
    </row>
    <row r="36" spans="2:13" ht="15.75">
      <c r="B36" s="77"/>
      <c r="C36" s="195"/>
      <c r="M36" t="s">
        <v>264</v>
      </c>
    </row>
    <row r="37" spans="2:13" ht="15.75">
      <c r="B37" s="77"/>
      <c r="C37" s="195"/>
      <c r="M37" t="s">
        <v>264</v>
      </c>
    </row>
    <row r="38" spans="2:13" ht="15.75">
      <c r="B38" s="77"/>
      <c r="C38" s="195"/>
      <c r="M38" t="s">
        <v>264</v>
      </c>
    </row>
    <row r="39" spans="2:13" ht="15.75">
      <c r="B39" s="77"/>
      <c r="C39" s="195"/>
      <c r="M39" t="s">
        <v>264</v>
      </c>
    </row>
    <row r="40" spans="2:13" ht="15.75">
      <c r="B40" s="77"/>
      <c r="C40" s="195"/>
      <c r="M40" t="s">
        <v>264</v>
      </c>
    </row>
    <row r="41" spans="2:13" ht="15.75">
      <c r="B41" s="199"/>
      <c r="C41" s="195"/>
      <c r="M41" t="s">
        <v>264</v>
      </c>
    </row>
    <row r="42" spans="2:13" ht="15.75">
      <c r="B42" s="199"/>
      <c r="C42" s="195"/>
      <c r="M42" t="s">
        <v>264</v>
      </c>
    </row>
    <row r="43" spans="2:13" ht="15.75">
      <c r="B43" s="199"/>
      <c r="C43" s="195"/>
      <c r="M43" t="s">
        <v>264</v>
      </c>
    </row>
    <row r="44" spans="2:13" ht="15.75">
      <c r="B44" s="199"/>
      <c r="C44" s="195"/>
      <c r="M44" t="s">
        <v>264</v>
      </c>
    </row>
    <row r="45" spans="2:13" ht="15.75">
      <c r="B45" s="199"/>
      <c r="C45" s="195"/>
      <c r="M45" t="s">
        <v>264</v>
      </c>
    </row>
    <row r="46" spans="2:13" ht="15.75">
      <c r="B46" s="199"/>
      <c r="C46" s="195"/>
      <c r="M46" t="s">
        <v>264</v>
      </c>
    </row>
    <row r="47" spans="2:13" ht="15.75">
      <c r="B47" s="199"/>
      <c r="C47" s="195"/>
      <c r="M47" t="s">
        <v>264</v>
      </c>
    </row>
    <row r="48" spans="2:13" ht="15.75">
      <c r="B48" s="199"/>
      <c r="C48" s="195"/>
      <c r="M48" t="s">
        <v>264</v>
      </c>
    </row>
    <row r="49" spans="2:13" ht="15.75">
      <c r="B49" s="199"/>
      <c r="C49" s="195"/>
      <c r="M49" t="s">
        <v>264</v>
      </c>
    </row>
    <row r="50" spans="2:13" ht="15.75">
      <c r="B50" s="199"/>
      <c r="C50" s="195"/>
      <c r="M50" t="s">
        <v>264</v>
      </c>
    </row>
    <row r="51" spans="2:13" ht="15.75">
      <c r="B51" s="199"/>
      <c r="C51" s="195"/>
      <c r="M51" t="s">
        <v>264</v>
      </c>
    </row>
    <row r="52" spans="2:13" ht="15.75">
      <c r="B52" s="199"/>
      <c r="C52" s="77"/>
      <c r="M52" t="s">
        <v>264</v>
      </c>
    </row>
    <row r="53" spans="2:13" ht="15.75">
      <c r="B53" s="199"/>
      <c r="M53" t="s">
        <v>264</v>
      </c>
    </row>
    <row r="54" spans="2:13" ht="15.75">
      <c r="B54" s="199"/>
      <c r="M54" t="s">
        <v>264</v>
      </c>
    </row>
    <row r="55" spans="2:13" ht="15.75">
      <c r="B55" s="199"/>
      <c r="M55" t="s">
        <v>264</v>
      </c>
    </row>
    <row r="56" spans="2:13" ht="15.75">
      <c r="B56" s="199"/>
      <c r="M56" t="s">
        <v>264</v>
      </c>
    </row>
    <row r="57" spans="2:13" ht="15.75">
      <c r="B57" s="199"/>
      <c r="M57" t="s">
        <v>264</v>
      </c>
    </row>
    <row r="58" spans="2:13">
      <c r="B58" s="77"/>
      <c r="M58" t="s">
        <v>264</v>
      </c>
    </row>
    <row r="59" spans="2:13">
      <c r="B59" s="77"/>
      <c r="M59" t="s">
        <v>264</v>
      </c>
    </row>
    <row r="60" spans="2:13">
      <c r="B60" s="77"/>
      <c r="M60" t="s">
        <v>264</v>
      </c>
    </row>
    <row r="61" spans="2:13">
      <c r="B61" s="77"/>
      <c r="M61" t="s">
        <v>264</v>
      </c>
    </row>
    <row r="62" spans="2:13">
      <c r="B62" s="77"/>
      <c r="M62" t="s">
        <v>264</v>
      </c>
    </row>
    <row r="63" spans="2:13">
      <c r="B63" s="77"/>
      <c r="M63" t="s">
        <v>264</v>
      </c>
    </row>
    <row r="64" spans="2:13">
      <c r="M64" t="s">
        <v>264</v>
      </c>
    </row>
    <row r="65" spans="13:13">
      <c r="M65" t="s">
        <v>264</v>
      </c>
    </row>
    <row r="66" spans="13:13">
      <c r="M66" t="s">
        <v>264</v>
      </c>
    </row>
    <row r="67" spans="13:13">
      <c r="M67" t="s">
        <v>264</v>
      </c>
    </row>
    <row r="68" spans="13:13">
      <c r="M68" t="s">
        <v>264</v>
      </c>
    </row>
    <row r="69" spans="13:13">
      <c r="M69" t="s">
        <v>264</v>
      </c>
    </row>
    <row r="70" spans="13:13">
      <c r="M70" t="s">
        <v>264</v>
      </c>
    </row>
    <row r="71" spans="13:13">
      <c r="M71" t="s">
        <v>264</v>
      </c>
    </row>
    <row r="72" spans="13:13">
      <c r="M72" t="s">
        <v>264</v>
      </c>
    </row>
    <row r="73" spans="13:13">
      <c r="M73" t="s">
        <v>264</v>
      </c>
    </row>
    <row r="74" spans="13:13">
      <c r="M74" t="s">
        <v>264</v>
      </c>
    </row>
    <row r="75" spans="13:13">
      <c r="M75" t="s">
        <v>264</v>
      </c>
    </row>
    <row r="76" spans="13:13">
      <c r="M76" t="s">
        <v>264</v>
      </c>
    </row>
    <row r="77" spans="13:13">
      <c r="M77" t="s">
        <v>264</v>
      </c>
    </row>
    <row r="78" spans="13:13">
      <c r="M78" t="s">
        <v>264</v>
      </c>
    </row>
    <row r="79" spans="13:13">
      <c r="M79" t="s">
        <v>264</v>
      </c>
    </row>
    <row r="80" spans="13:13">
      <c r="M80" t="s">
        <v>264</v>
      </c>
    </row>
    <row r="81" spans="13:13">
      <c r="M81" t="s">
        <v>264</v>
      </c>
    </row>
    <row r="82" spans="13:13">
      <c r="M82" t="s">
        <v>264</v>
      </c>
    </row>
    <row r="83" spans="13:13">
      <c r="M83" t="s">
        <v>264</v>
      </c>
    </row>
    <row r="84" spans="13:13">
      <c r="M84" t="s">
        <v>264</v>
      </c>
    </row>
    <row r="85" spans="13:13">
      <c r="M85" t="s">
        <v>264</v>
      </c>
    </row>
    <row r="86" spans="13:13">
      <c r="M86" t="s">
        <v>264</v>
      </c>
    </row>
    <row r="87" spans="13:13">
      <c r="M87" t="s">
        <v>264</v>
      </c>
    </row>
    <row r="88" spans="13:13">
      <c r="M88" t="s">
        <v>264</v>
      </c>
    </row>
    <row r="89" spans="13:13">
      <c r="M89" t="s">
        <v>264</v>
      </c>
    </row>
    <row r="90" spans="13:13">
      <c r="M90" t="s">
        <v>264</v>
      </c>
    </row>
    <row r="91" spans="13:13">
      <c r="M91" t="s">
        <v>264</v>
      </c>
    </row>
    <row r="92" spans="13:13">
      <c r="M92" t="s">
        <v>264</v>
      </c>
    </row>
    <row r="93" spans="13:13">
      <c r="M93" t="s">
        <v>264</v>
      </c>
    </row>
    <row r="94" spans="13:13">
      <c r="M94" t="s">
        <v>264</v>
      </c>
    </row>
    <row r="95" spans="13:13">
      <c r="M95" t="s">
        <v>264</v>
      </c>
    </row>
    <row r="96" spans="13:13">
      <c r="M96" t="s">
        <v>264</v>
      </c>
    </row>
    <row r="97" spans="13:13">
      <c r="M97" t="s">
        <v>264</v>
      </c>
    </row>
    <row r="98" spans="13:13">
      <c r="M98" t="s">
        <v>264</v>
      </c>
    </row>
    <row r="99" spans="13:13">
      <c r="M99" t="s">
        <v>264</v>
      </c>
    </row>
    <row r="100" spans="13:13">
      <c r="M100" t="s">
        <v>264</v>
      </c>
    </row>
    <row r="101" spans="13:13">
      <c r="M101" t="s">
        <v>264</v>
      </c>
    </row>
    <row r="102" spans="13:13">
      <c r="M102" t="s">
        <v>264</v>
      </c>
    </row>
    <row r="103" spans="13:13">
      <c r="M103" t="s">
        <v>264</v>
      </c>
    </row>
    <row r="104" spans="13:13">
      <c r="M104" t="s">
        <v>264</v>
      </c>
    </row>
    <row r="105" spans="13:13">
      <c r="M105" t="s">
        <v>264</v>
      </c>
    </row>
    <row r="106" spans="13:13">
      <c r="M106" t="s">
        <v>264</v>
      </c>
    </row>
    <row r="107" spans="13:13">
      <c r="M107" t="s">
        <v>264</v>
      </c>
    </row>
    <row r="108" spans="13:13">
      <c r="M108" t="s">
        <v>264</v>
      </c>
    </row>
    <row r="109" spans="13:13">
      <c r="M109" t="s">
        <v>264</v>
      </c>
    </row>
    <row r="110" spans="13:13">
      <c r="M110" t="s">
        <v>264</v>
      </c>
    </row>
    <row r="111" spans="13:13">
      <c r="M111" t="s">
        <v>264</v>
      </c>
    </row>
    <row r="112" spans="13:13">
      <c r="M112" t="s">
        <v>264</v>
      </c>
    </row>
    <row r="113" spans="13:13">
      <c r="M113" t="s">
        <v>264</v>
      </c>
    </row>
  </sheetData>
  <mergeCells count="1">
    <mergeCell ref="B1:J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:K76"/>
  <sheetViews>
    <sheetView workbookViewId="0">
      <selection activeCell="C1" sqref="C1:K1"/>
    </sheetView>
  </sheetViews>
  <sheetFormatPr baseColWidth="10" defaultRowHeight="15"/>
  <sheetData>
    <row r="1" spans="1:11" ht="15.75" thickBot="1">
      <c r="A1" s="1" t="s">
        <v>15</v>
      </c>
      <c r="B1" s="1" t="s">
        <v>22</v>
      </c>
      <c r="C1" s="1" t="s">
        <v>23</v>
      </c>
      <c r="D1" s="1" t="s">
        <v>24</v>
      </c>
      <c r="E1" s="1" t="s">
        <v>16</v>
      </c>
      <c r="F1" s="1" t="s">
        <v>17</v>
      </c>
      <c r="G1" s="1" t="s">
        <v>25</v>
      </c>
      <c r="H1" s="1" t="s">
        <v>18</v>
      </c>
      <c r="I1" s="1" t="s">
        <v>19</v>
      </c>
      <c r="J1" s="1" t="s">
        <v>20</v>
      </c>
      <c r="K1" s="8" t="s">
        <v>21</v>
      </c>
    </row>
    <row r="2" spans="1:11" ht="15.75" thickTop="1">
      <c r="A2" s="2" t="str">
        <f>LISTES!B2</f>
        <v>3e EA</v>
      </c>
      <c r="B2" s="7" t="s">
        <v>26</v>
      </c>
      <c r="C2" s="12" t="b">
        <v>1</v>
      </c>
      <c r="D2" s="12" t="b">
        <v>1</v>
      </c>
      <c r="E2" s="12" t="b">
        <v>1</v>
      </c>
      <c r="F2" s="12" t="b">
        <v>1</v>
      </c>
      <c r="G2" s="12" t="b">
        <v>1</v>
      </c>
      <c r="H2" s="12" t="b">
        <v>1</v>
      </c>
      <c r="I2" s="12" t="b">
        <v>1</v>
      </c>
      <c r="J2" s="12" t="b">
        <v>1</v>
      </c>
      <c r="K2" s="12" t="b">
        <v>1</v>
      </c>
    </row>
    <row r="3" spans="1:11">
      <c r="A3" s="4" t="str">
        <f>LISTES!B2</f>
        <v>3e EA</v>
      </c>
      <c r="B3" s="7" t="s">
        <v>27</v>
      </c>
      <c r="C3" s="15" t="b">
        <v>0</v>
      </c>
      <c r="D3" s="5" t="b">
        <v>0</v>
      </c>
      <c r="E3" s="15" t="b">
        <v>0</v>
      </c>
      <c r="F3" s="16" t="b">
        <v>0</v>
      </c>
      <c r="G3" s="15" t="b">
        <v>0</v>
      </c>
      <c r="H3" s="5" t="b">
        <v>0</v>
      </c>
      <c r="I3" s="5" t="b">
        <v>0</v>
      </c>
      <c r="J3" s="5" t="b">
        <v>0</v>
      </c>
      <c r="K3" s="17" t="b">
        <v>0</v>
      </c>
    </row>
    <row r="4" spans="1:11">
      <c r="A4" s="2" t="str">
        <f>LISTES!B2</f>
        <v>3e EA</v>
      </c>
      <c r="B4" s="7" t="s">
        <v>28</v>
      </c>
      <c r="C4" s="12" t="b">
        <v>0</v>
      </c>
      <c r="D4" s="3" t="b">
        <v>0</v>
      </c>
      <c r="E4" s="12" t="b">
        <v>0</v>
      </c>
      <c r="F4" s="13" t="b">
        <v>0</v>
      </c>
      <c r="G4" s="12" t="b">
        <v>0</v>
      </c>
      <c r="H4" s="3" t="b">
        <v>0</v>
      </c>
      <c r="I4" s="3" t="b">
        <v>0</v>
      </c>
      <c r="J4" s="3" t="b">
        <v>0</v>
      </c>
      <c r="K4" s="14" t="b">
        <v>0</v>
      </c>
    </row>
    <row r="5" spans="1:11">
      <c r="A5" s="4" t="str">
        <f>LISTES!B2</f>
        <v>3e EA</v>
      </c>
      <c r="B5" s="7" t="s">
        <v>29</v>
      </c>
      <c r="C5" s="15"/>
      <c r="D5" s="5"/>
      <c r="E5" s="15"/>
      <c r="F5" s="16"/>
      <c r="G5" s="15"/>
      <c r="H5" s="5"/>
      <c r="I5" s="5"/>
      <c r="J5" s="5"/>
      <c r="K5" s="17"/>
    </row>
    <row r="6" spans="1:11">
      <c r="A6" s="2" t="str">
        <f>LISTES!B2</f>
        <v>3e EA</v>
      </c>
      <c r="B6" s="7" t="s">
        <v>30</v>
      </c>
      <c r="C6" s="12" t="b">
        <v>0</v>
      </c>
      <c r="D6" s="3" t="b">
        <v>1</v>
      </c>
      <c r="E6" s="12" t="b">
        <v>0</v>
      </c>
      <c r="F6" s="3" t="b">
        <v>0</v>
      </c>
      <c r="G6" s="12" t="b">
        <v>0</v>
      </c>
      <c r="H6" s="3" t="b">
        <v>0</v>
      </c>
      <c r="I6" s="3" t="b">
        <v>1</v>
      </c>
      <c r="J6" s="3" t="b">
        <v>0</v>
      </c>
      <c r="K6" s="14" t="b">
        <v>0</v>
      </c>
    </row>
    <row r="7" spans="1:11">
      <c r="A7" s="4" t="str">
        <f>LISTES!B3</f>
        <v>2e TCVA</v>
      </c>
      <c r="B7" s="7" t="s">
        <v>26</v>
      </c>
      <c r="C7" s="15" t="b">
        <v>1</v>
      </c>
      <c r="D7" s="5" t="b">
        <v>1</v>
      </c>
      <c r="E7" s="15"/>
      <c r="F7" s="16"/>
      <c r="G7" s="15"/>
      <c r="H7" s="5"/>
      <c r="I7" s="5"/>
      <c r="J7" s="5"/>
      <c r="K7" s="17"/>
    </row>
    <row r="8" spans="1:11">
      <c r="A8" s="2" t="str">
        <f>LISTES!B3</f>
        <v>2e TCVA</v>
      </c>
      <c r="B8" s="7" t="s">
        <v>27</v>
      </c>
      <c r="C8" s="12"/>
      <c r="D8" s="3"/>
      <c r="E8" s="12"/>
      <c r="F8" s="13"/>
      <c r="G8" s="12"/>
      <c r="H8" s="3"/>
      <c r="I8" s="3"/>
      <c r="J8" s="3"/>
      <c r="K8" s="14"/>
    </row>
    <row r="9" spans="1:11">
      <c r="A9" s="4" t="str">
        <f>LISTES!B3</f>
        <v>2e TCVA</v>
      </c>
      <c r="B9" s="7" t="s">
        <v>28</v>
      </c>
      <c r="C9" s="15"/>
      <c r="D9" s="5"/>
      <c r="E9" s="15"/>
      <c r="F9" s="16"/>
      <c r="G9" s="15"/>
      <c r="H9" s="5"/>
      <c r="I9" s="5"/>
      <c r="J9" s="5"/>
      <c r="K9" s="17"/>
    </row>
    <row r="10" spans="1:11">
      <c r="A10" s="2" t="str">
        <f>LISTES!B3</f>
        <v>2e TCVA</v>
      </c>
      <c r="B10" s="7" t="s">
        <v>29</v>
      </c>
      <c r="C10" s="12"/>
      <c r="D10" s="3"/>
      <c r="E10" s="12"/>
      <c r="F10" s="13"/>
      <c r="G10" s="12"/>
      <c r="H10" s="3"/>
      <c r="I10" s="3"/>
      <c r="J10" s="3"/>
      <c r="K10" s="14"/>
    </row>
    <row r="11" spans="1:11">
      <c r="A11" s="4" t="str">
        <f>LISTES!B3</f>
        <v>2e TCVA</v>
      </c>
      <c r="B11" s="7" t="s">
        <v>30</v>
      </c>
      <c r="C11" s="15"/>
      <c r="D11" s="5"/>
      <c r="E11" s="15"/>
      <c r="F11" s="16"/>
      <c r="G11" s="15"/>
      <c r="H11" s="5"/>
      <c r="I11" s="5"/>
      <c r="J11" s="5"/>
      <c r="K11" s="17"/>
    </row>
    <row r="12" spans="1:11">
      <c r="A12" s="2" t="str">
        <f>LISTES!B4</f>
        <v>2e CF</v>
      </c>
      <c r="B12" s="7" t="s">
        <v>26</v>
      </c>
      <c r="C12" s="12"/>
      <c r="D12" s="3"/>
      <c r="E12" s="12"/>
      <c r="F12" s="13"/>
      <c r="G12" s="12"/>
      <c r="H12" s="3"/>
      <c r="I12" s="3"/>
      <c r="J12" s="3"/>
      <c r="K12" s="14"/>
    </row>
    <row r="13" spans="1:11">
      <c r="A13" s="4" t="str">
        <f>LISTES!B4</f>
        <v>2e CF</v>
      </c>
      <c r="B13" s="7" t="s">
        <v>27</v>
      </c>
      <c r="C13" s="15"/>
      <c r="D13" s="5"/>
      <c r="E13" s="15"/>
      <c r="F13" s="16"/>
      <c r="G13" s="15"/>
      <c r="H13" s="5"/>
      <c r="I13" s="5"/>
      <c r="J13" s="5"/>
      <c r="K13" s="17"/>
    </row>
    <row r="14" spans="1:11">
      <c r="A14" s="2" t="str">
        <f>LISTES!B4</f>
        <v>2e CF</v>
      </c>
      <c r="B14" s="7" t="s">
        <v>28</v>
      </c>
      <c r="C14" s="12"/>
      <c r="D14" s="3"/>
      <c r="E14" s="12"/>
      <c r="F14" s="13"/>
      <c r="G14" s="12"/>
      <c r="H14" s="3"/>
      <c r="I14" s="3"/>
      <c r="J14" s="3"/>
      <c r="K14" s="14"/>
    </row>
    <row r="15" spans="1:11">
      <c r="A15" s="4" t="str">
        <f>LISTES!B4</f>
        <v>2e CF</v>
      </c>
      <c r="B15" s="7" t="s">
        <v>29</v>
      </c>
      <c r="C15" s="15"/>
      <c r="D15" s="5"/>
      <c r="E15" s="15"/>
      <c r="F15" s="16"/>
      <c r="G15" s="15"/>
      <c r="H15" s="5"/>
      <c r="I15" s="5"/>
      <c r="J15" s="5"/>
      <c r="K15" s="17"/>
    </row>
    <row r="16" spans="1:11">
      <c r="A16" s="2" t="str">
        <f>LISTES!B4</f>
        <v>2e CF</v>
      </c>
      <c r="B16" s="7" t="s">
        <v>30</v>
      </c>
      <c r="C16" s="12"/>
      <c r="D16" s="3"/>
      <c r="E16" s="12"/>
      <c r="F16" s="13"/>
      <c r="G16" s="12"/>
      <c r="H16" s="3"/>
      <c r="I16" s="3"/>
      <c r="J16" s="3"/>
      <c r="K16" s="14"/>
    </row>
    <row r="17" spans="1:11">
      <c r="A17" s="4" t="str">
        <f>LISTES!B5</f>
        <v>2e CGEA</v>
      </c>
      <c r="B17" s="7" t="s">
        <v>26</v>
      </c>
      <c r="C17" s="15"/>
      <c r="D17" s="5"/>
      <c r="E17" s="15"/>
      <c r="F17" s="16"/>
      <c r="G17" s="15"/>
      <c r="H17" s="5"/>
      <c r="I17" s="5"/>
      <c r="J17" s="5"/>
      <c r="K17" s="17"/>
    </row>
    <row r="18" spans="1:11">
      <c r="A18" s="2" t="str">
        <f>LISTES!B5</f>
        <v>2e CGEA</v>
      </c>
      <c r="B18" s="7" t="s">
        <v>27</v>
      </c>
      <c r="C18" s="12"/>
      <c r="D18" s="3"/>
      <c r="E18" s="12"/>
      <c r="F18" s="13"/>
      <c r="G18" s="12"/>
      <c r="H18" s="3"/>
      <c r="I18" s="3"/>
      <c r="J18" s="3"/>
      <c r="K18" s="14"/>
    </row>
    <row r="19" spans="1:11">
      <c r="A19" s="4" t="str">
        <f>LISTES!B5</f>
        <v>2e CGEA</v>
      </c>
      <c r="B19" s="7" t="s">
        <v>28</v>
      </c>
      <c r="C19" s="15"/>
      <c r="D19" s="5"/>
      <c r="E19" s="15"/>
      <c r="F19" s="16"/>
      <c r="G19" s="15"/>
      <c r="H19" s="5"/>
      <c r="I19" s="5"/>
      <c r="J19" s="5"/>
      <c r="K19" s="17"/>
    </row>
    <row r="20" spans="1:11">
      <c r="A20" s="2" t="str">
        <f>LISTES!B5</f>
        <v>2e CGEA</v>
      </c>
      <c r="B20" s="7" t="s">
        <v>29</v>
      </c>
      <c r="C20" s="12"/>
      <c r="D20" s="3"/>
      <c r="E20" s="12"/>
      <c r="F20" s="13"/>
      <c r="G20" s="12"/>
      <c r="H20" s="3"/>
      <c r="I20" s="3"/>
      <c r="J20" s="3"/>
      <c r="K20" s="14"/>
    </row>
    <row r="21" spans="1:11">
      <c r="A21" s="4" t="str">
        <f>LISTES!B5</f>
        <v>2e CGEA</v>
      </c>
      <c r="B21" s="7" t="s">
        <v>30</v>
      </c>
      <c r="C21" s="15"/>
      <c r="D21" s="5"/>
      <c r="E21" s="15"/>
      <c r="F21" s="16"/>
      <c r="G21" s="15"/>
      <c r="H21" s="5"/>
      <c r="I21" s="5"/>
      <c r="J21" s="5"/>
      <c r="K21" s="17"/>
    </row>
    <row r="22" spans="1:11">
      <c r="A22" s="2" t="str">
        <f>LISTES!B6</f>
        <v>2e GT</v>
      </c>
      <c r="B22" s="7" t="s">
        <v>26</v>
      </c>
      <c r="C22" s="12"/>
      <c r="D22" s="3"/>
      <c r="E22" s="12"/>
      <c r="F22" s="13"/>
      <c r="G22" s="12"/>
      <c r="H22" s="3"/>
      <c r="I22" s="3"/>
      <c r="J22" s="3"/>
      <c r="K22" s="14"/>
    </row>
    <row r="23" spans="1:11">
      <c r="A23" s="4" t="str">
        <f>LISTES!B6</f>
        <v>2e GT</v>
      </c>
      <c r="B23" s="7" t="s">
        <v>27</v>
      </c>
      <c r="C23" s="15"/>
      <c r="D23" s="5"/>
      <c r="E23" s="15"/>
      <c r="F23" s="16"/>
      <c r="G23" s="15"/>
      <c r="H23" s="5"/>
      <c r="I23" s="5"/>
      <c r="J23" s="5"/>
      <c r="K23" s="17"/>
    </row>
    <row r="24" spans="1:11">
      <c r="A24" s="2" t="str">
        <f>LISTES!B6</f>
        <v>2e GT</v>
      </c>
      <c r="B24" s="7" t="s">
        <v>28</v>
      </c>
      <c r="C24" s="12"/>
      <c r="D24" s="3"/>
      <c r="E24" s="12"/>
      <c r="F24" s="13"/>
      <c r="G24" s="12"/>
      <c r="H24" s="3"/>
      <c r="I24" s="3"/>
      <c r="J24" s="3"/>
      <c r="K24" s="14"/>
    </row>
    <row r="25" spans="1:11">
      <c r="A25" s="4" t="str">
        <f>LISTES!B6</f>
        <v>2e GT</v>
      </c>
      <c r="B25" s="7" t="s">
        <v>29</v>
      </c>
      <c r="C25" s="15"/>
      <c r="D25" s="5"/>
      <c r="E25" s="15"/>
      <c r="F25" s="5"/>
      <c r="G25" s="15"/>
      <c r="H25" s="5"/>
      <c r="I25" s="5"/>
      <c r="J25" s="5"/>
      <c r="K25" s="17"/>
    </row>
    <row r="26" spans="1:11">
      <c r="A26" s="2" t="str">
        <f>LISTES!B6</f>
        <v>2e GT</v>
      </c>
      <c r="B26" s="7" t="s">
        <v>30</v>
      </c>
      <c r="C26" s="12"/>
      <c r="D26" s="3"/>
      <c r="E26" s="12"/>
      <c r="F26" s="13"/>
      <c r="G26" s="12"/>
      <c r="H26" s="3"/>
      <c r="I26" s="3"/>
      <c r="J26" s="3"/>
      <c r="K26" s="14"/>
    </row>
    <row r="27" spans="1:11">
      <c r="A27" s="4" t="str">
        <f>LISTES!B7</f>
        <v>1e TCVA</v>
      </c>
      <c r="B27" s="7" t="s">
        <v>26</v>
      </c>
      <c r="C27" s="15"/>
      <c r="D27" s="5"/>
      <c r="E27" s="15"/>
      <c r="F27" s="16"/>
      <c r="G27" s="15"/>
      <c r="H27" s="5"/>
      <c r="I27" s="5"/>
      <c r="J27" s="5"/>
      <c r="K27" s="17"/>
    </row>
    <row r="28" spans="1:11">
      <c r="A28" s="2" t="str">
        <f>LISTES!B7</f>
        <v>1e TCVA</v>
      </c>
      <c r="B28" s="7" t="s">
        <v>27</v>
      </c>
      <c r="C28" s="12"/>
      <c r="D28" s="3"/>
      <c r="E28" s="12"/>
      <c r="F28" s="13"/>
      <c r="G28" s="12"/>
      <c r="H28" s="3"/>
      <c r="I28" s="3"/>
      <c r="J28" s="3"/>
      <c r="K28" s="14"/>
    </row>
    <row r="29" spans="1:11">
      <c r="A29" s="4" t="str">
        <f>LISTES!B7</f>
        <v>1e TCVA</v>
      </c>
      <c r="B29" s="7" t="s">
        <v>28</v>
      </c>
      <c r="C29" s="15"/>
      <c r="D29" s="5"/>
      <c r="E29" s="15"/>
      <c r="F29" s="16"/>
      <c r="G29" s="15"/>
      <c r="H29" s="5"/>
      <c r="I29" s="5"/>
      <c r="J29" s="5"/>
      <c r="K29" s="17"/>
    </row>
    <row r="30" spans="1:11">
      <c r="A30" s="2" t="str">
        <f>LISTES!B7</f>
        <v>1e TCVA</v>
      </c>
      <c r="B30" s="7" t="s">
        <v>29</v>
      </c>
      <c r="C30" s="12"/>
      <c r="D30" s="3"/>
      <c r="E30" s="12"/>
      <c r="F30" s="13"/>
      <c r="G30" s="12"/>
      <c r="H30" s="3"/>
      <c r="I30" s="3"/>
      <c r="J30" s="3"/>
      <c r="K30" s="14"/>
    </row>
    <row r="31" spans="1:11">
      <c r="A31" s="4" t="str">
        <f>LISTES!B7</f>
        <v>1e TCVA</v>
      </c>
      <c r="B31" s="7" t="s">
        <v>30</v>
      </c>
      <c r="C31" s="15"/>
      <c r="D31" s="5"/>
      <c r="E31" s="15"/>
      <c r="F31" s="16"/>
      <c r="G31" s="15"/>
      <c r="H31" s="5"/>
      <c r="I31" s="5"/>
      <c r="J31" s="5"/>
      <c r="K31" s="17"/>
    </row>
    <row r="32" spans="1:11">
      <c r="A32" s="2" t="str">
        <f>LISTES!B8</f>
        <v>1e CF</v>
      </c>
      <c r="B32" s="7" t="s">
        <v>26</v>
      </c>
      <c r="C32" s="12"/>
      <c r="D32" s="3"/>
      <c r="E32" s="12"/>
      <c r="F32" s="13"/>
      <c r="G32" s="12"/>
      <c r="H32" s="3"/>
      <c r="I32" s="3"/>
      <c r="J32" s="3"/>
      <c r="K32" s="14"/>
    </row>
    <row r="33" spans="1:11">
      <c r="A33" s="4" t="str">
        <f>LISTES!B8</f>
        <v>1e CF</v>
      </c>
      <c r="B33" s="7" t="s">
        <v>27</v>
      </c>
      <c r="C33" s="15"/>
      <c r="D33" s="5"/>
      <c r="E33" s="15"/>
      <c r="F33" s="16"/>
      <c r="G33" s="15"/>
      <c r="H33" s="5"/>
      <c r="I33" s="5"/>
      <c r="J33" s="5"/>
      <c r="K33" s="17"/>
    </row>
    <row r="34" spans="1:11">
      <c r="A34" s="2" t="str">
        <f>LISTES!B8</f>
        <v>1e CF</v>
      </c>
      <c r="B34" s="7" t="s">
        <v>28</v>
      </c>
      <c r="C34" s="12"/>
      <c r="D34" s="3"/>
      <c r="E34" s="12"/>
      <c r="F34" s="13"/>
      <c r="G34" s="12"/>
      <c r="H34" s="3"/>
      <c r="I34" s="3"/>
      <c r="J34" s="3"/>
      <c r="K34" s="14"/>
    </row>
    <row r="35" spans="1:11">
      <c r="A35" s="4" t="str">
        <f>LISTES!B8</f>
        <v>1e CF</v>
      </c>
      <c r="B35" s="7" t="s">
        <v>29</v>
      </c>
      <c r="C35" s="15"/>
      <c r="D35" s="5"/>
      <c r="E35" s="15"/>
      <c r="F35" s="16"/>
      <c r="G35" s="15"/>
      <c r="H35" s="5"/>
      <c r="I35" s="5"/>
      <c r="J35" s="5"/>
      <c r="K35" s="17"/>
    </row>
    <row r="36" spans="1:11">
      <c r="A36" s="2" t="str">
        <f>LISTES!B8</f>
        <v>1e CF</v>
      </c>
      <c r="B36" s="7" t="s">
        <v>30</v>
      </c>
      <c r="C36" s="12"/>
      <c r="D36" s="3"/>
      <c r="E36" s="12"/>
      <c r="F36" s="13"/>
      <c r="G36" s="12"/>
      <c r="H36" s="3"/>
      <c r="I36" s="3"/>
      <c r="J36" s="3"/>
      <c r="K36" s="14"/>
    </row>
    <row r="37" spans="1:11">
      <c r="A37" s="4" t="str">
        <f>LISTES!B9</f>
        <v>1e CGEA</v>
      </c>
      <c r="B37" s="7" t="s">
        <v>26</v>
      </c>
      <c r="C37" s="15"/>
      <c r="D37" s="5"/>
      <c r="E37" s="15"/>
      <c r="F37" s="16"/>
      <c r="G37" s="15"/>
      <c r="H37" s="5"/>
      <c r="I37" s="5"/>
      <c r="J37" s="5"/>
      <c r="K37" s="17"/>
    </row>
    <row r="38" spans="1:11">
      <c r="A38" s="2" t="str">
        <f>LISTES!B9</f>
        <v>1e CGEA</v>
      </c>
      <c r="B38" s="7" t="s">
        <v>27</v>
      </c>
      <c r="C38" s="12"/>
      <c r="D38" s="3"/>
      <c r="E38" s="12"/>
      <c r="F38" s="13"/>
      <c r="G38" s="12"/>
      <c r="H38" s="3"/>
      <c r="I38" s="3"/>
      <c r="J38" s="3"/>
      <c r="K38" s="14"/>
    </row>
    <row r="39" spans="1:11">
      <c r="A39" s="4" t="str">
        <f>LISTES!B9</f>
        <v>1e CGEA</v>
      </c>
      <c r="B39" s="7" t="s">
        <v>28</v>
      </c>
      <c r="C39" s="15"/>
      <c r="D39" s="5"/>
      <c r="E39" s="15"/>
      <c r="F39" s="16"/>
      <c r="G39" s="15"/>
      <c r="H39" s="5"/>
      <c r="I39" s="5"/>
      <c r="J39" s="5"/>
      <c r="K39" s="17"/>
    </row>
    <row r="40" spans="1:11">
      <c r="A40" s="2" t="str">
        <f>LISTES!B9</f>
        <v>1e CGEA</v>
      </c>
      <c r="B40" s="7" t="s">
        <v>29</v>
      </c>
      <c r="C40" s="12"/>
      <c r="D40" s="3"/>
      <c r="E40" s="12"/>
      <c r="F40" s="13"/>
      <c r="G40" s="12"/>
      <c r="H40" s="3"/>
      <c r="I40" s="3"/>
      <c r="J40" s="3"/>
      <c r="K40" s="14"/>
    </row>
    <row r="41" spans="1:11">
      <c r="A41" s="4" t="str">
        <f>LISTES!B9</f>
        <v>1e CGEA</v>
      </c>
      <c r="B41" s="7" t="s">
        <v>30</v>
      </c>
      <c r="C41" s="15"/>
      <c r="D41" s="5"/>
      <c r="E41" s="15"/>
      <c r="F41" s="16"/>
      <c r="G41" s="15"/>
      <c r="H41" s="5"/>
      <c r="I41" s="5"/>
      <c r="J41" s="5"/>
      <c r="K41" s="17"/>
    </row>
    <row r="42" spans="1:11">
      <c r="A42" s="2" t="str">
        <f>LISTES!B10</f>
        <v>1e STAV</v>
      </c>
      <c r="B42" s="7" t="s">
        <v>26</v>
      </c>
      <c r="C42" s="12"/>
      <c r="D42" s="3"/>
      <c r="E42" s="12"/>
      <c r="F42" s="13"/>
      <c r="G42" s="12"/>
      <c r="H42" s="3"/>
      <c r="I42" s="3"/>
      <c r="J42" s="3"/>
      <c r="K42" s="14"/>
    </row>
    <row r="43" spans="1:11">
      <c r="A43" s="4" t="str">
        <f>LISTES!B10</f>
        <v>1e STAV</v>
      </c>
      <c r="B43" s="7" t="s">
        <v>27</v>
      </c>
      <c r="C43" s="15"/>
      <c r="D43" s="5"/>
      <c r="E43" s="15"/>
      <c r="F43" s="16"/>
      <c r="G43" s="15"/>
      <c r="H43" s="5"/>
      <c r="I43" s="5"/>
      <c r="J43" s="5"/>
      <c r="K43" s="17"/>
    </row>
    <row r="44" spans="1:11">
      <c r="A44" s="2" t="str">
        <f>LISTES!B10</f>
        <v>1e STAV</v>
      </c>
      <c r="B44" s="7" t="s">
        <v>28</v>
      </c>
      <c r="C44" s="12"/>
      <c r="D44" s="3"/>
      <c r="E44" s="12"/>
      <c r="F44" s="3"/>
      <c r="G44" s="12"/>
      <c r="H44" s="3"/>
      <c r="I44" s="3"/>
      <c r="J44" s="3"/>
      <c r="K44" s="14"/>
    </row>
    <row r="45" spans="1:11">
      <c r="A45" s="4" t="str">
        <f>LISTES!B10</f>
        <v>1e STAV</v>
      </c>
      <c r="B45" s="7" t="s">
        <v>29</v>
      </c>
      <c r="C45" s="15"/>
      <c r="D45" s="5"/>
      <c r="E45" s="15"/>
      <c r="F45" s="16"/>
      <c r="G45" s="15"/>
      <c r="H45" s="5"/>
      <c r="I45" s="5"/>
      <c r="J45" s="5"/>
      <c r="K45" s="17"/>
    </row>
    <row r="46" spans="1:11" ht="15.75">
      <c r="A46" s="2" t="str">
        <f>LISTES!B10</f>
        <v>1e STAV</v>
      </c>
      <c r="B46" s="7" t="s">
        <v>30</v>
      </c>
      <c r="C46" s="12"/>
      <c r="D46" s="3"/>
      <c r="E46" s="12"/>
      <c r="F46" s="13"/>
      <c r="G46" s="12"/>
      <c r="H46" s="3"/>
      <c r="I46" s="3"/>
      <c r="J46" s="18"/>
      <c r="K46" s="19"/>
    </row>
    <row r="47" spans="1:11">
      <c r="A47" s="4" t="str">
        <f>LISTES!B11</f>
        <v>Term TCVA</v>
      </c>
      <c r="B47" s="7" t="s">
        <v>26</v>
      </c>
      <c r="C47" s="15"/>
      <c r="D47" s="5"/>
      <c r="E47" s="15"/>
      <c r="F47" s="16"/>
      <c r="G47" s="15"/>
      <c r="H47" s="5"/>
      <c r="I47" s="5"/>
      <c r="J47" s="5"/>
      <c r="K47" s="17"/>
    </row>
    <row r="48" spans="1:11">
      <c r="A48" s="2" t="str">
        <f>LISTES!B11</f>
        <v>Term TCVA</v>
      </c>
      <c r="B48" s="7" t="s">
        <v>27</v>
      </c>
      <c r="C48" s="12"/>
      <c r="D48" s="3"/>
      <c r="E48" s="12"/>
      <c r="F48" s="13"/>
      <c r="G48" s="12"/>
      <c r="H48" s="3"/>
      <c r="I48" s="3"/>
      <c r="J48" s="3"/>
      <c r="K48" s="14"/>
    </row>
    <row r="49" spans="1:11">
      <c r="A49" s="4" t="str">
        <f>LISTES!B11</f>
        <v>Term TCVA</v>
      </c>
      <c r="B49" s="7" t="s">
        <v>28</v>
      </c>
      <c r="C49" s="15"/>
      <c r="D49" s="5"/>
      <c r="E49" s="15"/>
      <c r="F49" s="16"/>
      <c r="G49" s="15"/>
      <c r="H49" s="5"/>
      <c r="I49" s="5"/>
      <c r="J49" s="5"/>
      <c r="K49" s="17"/>
    </row>
    <row r="50" spans="1:11">
      <c r="A50" s="2" t="str">
        <f>LISTES!B11</f>
        <v>Term TCVA</v>
      </c>
      <c r="B50" s="7" t="s">
        <v>29</v>
      </c>
      <c r="C50" s="12"/>
      <c r="D50" s="3"/>
      <c r="E50" s="12"/>
      <c r="F50" s="13"/>
      <c r="G50" s="12"/>
      <c r="H50" s="3"/>
      <c r="I50" s="3"/>
      <c r="J50" s="3"/>
      <c r="K50" s="14"/>
    </row>
    <row r="51" spans="1:11">
      <c r="A51" s="4" t="str">
        <f>LISTES!B11</f>
        <v>Term TCVA</v>
      </c>
      <c r="B51" s="7" t="s">
        <v>30</v>
      </c>
      <c r="C51" s="15"/>
      <c r="D51" s="5"/>
      <c r="E51" s="15"/>
      <c r="F51" s="16"/>
      <c r="G51" s="15"/>
      <c r="H51" s="5"/>
      <c r="I51" s="5"/>
      <c r="J51" s="5"/>
      <c r="K51" s="17"/>
    </row>
    <row r="52" spans="1:11">
      <c r="A52" s="2" t="str">
        <f>LISTES!B12</f>
        <v>Term CF</v>
      </c>
      <c r="B52" s="7" t="s">
        <v>26</v>
      </c>
      <c r="C52" s="12"/>
      <c r="D52" s="3"/>
      <c r="E52" s="12"/>
      <c r="F52" s="3"/>
      <c r="G52" s="12"/>
      <c r="H52" s="3"/>
      <c r="I52" s="3"/>
      <c r="J52" s="3"/>
      <c r="K52" s="14"/>
    </row>
    <row r="53" spans="1:11">
      <c r="A53" s="4" t="str">
        <f>LISTES!B12</f>
        <v>Term CF</v>
      </c>
      <c r="B53" s="7" t="s">
        <v>27</v>
      </c>
      <c r="C53" s="15"/>
      <c r="D53" s="5"/>
      <c r="E53" s="15"/>
      <c r="F53" s="16"/>
      <c r="G53" s="15"/>
      <c r="H53" s="5"/>
      <c r="I53" s="5"/>
      <c r="J53" s="5"/>
      <c r="K53" s="17"/>
    </row>
    <row r="54" spans="1:11">
      <c r="A54" s="2" t="str">
        <f>LISTES!B12</f>
        <v>Term CF</v>
      </c>
      <c r="B54" s="7" t="s">
        <v>28</v>
      </c>
      <c r="C54" s="12"/>
      <c r="D54" s="3"/>
      <c r="E54" s="12"/>
      <c r="F54" s="13"/>
      <c r="G54" s="12"/>
      <c r="H54" s="3"/>
      <c r="I54" s="3"/>
      <c r="J54" s="3"/>
      <c r="K54" s="14"/>
    </row>
    <row r="55" spans="1:11">
      <c r="A55" s="4" t="str">
        <f>LISTES!B12</f>
        <v>Term CF</v>
      </c>
      <c r="B55" s="7" t="s">
        <v>29</v>
      </c>
      <c r="C55" s="15"/>
      <c r="D55" s="5"/>
      <c r="E55" s="15"/>
      <c r="F55" s="5"/>
      <c r="G55" s="15"/>
      <c r="H55" s="5"/>
      <c r="I55" s="5"/>
      <c r="J55" s="5"/>
      <c r="K55" s="17"/>
    </row>
    <row r="56" spans="1:11">
      <c r="A56" s="2" t="str">
        <f>LISTES!B12</f>
        <v>Term CF</v>
      </c>
      <c r="B56" s="7" t="s">
        <v>30</v>
      </c>
      <c r="C56" s="12"/>
      <c r="D56" s="3"/>
      <c r="E56" s="12"/>
      <c r="F56" s="13"/>
      <c r="G56" s="12"/>
      <c r="H56" s="3"/>
      <c r="I56" s="3"/>
      <c r="J56" s="3"/>
      <c r="K56" s="14"/>
    </row>
    <row r="57" spans="1:11">
      <c r="A57" s="4" t="str">
        <f>LISTES!B13</f>
        <v>Term CGEA</v>
      </c>
      <c r="B57" s="7" t="s">
        <v>26</v>
      </c>
      <c r="C57" s="15"/>
      <c r="D57" s="5"/>
      <c r="E57" s="15"/>
      <c r="F57" s="16"/>
      <c r="G57" s="15"/>
      <c r="H57" s="5"/>
      <c r="I57" s="5"/>
      <c r="J57" s="5"/>
      <c r="K57" s="17"/>
    </row>
    <row r="58" spans="1:11">
      <c r="A58" s="2" t="str">
        <f>LISTES!B13</f>
        <v>Term CGEA</v>
      </c>
      <c r="B58" s="7" t="s">
        <v>27</v>
      </c>
      <c r="C58" s="12"/>
      <c r="D58" s="3"/>
      <c r="E58" s="12"/>
      <c r="F58" s="13"/>
      <c r="G58" s="12"/>
      <c r="H58" s="3"/>
      <c r="I58" s="3"/>
      <c r="J58" s="3"/>
      <c r="K58" s="14"/>
    </row>
    <row r="59" spans="1:11">
      <c r="A59" s="4" t="str">
        <f>LISTES!B13</f>
        <v>Term CGEA</v>
      </c>
      <c r="B59" s="7" t="s">
        <v>28</v>
      </c>
      <c r="C59" s="15"/>
      <c r="D59" s="5"/>
      <c r="E59" s="15"/>
      <c r="F59" s="16"/>
      <c r="G59" s="15"/>
      <c r="H59" s="5"/>
      <c r="I59" s="5"/>
      <c r="J59" s="5"/>
      <c r="K59" s="17"/>
    </row>
    <row r="60" spans="1:11">
      <c r="A60" s="2" t="str">
        <f>LISTES!B13</f>
        <v>Term CGEA</v>
      </c>
      <c r="B60" s="7" t="s">
        <v>29</v>
      </c>
      <c r="C60" s="12"/>
      <c r="D60" s="3"/>
      <c r="E60" s="12"/>
      <c r="F60" s="13"/>
      <c r="G60" s="12"/>
      <c r="H60" s="3"/>
      <c r="I60" s="3"/>
      <c r="J60" s="3"/>
      <c r="K60" s="14"/>
    </row>
    <row r="61" spans="1:11">
      <c r="A61" s="4" t="str">
        <f>LISTES!B13</f>
        <v>Term CGEA</v>
      </c>
      <c r="B61" s="7" t="s">
        <v>30</v>
      </c>
      <c r="C61" s="15"/>
      <c r="D61" s="5"/>
      <c r="E61" s="15"/>
      <c r="F61" s="16"/>
      <c r="G61" s="15"/>
      <c r="H61" s="5"/>
      <c r="I61" s="5"/>
      <c r="J61" s="5"/>
      <c r="K61" s="17"/>
    </row>
    <row r="62" spans="1:11">
      <c r="A62" s="2" t="str">
        <f>LISTES!B14</f>
        <v>Term STAV</v>
      </c>
      <c r="B62" s="7" t="s">
        <v>26</v>
      </c>
      <c r="C62" s="12"/>
      <c r="D62" s="3"/>
      <c r="E62" s="12"/>
      <c r="F62" s="13"/>
      <c r="G62" s="12"/>
      <c r="H62" s="3"/>
      <c r="I62" s="3"/>
      <c r="J62" s="3"/>
      <c r="K62" s="14"/>
    </row>
    <row r="63" spans="1:11">
      <c r="A63" s="4" t="str">
        <f>LISTES!B14</f>
        <v>Term STAV</v>
      </c>
      <c r="B63" s="7" t="s">
        <v>27</v>
      </c>
      <c r="C63" s="15"/>
      <c r="D63" s="5"/>
      <c r="E63" s="15"/>
      <c r="F63" s="5"/>
      <c r="G63" s="15"/>
      <c r="H63" s="5"/>
      <c r="I63" s="5"/>
      <c r="J63" s="5"/>
      <c r="K63" s="17"/>
    </row>
    <row r="64" spans="1:11">
      <c r="A64" s="2" t="str">
        <f>LISTES!B14</f>
        <v>Term STAV</v>
      </c>
      <c r="B64" s="7" t="s">
        <v>28</v>
      </c>
      <c r="C64" s="12"/>
      <c r="D64" s="3"/>
      <c r="E64" s="12"/>
      <c r="F64" s="13"/>
      <c r="G64" s="12"/>
      <c r="H64" s="3"/>
      <c r="I64" s="3"/>
      <c r="J64" s="3"/>
      <c r="K64" s="14"/>
    </row>
    <row r="65" spans="1:11">
      <c r="A65" s="4" t="str">
        <f>LISTES!B14</f>
        <v>Term STAV</v>
      </c>
      <c r="B65" s="7" t="s">
        <v>29</v>
      </c>
      <c r="C65" s="15"/>
      <c r="D65" s="5"/>
      <c r="E65" s="15"/>
      <c r="F65" s="16"/>
      <c r="G65" s="15"/>
      <c r="H65" s="5"/>
      <c r="I65" s="5"/>
      <c r="J65" s="5"/>
      <c r="K65" s="17"/>
    </row>
    <row r="66" spans="1:11">
      <c r="A66" s="2" t="str">
        <f>LISTES!B14</f>
        <v>Term STAV</v>
      </c>
      <c r="B66" s="7" t="s">
        <v>30</v>
      </c>
      <c r="C66" s="12"/>
      <c r="D66" s="3"/>
      <c r="E66" s="12"/>
      <c r="F66" s="13"/>
      <c r="G66" s="12"/>
      <c r="H66" s="3"/>
      <c r="I66" s="3"/>
      <c r="J66" s="3"/>
      <c r="K66" s="14"/>
    </row>
    <row r="67" spans="1:11">
      <c r="A67" s="4" t="str">
        <f>LISTES!B15</f>
        <v>BTS 1</v>
      </c>
      <c r="B67" s="7" t="s">
        <v>26</v>
      </c>
      <c r="C67" s="15"/>
      <c r="D67" s="5"/>
      <c r="E67" s="15"/>
      <c r="F67" s="16"/>
      <c r="G67" s="15"/>
      <c r="H67" s="5"/>
      <c r="I67" s="5"/>
      <c r="J67" s="5"/>
      <c r="K67" s="17"/>
    </row>
    <row r="68" spans="1:11">
      <c r="A68" s="2" t="str">
        <f>LISTES!B15</f>
        <v>BTS 1</v>
      </c>
      <c r="B68" s="7" t="s">
        <v>27</v>
      </c>
      <c r="C68" s="12"/>
      <c r="D68" s="3"/>
      <c r="E68" s="12"/>
      <c r="F68" s="13"/>
      <c r="G68" s="12"/>
      <c r="H68" s="3"/>
      <c r="I68" s="3"/>
      <c r="J68" s="3"/>
      <c r="K68" s="14"/>
    </row>
    <row r="69" spans="1:11">
      <c r="A69" s="4" t="str">
        <f>LISTES!B15</f>
        <v>BTS 1</v>
      </c>
      <c r="B69" s="7" t="s">
        <v>28</v>
      </c>
      <c r="C69" s="15"/>
      <c r="D69" s="5"/>
      <c r="E69" s="15"/>
      <c r="F69" s="16"/>
      <c r="G69" s="15"/>
      <c r="H69" s="5"/>
      <c r="I69" s="5"/>
      <c r="J69" s="5"/>
      <c r="K69" s="17"/>
    </row>
    <row r="70" spans="1:11">
      <c r="A70" s="2" t="str">
        <f>LISTES!B15</f>
        <v>BTS 1</v>
      </c>
      <c r="B70" s="7" t="s">
        <v>29</v>
      </c>
      <c r="C70" s="12"/>
      <c r="D70" s="3"/>
      <c r="E70" s="12"/>
      <c r="F70" s="13"/>
      <c r="G70" s="12"/>
      <c r="H70" s="3"/>
      <c r="I70" s="3"/>
      <c r="J70" s="3"/>
      <c r="K70" s="14"/>
    </row>
    <row r="71" spans="1:11">
      <c r="A71" s="4" t="str">
        <f>LISTES!B15</f>
        <v>BTS 1</v>
      </c>
      <c r="B71" s="7" t="s">
        <v>30</v>
      </c>
      <c r="C71" s="15"/>
      <c r="D71" s="5"/>
      <c r="E71" s="15"/>
      <c r="F71" s="16"/>
      <c r="G71" s="15"/>
      <c r="H71" s="5"/>
      <c r="I71" s="5"/>
      <c r="J71" s="5"/>
      <c r="K71" s="17"/>
    </row>
    <row r="72" spans="1:11">
      <c r="A72" s="2" t="str">
        <f>LISTES!B16</f>
        <v>BTS 2</v>
      </c>
      <c r="B72" s="7" t="s">
        <v>26</v>
      </c>
      <c r="C72" s="12"/>
      <c r="D72" s="3"/>
      <c r="E72" s="12"/>
      <c r="F72" s="13"/>
      <c r="G72" s="12"/>
      <c r="H72" s="3"/>
      <c r="I72" s="3"/>
      <c r="J72" s="3"/>
      <c r="K72" s="14"/>
    </row>
    <row r="73" spans="1:11" ht="15.75">
      <c r="A73" s="4" t="str">
        <f>LISTES!B16</f>
        <v>BTS 2</v>
      </c>
      <c r="B73" s="7" t="s">
        <v>27</v>
      </c>
      <c r="C73" s="15"/>
      <c r="D73" s="5"/>
      <c r="E73" s="15"/>
      <c r="F73" s="16"/>
      <c r="G73" s="15"/>
      <c r="H73" s="5"/>
      <c r="I73" s="5"/>
      <c r="J73" s="20"/>
      <c r="K73" s="21"/>
    </row>
    <row r="74" spans="1:11" ht="15.75">
      <c r="A74" s="2" t="str">
        <f>LISTES!B16</f>
        <v>BTS 2</v>
      </c>
      <c r="B74" s="7" t="s">
        <v>28</v>
      </c>
      <c r="C74" s="12"/>
      <c r="D74" s="3"/>
      <c r="E74" s="12"/>
      <c r="F74" s="13"/>
      <c r="G74" s="12"/>
      <c r="H74" s="3"/>
      <c r="I74" s="3"/>
      <c r="J74" s="18"/>
      <c r="K74" s="19"/>
    </row>
    <row r="75" spans="1:11">
      <c r="A75" s="4" t="str">
        <f>LISTES!B16</f>
        <v>BTS 2</v>
      </c>
      <c r="B75" s="7" t="s">
        <v>29</v>
      </c>
      <c r="C75" s="15"/>
      <c r="D75" s="5"/>
      <c r="E75" s="15"/>
      <c r="F75" s="16"/>
      <c r="G75" s="15"/>
      <c r="H75" s="5"/>
      <c r="I75" s="5"/>
      <c r="J75" s="5"/>
      <c r="K75" s="17"/>
    </row>
    <row r="76" spans="1:11">
      <c r="A76" s="9" t="str">
        <f>LISTES!B16</f>
        <v>BTS 2</v>
      </c>
      <c r="B76" s="10" t="s">
        <v>30</v>
      </c>
      <c r="C76" s="22"/>
      <c r="D76" s="11"/>
      <c r="E76" s="22"/>
      <c r="F76" s="23"/>
      <c r="G76" s="22"/>
      <c r="H76" s="11"/>
      <c r="I76" s="11"/>
      <c r="J76" s="11"/>
      <c r="K76" s="2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:J34"/>
  <sheetViews>
    <sheetView workbookViewId="0">
      <selection activeCell="D26" sqref="D26"/>
    </sheetView>
  </sheetViews>
  <sheetFormatPr baseColWidth="10" defaultRowHeight="15"/>
  <cols>
    <col min="1" max="1" width="30.42578125" customWidth="1"/>
    <col min="2" max="2" width="17" customWidth="1"/>
    <col min="3" max="3" width="16.42578125" customWidth="1"/>
    <col min="4" max="4" width="31.140625" customWidth="1"/>
    <col min="5" max="5" width="16.5703125" customWidth="1"/>
    <col min="6" max="6" width="16.28515625" customWidth="1"/>
    <col min="7" max="7" width="29.85546875" customWidth="1"/>
    <col min="8" max="8" width="21" customWidth="1"/>
    <col min="9" max="9" width="40" customWidth="1"/>
    <col min="10" max="10" width="37.140625" customWidth="1"/>
    <col min="11" max="11" width="27.7109375" customWidth="1"/>
  </cols>
  <sheetData>
    <row r="1" spans="1:10">
      <c r="A1" s="25" t="s">
        <v>31</v>
      </c>
      <c r="B1" s="26" t="s">
        <v>15</v>
      </c>
      <c r="C1" s="25" t="s">
        <v>32</v>
      </c>
      <c r="D1" s="25" t="s">
        <v>33</v>
      </c>
      <c r="E1" s="25" t="s">
        <v>34</v>
      </c>
      <c r="F1" s="25" t="s">
        <v>35</v>
      </c>
      <c r="G1" s="25" t="s">
        <v>36</v>
      </c>
      <c r="H1" s="25" t="s">
        <v>32</v>
      </c>
      <c r="I1" s="25" t="s">
        <v>37</v>
      </c>
      <c r="J1" s="25" t="s">
        <v>38</v>
      </c>
    </row>
    <row r="2" spans="1:10" ht="15.75">
      <c r="A2" s="25">
        <v>158</v>
      </c>
      <c r="B2" s="6" t="s">
        <v>12</v>
      </c>
      <c r="C2" s="25" t="s">
        <v>39</v>
      </c>
      <c r="D2" s="25">
        <v>132</v>
      </c>
      <c r="E2" s="25" t="s">
        <v>40</v>
      </c>
      <c r="F2" s="30" t="s">
        <v>41</v>
      </c>
      <c r="G2" s="27" t="s">
        <v>42</v>
      </c>
      <c r="H2" s="25" t="s">
        <v>43</v>
      </c>
      <c r="I2" s="27">
        <v>105</v>
      </c>
      <c r="J2" s="25">
        <v>145</v>
      </c>
    </row>
    <row r="3" spans="1:10" ht="15.75">
      <c r="A3" s="25">
        <v>159</v>
      </c>
      <c r="B3" s="6" t="s">
        <v>11</v>
      </c>
      <c r="C3" s="25" t="s">
        <v>44</v>
      </c>
      <c r="D3" s="25">
        <v>133</v>
      </c>
      <c r="E3" s="25" t="s">
        <v>45</v>
      </c>
      <c r="F3" s="30" t="s">
        <v>46</v>
      </c>
      <c r="G3" s="27" t="s">
        <v>47</v>
      </c>
      <c r="H3" s="28" t="s">
        <v>48</v>
      </c>
      <c r="I3" s="27">
        <v>106</v>
      </c>
      <c r="J3" s="25">
        <v>147</v>
      </c>
    </row>
    <row r="4" spans="1:10" ht="15.75">
      <c r="A4" s="25">
        <v>160</v>
      </c>
      <c r="B4" s="6" t="s">
        <v>2</v>
      </c>
      <c r="C4" s="25" t="s">
        <v>49</v>
      </c>
      <c r="D4" s="25">
        <v>134</v>
      </c>
      <c r="E4" s="25"/>
      <c r="F4" s="30" t="s">
        <v>50</v>
      </c>
      <c r="G4" s="27"/>
      <c r="H4" s="27"/>
      <c r="I4" s="27">
        <v>104</v>
      </c>
      <c r="J4" s="25">
        <v>146</v>
      </c>
    </row>
    <row r="5" spans="1:10" ht="15.75">
      <c r="A5" s="25">
        <v>167</v>
      </c>
      <c r="B5" s="6" t="s">
        <v>7</v>
      </c>
      <c r="C5" s="25"/>
      <c r="D5" s="25">
        <v>141</v>
      </c>
      <c r="E5" s="25"/>
      <c r="F5" s="30"/>
      <c r="G5" s="27"/>
      <c r="H5" s="27"/>
      <c r="I5" s="27">
        <v>114</v>
      </c>
      <c r="J5" s="25">
        <v>152</v>
      </c>
    </row>
    <row r="6" spans="1:10" ht="15.75">
      <c r="A6" s="25">
        <v>168</v>
      </c>
      <c r="B6" s="6" t="s">
        <v>5</v>
      </c>
      <c r="C6" s="25"/>
      <c r="D6" s="25">
        <v>149</v>
      </c>
      <c r="E6" s="25"/>
      <c r="F6" s="30"/>
      <c r="G6" s="27"/>
      <c r="H6" s="27"/>
      <c r="I6" s="27">
        <v>113</v>
      </c>
      <c r="J6" s="25">
        <v>153</v>
      </c>
    </row>
    <row r="7" spans="1:10" ht="15.75">
      <c r="A7" s="25">
        <v>166</v>
      </c>
      <c r="B7" s="6" t="s">
        <v>10</v>
      </c>
      <c r="C7" s="25"/>
      <c r="D7" s="25">
        <v>142</v>
      </c>
      <c r="E7" s="25"/>
      <c r="F7" s="30"/>
      <c r="G7" s="27"/>
      <c r="H7" s="27"/>
      <c r="I7" s="27">
        <v>115</v>
      </c>
      <c r="J7" s="25">
        <v>154</v>
      </c>
    </row>
    <row r="8" spans="1:10" ht="15.75">
      <c r="A8" s="25">
        <v>169</v>
      </c>
      <c r="B8" s="6" t="s">
        <v>14</v>
      </c>
      <c r="C8" s="25"/>
      <c r="D8" s="25">
        <v>143</v>
      </c>
      <c r="E8" s="25"/>
      <c r="F8" s="30"/>
      <c r="G8" s="25"/>
      <c r="H8" s="25"/>
      <c r="I8" s="25">
        <v>119</v>
      </c>
      <c r="J8" s="27"/>
    </row>
    <row r="9" spans="1:10" ht="15.75">
      <c r="A9" s="25">
        <v>164</v>
      </c>
      <c r="B9" s="6" t="s">
        <v>6</v>
      </c>
      <c r="C9" s="25"/>
      <c r="D9" s="25">
        <v>144</v>
      </c>
      <c r="E9" s="25"/>
      <c r="F9" s="30"/>
      <c r="G9" s="25"/>
      <c r="H9" s="25"/>
      <c r="I9" s="25">
        <v>112</v>
      </c>
      <c r="J9" s="27"/>
    </row>
    <row r="10" spans="1:10" ht="15.75">
      <c r="A10" s="25">
        <v>170</v>
      </c>
      <c r="B10" s="6" t="s">
        <v>8</v>
      </c>
      <c r="C10" s="28"/>
      <c r="D10" s="25">
        <v>148</v>
      </c>
      <c r="E10" s="25"/>
      <c r="F10" s="30"/>
      <c r="G10" s="25"/>
      <c r="H10" s="25"/>
      <c r="I10" s="25">
        <v>117</v>
      </c>
      <c r="J10" s="27"/>
    </row>
    <row r="11" spans="1:10" ht="15.75">
      <c r="A11" s="25">
        <v>163</v>
      </c>
      <c r="B11" s="6" t="s">
        <v>1</v>
      </c>
      <c r="C11" s="28"/>
      <c r="D11" s="25"/>
      <c r="E11" s="25"/>
      <c r="F11" s="30"/>
      <c r="G11" s="25"/>
      <c r="H11" s="25"/>
      <c r="I11" s="25">
        <v>111</v>
      </c>
      <c r="J11" s="27"/>
    </row>
    <row r="12" spans="1:10" ht="15.75">
      <c r="A12" s="25">
        <v>172</v>
      </c>
      <c r="B12" s="6" t="s">
        <v>0</v>
      </c>
      <c r="C12" s="28"/>
      <c r="D12" s="25"/>
      <c r="E12" s="25"/>
      <c r="F12" s="30"/>
      <c r="G12" s="27"/>
      <c r="H12" s="27"/>
      <c r="I12" s="27">
        <v>118</v>
      </c>
      <c r="J12" s="27"/>
    </row>
    <row r="13" spans="1:10" ht="15.75">
      <c r="A13" s="27">
        <v>179</v>
      </c>
      <c r="B13" s="6" t="s">
        <v>9</v>
      </c>
      <c r="C13" s="27"/>
      <c r="D13" s="27"/>
      <c r="E13" s="27"/>
      <c r="F13" s="30"/>
      <c r="G13" s="27"/>
      <c r="H13" s="27"/>
      <c r="I13" s="27">
        <v>110</v>
      </c>
      <c r="J13" s="27"/>
    </row>
    <row r="14" spans="1:10" ht="15.75">
      <c r="A14" s="27">
        <v>178</v>
      </c>
      <c r="B14" s="6" t="s">
        <v>13</v>
      </c>
      <c r="C14" s="27"/>
      <c r="D14" s="27"/>
      <c r="E14" s="27"/>
      <c r="F14" s="30"/>
      <c r="G14" s="27"/>
      <c r="H14" s="27"/>
      <c r="I14" s="27">
        <v>116</v>
      </c>
      <c r="J14" s="27"/>
    </row>
    <row r="15" spans="1:10" ht="15.75">
      <c r="A15" s="27">
        <v>177</v>
      </c>
      <c r="B15" s="6" t="s">
        <v>3</v>
      </c>
      <c r="C15" s="27"/>
      <c r="D15" s="27"/>
      <c r="E15" s="27"/>
      <c r="F15" s="30"/>
      <c r="G15" s="27"/>
      <c r="H15" s="27"/>
      <c r="I15" s="27">
        <v>126</v>
      </c>
      <c r="J15" s="27"/>
    </row>
    <row r="16" spans="1:10" ht="15.75">
      <c r="A16" s="27">
        <v>180</v>
      </c>
      <c r="B16" s="6" t="s">
        <v>4</v>
      </c>
      <c r="C16" s="27"/>
      <c r="D16" s="27"/>
      <c r="E16" s="6"/>
      <c r="F16" s="30"/>
      <c r="G16" s="27"/>
      <c r="H16" s="6"/>
      <c r="I16" s="27">
        <v>127</v>
      </c>
      <c r="J16" s="6"/>
    </row>
    <row r="17" spans="1:10">
      <c r="A17" s="27">
        <v>171</v>
      </c>
      <c r="B17" s="6"/>
      <c r="C17" s="27"/>
      <c r="D17" s="27"/>
      <c r="E17" s="6"/>
      <c r="F17" s="6"/>
      <c r="G17" s="27"/>
      <c r="H17" s="6"/>
      <c r="I17" s="27">
        <v>124</v>
      </c>
      <c r="J17" s="6"/>
    </row>
    <row r="18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>
      <c r="A20" s="6"/>
      <c r="B20" s="6"/>
      <c r="C20" s="6"/>
      <c r="D20" s="6"/>
      <c r="E20" s="6"/>
      <c r="F20" s="6"/>
      <c r="G20" s="6"/>
      <c r="H20" s="6"/>
      <c r="I20" s="6"/>
      <c r="J20" s="6"/>
    </row>
    <row r="26" spans="1:10">
      <c r="C26" s="25"/>
    </row>
    <row r="27" spans="1:10">
      <c r="C27" s="25"/>
    </row>
    <row r="28" spans="1:10">
      <c r="C28" s="25"/>
    </row>
    <row r="29" spans="1:10">
      <c r="C29" s="25"/>
    </row>
    <row r="30" spans="1:10">
      <c r="C30" s="25"/>
    </row>
    <row r="31" spans="1:10">
      <c r="C31" s="25"/>
    </row>
    <row r="32" spans="1:10">
      <c r="C32" s="25"/>
    </row>
    <row r="33" spans="3:3">
      <c r="C33" s="25"/>
    </row>
    <row r="34" spans="3:3">
      <c r="C34" s="25"/>
    </row>
  </sheetData>
  <conditionalFormatting sqref="A19">
    <cfRule type="expression" dxfId="2" priority="1">
      <formula>IF(F19,1)</formula>
    </cfRule>
    <cfRule type="expression" dxfId="1" priority="2">
      <formula>IF(E19,1)</formula>
    </cfRule>
    <cfRule type="expression" dxfId="0" priority="3">
      <formula>IF(D19,1)</formula>
    </cfRule>
  </conditionalFormatting>
  <dataValidations count="1">
    <dataValidation type="list" allowBlank="1" showInputMessage="1" showErrorMessage="1" sqref="B1">
      <formula1>Classe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/>
  <dimension ref="A1:K58"/>
  <sheetViews>
    <sheetView topLeftCell="A46" workbookViewId="0">
      <selection activeCell="F2" sqref="F2"/>
    </sheetView>
  </sheetViews>
  <sheetFormatPr baseColWidth="10" defaultRowHeight="15"/>
  <cols>
    <col min="1" max="1" width="15.7109375" customWidth="1"/>
    <col min="2" max="2" width="22.5703125" hidden="1" customWidth="1"/>
    <col min="3" max="3" width="22.7109375" hidden="1" customWidth="1"/>
    <col min="4" max="4" width="25.7109375" customWidth="1"/>
    <col min="5" max="5" width="20.7109375" customWidth="1"/>
    <col min="6" max="8" width="16.7109375" customWidth="1"/>
    <col min="9" max="11" width="0" hidden="1" customWidth="1"/>
  </cols>
  <sheetData>
    <row r="1" spans="1:11" ht="19.5" thickBot="1">
      <c r="A1" s="45" t="s">
        <v>51</v>
      </c>
      <c r="B1" s="45"/>
      <c r="C1" s="45"/>
      <c r="D1" s="45"/>
      <c r="E1" s="46" t="str">
        <f>"Année:  " &amp;Accueil!C18</f>
        <v>Année:  2017</v>
      </c>
      <c r="F1" s="47" t="str">
        <f>Accueil!D18</f>
        <v xml:space="preserve"> / 2018</v>
      </c>
      <c r="G1" s="46" t="s">
        <v>52</v>
      </c>
      <c r="H1" s="48" t="e">
        <f>SUM(K3:K97)</f>
        <v>#VALUE!</v>
      </c>
      <c r="I1" s="49"/>
      <c r="J1" s="49"/>
    </row>
    <row r="2" spans="1:11" ht="16.5" thickBot="1">
      <c r="A2" s="50" t="s">
        <v>53</v>
      </c>
      <c r="B2" s="51"/>
      <c r="C2" s="51"/>
      <c r="D2" s="51" t="s">
        <v>54</v>
      </c>
      <c r="E2" s="51" t="s">
        <v>55</v>
      </c>
      <c r="F2" s="51" t="s">
        <v>56</v>
      </c>
      <c r="G2" s="52" t="s">
        <v>57</v>
      </c>
      <c r="H2" s="53" t="s">
        <v>58</v>
      </c>
      <c r="I2" s="54"/>
      <c r="J2" s="54"/>
    </row>
    <row r="3" spans="1:11" ht="15.75">
      <c r="A3" s="55"/>
      <c r="B3" s="56" t="e">
        <f>IF(ROW()-2&lt;=$K$3,ROW()-2,"")</f>
        <v>#VALUE!</v>
      </c>
      <c r="C3" s="57" t="e">
        <f>IF(B3="","",$A$5)</f>
        <v>#VALUE!</v>
      </c>
      <c r="D3" s="58" t="e">
        <f>IF(C3="","",INDEX(Tableaulistesenfants[Nom],MATCH(B3,Tableaulistesenfants[Séquence19],0),))</f>
        <v>#VALUE!</v>
      </c>
      <c r="E3" s="58" t="e">
        <f>IF(C3="","",INDEX(Tableaulistesenfants[Prénom],MATCH(B3,Tableaulistesenfants[Séquence19],0),))</f>
        <v>#VALUE!</v>
      </c>
      <c r="F3" s="57" t="e">
        <f>IF(C3="","",INDEX(Tableaulistesenfants[Classe],MATCH(B3,Tableaulistesenfants[Séquence19],0),))</f>
        <v>#VALUE!</v>
      </c>
      <c r="G3" s="57" t="e">
        <f>IF(C3="","",INDEX(Tableaulistesenfants[Dimanche],MATCH(B3,Tableaulistesenfants[Séquence19],0),))</f>
        <v>#VALUE!</v>
      </c>
      <c r="H3" s="59" t="e">
        <f>IF(C3="","",INDEX(Tableaulistesenfants[Mercredi],MATCH(B3,Tableaulistesenfants[Séquence19],0),))</f>
        <v>#VALUE!</v>
      </c>
      <c r="I3" s="60"/>
      <c r="J3" s="61"/>
      <c r="K3" s="62" t="e">
        <f>SUM(Tableaulistesenfants[Occurrence18])</f>
        <v>#VALUE!</v>
      </c>
    </row>
    <row r="4" spans="1:11" ht="15.75">
      <c r="A4" s="63"/>
      <c r="B4" s="64" t="e">
        <f>IF(ROW()-2&lt;=$K$3,ROW()-2,"")</f>
        <v>#VALUE!</v>
      </c>
      <c r="C4" s="65" t="e">
        <f>IF(B4="","",$A$5)</f>
        <v>#VALUE!</v>
      </c>
      <c r="D4" s="66" t="e">
        <f>IF(C4="","",INDEX(Tableaulistesenfants[Nom],MATCH(B4,Tableaulistesenfants[Séquence19],0),))</f>
        <v>#VALUE!</v>
      </c>
      <c r="E4" s="66" t="e">
        <f>IF(C4="","",INDEX(Tableaulistesenfants[Prénom],MATCH(B4,Tableaulistesenfants[Séquence19],0),))</f>
        <v>#VALUE!</v>
      </c>
      <c r="F4" s="65" t="e">
        <f>IF(C4="","",INDEX(Tableaulistesenfants[Classe],MATCH(B4,Tableaulistesenfants[Séquence19],0),))</f>
        <v>#VALUE!</v>
      </c>
      <c r="G4" s="65" t="e">
        <f>IF(C4="","",INDEX(Tableaulistesenfants[Dimanche],MATCH(B4,Tableaulistesenfants[Séquence19],0),))</f>
        <v>#VALUE!</v>
      </c>
      <c r="H4" s="67" t="e">
        <f>IF(C4="","",INDEX(Tableaulistesenfants[Mercredi],MATCH(B4,Tableaulistesenfants[Séquence19],0),))</f>
        <v>#VALUE!</v>
      </c>
      <c r="I4" s="60"/>
      <c r="J4" s="61"/>
    </row>
    <row r="5" spans="1:11" ht="15.75">
      <c r="A5" s="68">
        <v>132</v>
      </c>
      <c r="B5" s="64" t="e">
        <f>IF(ROW()-2&lt;=$K$3,ROW()-2,"")</f>
        <v>#VALUE!</v>
      </c>
      <c r="C5" s="65" t="e">
        <f>IF(B5="","",$A$5)</f>
        <v>#VALUE!</v>
      </c>
      <c r="D5" s="66" t="e">
        <f>IF(C5="","",INDEX(Tableaulistesenfants[Nom],MATCH(B5,Tableaulistesenfants[Séquence19],0),))</f>
        <v>#VALUE!</v>
      </c>
      <c r="E5" s="66" t="e">
        <f>IF(C5="","",INDEX(Tableaulistesenfants[Prénom],MATCH(B5,Tableaulistesenfants[Séquence19],0),))</f>
        <v>#VALUE!</v>
      </c>
      <c r="F5" s="65" t="e">
        <f>IF(C5="","",INDEX(Tableaulistesenfants[Classe],MATCH(B5,Tableaulistesenfants[Séquence19],0),))</f>
        <v>#VALUE!</v>
      </c>
      <c r="G5" s="65" t="e">
        <f>IF(C5="","",INDEX(Tableaulistesenfants[Dimanche],MATCH(B5,Tableaulistesenfants[Séquence19],0),))</f>
        <v>#VALUE!</v>
      </c>
      <c r="H5" s="67" t="e">
        <f>IF(C5="","",INDEX(Tableaulistesenfants[Mercredi],MATCH(B5,Tableaulistesenfants[Séquence19],0),))</f>
        <v>#VALUE!</v>
      </c>
      <c r="I5" s="60"/>
      <c r="J5" s="61"/>
    </row>
    <row r="6" spans="1:11" ht="15.75">
      <c r="A6" s="63"/>
      <c r="B6" s="64" t="e">
        <f>IF(ROW()-2&lt;=$K$3,ROW()-2,"")</f>
        <v>#VALUE!</v>
      </c>
      <c r="C6" s="65" t="e">
        <f>IF(B6="","",$A$5)</f>
        <v>#VALUE!</v>
      </c>
      <c r="D6" s="66" t="e">
        <f>IF(C6="","",INDEX(Tableaulistesenfants[Nom],MATCH(B6,Tableaulistesenfants[Séquence19],0),))</f>
        <v>#VALUE!</v>
      </c>
      <c r="E6" s="66" t="e">
        <f>IF(C6="","",INDEX(Tableaulistesenfants[Prénom],MATCH(B6,Tableaulistesenfants[Séquence19],0),))</f>
        <v>#VALUE!</v>
      </c>
      <c r="F6" s="65" t="e">
        <f>IF(C6="","",INDEX(Tableaulistesenfants[Classe],MATCH(B6,Tableaulistesenfants[Séquence19],0),))</f>
        <v>#VALUE!</v>
      </c>
      <c r="G6" s="65" t="e">
        <f>IF(C6="","",INDEX(Tableaulistesenfants[Dimanche],MATCH(B6,Tableaulistesenfants[Séquence19],0),))</f>
        <v>#VALUE!</v>
      </c>
      <c r="H6" s="67" t="e">
        <f>IF(C6="","",INDEX(Tableaulistesenfants[Mercredi],MATCH(B6,Tableaulistesenfants[Séquence19],0),))</f>
        <v>#VALUE!</v>
      </c>
      <c r="I6" s="60"/>
      <c r="J6" s="61"/>
    </row>
    <row r="7" spans="1:11" ht="16.5" thickBot="1">
      <c r="A7" s="69"/>
      <c r="B7" s="70" t="e">
        <f>IF(ROW()-2&lt;=$K$3,ROW()-2,"")</f>
        <v>#VALUE!</v>
      </c>
      <c r="C7" s="71" t="e">
        <f>IF(B7="","",$A$5)</f>
        <v>#VALUE!</v>
      </c>
      <c r="D7" s="72" t="e">
        <f>IF(C7="","",INDEX(Tableaulistesenfants[Nom],MATCH(B7,Tableaulistesenfants[Séquence19],0),))</f>
        <v>#VALUE!</v>
      </c>
      <c r="E7" s="72" t="e">
        <f>IF(C7="","",INDEX(Tableaulistesenfants[Prénom],MATCH(B7,Tableaulistesenfants[Séquence19],0),))</f>
        <v>#VALUE!</v>
      </c>
      <c r="F7" s="71" t="e">
        <f>IF(C7="","",INDEX(Tableaulistesenfants[Classe],MATCH(B7,Tableaulistesenfants[Séquence19],0),))</f>
        <v>#VALUE!</v>
      </c>
      <c r="G7" s="71" t="e">
        <f>IF(C7="","",INDEX(Tableaulistesenfants[Dimanche],MATCH(B7,Tableaulistesenfants[Séquence19],0),))</f>
        <v>#VALUE!</v>
      </c>
      <c r="H7" s="73" t="e">
        <f>IF(C7="","",INDEX(Tableaulistesenfants[Mercredi],MATCH(B7,Tableaulistesenfants[Séquence19],0),))</f>
        <v>#VALUE!</v>
      </c>
      <c r="I7" s="60"/>
      <c r="J7" s="61"/>
    </row>
    <row r="8" spans="1:11" ht="16.5" thickBot="1">
      <c r="A8" s="74"/>
      <c r="B8" s="74"/>
      <c r="C8" s="74"/>
      <c r="D8" s="75"/>
      <c r="E8" s="75"/>
      <c r="F8" s="76"/>
      <c r="G8" s="77"/>
      <c r="H8" s="78"/>
      <c r="I8" s="60"/>
      <c r="J8" s="61"/>
      <c r="K8" s="77"/>
    </row>
    <row r="9" spans="1:11" ht="15.75">
      <c r="A9" s="55"/>
      <c r="B9" s="56" t="e">
        <f>IF(ROW()-8&lt;=$K$9,ROW()-8,"")</f>
        <v>#VALUE!</v>
      </c>
      <c r="C9" s="57" t="e">
        <f>IF(B9="","",$A$11)</f>
        <v>#VALUE!</v>
      </c>
      <c r="D9" s="58" t="e">
        <f>IF(C9="","",INDEX(Tableaulistesenfants[Nom],MATCH(B9,Tableaulistesenfants[Séquence20],0),))</f>
        <v>#VALUE!</v>
      </c>
      <c r="E9" s="58" t="e">
        <f>IF(C9="","",INDEX(Tableaulistesenfants[Prénom],MATCH(B9,Tableaulistesenfants[Séquence20],0),))</f>
        <v>#VALUE!</v>
      </c>
      <c r="F9" s="57" t="e">
        <f>IF(C9="","",INDEX(Tableaulistesenfants[Classe],MATCH(B9,Tableaulistesenfants[Séquence20],0),))</f>
        <v>#VALUE!</v>
      </c>
      <c r="G9" s="57" t="e">
        <f>IF(C9="","",INDEX(Tableaulistesenfants[Dimanche],MATCH(B9,Tableaulistesenfants[Séquence20],0),))</f>
        <v>#VALUE!</v>
      </c>
      <c r="H9" s="59" t="e">
        <f>IF(C9="","",INDEX(Tableaulistesenfants[Mercredi],MATCH(B9,Tableaulistesenfants[Séquence20],0),))</f>
        <v>#VALUE!</v>
      </c>
      <c r="I9" s="60"/>
      <c r="J9" s="61"/>
      <c r="K9" s="62" t="e">
        <f>SUM(Tableaulistesenfants[Occurrence19])</f>
        <v>#VALUE!</v>
      </c>
    </row>
    <row r="10" spans="1:11" ht="15.75">
      <c r="A10" s="63"/>
      <c r="B10" s="64" t="e">
        <f>IF(ROW()-8&lt;=$K$9,ROW()-8,"")</f>
        <v>#VALUE!</v>
      </c>
      <c r="C10" s="65" t="e">
        <f>IF(B10="","",$A$11)</f>
        <v>#VALUE!</v>
      </c>
      <c r="D10" s="66" t="e">
        <f>IF(C10="","",INDEX(Tableaulistesenfants[Nom],MATCH(B10,Tableaulistesenfants[Séquence20],0),))</f>
        <v>#VALUE!</v>
      </c>
      <c r="E10" s="66" t="e">
        <f>IF(C10="","",INDEX(Tableaulistesenfants[Prénom],MATCH(B10,Tableaulistesenfants[Séquence20],0),))</f>
        <v>#VALUE!</v>
      </c>
      <c r="F10" s="65" t="e">
        <f>IF(C10="","",INDEX(Tableaulistesenfants[Classe],MATCH(B10,Tableaulistesenfants[Séquence20],0),))</f>
        <v>#VALUE!</v>
      </c>
      <c r="G10" s="65" t="e">
        <f>IF(C10="","",INDEX(Tableaulistesenfants[Dimanche],MATCH(B10,Tableaulistesenfants[Séquence20],0),))</f>
        <v>#VALUE!</v>
      </c>
      <c r="H10" s="67" t="e">
        <f>IF(C10="","",INDEX(Tableaulistesenfants[Mercredi],MATCH(B10,Tableaulistesenfants[Séquence20],0),))</f>
        <v>#VALUE!</v>
      </c>
      <c r="I10" s="60"/>
      <c r="J10" s="61"/>
    </row>
    <row r="11" spans="1:11" ht="15.75">
      <c r="A11" s="68">
        <v>133</v>
      </c>
      <c r="B11" s="64" t="e">
        <f>IF(ROW()-8&lt;=$K$9,ROW()-8,"")</f>
        <v>#VALUE!</v>
      </c>
      <c r="C11" s="65" t="e">
        <f>IF(B11="","",$A$11)</f>
        <v>#VALUE!</v>
      </c>
      <c r="D11" s="66" t="e">
        <f>IF(C11="","",INDEX(Tableaulistesenfants[Nom],MATCH(B11,Tableaulistesenfants[Séquence20],0),))</f>
        <v>#VALUE!</v>
      </c>
      <c r="E11" s="66" t="e">
        <f>IF(C11="","",INDEX(Tableaulistesenfants[Prénom],MATCH(B11,Tableaulistesenfants[Séquence20],0),))</f>
        <v>#VALUE!</v>
      </c>
      <c r="F11" s="65" t="e">
        <f>IF(C11="","",INDEX(Tableaulistesenfants[Classe],MATCH(B11,Tableaulistesenfants[Séquence20],0),))</f>
        <v>#VALUE!</v>
      </c>
      <c r="G11" s="65" t="e">
        <f>IF(C11="","",INDEX(Tableaulistesenfants[Dimanche],MATCH(B11,Tableaulistesenfants[Séquence20],0),))</f>
        <v>#VALUE!</v>
      </c>
      <c r="H11" s="67" t="e">
        <f>IF(C11="","",INDEX(Tableaulistesenfants[Mercredi],MATCH(B11,Tableaulistesenfants[Séquence20],0),))</f>
        <v>#VALUE!</v>
      </c>
      <c r="I11" s="60"/>
      <c r="J11" s="61"/>
    </row>
    <row r="12" spans="1:11" ht="15.75">
      <c r="A12" s="63"/>
      <c r="B12" s="64" t="e">
        <f>IF(ROW()-8&lt;=$K$9,ROW()-8,"")</f>
        <v>#VALUE!</v>
      </c>
      <c r="C12" s="65" t="e">
        <f>IF(B12="","",$A$11)</f>
        <v>#VALUE!</v>
      </c>
      <c r="D12" s="66" t="e">
        <f>IF(C12="","",INDEX(Tableaulistesenfants[Nom],MATCH(B12,Tableaulistesenfants[Séquence20],0),))</f>
        <v>#VALUE!</v>
      </c>
      <c r="E12" s="66" t="e">
        <f>IF(C12="","",INDEX(Tableaulistesenfants[Prénom],MATCH(B12,Tableaulistesenfants[Séquence20],0),))</f>
        <v>#VALUE!</v>
      </c>
      <c r="F12" s="65" t="e">
        <f>IF(C12="","",INDEX(Tableaulistesenfants[Classe],MATCH(B12,Tableaulistesenfants[Séquence20],0),))</f>
        <v>#VALUE!</v>
      </c>
      <c r="G12" s="65" t="e">
        <f>IF(C12="","",INDEX(Tableaulistesenfants[Dimanche],MATCH(B12,Tableaulistesenfants[Séquence20],0),))</f>
        <v>#VALUE!</v>
      </c>
      <c r="H12" s="67" t="e">
        <f>IF(C12="","",INDEX(Tableaulistesenfants[Mercredi],MATCH(B12,Tableaulistesenfants[Séquence20],0),))</f>
        <v>#VALUE!</v>
      </c>
      <c r="I12" s="60"/>
      <c r="J12" s="61"/>
    </row>
    <row r="13" spans="1:11" ht="16.5" thickBot="1">
      <c r="A13" s="69"/>
      <c r="B13" s="70" t="e">
        <f>IF(ROW()-8&lt;=$K$9,ROW()-8,"")</f>
        <v>#VALUE!</v>
      </c>
      <c r="C13" s="71" t="e">
        <f>IF(B13="","",$A$11)</f>
        <v>#VALUE!</v>
      </c>
      <c r="D13" s="72" t="e">
        <f>IF(C13="","",INDEX(Tableaulistesenfants[Nom],MATCH(B13,Tableaulistesenfants[Séquence20],0),))</f>
        <v>#VALUE!</v>
      </c>
      <c r="E13" s="72" t="e">
        <f>IF(C13="","",INDEX(Tableaulistesenfants[Prénom],MATCH(B13,Tableaulistesenfants[Séquence20],0),))</f>
        <v>#VALUE!</v>
      </c>
      <c r="F13" s="71" t="e">
        <f>IF(C13="","",INDEX(Tableaulistesenfants[Classe],MATCH(B13,Tableaulistesenfants[Séquence20],0),))</f>
        <v>#VALUE!</v>
      </c>
      <c r="G13" s="71" t="e">
        <f>IF(C13="","",INDEX(Tableaulistesenfants[Dimanche],MATCH(B13,Tableaulistesenfants[Séquence20],0),))</f>
        <v>#VALUE!</v>
      </c>
      <c r="H13" s="73" t="e">
        <f>IF(C13="","",INDEX(Tableaulistesenfants[Mercredi],MATCH(B13,Tableaulistesenfants[Séquence20],0),))</f>
        <v>#VALUE!</v>
      </c>
      <c r="I13" s="60"/>
      <c r="J13" s="61"/>
    </row>
    <row r="14" spans="1:11" ht="16.5" thickBot="1">
      <c r="A14" s="74"/>
      <c r="B14" s="74"/>
      <c r="C14" s="74"/>
      <c r="D14" s="79"/>
      <c r="E14" s="79"/>
      <c r="F14" s="80"/>
      <c r="G14" s="77"/>
      <c r="H14" s="78"/>
      <c r="I14" s="60"/>
      <c r="J14" s="61"/>
      <c r="K14" s="77"/>
    </row>
    <row r="15" spans="1:11" ht="15.75">
      <c r="A15" s="81"/>
      <c r="B15" s="56" t="e">
        <f>IF(ROW()-14&lt;=$K$15,ROW()-14,"")</f>
        <v>#VALUE!</v>
      </c>
      <c r="C15" s="57" t="e">
        <f>IF(B15="","",$A$17)</f>
        <v>#VALUE!</v>
      </c>
      <c r="D15" s="58" t="e">
        <f>IF(C15="","",INDEX(Tableaulistesenfants[Nom],MATCH(B15,Tableaulistesenfants[Séquence21],0),))</f>
        <v>#VALUE!</v>
      </c>
      <c r="E15" s="58" t="e">
        <f>IF(C15="","",INDEX(Tableaulistesenfants[Prénom],MATCH(B15,Tableaulistesenfants[Séquence21],0),))</f>
        <v>#VALUE!</v>
      </c>
      <c r="F15" s="57" t="e">
        <f>IF(C15="","",INDEX(Tableaulistesenfants[Classe],MATCH(B15,Tableaulistesenfants[Séquence21],0),))</f>
        <v>#VALUE!</v>
      </c>
      <c r="G15" s="57" t="e">
        <f>IF(C15="","",INDEX(Tableaulistesenfants[Dimanche],MATCH(B15,Tableaulistesenfants[Séquence21],0),))</f>
        <v>#VALUE!</v>
      </c>
      <c r="H15" s="59" t="e">
        <f>IF(C15="","",INDEX(Tableaulistesenfants[Mercredi],MATCH(B15,Tableaulistesenfants[Séquence21],0),))</f>
        <v>#VALUE!</v>
      </c>
      <c r="I15" s="60"/>
      <c r="J15" s="61"/>
      <c r="K15" s="62" t="e">
        <f>SUM(Tableaulistesenfants[Occurrence20])</f>
        <v>#VALUE!</v>
      </c>
    </row>
    <row r="16" spans="1:11" ht="15.75">
      <c r="A16" s="68"/>
      <c r="B16" s="64" t="e">
        <f>IF(ROW()-14&lt;=$K$15,ROW()-14,"")</f>
        <v>#VALUE!</v>
      </c>
      <c r="C16" s="65" t="e">
        <f>IF(B16="","",$A$17)</f>
        <v>#VALUE!</v>
      </c>
      <c r="D16" s="66" t="e">
        <f>IF(C16="","",INDEX(Tableaulistesenfants[Nom],MATCH(B16,Tableaulistesenfants[Séquence21],0),))</f>
        <v>#VALUE!</v>
      </c>
      <c r="E16" s="66" t="e">
        <f>IF(C16="","",INDEX(Tableaulistesenfants[Prénom],MATCH(B16,Tableaulistesenfants[Séquence21],0),))</f>
        <v>#VALUE!</v>
      </c>
      <c r="F16" s="65" t="e">
        <f>IF(C16="","",INDEX(Tableaulistesenfants[Classe],MATCH(B16,Tableaulistesenfants[Séquence21],0),))</f>
        <v>#VALUE!</v>
      </c>
      <c r="G16" s="65" t="e">
        <f>IF(C16="","",INDEX(Tableaulistesenfants[Dimanche],MATCH(B16,Tableaulistesenfants[Séquence21],0),))</f>
        <v>#VALUE!</v>
      </c>
      <c r="H16" s="67" t="e">
        <f>IF(C16="","",INDEX(Tableaulistesenfants[Mercredi],MATCH(B16,Tableaulistesenfants[Séquence21],0),))</f>
        <v>#VALUE!</v>
      </c>
      <c r="I16" s="60"/>
      <c r="J16" s="61"/>
    </row>
    <row r="17" spans="1:11" ht="15.75">
      <c r="A17" s="68">
        <v>134</v>
      </c>
      <c r="B17" s="64" t="e">
        <f>IF(ROW()-14&lt;=$K$15,ROW()-14,"")</f>
        <v>#VALUE!</v>
      </c>
      <c r="C17" s="65" t="e">
        <f>IF(B17="","",$A$17)</f>
        <v>#VALUE!</v>
      </c>
      <c r="D17" s="66" t="e">
        <f>IF(C17="","",INDEX(Tableaulistesenfants[Nom],MATCH(B17,Tableaulistesenfants[Séquence21],0),))</f>
        <v>#VALUE!</v>
      </c>
      <c r="E17" s="66" t="e">
        <f>IF(C17="","",INDEX(Tableaulistesenfants[Prénom],MATCH(B17,Tableaulistesenfants[Séquence21],0),))</f>
        <v>#VALUE!</v>
      </c>
      <c r="F17" s="65" t="e">
        <f>IF(C17="","",INDEX(Tableaulistesenfants[Classe],MATCH(B17,Tableaulistesenfants[Séquence21],0),))</f>
        <v>#VALUE!</v>
      </c>
      <c r="G17" s="65" t="e">
        <f>IF(C17="","",INDEX(Tableaulistesenfants[Dimanche],MATCH(B17,Tableaulistesenfants[Séquence21],0),))</f>
        <v>#VALUE!</v>
      </c>
      <c r="H17" s="67" t="e">
        <f>IF(C17="","",INDEX(Tableaulistesenfants[Mercredi],MATCH(B17,Tableaulistesenfants[Séquence21],0),))</f>
        <v>#VALUE!</v>
      </c>
      <c r="I17" s="60"/>
      <c r="J17" s="61"/>
    </row>
    <row r="18" spans="1:11" ht="15.75">
      <c r="A18" s="68"/>
      <c r="B18" s="64" t="e">
        <f>IF(ROW()-14&lt;=$K$15,ROW()-14,"")</f>
        <v>#VALUE!</v>
      </c>
      <c r="C18" s="65" t="e">
        <f>IF(B18="","",$A$17)</f>
        <v>#VALUE!</v>
      </c>
      <c r="D18" s="66" t="e">
        <f>IF(C18="","",INDEX(Tableaulistesenfants[Nom],MATCH(B18,Tableaulistesenfants[Séquence21],0),))</f>
        <v>#VALUE!</v>
      </c>
      <c r="E18" s="66" t="e">
        <f>IF(C18="","",INDEX(Tableaulistesenfants[Prénom],MATCH(B18,Tableaulistesenfants[Séquence21],0),))</f>
        <v>#VALUE!</v>
      </c>
      <c r="F18" s="65" t="e">
        <f>IF(C18="","",INDEX(Tableaulistesenfants[Classe],MATCH(B18,Tableaulistesenfants[Séquence21],0),))</f>
        <v>#VALUE!</v>
      </c>
      <c r="G18" s="65" t="e">
        <f>IF(C18="","",INDEX(Tableaulistesenfants[Dimanche],MATCH(B18,Tableaulistesenfants[Séquence21],0),))</f>
        <v>#VALUE!</v>
      </c>
      <c r="H18" s="67" t="e">
        <f>IF(C18="","",INDEX(Tableaulistesenfants[Mercredi],MATCH(B18,Tableaulistesenfants[Séquence21],0),))</f>
        <v>#VALUE!</v>
      </c>
      <c r="I18" s="60"/>
      <c r="J18" s="61"/>
    </row>
    <row r="19" spans="1:11" ht="16.5" thickBot="1">
      <c r="A19" s="82"/>
      <c r="B19" s="70" t="e">
        <f>IF(ROW()-14&lt;=$K$15,ROW()-14,"")</f>
        <v>#VALUE!</v>
      </c>
      <c r="C19" s="71" t="e">
        <f>IF(B19="","",$A$17)</f>
        <v>#VALUE!</v>
      </c>
      <c r="D19" s="72" t="e">
        <f>IF(C19="","",INDEX(Tableaulistesenfants[Nom],MATCH(B19,Tableaulistesenfants[Séquence21],0),))</f>
        <v>#VALUE!</v>
      </c>
      <c r="E19" s="72" t="e">
        <f>IF(C19="","",INDEX(Tableaulistesenfants[Prénom],MATCH(B19,Tableaulistesenfants[Séquence21],0),))</f>
        <v>#VALUE!</v>
      </c>
      <c r="F19" s="71" t="e">
        <f>IF(C19="","",INDEX(Tableaulistesenfants[Classe],MATCH(B19,Tableaulistesenfants[Séquence21],0),))</f>
        <v>#VALUE!</v>
      </c>
      <c r="G19" s="71" t="e">
        <f>IF(C19="","",INDEX(Tableaulistesenfants[Dimanche],MATCH(B19,Tableaulistesenfants[Séquence21],0),))</f>
        <v>#VALUE!</v>
      </c>
      <c r="H19" s="73" t="e">
        <f>IF(C19="","",INDEX(Tableaulistesenfants[Mercredi],MATCH(B19,Tableaulistesenfants[Séquence21],0),))</f>
        <v>#VALUE!</v>
      </c>
      <c r="I19" s="60"/>
      <c r="J19" s="61"/>
    </row>
    <row r="20" spans="1:11" ht="16.5" thickBot="1">
      <c r="A20" s="74"/>
      <c r="B20" s="74"/>
      <c r="C20" s="74"/>
      <c r="D20" s="79"/>
      <c r="E20" s="79"/>
      <c r="F20" s="80"/>
      <c r="G20" s="77"/>
      <c r="H20" s="78"/>
      <c r="I20" s="60"/>
      <c r="J20" s="61"/>
      <c r="K20" s="77"/>
    </row>
    <row r="21" spans="1:11" ht="15.75">
      <c r="A21" s="81"/>
      <c r="B21" s="56" t="e">
        <f>IF(ROW()-20&lt;=$K$21,ROW()-20,"")</f>
        <v>#VALUE!</v>
      </c>
      <c r="C21" s="57" t="e">
        <f>IF(B21="","",$A$23)</f>
        <v>#VALUE!</v>
      </c>
      <c r="D21" s="58" t="e">
        <f>IF(C21="","",INDEX(Tableaulistesenfants[Nom],MATCH(B21,Tableaulistesenfants[Séquence22],0),))</f>
        <v>#VALUE!</v>
      </c>
      <c r="E21" s="58" t="e">
        <f>IF(C21="","",INDEX(Tableaulistesenfants[Prénom],MATCH(B21,Tableaulistesenfants[Séquence22],0),))</f>
        <v>#VALUE!</v>
      </c>
      <c r="F21" s="57" t="e">
        <f>IF(C21="","",INDEX(Tableaulistesenfants[Classe],MATCH(B21,Tableaulistesenfants[Séquence22],0),))</f>
        <v>#VALUE!</v>
      </c>
      <c r="G21" s="57" t="e">
        <f>IF(C21="","",INDEX(Tableaulistesenfants[Dimanche],MATCH(B21,Tableaulistesenfants[Séquence22],0),))</f>
        <v>#VALUE!</v>
      </c>
      <c r="H21" s="59" t="e">
        <f>IF(C21="","",INDEX(Tableaulistesenfants[Mercredi],MATCH(B21,Tableaulistesenfants[Séquence22],0),))</f>
        <v>#VALUE!</v>
      </c>
      <c r="I21" s="60"/>
      <c r="J21" s="61"/>
      <c r="K21" s="62" t="e">
        <f>SUM(Tableaulistesenfants[Occurrence21])</f>
        <v>#VALUE!</v>
      </c>
    </row>
    <row r="22" spans="1:11" ht="15.75">
      <c r="A22" s="68"/>
      <c r="B22" s="64" t="e">
        <f>IF(ROW()-20&lt;=$K$21,ROW()-20,"")</f>
        <v>#VALUE!</v>
      </c>
      <c r="C22" s="65" t="e">
        <f>IF(B22="","",$A$23)</f>
        <v>#VALUE!</v>
      </c>
      <c r="D22" s="66" t="e">
        <f>IF(C22="","",INDEX(Tableaulistesenfants[Nom],MATCH(B22,Tableaulistesenfants[Séquence22],0),))</f>
        <v>#VALUE!</v>
      </c>
      <c r="E22" s="66" t="e">
        <f>IF(C22="","",INDEX(Tableaulistesenfants[Prénom],MATCH(B22,Tableaulistesenfants[Séquence22],0),))</f>
        <v>#VALUE!</v>
      </c>
      <c r="F22" s="65" t="e">
        <f>IF(C22="","",INDEX(Tableaulistesenfants[Classe],MATCH(B22,Tableaulistesenfants[Séquence22],0),))</f>
        <v>#VALUE!</v>
      </c>
      <c r="G22" s="65" t="e">
        <f>IF(C22="","",INDEX(Tableaulistesenfants[Dimanche],MATCH(B22,Tableaulistesenfants[Séquence22],0),))</f>
        <v>#VALUE!</v>
      </c>
      <c r="H22" s="67" t="e">
        <f>IF(C22="","",INDEX(Tableaulistesenfants[Mercredi],MATCH(B22,Tableaulistesenfants[Séquence22],0),))</f>
        <v>#VALUE!</v>
      </c>
      <c r="I22" s="60"/>
      <c r="J22" s="61"/>
    </row>
    <row r="23" spans="1:11" ht="15.75">
      <c r="A23" s="68">
        <v>141</v>
      </c>
      <c r="B23" s="64" t="e">
        <f>IF(ROW()-20&lt;=$K$21,ROW()-20,"")</f>
        <v>#VALUE!</v>
      </c>
      <c r="C23" s="65" t="e">
        <f>IF(B23="","",$A$23)</f>
        <v>#VALUE!</v>
      </c>
      <c r="D23" s="66" t="e">
        <f>IF(C23="","",INDEX(Tableaulistesenfants[Nom],MATCH(B23,Tableaulistesenfants[Séquence22],0),))</f>
        <v>#VALUE!</v>
      </c>
      <c r="E23" s="66" t="e">
        <f>IF(C23="","",INDEX(Tableaulistesenfants[Prénom],MATCH(B23,Tableaulistesenfants[Séquence22],0),))</f>
        <v>#VALUE!</v>
      </c>
      <c r="F23" s="65" t="e">
        <f>IF(C23="","",INDEX(Tableaulistesenfants[Classe],MATCH(B23,Tableaulistesenfants[Séquence22],0),))</f>
        <v>#VALUE!</v>
      </c>
      <c r="G23" s="65" t="e">
        <f>IF(C23="","",INDEX(Tableaulistesenfants[Dimanche],MATCH(B23,Tableaulistesenfants[Séquence22],0),))</f>
        <v>#VALUE!</v>
      </c>
      <c r="H23" s="67" t="e">
        <f>IF(C23="","",INDEX(Tableaulistesenfants[Mercredi],MATCH(B23,Tableaulistesenfants[Séquence22],0),))</f>
        <v>#VALUE!</v>
      </c>
      <c r="I23" s="60"/>
      <c r="J23" s="61"/>
    </row>
    <row r="24" spans="1:11" ht="15.75">
      <c r="A24" s="68"/>
      <c r="B24" s="64" t="e">
        <f>IF(ROW()-20&lt;=$K$21,ROW()-20,"")</f>
        <v>#VALUE!</v>
      </c>
      <c r="C24" s="65" t="e">
        <f>IF(B24="","",$A$23)</f>
        <v>#VALUE!</v>
      </c>
      <c r="D24" s="66" t="e">
        <f>IF(C24="","",INDEX(Tableaulistesenfants[Nom],MATCH(B24,Tableaulistesenfants[Séquence22],0),))</f>
        <v>#VALUE!</v>
      </c>
      <c r="E24" s="66" t="e">
        <f>IF(C24="","",INDEX(Tableaulistesenfants[Prénom],MATCH(B24,Tableaulistesenfants[Séquence22],0),))</f>
        <v>#VALUE!</v>
      </c>
      <c r="F24" s="65" t="e">
        <f>IF(C24="","",INDEX(Tableaulistesenfants[Classe],MATCH(B24,Tableaulistesenfants[Séquence22],0),))</f>
        <v>#VALUE!</v>
      </c>
      <c r="G24" s="65" t="e">
        <f>IF(C24="","",INDEX(Tableaulistesenfants[Dimanche],MATCH(B24,Tableaulistesenfants[Séquence22],0),))</f>
        <v>#VALUE!</v>
      </c>
      <c r="H24" s="67" t="e">
        <f>IF(C24="","",INDEX(Tableaulistesenfants[Mercredi],MATCH(B24,Tableaulistesenfants[Séquence22],0),))</f>
        <v>#VALUE!</v>
      </c>
      <c r="I24" s="60"/>
      <c r="J24" s="61"/>
    </row>
    <row r="25" spans="1:11" ht="16.5" thickBot="1">
      <c r="A25" s="82"/>
      <c r="B25" s="70" t="e">
        <f>IF(ROW()-20&lt;=$K$21,ROW()-20,"")</f>
        <v>#VALUE!</v>
      </c>
      <c r="C25" s="71" t="e">
        <f>IF(B25="","",$A$23)</f>
        <v>#VALUE!</v>
      </c>
      <c r="D25" s="72" t="e">
        <f>IF(C25="","",INDEX(Tableaulistesenfants[Nom],MATCH(B25,Tableaulistesenfants[Séquence22],0),))</f>
        <v>#VALUE!</v>
      </c>
      <c r="E25" s="72" t="e">
        <f>IF(C25="","",INDEX(Tableaulistesenfants[Prénom],MATCH(B25,Tableaulistesenfants[Séquence22],0),))</f>
        <v>#VALUE!</v>
      </c>
      <c r="F25" s="71" t="e">
        <f>IF(C25="","",INDEX(Tableaulistesenfants[Classe],MATCH(B25,Tableaulistesenfants[Séquence22],0),))</f>
        <v>#VALUE!</v>
      </c>
      <c r="G25" s="71" t="e">
        <f>IF(C25="","",INDEX(Tableaulistesenfants[Dimanche],MATCH(B25,Tableaulistesenfants[Séquence22],0),))</f>
        <v>#VALUE!</v>
      </c>
      <c r="H25" s="73" t="e">
        <f>IF(C25="","",INDEX(Tableaulistesenfants[Mercredi],MATCH(B25,Tableaulistesenfants[Séquence22],0),))</f>
        <v>#VALUE!</v>
      </c>
      <c r="I25" s="60"/>
      <c r="J25" s="61"/>
    </row>
    <row r="26" spans="1:11" ht="16.5" thickBot="1">
      <c r="A26" s="74"/>
      <c r="B26" s="74"/>
      <c r="C26" s="74"/>
      <c r="D26" s="79"/>
      <c r="E26" s="79"/>
      <c r="F26" s="80"/>
      <c r="G26" s="77"/>
      <c r="H26" s="78"/>
      <c r="I26" s="60"/>
      <c r="J26" s="61"/>
      <c r="K26" s="77"/>
    </row>
    <row r="27" spans="1:11" ht="15.75">
      <c r="A27" s="81"/>
      <c r="B27" s="56" t="e">
        <f>IF(ROW()-26&lt;=$K$27,ROW()-26,"")</f>
        <v>#VALUE!</v>
      </c>
      <c r="C27" s="83" t="e">
        <f>IF(B27="","",$A$29)</f>
        <v>#VALUE!</v>
      </c>
      <c r="D27" s="84" t="e">
        <f>IF(C27="","",INDEX(Tableaulistesenfants[Nom],MATCH(B27,Tableaulistesenfants[Séquence23],0),))</f>
        <v>#VALUE!</v>
      </c>
      <c r="E27" s="58" t="e">
        <f>IF(C27="","",INDEX(Tableaulistesenfants[Prénom],MATCH(B27,Tableaulistesenfants[Séquence23],0),))</f>
        <v>#VALUE!</v>
      </c>
      <c r="F27" s="57" t="e">
        <f>IF(C27="","",INDEX(Tableaulistesenfants[Classe],MATCH(B27,Tableaulistesenfants[Séquence23],0),))</f>
        <v>#VALUE!</v>
      </c>
      <c r="G27" s="57" t="e">
        <f>IF(C27="","",INDEX(Tableaulistesenfants[Dimanche],MATCH(B27,Tableaulistesenfants[Séquence23],0),))</f>
        <v>#VALUE!</v>
      </c>
      <c r="H27" s="59" t="e">
        <f>IF(C27="","",INDEX(Tableaulistesenfants[Mercredi],MATCH(B27,Tableaulistesenfants[Séquence23],0),))</f>
        <v>#VALUE!</v>
      </c>
      <c r="I27" s="60"/>
      <c r="J27" s="61"/>
      <c r="K27" s="62" t="e">
        <f>SUM(Tableaulistesenfants[Occurrence22])</f>
        <v>#VALUE!</v>
      </c>
    </row>
    <row r="28" spans="1:11" ht="15.75">
      <c r="A28" s="68"/>
      <c r="B28" s="64" t="e">
        <f>IF(ROW()-26&lt;=$K$27,ROW()-26,"")</f>
        <v>#VALUE!</v>
      </c>
      <c r="C28" s="85" t="e">
        <f>IF(B28="","",$A$29)</f>
        <v>#VALUE!</v>
      </c>
      <c r="D28" s="86" t="e">
        <f>IF(C28="","",INDEX(Tableaulistesenfants[Nom],MATCH(B28,Tableaulistesenfants[Séquence23],0),))</f>
        <v>#VALUE!</v>
      </c>
      <c r="E28" s="66" t="e">
        <f>IF(C28="","",INDEX(Tableaulistesenfants[Prénom],MATCH(B28,Tableaulistesenfants[Séquence23],0),))</f>
        <v>#VALUE!</v>
      </c>
      <c r="F28" s="65" t="e">
        <f>IF(C28="","",INDEX(Tableaulistesenfants[Classe],MATCH(B28,Tableaulistesenfants[Séquence23],0),))</f>
        <v>#VALUE!</v>
      </c>
      <c r="G28" s="65" t="e">
        <f>IF(C28="","",INDEX(Tableaulistesenfants[Dimanche],MATCH(B28,Tableaulistesenfants[Séquence23],0),))</f>
        <v>#VALUE!</v>
      </c>
      <c r="H28" s="67" t="e">
        <f>IF(C28="","",INDEX(Tableaulistesenfants[Mercredi],MATCH(B28,Tableaulistesenfants[Séquence23],0),))</f>
        <v>#VALUE!</v>
      </c>
      <c r="I28" s="60"/>
      <c r="J28" s="61"/>
    </row>
    <row r="29" spans="1:11" ht="15.75">
      <c r="A29" s="68">
        <v>149</v>
      </c>
      <c r="B29" s="64" t="e">
        <f>IF(ROW()-26&lt;=$K$27,ROW()-26,"")</f>
        <v>#VALUE!</v>
      </c>
      <c r="C29" s="85" t="e">
        <f>IF(B29="","",$A$29)</f>
        <v>#VALUE!</v>
      </c>
      <c r="D29" s="86" t="e">
        <f>IF(C29="","",INDEX(Tableaulistesenfants[Nom],MATCH(B29,Tableaulistesenfants[Séquence23],0),))</f>
        <v>#VALUE!</v>
      </c>
      <c r="E29" s="66" t="e">
        <f>IF(C29="","",INDEX(Tableaulistesenfants[Prénom],MATCH(B29,Tableaulistesenfants[Séquence23],0),))</f>
        <v>#VALUE!</v>
      </c>
      <c r="F29" s="65" t="e">
        <f>IF(C29="","",INDEX(Tableaulistesenfants[Classe],MATCH(B29,Tableaulistesenfants[Séquence23],0),))</f>
        <v>#VALUE!</v>
      </c>
      <c r="G29" s="65" t="e">
        <f>IF(C29="","",INDEX(Tableaulistesenfants[Dimanche],MATCH(B29,Tableaulistesenfants[Séquence23],0),))</f>
        <v>#VALUE!</v>
      </c>
      <c r="H29" s="67" t="e">
        <f>IF(C29="","",INDEX(Tableaulistesenfants[Mercredi],MATCH(B29,Tableaulistesenfants[Séquence23],0),))</f>
        <v>#VALUE!</v>
      </c>
      <c r="I29" s="60"/>
      <c r="J29" s="61"/>
    </row>
    <row r="30" spans="1:11" ht="15.75">
      <c r="A30" s="68"/>
      <c r="B30" s="64" t="e">
        <f>IF(ROW()-26&lt;=$K$27,ROW()-26,"")</f>
        <v>#VALUE!</v>
      </c>
      <c r="C30" s="85" t="e">
        <f>IF(B30="","",$A$29)</f>
        <v>#VALUE!</v>
      </c>
      <c r="D30" s="86" t="e">
        <f>IF(C30="","",INDEX(Tableaulistesenfants[Nom],MATCH(B30,Tableaulistesenfants[Séquence23],0),))</f>
        <v>#VALUE!</v>
      </c>
      <c r="E30" s="66" t="e">
        <f>IF(C30="","",INDEX(Tableaulistesenfants[Prénom],MATCH(B30,Tableaulistesenfants[Séquence23],0),))</f>
        <v>#VALUE!</v>
      </c>
      <c r="F30" s="65" t="e">
        <f>IF(C30="","",INDEX(Tableaulistesenfants[Classe],MATCH(B30,Tableaulistesenfants[Séquence23],0),))</f>
        <v>#VALUE!</v>
      </c>
      <c r="G30" s="65" t="e">
        <f>IF(C30="","",INDEX(Tableaulistesenfants[Dimanche],MATCH(B30,Tableaulistesenfants[Séquence23],0),))</f>
        <v>#VALUE!</v>
      </c>
      <c r="H30" s="67" t="e">
        <f>IF(C30="","",INDEX(Tableaulistesenfants[Mercredi],MATCH(B30,Tableaulistesenfants[Séquence23],0),))</f>
        <v>#VALUE!</v>
      </c>
      <c r="I30" s="60"/>
      <c r="J30" s="61"/>
    </row>
    <row r="31" spans="1:11" ht="16.5" thickBot="1">
      <c r="A31" s="82"/>
      <c r="B31" s="70" t="e">
        <f>IF(ROW()-26&lt;=$K$27,ROW()-26,"")</f>
        <v>#VALUE!</v>
      </c>
      <c r="C31" s="87" t="e">
        <f>IF(B31="","",$A$29)</f>
        <v>#VALUE!</v>
      </c>
      <c r="D31" s="88" t="e">
        <f>IF(C31="","",INDEX(Tableaulistesenfants[Nom],MATCH(B31,Tableaulistesenfants[Séquence23],0),))</f>
        <v>#VALUE!</v>
      </c>
      <c r="E31" s="72" t="e">
        <f>IF(C31="","",INDEX(Tableaulistesenfants[Prénom],MATCH(B31,Tableaulistesenfants[Séquence23],0),))</f>
        <v>#VALUE!</v>
      </c>
      <c r="F31" s="71" t="e">
        <f>IF(C31="","",INDEX(Tableaulistesenfants[Classe],MATCH(B31,Tableaulistesenfants[Séquence23],0),))</f>
        <v>#VALUE!</v>
      </c>
      <c r="G31" s="71" t="e">
        <f>IF(C31="","",INDEX(Tableaulistesenfants[Dimanche],MATCH(B31,Tableaulistesenfants[Séquence23],0),))</f>
        <v>#VALUE!</v>
      </c>
      <c r="H31" s="73" t="e">
        <f>IF(C31="","",INDEX(Tableaulistesenfants[Mercredi],MATCH(B31,Tableaulistesenfants[Séquence23],0),))</f>
        <v>#VALUE!</v>
      </c>
      <c r="I31" s="60"/>
      <c r="J31" s="61"/>
    </row>
    <row r="32" spans="1:11" ht="16.5" thickBot="1">
      <c r="A32" s="74"/>
      <c r="B32" s="74"/>
      <c r="C32" s="74"/>
      <c r="D32" s="79"/>
      <c r="E32" s="79"/>
      <c r="F32" s="89" t="str">
        <f>IF(C32="","",INDEX(Tableaulistesenfants[Classe],MATCH(B32,Tableaulistesenfants[Séquence7],0),))</f>
        <v/>
      </c>
      <c r="G32" s="77"/>
      <c r="H32" s="78"/>
      <c r="I32" s="60"/>
      <c r="J32" s="61"/>
      <c r="K32" s="77"/>
    </row>
    <row r="33" spans="1:11" ht="15.75">
      <c r="A33" s="81"/>
      <c r="B33" s="56" t="e">
        <f>IF(ROW()-32&lt;=$K$33,ROW()-32,"")</f>
        <v>#VALUE!</v>
      </c>
      <c r="C33" s="57" t="e">
        <f>IF(B33="","",$A$35)</f>
        <v>#VALUE!</v>
      </c>
      <c r="D33" s="58" t="e">
        <f>IF(C33="","",INDEX(Tableaulistesenfants[Nom],MATCH(B33,Tableaulistesenfants[Séquence24],0),))</f>
        <v>#VALUE!</v>
      </c>
      <c r="E33" s="58" t="e">
        <f>IF(C33="","",INDEX(Tableaulistesenfants[Prénom],MATCH(B33,Tableaulistesenfants[Séquence24],0),))</f>
        <v>#VALUE!</v>
      </c>
      <c r="F33" s="57" t="e">
        <f>IF(C33="","",INDEX(Tableaulistesenfants[Classe],MATCH(B33,Tableaulistesenfants[Séquence24],0),))</f>
        <v>#VALUE!</v>
      </c>
      <c r="G33" s="57" t="e">
        <f>IF(C33="","",INDEX(Tableaulistesenfants[Dimanche],MATCH(B33,Tableaulistesenfants[Séquence24],0),))</f>
        <v>#VALUE!</v>
      </c>
      <c r="H33" s="59" t="e">
        <f>IF(C33="","",INDEX(Tableaulistesenfants[Mercredi],MATCH(B33,Tableaulistesenfants[Séquence24],0),))</f>
        <v>#VALUE!</v>
      </c>
      <c r="I33" s="60"/>
      <c r="J33" s="61"/>
      <c r="K33" s="62" t="e">
        <f>SUM(Tableaulistesenfants[Occurrence23])</f>
        <v>#VALUE!</v>
      </c>
    </row>
    <row r="34" spans="1:11" ht="15.75">
      <c r="A34" s="68"/>
      <c r="B34" s="64" t="e">
        <f>IF(ROW()-32&lt;=$K$33,ROW()-32,"")</f>
        <v>#VALUE!</v>
      </c>
      <c r="C34" s="65" t="e">
        <f>IF(B34="","",$A$35)</f>
        <v>#VALUE!</v>
      </c>
      <c r="D34" s="66" t="e">
        <f>IF(C34="","",INDEX(Tableaulistesenfants[Nom],MATCH(B34,Tableaulistesenfants[Séquence24],0),))</f>
        <v>#VALUE!</v>
      </c>
      <c r="E34" s="66" t="e">
        <f>IF(C34="","",INDEX(Tableaulistesenfants[Prénom],MATCH(B34,Tableaulistesenfants[Séquence24],0),))</f>
        <v>#VALUE!</v>
      </c>
      <c r="F34" s="65" t="e">
        <f>IF(C34="","",INDEX(Tableaulistesenfants[Classe],MATCH(B34,Tableaulistesenfants[Séquence24],0),))</f>
        <v>#VALUE!</v>
      </c>
      <c r="G34" s="65" t="e">
        <f>IF(C34="","",INDEX(Tableaulistesenfants[Dimanche],MATCH(B34,Tableaulistesenfants[Séquence24],0),))</f>
        <v>#VALUE!</v>
      </c>
      <c r="H34" s="67" t="e">
        <f>IF(C34="","",INDEX(Tableaulistesenfants[Mercredi],MATCH(B34,Tableaulistesenfants[Séquence24],0),))</f>
        <v>#VALUE!</v>
      </c>
      <c r="I34" s="60"/>
      <c r="J34" s="61"/>
    </row>
    <row r="35" spans="1:11" ht="15.75">
      <c r="A35" s="68">
        <v>142</v>
      </c>
      <c r="B35" s="64" t="e">
        <f>IF(ROW()-32&lt;=$K$33,ROW()-32,"")</f>
        <v>#VALUE!</v>
      </c>
      <c r="C35" s="65" t="e">
        <f>IF(B35="","",$A$35)</f>
        <v>#VALUE!</v>
      </c>
      <c r="D35" s="66" t="e">
        <f>IF(C35="","",INDEX(Tableaulistesenfants[Nom],MATCH(B35,Tableaulistesenfants[Séquence24],0),))</f>
        <v>#VALUE!</v>
      </c>
      <c r="E35" s="66" t="e">
        <f>IF(C35="","",INDEX(Tableaulistesenfants[Prénom],MATCH(B35,Tableaulistesenfants[Séquence24],0),))</f>
        <v>#VALUE!</v>
      </c>
      <c r="F35" s="65" t="e">
        <f>IF(C35="","",INDEX(Tableaulistesenfants[Classe],MATCH(B35,Tableaulistesenfants[Séquence24],0),))</f>
        <v>#VALUE!</v>
      </c>
      <c r="G35" s="65" t="e">
        <f>IF(C35="","",INDEX(Tableaulistesenfants[Dimanche],MATCH(B35,Tableaulistesenfants[Séquence24],0),))</f>
        <v>#VALUE!</v>
      </c>
      <c r="H35" s="67" t="e">
        <f>IF(C35="","",INDEX(Tableaulistesenfants[Mercredi],MATCH(B35,Tableaulistesenfants[Séquence24],0),))</f>
        <v>#VALUE!</v>
      </c>
      <c r="I35" s="60"/>
      <c r="J35" s="61"/>
    </row>
    <row r="36" spans="1:11" ht="15.75">
      <c r="A36" s="68"/>
      <c r="B36" s="64" t="e">
        <f>IF(ROW()-32&lt;=$K$33,ROW()-32,"")</f>
        <v>#VALUE!</v>
      </c>
      <c r="C36" s="65" t="e">
        <f>IF(B36="","",$A$35)</f>
        <v>#VALUE!</v>
      </c>
      <c r="D36" s="66" t="e">
        <f>IF(C36="","",INDEX(Tableaulistesenfants[Nom],MATCH(B36,Tableaulistesenfants[Séquence24],0),))</f>
        <v>#VALUE!</v>
      </c>
      <c r="E36" s="66" t="e">
        <f>IF(C36="","",INDEX(Tableaulistesenfants[Prénom],MATCH(B36,Tableaulistesenfants[Séquence24],0),))</f>
        <v>#VALUE!</v>
      </c>
      <c r="F36" s="65" t="e">
        <f>IF(C36="","",INDEX(Tableaulistesenfants[Classe],MATCH(B36,Tableaulistesenfants[Séquence24],0),))</f>
        <v>#VALUE!</v>
      </c>
      <c r="G36" s="65" t="e">
        <f>IF(C36="","",INDEX(Tableaulistesenfants[Dimanche],MATCH(B36,Tableaulistesenfants[Séquence24],0),))</f>
        <v>#VALUE!</v>
      </c>
      <c r="H36" s="67" t="e">
        <f>IF(C36="","",INDEX(Tableaulistesenfants[Mercredi],MATCH(B36,Tableaulistesenfants[Séquence24],0),))</f>
        <v>#VALUE!</v>
      </c>
      <c r="I36" s="60"/>
      <c r="J36" s="61"/>
    </row>
    <row r="37" spans="1:11" ht="16.5" thickBot="1">
      <c r="A37" s="82"/>
      <c r="B37" s="70" t="e">
        <f>IF(ROW()-32&lt;=$K$33,ROW()-32,"")</f>
        <v>#VALUE!</v>
      </c>
      <c r="C37" s="71" t="e">
        <f>IF(B37="","",$A$35)</f>
        <v>#VALUE!</v>
      </c>
      <c r="D37" s="72" t="e">
        <f>IF(C37="","",INDEX(Tableaulistesenfants[Nom],MATCH(B37,Tableaulistesenfants[Séquence24],0),))</f>
        <v>#VALUE!</v>
      </c>
      <c r="E37" s="72" t="e">
        <f>IF(C37="","",INDEX(Tableaulistesenfants[Prénom],MATCH(B37,Tableaulistesenfants[Séquence24],0),))</f>
        <v>#VALUE!</v>
      </c>
      <c r="F37" s="71" t="e">
        <f>IF(C37="","",INDEX(Tableaulistesenfants[Classe],MATCH(B37,Tableaulistesenfants[Séquence24],0),))</f>
        <v>#VALUE!</v>
      </c>
      <c r="G37" s="71" t="e">
        <f>IF(C37="","",INDEX(Tableaulistesenfants[Dimanche],MATCH(B37,Tableaulistesenfants[Séquence24],0),))</f>
        <v>#VALUE!</v>
      </c>
      <c r="H37" s="73" t="e">
        <f>IF(C37="","",INDEX(Tableaulistesenfants[Mercredi],MATCH(B37,Tableaulistesenfants[Séquence24],0),))</f>
        <v>#VALUE!</v>
      </c>
      <c r="I37" s="60"/>
      <c r="J37" s="61"/>
    </row>
    <row r="38" spans="1:11" ht="16.5" thickBot="1">
      <c r="A38" s="74"/>
      <c r="B38" s="74"/>
      <c r="C38" s="74"/>
      <c r="D38" s="79"/>
      <c r="E38" s="90"/>
      <c r="F38" s="80"/>
      <c r="G38" s="77"/>
      <c r="H38" s="78"/>
      <c r="I38" s="60"/>
      <c r="J38" s="61"/>
      <c r="K38" s="77"/>
    </row>
    <row r="39" spans="1:11" ht="15.75">
      <c r="A39" s="81"/>
      <c r="B39" s="56" t="e">
        <f>IF(ROW()-38&lt;=$K$39,ROW()-38,"")</f>
        <v>#VALUE!</v>
      </c>
      <c r="C39" s="57" t="e">
        <f>IF(B39="","",$A$41)</f>
        <v>#VALUE!</v>
      </c>
      <c r="D39" s="58" t="e">
        <f>IF(C39="","",INDEX(Tableaulistesenfants[Nom],MATCH(B39,Tableaulistesenfants[Séquence25],0),))</f>
        <v>#VALUE!</v>
      </c>
      <c r="E39" s="58" t="e">
        <f>IF(C39="","",INDEX(Tableaulistesenfants[Prénom],MATCH(B39,Tableaulistesenfants[Séquence25],0),))</f>
        <v>#VALUE!</v>
      </c>
      <c r="F39" s="57" t="e">
        <f>IF(C39="","",INDEX(Tableaulistesenfants[Classe],MATCH(B39,Tableaulistesenfants[Séquence25],0),))</f>
        <v>#VALUE!</v>
      </c>
      <c r="G39" s="57" t="e">
        <f>IF(C39="","",INDEX(Tableaulistesenfants[Dimanche],MATCH(B39,Tableaulistesenfants[Séquence25],0),))</f>
        <v>#VALUE!</v>
      </c>
      <c r="H39" s="59" t="e">
        <f>IF(C39="","",INDEX(Tableaulistesenfants[Mercredi],MATCH(B39,Tableaulistesenfants[Séquence25],0),))</f>
        <v>#VALUE!</v>
      </c>
      <c r="I39" s="60"/>
      <c r="J39" s="61"/>
      <c r="K39" s="62" t="e">
        <f>SUM(Tableaulistesenfants[Occurrence24])</f>
        <v>#VALUE!</v>
      </c>
    </row>
    <row r="40" spans="1:11" ht="15.75">
      <c r="A40" s="68"/>
      <c r="B40" s="64" t="e">
        <f>IF(ROW()-38&lt;=$K$39,ROW()-38,"")</f>
        <v>#VALUE!</v>
      </c>
      <c r="C40" s="65" t="e">
        <f>IF(B40="","",$A$41)</f>
        <v>#VALUE!</v>
      </c>
      <c r="D40" s="66" t="e">
        <f>IF(C40="","",INDEX(Tableaulistesenfants[Nom],MATCH(B40,Tableaulistesenfants[Séquence25],0),))</f>
        <v>#VALUE!</v>
      </c>
      <c r="E40" s="66" t="e">
        <f>IF(C40="","",INDEX(Tableaulistesenfants[Prénom],MATCH(B40,Tableaulistesenfants[Séquence25],0),))</f>
        <v>#VALUE!</v>
      </c>
      <c r="F40" s="65" t="e">
        <f>IF(C40="","",INDEX(Tableaulistesenfants[Classe],MATCH(B40,Tableaulistesenfants[Séquence25],0),))</f>
        <v>#VALUE!</v>
      </c>
      <c r="G40" s="65" t="e">
        <f>IF(C40="","",INDEX(Tableaulistesenfants[Dimanche],MATCH(B40,Tableaulistesenfants[Séquence25],0),))</f>
        <v>#VALUE!</v>
      </c>
      <c r="H40" s="67" t="e">
        <f>IF(C40="","",INDEX(Tableaulistesenfants[Mercredi],MATCH(B40,Tableaulistesenfants[Séquence25],0),))</f>
        <v>#VALUE!</v>
      </c>
      <c r="I40" s="60"/>
      <c r="J40" s="61"/>
    </row>
    <row r="41" spans="1:11" ht="15.75">
      <c r="A41" s="68">
        <v>143</v>
      </c>
      <c r="B41" s="64" t="e">
        <f>IF(ROW()-38&lt;=$K$39,ROW()-38,"")</f>
        <v>#VALUE!</v>
      </c>
      <c r="C41" s="65" t="e">
        <f>IF(B41="","",$A$41)</f>
        <v>#VALUE!</v>
      </c>
      <c r="D41" s="66" t="e">
        <f>IF(C41="","",INDEX(Tableaulistesenfants[Nom],MATCH(B41,Tableaulistesenfants[Séquence25],0),))</f>
        <v>#VALUE!</v>
      </c>
      <c r="E41" s="66" t="e">
        <f>IF(C41="","",INDEX(Tableaulistesenfants[Prénom],MATCH(B41,Tableaulistesenfants[Séquence25],0),))</f>
        <v>#VALUE!</v>
      </c>
      <c r="F41" s="65" t="e">
        <f>IF(C41="","",INDEX(Tableaulistesenfants[Classe],MATCH(B41,Tableaulistesenfants[Séquence25],0),))</f>
        <v>#VALUE!</v>
      </c>
      <c r="G41" s="65" t="e">
        <f>IF(C41="","",INDEX(Tableaulistesenfants[Dimanche],MATCH(B41,Tableaulistesenfants[Séquence25],0),))</f>
        <v>#VALUE!</v>
      </c>
      <c r="H41" s="67" t="e">
        <f>IF(C41="","",INDEX(Tableaulistesenfants[Mercredi],MATCH(B41,Tableaulistesenfants[Séquence25],0),))</f>
        <v>#VALUE!</v>
      </c>
      <c r="I41" s="60"/>
      <c r="J41" s="61"/>
    </row>
    <row r="42" spans="1:11" ht="15.75">
      <c r="A42" s="68"/>
      <c r="B42" s="64" t="e">
        <f>IF(ROW()-38&lt;=$K$39,ROW()-38,"")</f>
        <v>#VALUE!</v>
      </c>
      <c r="C42" s="65" t="e">
        <f>IF(B42="","",$A$41)</f>
        <v>#VALUE!</v>
      </c>
      <c r="D42" s="66" t="e">
        <f>IF(C42="","",INDEX(Tableaulistesenfants[Nom],MATCH(B42,Tableaulistesenfants[Séquence25],0),))</f>
        <v>#VALUE!</v>
      </c>
      <c r="E42" s="66" t="e">
        <f>IF(C42="","",INDEX(Tableaulistesenfants[Prénom],MATCH(B42,Tableaulistesenfants[Séquence25],0),))</f>
        <v>#VALUE!</v>
      </c>
      <c r="F42" s="65" t="e">
        <f>IF(C42="","",INDEX(Tableaulistesenfants[Classe],MATCH(B42,Tableaulistesenfants[Séquence25],0),))</f>
        <v>#VALUE!</v>
      </c>
      <c r="G42" s="65" t="e">
        <f>IF(C42="","",INDEX(Tableaulistesenfants[Dimanche],MATCH(B42,Tableaulistesenfants[Séquence25],0),))</f>
        <v>#VALUE!</v>
      </c>
      <c r="H42" s="67" t="e">
        <f>IF(C42="","",INDEX(Tableaulistesenfants[Mercredi],MATCH(B42,Tableaulistesenfants[Séquence25],0),))</f>
        <v>#VALUE!</v>
      </c>
      <c r="I42" s="60"/>
      <c r="J42" s="61"/>
    </row>
    <row r="43" spans="1:11" ht="16.5" thickBot="1">
      <c r="A43" s="82"/>
      <c r="B43" s="70" t="e">
        <f>IF(ROW()-38&lt;=$K$39,ROW()-38,"")</f>
        <v>#VALUE!</v>
      </c>
      <c r="C43" s="71" t="e">
        <f>IF(B43="","",$A$41)</f>
        <v>#VALUE!</v>
      </c>
      <c r="D43" s="72" t="e">
        <f>IF(C43="","",INDEX(Tableaulistesenfants[Nom],MATCH(B43,Tableaulistesenfants[Séquence25],0),))</f>
        <v>#VALUE!</v>
      </c>
      <c r="E43" s="72" t="e">
        <f>IF(C43="","",INDEX(Tableaulistesenfants[Prénom],MATCH(B43,Tableaulistesenfants[Séquence25],0),))</f>
        <v>#VALUE!</v>
      </c>
      <c r="F43" s="71" t="e">
        <f>IF(C43="","",INDEX(Tableaulistesenfants[Classe],MATCH(B43,Tableaulistesenfants[Séquence25],0),))</f>
        <v>#VALUE!</v>
      </c>
      <c r="G43" s="71" t="e">
        <f>IF(C43="","",INDEX(Tableaulistesenfants[Dimanche],MATCH(B43,Tableaulistesenfants[Séquence25],0),))</f>
        <v>#VALUE!</v>
      </c>
      <c r="H43" s="73" t="e">
        <f>IF(C43="","",INDEX(Tableaulistesenfants[Mercredi],MATCH(B43,Tableaulistesenfants[Séquence25],0),))</f>
        <v>#VALUE!</v>
      </c>
      <c r="I43" s="60"/>
      <c r="J43" s="61"/>
    </row>
    <row r="44" spans="1:11" ht="16.5" thickBot="1">
      <c r="A44" s="74"/>
      <c r="B44" s="74"/>
      <c r="C44" s="74"/>
      <c r="D44" s="79"/>
      <c r="E44" s="79"/>
      <c r="F44" s="80"/>
      <c r="G44" s="77"/>
      <c r="H44" s="78"/>
      <c r="I44" s="60"/>
      <c r="J44" s="61"/>
      <c r="K44" s="77"/>
    </row>
    <row r="45" spans="1:11" ht="15.75">
      <c r="A45" s="81"/>
      <c r="B45" s="56" t="e">
        <f>IF(ROW()-44&lt;=$K$45,ROW()-44,"")</f>
        <v>#VALUE!</v>
      </c>
      <c r="C45" s="57" t="e">
        <f>IF(B45="","",$A$47)</f>
        <v>#VALUE!</v>
      </c>
      <c r="D45" s="58" t="e">
        <f>IF(C45="","",INDEX(Tableaulistesenfants[Nom],MATCH(B45,Tableaulistesenfants[Séquence26],0),))</f>
        <v>#VALUE!</v>
      </c>
      <c r="E45" s="58" t="e">
        <f>IF(C45="","",INDEX(Tableaulistesenfants[Prénom],MATCH(B45,Tableaulistesenfants[Séquence26],0),))</f>
        <v>#VALUE!</v>
      </c>
      <c r="F45" s="57" t="e">
        <f>IF(C45="","",INDEX(Tableaulistesenfants[Classe],MATCH(B45,Tableaulistesenfants[Séquence26],0),))</f>
        <v>#VALUE!</v>
      </c>
      <c r="G45" s="57" t="e">
        <f>IF(C45="","",INDEX(Tableaulistesenfants[Dimanche],MATCH(B45,Tableaulistesenfants[Séquence26],0),))</f>
        <v>#VALUE!</v>
      </c>
      <c r="H45" s="59" t="e">
        <f>IF(C45="","",INDEX(Tableaulistesenfants[Mercredi],MATCH(B45,Tableaulistesenfants[Séquence26],0),))</f>
        <v>#VALUE!</v>
      </c>
      <c r="I45" s="60"/>
      <c r="J45" s="61"/>
      <c r="K45" s="62" t="e">
        <f>SUM(Tableaulistesenfants[Occurrence25])</f>
        <v>#VALUE!</v>
      </c>
    </row>
    <row r="46" spans="1:11" ht="15.75">
      <c r="A46" s="68"/>
      <c r="B46" s="64" t="e">
        <f>IF(ROW()-44&lt;=$K$45,ROW()-44,"")</f>
        <v>#VALUE!</v>
      </c>
      <c r="C46" s="65" t="e">
        <f>IF(B46="","",$A$47)</f>
        <v>#VALUE!</v>
      </c>
      <c r="D46" s="66" t="e">
        <f>IF(C46="","",INDEX(Tableaulistesenfants[Nom],MATCH(B46,Tableaulistesenfants[Séquence26],0),))</f>
        <v>#VALUE!</v>
      </c>
      <c r="E46" s="66" t="e">
        <f>IF(C46="","",INDEX(Tableaulistesenfants[Prénom],MATCH(B46,Tableaulistesenfants[Séquence26],0),))</f>
        <v>#VALUE!</v>
      </c>
      <c r="F46" s="65" t="e">
        <f>IF(C46="","",INDEX(Tableaulistesenfants[Classe],MATCH(B46,Tableaulistesenfants[Séquence26],0),))</f>
        <v>#VALUE!</v>
      </c>
      <c r="G46" s="65" t="e">
        <f>IF(C46="","",INDEX(Tableaulistesenfants[Dimanche],MATCH(B46,Tableaulistesenfants[Séquence26],0),))</f>
        <v>#VALUE!</v>
      </c>
      <c r="H46" s="67" t="e">
        <f>IF(C46="","",INDEX(Tableaulistesenfants[Mercredi],MATCH(B46,Tableaulistesenfants[Séquence26],0),))</f>
        <v>#VALUE!</v>
      </c>
      <c r="I46" s="60"/>
      <c r="J46" s="61"/>
    </row>
    <row r="47" spans="1:11" ht="15.75">
      <c r="A47" s="68">
        <v>144</v>
      </c>
      <c r="B47" s="64" t="e">
        <f>IF(ROW()-44&lt;=$K$45,ROW()-44,"")</f>
        <v>#VALUE!</v>
      </c>
      <c r="C47" s="65" t="e">
        <f>IF(B47="","",$A$47)</f>
        <v>#VALUE!</v>
      </c>
      <c r="D47" s="66" t="e">
        <f>IF(C47="","",INDEX(Tableaulistesenfants[Nom],MATCH(B47,Tableaulistesenfants[Séquence26],0),))</f>
        <v>#VALUE!</v>
      </c>
      <c r="E47" s="66" t="e">
        <f>IF(C47="","",INDEX(Tableaulistesenfants[Prénom],MATCH(B47,Tableaulistesenfants[Séquence26],0),))</f>
        <v>#VALUE!</v>
      </c>
      <c r="F47" s="65" t="e">
        <f>IF(C47="","",INDEX(Tableaulistesenfants[Classe],MATCH(B47,Tableaulistesenfants[Séquence26],0),))</f>
        <v>#VALUE!</v>
      </c>
      <c r="G47" s="65" t="e">
        <f>IF(C47="","",INDEX(Tableaulistesenfants[Dimanche],MATCH(B47,Tableaulistesenfants[Séquence26],0),))</f>
        <v>#VALUE!</v>
      </c>
      <c r="H47" s="67" t="e">
        <f>IF(C47="","",INDEX(Tableaulistesenfants[Mercredi],MATCH(B47,Tableaulistesenfants[Séquence26],0),))</f>
        <v>#VALUE!</v>
      </c>
      <c r="I47" s="60"/>
      <c r="J47" s="61"/>
    </row>
    <row r="48" spans="1:11" ht="15.75">
      <c r="A48" s="68"/>
      <c r="B48" s="64" t="e">
        <f>IF(ROW()-44&lt;=$K$45,ROW()-44,"")</f>
        <v>#VALUE!</v>
      </c>
      <c r="C48" s="65" t="e">
        <f>IF(B48="","",$A$47)</f>
        <v>#VALUE!</v>
      </c>
      <c r="D48" s="66" t="e">
        <f>IF(C48="","",INDEX(Tableaulistesenfants[Nom],MATCH(B48,Tableaulistesenfants[Séquence26],0),))</f>
        <v>#VALUE!</v>
      </c>
      <c r="E48" s="66" t="e">
        <f>IF(C48="","",INDEX(Tableaulistesenfants[Prénom],MATCH(B48,Tableaulistesenfants[Séquence26],0),))</f>
        <v>#VALUE!</v>
      </c>
      <c r="F48" s="65" t="e">
        <f>IF(C48="","",INDEX(Tableaulistesenfants[Classe],MATCH(B48,Tableaulistesenfants[Séquence26],0),))</f>
        <v>#VALUE!</v>
      </c>
      <c r="G48" s="65" t="e">
        <f>IF(C48="","",INDEX(Tableaulistesenfants[Dimanche],MATCH(B48,Tableaulistesenfants[Séquence26],0),))</f>
        <v>#VALUE!</v>
      </c>
      <c r="H48" s="67" t="e">
        <f>IF(C48="","",INDEX(Tableaulistesenfants[Mercredi],MATCH(B48,Tableaulistesenfants[Séquence26],0),))</f>
        <v>#VALUE!</v>
      </c>
      <c r="I48" s="60"/>
      <c r="J48" s="61"/>
    </row>
    <row r="49" spans="1:11" ht="16.5" thickBot="1">
      <c r="A49" s="82"/>
      <c r="B49" s="70" t="e">
        <f>IF(ROW()-44&lt;=$K$45,ROW()-44,"")</f>
        <v>#VALUE!</v>
      </c>
      <c r="C49" s="71" t="e">
        <f>IF(B49="","",$A$47)</f>
        <v>#VALUE!</v>
      </c>
      <c r="D49" s="72" t="e">
        <f>IF(C49="","",INDEX(Tableaulistesenfants[Nom],MATCH(B49,Tableaulistesenfants[Séquence26],0),))</f>
        <v>#VALUE!</v>
      </c>
      <c r="E49" s="72" t="e">
        <f>IF(C49="","",INDEX(Tableaulistesenfants[Prénom],MATCH(B49,Tableaulistesenfants[Séquence26],0),))</f>
        <v>#VALUE!</v>
      </c>
      <c r="F49" s="71" t="e">
        <f>IF(C49="","",INDEX(Tableaulistesenfants[Classe],MATCH(B49,Tableaulistesenfants[Séquence26],0),))</f>
        <v>#VALUE!</v>
      </c>
      <c r="G49" s="71" t="e">
        <f>IF(C49="","",INDEX(Tableaulistesenfants[Dimanche],MATCH(B49,Tableaulistesenfants[Séquence26],0),))</f>
        <v>#VALUE!</v>
      </c>
      <c r="H49" s="73" t="e">
        <f>IF(C49="","",INDEX(Tableaulistesenfants[Mercredi],MATCH(B49,Tableaulistesenfants[Séquence26],0),))</f>
        <v>#VALUE!</v>
      </c>
      <c r="I49" s="60"/>
      <c r="J49" s="61"/>
    </row>
    <row r="50" spans="1:11" ht="16.5" thickBot="1">
      <c r="A50" s="74"/>
      <c r="B50" s="74"/>
      <c r="C50" s="74"/>
      <c r="D50" s="79"/>
      <c r="E50" s="79"/>
      <c r="F50" s="80"/>
      <c r="G50" s="77"/>
      <c r="H50" s="78"/>
      <c r="I50" s="60"/>
      <c r="J50" s="61"/>
      <c r="K50" s="77"/>
    </row>
    <row r="51" spans="1:11" ht="15.75">
      <c r="A51" s="91"/>
      <c r="B51" s="56" t="e">
        <f>IF(ROW()-50&lt;=$K$51,ROW()-50,"")</f>
        <v>#VALUE!</v>
      </c>
      <c r="C51" s="57" t="e">
        <f>IF(B51="","",$A$53)</f>
        <v>#VALUE!</v>
      </c>
      <c r="D51" s="58" t="e">
        <f>IF(C51="","",INDEX(Tableaulistesenfants[Nom],MATCH(B51,Tableaulistesenfants[Séquence27],0),))</f>
        <v>#VALUE!</v>
      </c>
      <c r="E51" s="58" t="e">
        <f>IF(C51="","",INDEX(Tableaulistesenfants[Prénom],MATCH(B51,Tableaulistesenfants[Séquence27],0),))</f>
        <v>#VALUE!</v>
      </c>
      <c r="F51" s="57" t="e">
        <f>IF(C51="","",INDEX(Tableaulistesenfants[Classe],MATCH(B51,Tableaulistesenfants[Séquence27],0),))</f>
        <v>#VALUE!</v>
      </c>
      <c r="G51" s="57" t="e">
        <f>IF(C51="","",INDEX(Tableaulistesenfants[Dimanche],MATCH(B51,Tableaulistesenfants[Séquence27],0),))</f>
        <v>#VALUE!</v>
      </c>
      <c r="H51" s="59" t="e">
        <f>IF(C51="","",INDEX(Tableaulistesenfants[Mercredi],MATCH(B51,Tableaulistesenfants[Séquence27],0),))</f>
        <v>#VALUE!</v>
      </c>
      <c r="I51" s="60"/>
      <c r="J51" s="61"/>
      <c r="K51" s="62" t="e">
        <f>SUM(Tableaulistesenfants[Occurrence26])</f>
        <v>#VALUE!</v>
      </c>
    </row>
    <row r="52" spans="1:11" ht="15.75">
      <c r="A52" s="92"/>
      <c r="B52" s="64" t="e">
        <f>IF(ROW()-50&lt;=$K$51,ROW()-50,"")</f>
        <v>#VALUE!</v>
      </c>
      <c r="C52" s="65" t="e">
        <f>IF(B52="","",$A$53)</f>
        <v>#VALUE!</v>
      </c>
      <c r="D52" s="66" t="e">
        <f>IF(C52="","",INDEX(Tableaulistesenfants[Nom],MATCH(B52,Tableaulistesenfants[Séquence27],0),))</f>
        <v>#VALUE!</v>
      </c>
      <c r="E52" s="66" t="e">
        <f>IF(C52="","",INDEX(Tableaulistesenfants[Prénom],MATCH(B52,Tableaulistesenfants[Séquence27],0),))</f>
        <v>#VALUE!</v>
      </c>
      <c r="F52" s="65" t="e">
        <f>IF(C52="","",INDEX(Tableaulistesenfants[Classe],MATCH(B52,Tableaulistesenfants[Séquence27],0),))</f>
        <v>#VALUE!</v>
      </c>
      <c r="G52" s="65" t="e">
        <f>IF(C52="","",INDEX(Tableaulistesenfants[Dimanche],MATCH(B52,Tableaulistesenfants[Séquence27],0),))</f>
        <v>#VALUE!</v>
      </c>
      <c r="H52" s="67" t="e">
        <f>IF(C52="","",INDEX(Tableaulistesenfants[Mercredi],MATCH(B52,Tableaulistesenfants[Séquence27],0),))</f>
        <v>#VALUE!</v>
      </c>
      <c r="I52" s="60"/>
      <c r="J52" s="61"/>
    </row>
    <row r="53" spans="1:11" ht="15.75">
      <c r="A53" s="92">
        <v>148</v>
      </c>
      <c r="B53" s="64" t="e">
        <f>IF(ROW()-50&lt;=$K$51,ROW()-50,"")</f>
        <v>#VALUE!</v>
      </c>
      <c r="C53" s="65" t="e">
        <f>IF(B53="","",$A$53)</f>
        <v>#VALUE!</v>
      </c>
      <c r="D53" s="66" t="e">
        <f>IF(C53="","",INDEX(Tableaulistesenfants[Nom],MATCH(B53,Tableaulistesenfants[Séquence27],0),))</f>
        <v>#VALUE!</v>
      </c>
      <c r="E53" s="66" t="e">
        <f>IF(C53="","",INDEX(Tableaulistesenfants[Prénom],MATCH(B53,Tableaulistesenfants[Séquence27],0),))</f>
        <v>#VALUE!</v>
      </c>
      <c r="F53" s="65" t="e">
        <f>IF(C53="","",INDEX(Tableaulistesenfants[Classe],MATCH(B53,Tableaulistesenfants[Séquence27],0),))</f>
        <v>#VALUE!</v>
      </c>
      <c r="G53" s="65" t="e">
        <f>IF(C53="","",INDEX(Tableaulistesenfants[Dimanche],MATCH(B53,Tableaulistesenfants[Séquence27],0),))</f>
        <v>#VALUE!</v>
      </c>
      <c r="H53" s="67" t="e">
        <f>IF(C53="","",INDEX(Tableaulistesenfants[Mercredi],MATCH(B53,Tableaulistesenfants[Séquence27],0),))</f>
        <v>#VALUE!</v>
      </c>
      <c r="I53" s="60"/>
      <c r="J53" s="61"/>
    </row>
    <row r="54" spans="1:11" ht="15.75">
      <c r="A54" s="92"/>
      <c r="B54" s="64" t="e">
        <f>IF(ROW()-50&lt;=$K$51,ROW()-50,"")</f>
        <v>#VALUE!</v>
      </c>
      <c r="C54" s="65" t="e">
        <f>IF(B54="","",$A$53)</f>
        <v>#VALUE!</v>
      </c>
      <c r="D54" s="66" t="e">
        <f>IF(C54="","",INDEX(Tableaulistesenfants[Nom],MATCH(B54,Tableaulistesenfants[Séquence27],0),))</f>
        <v>#VALUE!</v>
      </c>
      <c r="E54" s="66" t="e">
        <f>IF(C54="","",INDEX(Tableaulistesenfants[Prénom],MATCH(B54,Tableaulistesenfants[Séquence27],0),))</f>
        <v>#VALUE!</v>
      </c>
      <c r="F54" s="65" t="e">
        <f>IF(C54="","",INDEX(Tableaulistesenfants[Classe],MATCH(B54,Tableaulistesenfants[Séquence27],0),))</f>
        <v>#VALUE!</v>
      </c>
      <c r="G54" s="65" t="e">
        <f>IF(C54="","",INDEX(Tableaulistesenfants[Dimanche],MATCH(B54,Tableaulistesenfants[Séquence27],0),))</f>
        <v>#VALUE!</v>
      </c>
      <c r="H54" s="67" t="e">
        <f>IF(C54="","",INDEX(Tableaulistesenfants[Mercredi],MATCH(B54,Tableaulistesenfants[Séquence27],0),))</f>
        <v>#VALUE!</v>
      </c>
      <c r="I54" s="60"/>
      <c r="J54" s="61"/>
    </row>
    <row r="55" spans="1:11" ht="16.5" thickBot="1">
      <c r="A55" s="93"/>
      <c r="B55" s="70" t="e">
        <f>IF(ROW()-50&lt;=$K$51,ROW()-50,"")</f>
        <v>#VALUE!</v>
      </c>
      <c r="C55" s="71" t="e">
        <f>IF(B55="","",$A$53)</f>
        <v>#VALUE!</v>
      </c>
      <c r="D55" s="72" t="e">
        <f>IF(C55="","",INDEX(Tableaulistesenfants[Nom],MATCH(B55,Tableaulistesenfants[Séquence27],0),))</f>
        <v>#VALUE!</v>
      </c>
      <c r="E55" s="72" t="e">
        <f>IF(C55="","",INDEX(Tableaulistesenfants[Prénom],MATCH(B55,Tableaulistesenfants[Séquence27],0),))</f>
        <v>#VALUE!</v>
      </c>
      <c r="F55" s="71" t="e">
        <f>IF(C55="","",INDEX(Tableaulistesenfants[Classe],MATCH(B55,Tableaulistesenfants[Séquence27],0),))</f>
        <v>#VALUE!</v>
      </c>
      <c r="G55" s="71" t="e">
        <f>IF(C55="","",INDEX(Tableaulistesenfants[Dimanche],MATCH(B55,Tableaulistesenfants[Séquence27],0),))</f>
        <v>#VALUE!</v>
      </c>
      <c r="H55" s="73" t="e">
        <f>IF(C55="","",INDEX(Tableaulistesenfants[Mercredi],MATCH(B55,Tableaulistesenfants[Séquence27],0),))</f>
        <v>#VALUE!</v>
      </c>
      <c r="I55" s="60"/>
      <c r="J55" s="61"/>
    </row>
    <row r="58" spans="1:11">
      <c r="F58" s="94"/>
    </row>
  </sheetData>
  <dataValidations count="1">
    <dataValidation type="list" allowBlank="1" showInputMessage="1" showErrorMessage="1" sqref="E11:E25 K15:K29">
      <formula1>Classe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K58"/>
  <sheetViews>
    <sheetView topLeftCell="A40" workbookViewId="0">
      <selection activeCell="F2" sqref="F2"/>
    </sheetView>
  </sheetViews>
  <sheetFormatPr baseColWidth="10" defaultRowHeight="15"/>
  <cols>
    <col min="1" max="1" width="15.7109375" customWidth="1"/>
    <col min="2" max="2" width="22.5703125" hidden="1" customWidth="1"/>
    <col min="3" max="3" width="22.7109375" hidden="1" customWidth="1"/>
    <col min="4" max="4" width="25.7109375" customWidth="1"/>
    <col min="5" max="5" width="20.7109375" customWidth="1"/>
    <col min="6" max="8" width="16.7109375" customWidth="1"/>
    <col min="9" max="11" width="0" hidden="1" customWidth="1"/>
  </cols>
  <sheetData>
    <row r="1" spans="1:11" ht="19.5" thickBot="1">
      <c r="A1" s="45" t="s">
        <v>51</v>
      </c>
      <c r="B1" s="45"/>
      <c r="C1" s="45"/>
      <c r="D1" s="45"/>
      <c r="E1" s="46" t="str">
        <f>"Année:  " &amp;Accueil!C18</f>
        <v>Année:  2017</v>
      </c>
      <c r="F1" s="47" t="str">
        <f>Accueil!D18</f>
        <v xml:space="preserve"> / 2018</v>
      </c>
      <c r="G1" s="46" t="s">
        <v>52</v>
      </c>
      <c r="H1" s="48" t="e">
        <f>SUM(K3:K97)</f>
        <v>#VALUE!</v>
      </c>
      <c r="I1" s="49"/>
      <c r="J1" s="49"/>
    </row>
    <row r="2" spans="1:11" ht="16.5" thickBot="1">
      <c r="A2" s="50" t="s">
        <v>53</v>
      </c>
      <c r="B2" s="51"/>
      <c r="C2" s="51"/>
      <c r="D2" s="51" t="s">
        <v>54</v>
      </c>
      <c r="E2" s="51" t="s">
        <v>55</v>
      </c>
      <c r="F2" s="51" t="s">
        <v>56</v>
      </c>
      <c r="G2" s="52" t="s">
        <v>57</v>
      </c>
      <c r="H2" s="53" t="s">
        <v>58</v>
      </c>
      <c r="I2" s="54"/>
      <c r="J2" s="54"/>
    </row>
    <row r="3" spans="1:11" ht="15.75">
      <c r="A3" s="55"/>
      <c r="B3" s="56" t="e">
        <f>IF(ROW()-2&lt;=$K$3,ROW()-2,"")</f>
        <v>#VALUE!</v>
      </c>
      <c r="C3" s="57" t="e">
        <f>IF(B3="","",$A$5)</f>
        <v>#VALUE!</v>
      </c>
      <c r="D3" s="58" t="e">
        <f>IF(C3="","",INDEX(Tableaulistesenfants[Nom],MATCH(B3,Tableaulistesenfants[Séquence19],0),))</f>
        <v>#VALUE!</v>
      </c>
      <c r="E3" s="58" t="e">
        <f>IF(C3="","",INDEX(Tableaulistesenfants[Prénom],MATCH(B3,Tableaulistesenfants[Séquence19],0),))</f>
        <v>#VALUE!</v>
      </c>
      <c r="F3" s="57" t="e">
        <f>IF(C3="","",INDEX(Tableaulistesenfants[Classe],MATCH(B3,Tableaulistesenfants[Séquence19],0),))</f>
        <v>#VALUE!</v>
      </c>
      <c r="G3" s="57" t="e">
        <f>IF(C3="","",INDEX(Tableaulistesenfants[Dimanche],MATCH(B3,Tableaulistesenfants[Séquence19],0),))</f>
        <v>#VALUE!</v>
      </c>
      <c r="H3" s="59" t="e">
        <f>IF(C3="","",INDEX(Tableaulistesenfants[Mercredi],MATCH(B3,Tableaulistesenfants[Séquence19],0),))</f>
        <v>#VALUE!</v>
      </c>
      <c r="I3" s="60"/>
      <c r="J3" s="61"/>
      <c r="K3" s="62" t="e">
        <f>SUM(Tableaulistesenfants[Occurrence18])</f>
        <v>#VALUE!</v>
      </c>
    </row>
    <row r="4" spans="1:11" ht="15.75">
      <c r="A4" s="63"/>
      <c r="B4" s="64" t="e">
        <f>IF(ROW()-2&lt;=$K$3,ROW()-2,"")</f>
        <v>#VALUE!</v>
      </c>
      <c r="C4" s="65" t="e">
        <f>IF(B4="","",$A$5)</f>
        <v>#VALUE!</v>
      </c>
      <c r="D4" s="66" t="e">
        <f>IF(C4="","",INDEX(Tableaulistesenfants[Nom],MATCH(B4,Tableaulistesenfants[Séquence19],0),))</f>
        <v>#VALUE!</v>
      </c>
      <c r="E4" s="66" t="e">
        <f>IF(C4="","",INDEX(Tableaulistesenfants[Prénom],MATCH(B4,Tableaulistesenfants[Séquence19],0),))</f>
        <v>#VALUE!</v>
      </c>
      <c r="F4" s="65" t="e">
        <f>IF(C4="","",INDEX(Tableaulistesenfants[Classe],MATCH(B4,Tableaulistesenfants[Séquence19],0),))</f>
        <v>#VALUE!</v>
      </c>
      <c r="G4" s="65" t="e">
        <f>IF(C4="","",INDEX(Tableaulistesenfants[Dimanche],MATCH(B4,Tableaulistesenfants[Séquence19],0),))</f>
        <v>#VALUE!</v>
      </c>
      <c r="H4" s="67" t="e">
        <f>IF(C4="","",INDEX(Tableaulistesenfants[Mercredi],MATCH(B4,Tableaulistesenfants[Séquence19],0),))</f>
        <v>#VALUE!</v>
      </c>
      <c r="I4" s="60"/>
      <c r="J4" s="61"/>
    </row>
    <row r="5" spans="1:11" ht="15.75">
      <c r="A5" s="68">
        <v>145</v>
      </c>
      <c r="B5" s="64" t="e">
        <f>IF(ROW()-2&lt;=$K$3,ROW()-2,"")</f>
        <v>#VALUE!</v>
      </c>
      <c r="C5" s="65" t="e">
        <f>IF(B5="","",$A$5)</f>
        <v>#VALUE!</v>
      </c>
      <c r="D5" s="66" t="e">
        <f>IF(C5="","",INDEX(Tableaulistesenfants[Nom],MATCH(B5,Tableaulistesenfants[Séquence19],0),))</f>
        <v>#VALUE!</v>
      </c>
      <c r="E5" s="66" t="e">
        <f>IF(C5="","",INDEX(Tableaulistesenfants[Prénom],MATCH(B5,Tableaulistesenfants[Séquence19],0),))</f>
        <v>#VALUE!</v>
      </c>
      <c r="F5" s="65" t="e">
        <f>IF(C5="","",INDEX(Tableaulistesenfants[Classe],MATCH(B5,Tableaulistesenfants[Séquence19],0),))</f>
        <v>#VALUE!</v>
      </c>
      <c r="G5" s="65" t="e">
        <f>IF(C5="","",INDEX(Tableaulistesenfants[Dimanche],MATCH(B5,Tableaulistesenfants[Séquence19],0),))</f>
        <v>#VALUE!</v>
      </c>
      <c r="H5" s="67" t="e">
        <f>IF(C5="","",INDEX(Tableaulistesenfants[Mercredi],MATCH(B5,Tableaulistesenfants[Séquence19],0),))</f>
        <v>#VALUE!</v>
      </c>
      <c r="I5" s="60"/>
      <c r="J5" s="61"/>
    </row>
    <row r="6" spans="1:11" ht="15.75">
      <c r="A6" s="63"/>
      <c r="B6" s="64" t="e">
        <f>IF(ROW()-2&lt;=$K$3,ROW()-2,"")</f>
        <v>#VALUE!</v>
      </c>
      <c r="C6" s="65" t="e">
        <f>IF(B6="","",$A$5)</f>
        <v>#VALUE!</v>
      </c>
      <c r="D6" s="66" t="e">
        <f>IF(C6="","",INDEX(Tableaulistesenfants[Nom],MATCH(B6,Tableaulistesenfants[Séquence19],0),))</f>
        <v>#VALUE!</v>
      </c>
      <c r="E6" s="66" t="e">
        <f>IF(C6="","",INDEX(Tableaulistesenfants[Prénom],MATCH(B6,Tableaulistesenfants[Séquence19],0),))</f>
        <v>#VALUE!</v>
      </c>
      <c r="F6" s="65" t="e">
        <f>IF(C6="","",INDEX(Tableaulistesenfants[Classe],MATCH(B6,Tableaulistesenfants[Séquence19],0),))</f>
        <v>#VALUE!</v>
      </c>
      <c r="G6" s="65" t="e">
        <f>IF(C6="","",INDEX(Tableaulistesenfants[Dimanche],MATCH(B6,Tableaulistesenfants[Séquence19],0),))</f>
        <v>#VALUE!</v>
      </c>
      <c r="H6" s="67" t="e">
        <f>IF(C6="","",INDEX(Tableaulistesenfants[Mercredi],MATCH(B6,Tableaulistesenfants[Séquence19],0),))</f>
        <v>#VALUE!</v>
      </c>
      <c r="I6" s="60"/>
      <c r="J6" s="61"/>
    </row>
    <row r="7" spans="1:11" ht="16.5" thickBot="1">
      <c r="A7" s="69"/>
      <c r="B7" s="70" t="e">
        <f>IF(ROW()-2&lt;=$K$3,ROW()-2,"")</f>
        <v>#VALUE!</v>
      </c>
      <c r="C7" s="71" t="e">
        <f>IF(B7="","",$A$5)</f>
        <v>#VALUE!</v>
      </c>
      <c r="D7" s="72" t="e">
        <f>IF(C7="","",INDEX(Tableaulistesenfants[Nom],MATCH(B7,Tableaulistesenfants[Séquence19],0),))</f>
        <v>#VALUE!</v>
      </c>
      <c r="E7" s="72" t="e">
        <f>IF(C7="","",INDEX(Tableaulistesenfants[Prénom],MATCH(B7,Tableaulistesenfants[Séquence19],0),))</f>
        <v>#VALUE!</v>
      </c>
      <c r="F7" s="71" t="e">
        <f>IF(C7="","",INDEX(Tableaulistesenfants[Classe],MATCH(B7,Tableaulistesenfants[Séquence19],0),))</f>
        <v>#VALUE!</v>
      </c>
      <c r="G7" s="71" t="e">
        <f>IF(C7="","",INDEX(Tableaulistesenfants[Dimanche],MATCH(B7,Tableaulistesenfants[Séquence19],0),))</f>
        <v>#VALUE!</v>
      </c>
      <c r="H7" s="73" t="e">
        <f>IF(C7="","",INDEX(Tableaulistesenfants[Mercredi],MATCH(B7,Tableaulistesenfants[Séquence19],0),))</f>
        <v>#VALUE!</v>
      </c>
      <c r="I7" s="60"/>
      <c r="J7" s="61"/>
    </row>
    <row r="8" spans="1:11" ht="16.5" thickBot="1">
      <c r="A8" s="74"/>
      <c r="B8" s="74"/>
      <c r="C8" s="74"/>
      <c r="D8" s="75"/>
      <c r="E8" s="75"/>
      <c r="F8" s="76"/>
      <c r="G8" s="77"/>
      <c r="H8" s="78"/>
      <c r="I8" s="60"/>
      <c r="J8" s="61"/>
      <c r="K8" s="77"/>
    </row>
    <row r="9" spans="1:11" ht="15.75">
      <c r="A9" s="55"/>
      <c r="B9" s="56" t="e">
        <f>IF(ROW()-8&lt;=$K$9,ROW()-8,"")</f>
        <v>#VALUE!</v>
      </c>
      <c r="C9" s="57" t="e">
        <f>IF(B9="","",$A$11)</f>
        <v>#VALUE!</v>
      </c>
      <c r="D9" s="58" t="e">
        <f>IF(C9="","",INDEX(Tableaulistesenfants[Nom],MATCH(B9,Tableaulistesenfants[Séquence20],0),))</f>
        <v>#VALUE!</v>
      </c>
      <c r="E9" s="58" t="e">
        <f>IF(C9="","",INDEX(Tableaulistesenfants[Prénom],MATCH(B9,Tableaulistesenfants[Séquence20],0),))</f>
        <v>#VALUE!</v>
      </c>
      <c r="F9" s="57" t="e">
        <f>IF(C9="","",INDEX(Tableaulistesenfants[Classe],MATCH(B9,Tableaulistesenfants[Séquence20],0),))</f>
        <v>#VALUE!</v>
      </c>
      <c r="G9" s="57" t="e">
        <f>IF(C9="","",INDEX(Tableaulistesenfants[Dimanche],MATCH(B9,Tableaulistesenfants[Séquence20],0),))</f>
        <v>#VALUE!</v>
      </c>
      <c r="H9" s="59" t="e">
        <f>IF(C9="","",INDEX(Tableaulistesenfants[Mercredi],MATCH(B9,Tableaulistesenfants[Séquence20],0),))</f>
        <v>#VALUE!</v>
      </c>
      <c r="I9" s="60"/>
      <c r="J9" s="61"/>
      <c r="K9" s="62" t="e">
        <f>SUM(Tableaulistesenfants[Occurrence19])</f>
        <v>#VALUE!</v>
      </c>
    </row>
    <row r="10" spans="1:11" ht="15.75">
      <c r="A10" s="63"/>
      <c r="B10" s="64" t="e">
        <f>IF(ROW()-8&lt;=$K$9,ROW()-8,"")</f>
        <v>#VALUE!</v>
      </c>
      <c r="C10" s="65" t="e">
        <f>IF(B10="","",$A$11)</f>
        <v>#VALUE!</v>
      </c>
      <c r="D10" s="66" t="e">
        <f>IF(C10="","",INDEX(Tableaulistesenfants[Nom],MATCH(B10,Tableaulistesenfants[Séquence20],0),))</f>
        <v>#VALUE!</v>
      </c>
      <c r="E10" s="66" t="e">
        <f>IF(C10="","",INDEX(Tableaulistesenfants[Prénom],MATCH(B10,Tableaulistesenfants[Séquence20],0),))</f>
        <v>#VALUE!</v>
      </c>
      <c r="F10" s="65" t="e">
        <f>IF(C10="","",INDEX(Tableaulistesenfants[Classe],MATCH(B10,Tableaulistesenfants[Séquence20],0),))</f>
        <v>#VALUE!</v>
      </c>
      <c r="G10" s="65" t="e">
        <f>IF(C10="","",INDEX(Tableaulistesenfants[Dimanche],MATCH(B10,Tableaulistesenfants[Séquence20],0),))</f>
        <v>#VALUE!</v>
      </c>
      <c r="H10" s="67" t="e">
        <f>IF(C10="","",INDEX(Tableaulistesenfants[Mercredi],MATCH(B10,Tableaulistesenfants[Séquence20],0),))</f>
        <v>#VALUE!</v>
      </c>
      <c r="I10" s="60"/>
      <c r="J10" s="61"/>
    </row>
    <row r="11" spans="1:11" ht="15.75">
      <c r="A11" s="68">
        <v>147</v>
      </c>
      <c r="B11" s="64" t="e">
        <f>IF(ROW()-8&lt;=$K$9,ROW()-8,"")</f>
        <v>#VALUE!</v>
      </c>
      <c r="C11" s="65" t="e">
        <f>IF(B11="","",$A$11)</f>
        <v>#VALUE!</v>
      </c>
      <c r="D11" s="66" t="e">
        <f>IF(C11="","",INDEX(Tableaulistesenfants[Nom],MATCH(B11,Tableaulistesenfants[Séquence20],0),))</f>
        <v>#VALUE!</v>
      </c>
      <c r="E11" s="66" t="e">
        <f>IF(C11="","",INDEX(Tableaulistesenfants[Prénom],MATCH(B11,Tableaulistesenfants[Séquence20],0),))</f>
        <v>#VALUE!</v>
      </c>
      <c r="F11" s="65" t="e">
        <f>IF(C11="","",INDEX(Tableaulistesenfants[Classe],MATCH(B11,Tableaulistesenfants[Séquence20],0),))</f>
        <v>#VALUE!</v>
      </c>
      <c r="G11" s="65" t="e">
        <f>IF(C11="","",INDEX(Tableaulistesenfants[Dimanche],MATCH(B11,Tableaulistesenfants[Séquence20],0),))</f>
        <v>#VALUE!</v>
      </c>
      <c r="H11" s="67" t="e">
        <f>IF(C11="","",INDEX(Tableaulistesenfants[Mercredi],MATCH(B11,Tableaulistesenfants[Séquence20],0),))</f>
        <v>#VALUE!</v>
      </c>
      <c r="I11" s="60"/>
      <c r="J11" s="61"/>
    </row>
    <row r="12" spans="1:11" ht="15.75">
      <c r="A12" s="63"/>
      <c r="B12" s="64" t="e">
        <f>IF(ROW()-8&lt;=$K$9,ROW()-8,"")</f>
        <v>#VALUE!</v>
      </c>
      <c r="C12" s="65" t="e">
        <f>IF(B12="","",$A$11)</f>
        <v>#VALUE!</v>
      </c>
      <c r="D12" s="66" t="e">
        <f>IF(C12="","",INDEX(Tableaulistesenfants[Nom],MATCH(B12,Tableaulistesenfants[Séquence20],0),))</f>
        <v>#VALUE!</v>
      </c>
      <c r="E12" s="66" t="e">
        <f>IF(C12="","",INDEX(Tableaulistesenfants[Prénom],MATCH(B12,Tableaulistesenfants[Séquence20],0),))</f>
        <v>#VALUE!</v>
      </c>
      <c r="F12" s="65" t="e">
        <f>IF(C12="","",INDEX(Tableaulistesenfants[Classe],MATCH(B12,Tableaulistesenfants[Séquence20],0),))</f>
        <v>#VALUE!</v>
      </c>
      <c r="G12" s="65" t="e">
        <f>IF(C12="","",INDEX(Tableaulistesenfants[Dimanche],MATCH(B12,Tableaulistesenfants[Séquence20],0),))</f>
        <v>#VALUE!</v>
      </c>
      <c r="H12" s="67" t="e">
        <f>IF(C12="","",INDEX(Tableaulistesenfants[Mercredi],MATCH(B12,Tableaulistesenfants[Séquence20],0),))</f>
        <v>#VALUE!</v>
      </c>
      <c r="I12" s="60"/>
      <c r="J12" s="61"/>
    </row>
    <row r="13" spans="1:11" ht="16.5" thickBot="1">
      <c r="A13" s="69"/>
      <c r="B13" s="70" t="e">
        <f>IF(ROW()-8&lt;=$K$9,ROW()-8,"")</f>
        <v>#VALUE!</v>
      </c>
      <c r="C13" s="71" t="e">
        <f>IF(B13="","",$A$11)</f>
        <v>#VALUE!</v>
      </c>
      <c r="D13" s="72" t="e">
        <f>IF(C13="","",INDEX(Tableaulistesenfants[Nom],MATCH(B13,Tableaulistesenfants[Séquence20],0),))</f>
        <v>#VALUE!</v>
      </c>
      <c r="E13" s="72" t="e">
        <f>IF(C13="","",INDEX(Tableaulistesenfants[Prénom],MATCH(B13,Tableaulistesenfants[Séquence20],0),))</f>
        <v>#VALUE!</v>
      </c>
      <c r="F13" s="71" t="e">
        <f>IF(C13="","",INDEX(Tableaulistesenfants[Classe],MATCH(B13,Tableaulistesenfants[Séquence20],0),))</f>
        <v>#VALUE!</v>
      </c>
      <c r="G13" s="71" t="e">
        <f>IF(C13="","",INDEX(Tableaulistesenfants[Dimanche],MATCH(B13,Tableaulistesenfants[Séquence20],0),))</f>
        <v>#VALUE!</v>
      </c>
      <c r="H13" s="73" t="e">
        <f>IF(C13="","",INDEX(Tableaulistesenfants[Mercredi],MATCH(B13,Tableaulistesenfants[Séquence20],0),))</f>
        <v>#VALUE!</v>
      </c>
      <c r="I13" s="60"/>
      <c r="J13" s="61"/>
    </row>
    <row r="14" spans="1:11" ht="16.5" thickBot="1">
      <c r="A14" s="74"/>
      <c r="B14" s="74"/>
      <c r="C14" s="74"/>
      <c r="D14" s="79"/>
      <c r="E14" s="79"/>
      <c r="F14" s="80"/>
      <c r="G14" s="77"/>
      <c r="H14" s="78"/>
      <c r="I14" s="60"/>
      <c r="J14" s="61"/>
      <c r="K14" s="77"/>
    </row>
    <row r="15" spans="1:11" ht="15.75">
      <c r="A15" s="81"/>
      <c r="B15" s="56" t="e">
        <f>IF(ROW()-14&lt;=$K$15,ROW()-14,"")</f>
        <v>#VALUE!</v>
      </c>
      <c r="C15" s="57" t="e">
        <f>IF(B15="","",$A$17)</f>
        <v>#VALUE!</v>
      </c>
      <c r="D15" s="58" t="e">
        <f>IF(C15="","",INDEX(Tableaulistesenfants[Nom],MATCH(B15,Tableaulistesenfants[Séquence21],0),))</f>
        <v>#VALUE!</v>
      </c>
      <c r="E15" s="58" t="e">
        <f>IF(C15="","",INDEX(Tableaulistesenfants[Prénom],MATCH(B15,Tableaulistesenfants[Séquence21],0),))</f>
        <v>#VALUE!</v>
      </c>
      <c r="F15" s="57" t="e">
        <f>IF(C15="","",INDEX(Tableaulistesenfants[Classe],MATCH(B15,Tableaulistesenfants[Séquence21],0),))</f>
        <v>#VALUE!</v>
      </c>
      <c r="G15" s="57" t="e">
        <f>IF(C15="","",INDEX(Tableaulistesenfants[Dimanche],MATCH(B15,Tableaulistesenfants[Séquence21],0),))</f>
        <v>#VALUE!</v>
      </c>
      <c r="H15" s="59" t="e">
        <f>IF(C15="","",INDEX(Tableaulistesenfants[Mercredi],MATCH(B15,Tableaulistesenfants[Séquence21],0),))</f>
        <v>#VALUE!</v>
      </c>
      <c r="I15" s="60"/>
      <c r="J15" s="61"/>
      <c r="K15" s="62" t="e">
        <f>SUM(Tableaulistesenfants[Occurrence20])</f>
        <v>#VALUE!</v>
      </c>
    </row>
    <row r="16" spans="1:11" ht="15.75">
      <c r="A16" s="68"/>
      <c r="B16" s="64" t="e">
        <f>IF(ROW()-14&lt;=$K$15,ROW()-14,"")</f>
        <v>#VALUE!</v>
      </c>
      <c r="C16" s="65" t="e">
        <f>IF(B16="","",$A$17)</f>
        <v>#VALUE!</v>
      </c>
      <c r="D16" s="66" t="e">
        <f>IF(C16="","",INDEX(Tableaulistesenfants[Nom],MATCH(B16,Tableaulistesenfants[Séquence21],0),))</f>
        <v>#VALUE!</v>
      </c>
      <c r="E16" s="66" t="e">
        <f>IF(C16="","",INDEX(Tableaulistesenfants[Prénom],MATCH(B16,Tableaulistesenfants[Séquence21],0),))</f>
        <v>#VALUE!</v>
      </c>
      <c r="F16" s="65" t="e">
        <f>IF(C16="","",INDEX(Tableaulistesenfants[Classe],MATCH(B16,Tableaulistesenfants[Séquence21],0),))</f>
        <v>#VALUE!</v>
      </c>
      <c r="G16" s="65" t="e">
        <f>IF(C16="","",INDEX(Tableaulistesenfants[Dimanche],MATCH(B16,Tableaulistesenfants[Séquence21],0),))</f>
        <v>#VALUE!</v>
      </c>
      <c r="H16" s="67" t="e">
        <f>IF(C16="","",INDEX(Tableaulistesenfants[Mercredi],MATCH(B16,Tableaulistesenfants[Séquence21],0),))</f>
        <v>#VALUE!</v>
      </c>
      <c r="I16" s="60"/>
      <c r="J16" s="61"/>
    </row>
    <row r="17" spans="1:11" ht="15.75">
      <c r="A17" s="68">
        <v>146</v>
      </c>
      <c r="B17" s="64" t="e">
        <f>IF(ROW()-14&lt;=$K$15,ROW()-14,"")</f>
        <v>#VALUE!</v>
      </c>
      <c r="C17" s="65" t="e">
        <f>IF(B17="","",$A$17)</f>
        <v>#VALUE!</v>
      </c>
      <c r="D17" s="66" t="e">
        <f>IF(C17="","",INDEX(Tableaulistesenfants[Nom],MATCH(B17,Tableaulistesenfants[Séquence21],0),))</f>
        <v>#VALUE!</v>
      </c>
      <c r="E17" s="66" t="e">
        <f>IF(C17="","",INDEX(Tableaulistesenfants[Prénom],MATCH(B17,Tableaulistesenfants[Séquence21],0),))</f>
        <v>#VALUE!</v>
      </c>
      <c r="F17" s="65" t="e">
        <f>IF(C17="","",INDEX(Tableaulistesenfants[Classe],MATCH(B17,Tableaulistesenfants[Séquence21],0),))</f>
        <v>#VALUE!</v>
      </c>
      <c r="G17" s="65" t="e">
        <f>IF(C17="","",INDEX(Tableaulistesenfants[Dimanche],MATCH(B17,Tableaulistesenfants[Séquence21],0),))</f>
        <v>#VALUE!</v>
      </c>
      <c r="H17" s="67" t="e">
        <f>IF(C17="","",INDEX(Tableaulistesenfants[Mercredi],MATCH(B17,Tableaulistesenfants[Séquence21],0),))</f>
        <v>#VALUE!</v>
      </c>
      <c r="I17" s="60"/>
      <c r="J17" s="61"/>
    </row>
    <row r="18" spans="1:11" ht="15.75">
      <c r="A18" s="68"/>
      <c r="B18" s="64" t="e">
        <f>IF(ROW()-14&lt;=$K$15,ROW()-14,"")</f>
        <v>#VALUE!</v>
      </c>
      <c r="C18" s="65" t="e">
        <f>IF(B18="","",$A$17)</f>
        <v>#VALUE!</v>
      </c>
      <c r="D18" s="66" t="e">
        <f>IF(C18="","",INDEX(Tableaulistesenfants[Nom],MATCH(B18,Tableaulistesenfants[Séquence21],0),))</f>
        <v>#VALUE!</v>
      </c>
      <c r="E18" s="66" t="e">
        <f>IF(C18="","",INDEX(Tableaulistesenfants[Prénom],MATCH(B18,Tableaulistesenfants[Séquence21],0),))</f>
        <v>#VALUE!</v>
      </c>
      <c r="F18" s="65" t="e">
        <f>IF(C18="","",INDEX(Tableaulistesenfants[Classe],MATCH(B18,Tableaulistesenfants[Séquence21],0),))</f>
        <v>#VALUE!</v>
      </c>
      <c r="G18" s="65" t="e">
        <f>IF(C18="","",INDEX(Tableaulistesenfants[Dimanche],MATCH(B18,Tableaulistesenfants[Séquence21],0),))</f>
        <v>#VALUE!</v>
      </c>
      <c r="H18" s="67" t="e">
        <f>IF(C18="","",INDEX(Tableaulistesenfants[Mercredi],MATCH(B18,Tableaulistesenfants[Séquence21],0),))</f>
        <v>#VALUE!</v>
      </c>
      <c r="I18" s="60"/>
      <c r="J18" s="61"/>
    </row>
    <row r="19" spans="1:11" ht="16.5" thickBot="1">
      <c r="A19" s="82"/>
      <c r="B19" s="70" t="e">
        <f>IF(ROW()-14&lt;=$K$15,ROW()-14,"")</f>
        <v>#VALUE!</v>
      </c>
      <c r="C19" s="71" t="e">
        <f>IF(B19="","",$A$17)</f>
        <v>#VALUE!</v>
      </c>
      <c r="D19" s="72" t="e">
        <f>IF(C19="","",INDEX(Tableaulistesenfants[Nom],MATCH(B19,Tableaulistesenfants[Séquence21],0),))</f>
        <v>#VALUE!</v>
      </c>
      <c r="E19" s="72" t="e">
        <f>IF(C19="","",INDEX(Tableaulistesenfants[Prénom],MATCH(B19,Tableaulistesenfants[Séquence21],0),))</f>
        <v>#VALUE!</v>
      </c>
      <c r="F19" s="71" t="e">
        <f>IF(C19="","",INDEX(Tableaulistesenfants[Classe],MATCH(B19,Tableaulistesenfants[Séquence21],0),))</f>
        <v>#VALUE!</v>
      </c>
      <c r="G19" s="71" t="e">
        <f>IF(C19="","",INDEX(Tableaulistesenfants[Dimanche],MATCH(B19,Tableaulistesenfants[Séquence21],0),))</f>
        <v>#VALUE!</v>
      </c>
      <c r="H19" s="73" t="e">
        <f>IF(C19="","",INDEX(Tableaulistesenfants[Mercredi],MATCH(B19,Tableaulistesenfants[Séquence21],0),))</f>
        <v>#VALUE!</v>
      </c>
      <c r="I19" s="60"/>
      <c r="J19" s="61"/>
    </row>
    <row r="20" spans="1:11" ht="16.5" thickBot="1">
      <c r="A20" s="74"/>
      <c r="B20" s="74"/>
      <c r="C20" s="74"/>
      <c r="D20" s="79"/>
      <c r="E20" s="79"/>
      <c r="F20" s="80"/>
      <c r="G20" s="77"/>
      <c r="H20" s="78"/>
      <c r="I20" s="60"/>
      <c r="J20" s="61"/>
      <c r="K20" s="77"/>
    </row>
    <row r="21" spans="1:11" ht="15.75">
      <c r="A21" s="81"/>
      <c r="B21" s="56" t="e">
        <f>IF(ROW()-20&lt;=$K$21,ROW()-20,"")</f>
        <v>#VALUE!</v>
      </c>
      <c r="C21" s="57" t="e">
        <f>IF(B21="","",$A$23)</f>
        <v>#VALUE!</v>
      </c>
      <c r="D21" s="58" t="e">
        <f>IF(C21="","",INDEX(Tableaulistesenfants[Nom],MATCH(B21,Tableaulistesenfants[Séquence22],0),))</f>
        <v>#VALUE!</v>
      </c>
      <c r="E21" s="58" t="e">
        <f>IF(C21="","",INDEX(Tableaulistesenfants[Prénom],MATCH(B21,Tableaulistesenfants[Séquence22],0),))</f>
        <v>#VALUE!</v>
      </c>
      <c r="F21" s="57" t="e">
        <f>IF(C21="","",INDEX(Tableaulistesenfants[Classe],MATCH(B21,Tableaulistesenfants[Séquence22],0),))</f>
        <v>#VALUE!</v>
      </c>
      <c r="G21" s="57" t="e">
        <f>IF(C21="","",INDEX(Tableaulistesenfants[Dimanche],MATCH(B21,Tableaulistesenfants[Séquence22],0),))</f>
        <v>#VALUE!</v>
      </c>
      <c r="H21" s="59" t="e">
        <f>IF(C21="","",INDEX(Tableaulistesenfants[Mercredi],MATCH(B21,Tableaulistesenfants[Séquence22],0),))</f>
        <v>#VALUE!</v>
      </c>
      <c r="I21" s="60"/>
      <c r="J21" s="61"/>
      <c r="K21" s="62" t="e">
        <f>SUM(Tableaulistesenfants[Occurrence21])</f>
        <v>#VALUE!</v>
      </c>
    </row>
    <row r="22" spans="1:11" ht="15.75">
      <c r="A22" s="68"/>
      <c r="B22" s="64" t="e">
        <f>IF(ROW()-20&lt;=$K$21,ROW()-20,"")</f>
        <v>#VALUE!</v>
      </c>
      <c r="C22" s="65" t="e">
        <f>IF(B22="","",$A$23)</f>
        <v>#VALUE!</v>
      </c>
      <c r="D22" s="66" t="e">
        <f>IF(C22="","",INDEX(Tableaulistesenfants[Nom],MATCH(B22,Tableaulistesenfants[Séquence22],0),))</f>
        <v>#VALUE!</v>
      </c>
      <c r="E22" s="66" t="e">
        <f>IF(C22="","",INDEX(Tableaulistesenfants[Prénom],MATCH(B22,Tableaulistesenfants[Séquence22],0),))</f>
        <v>#VALUE!</v>
      </c>
      <c r="F22" s="65" t="e">
        <f>IF(C22="","",INDEX(Tableaulistesenfants[Classe],MATCH(B22,Tableaulistesenfants[Séquence22],0),))</f>
        <v>#VALUE!</v>
      </c>
      <c r="G22" s="65" t="e">
        <f>IF(C22="","",INDEX(Tableaulistesenfants[Dimanche],MATCH(B22,Tableaulistesenfants[Séquence22],0),))</f>
        <v>#VALUE!</v>
      </c>
      <c r="H22" s="67" t="e">
        <f>IF(C22="","",INDEX(Tableaulistesenfants[Mercredi],MATCH(B22,Tableaulistesenfants[Séquence22],0),))</f>
        <v>#VALUE!</v>
      </c>
      <c r="I22" s="60"/>
      <c r="J22" s="61"/>
    </row>
    <row r="23" spans="1:11" ht="15.75">
      <c r="A23" s="68">
        <v>153</v>
      </c>
      <c r="B23" s="64" t="e">
        <f>IF(ROW()-20&lt;=$K$21,ROW()-20,"")</f>
        <v>#VALUE!</v>
      </c>
      <c r="C23" s="65" t="e">
        <f>IF(B23="","",$A$23)</f>
        <v>#VALUE!</v>
      </c>
      <c r="D23" s="66" t="e">
        <f>IF(C23="","",INDEX(Tableaulistesenfants[Nom],MATCH(B23,Tableaulistesenfants[Séquence22],0),))</f>
        <v>#VALUE!</v>
      </c>
      <c r="E23" s="66" t="e">
        <f>IF(C23="","",INDEX(Tableaulistesenfants[Prénom],MATCH(B23,Tableaulistesenfants[Séquence22],0),))</f>
        <v>#VALUE!</v>
      </c>
      <c r="F23" s="65" t="e">
        <f>IF(C23="","",INDEX(Tableaulistesenfants[Classe],MATCH(B23,Tableaulistesenfants[Séquence22],0),))</f>
        <v>#VALUE!</v>
      </c>
      <c r="G23" s="65" t="e">
        <f>IF(C23="","",INDEX(Tableaulistesenfants[Dimanche],MATCH(B23,Tableaulistesenfants[Séquence22],0),))</f>
        <v>#VALUE!</v>
      </c>
      <c r="H23" s="67" t="e">
        <f>IF(C23="","",INDEX(Tableaulistesenfants[Mercredi],MATCH(B23,Tableaulistesenfants[Séquence22],0),))</f>
        <v>#VALUE!</v>
      </c>
      <c r="I23" s="60"/>
      <c r="J23" s="61"/>
    </row>
    <row r="24" spans="1:11" ht="15.75">
      <c r="A24" s="68"/>
      <c r="B24" s="64" t="e">
        <f>IF(ROW()-20&lt;=$K$21,ROW()-20,"")</f>
        <v>#VALUE!</v>
      </c>
      <c r="C24" s="65" t="e">
        <f>IF(B24="","",$A$23)</f>
        <v>#VALUE!</v>
      </c>
      <c r="D24" s="66" t="e">
        <f>IF(C24="","",INDEX(Tableaulistesenfants[Nom],MATCH(B24,Tableaulistesenfants[Séquence22],0),))</f>
        <v>#VALUE!</v>
      </c>
      <c r="E24" s="66" t="e">
        <f>IF(C24="","",INDEX(Tableaulistesenfants[Prénom],MATCH(B24,Tableaulistesenfants[Séquence22],0),))</f>
        <v>#VALUE!</v>
      </c>
      <c r="F24" s="65" t="e">
        <f>IF(C24="","",INDEX(Tableaulistesenfants[Classe],MATCH(B24,Tableaulistesenfants[Séquence22],0),))</f>
        <v>#VALUE!</v>
      </c>
      <c r="G24" s="65" t="e">
        <f>IF(C24="","",INDEX(Tableaulistesenfants[Dimanche],MATCH(B24,Tableaulistesenfants[Séquence22],0),))</f>
        <v>#VALUE!</v>
      </c>
      <c r="H24" s="67" t="e">
        <f>IF(C24="","",INDEX(Tableaulistesenfants[Mercredi],MATCH(B24,Tableaulistesenfants[Séquence22],0),))</f>
        <v>#VALUE!</v>
      </c>
      <c r="I24" s="60"/>
      <c r="J24" s="61"/>
    </row>
    <row r="25" spans="1:11" ht="16.5" thickBot="1">
      <c r="A25" s="82"/>
      <c r="B25" s="70" t="e">
        <f>IF(ROW()-20&lt;=$K$21,ROW()-20,"")</f>
        <v>#VALUE!</v>
      </c>
      <c r="C25" s="71" t="e">
        <f>IF(B25="","",$A$23)</f>
        <v>#VALUE!</v>
      </c>
      <c r="D25" s="72" t="e">
        <f>IF(C25="","",INDEX(Tableaulistesenfants[Nom],MATCH(B25,Tableaulistesenfants[Séquence22],0),))</f>
        <v>#VALUE!</v>
      </c>
      <c r="E25" s="72" t="e">
        <f>IF(C25="","",INDEX(Tableaulistesenfants[Prénom],MATCH(B25,Tableaulistesenfants[Séquence22],0),))</f>
        <v>#VALUE!</v>
      </c>
      <c r="F25" s="71" t="e">
        <f>IF(C25="","",INDEX(Tableaulistesenfants[Classe],MATCH(B25,Tableaulistesenfants[Séquence22],0),))</f>
        <v>#VALUE!</v>
      </c>
      <c r="G25" s="71" t="e">
        <f>IF(C25="","",INDEX(Tableaulistesenfants[Dimanche],MATCH(B25,Tableaulistesenfants[Séquence22],0),))</f>
        <v>#VALUE!</v>
      </c>
      <c r="H25" s="73" t="e">
        <f>IF(C25="","",INDEX(Tableaulistesenfants[Mercredi],MATCH(B25,Tableaulistesenfants[Séquence22],0),))</f>
        <v>#VALUE!</v>
      </c>
      <c r="I25" s="60"/>
      <c r="J25" s="61"/>
    </row>
    <row r="26" spans="1:11" ht="16.5" thickBot="1">
      <c r="A26" s="74"/>
      <c r="B26" s="74"/>
      <c r="C26" s="74"/>
      <c r="D26" s="79"/>
      <c r="E26" s="79"/>
      <c r="F26" s="80"/>
      <c r="G26" s="77"/>
      <c r="H26" s="78"/>
      <c r="I26" s="60"/>
      <c r="J26" s="61"/>
      <c r="K26" s="77"/>
    </row>
    <row r="27" spans="1:11" ht="15.75">
      <c r="A27" s="81"/>
      <c r="B27" s="56" t="e">
        <f>IF(ROW()-26&lt;=$K$27,ROW()-26,"")</f>
        <v>#VALUE!</v>
      </c>
      <c r="C27" s="83" t="e">
        <f>IF(B27="","",$A$29)</f>
        <v>#VALUE!</v>
      </c>
      <c r="D27" s="84" t="e">
        <f>IF(C27="","",INDEX(Tableaulistesenfants[Nom],MATCH(B27,Tableaulistesenfants[Séquence23],0),))</f>
        <v>#VALUE!</v>
      </c>
      <c r="E27" s="58" t="e">
        <f>IF(C27="","",INDEX(Tableaulistesenfants[Prénom],MATCH(B27,Tableaulistesenfants[Séquence23],0),))</f>
        <v>#VALUE!</v>
      </c>
      <c r="F27" s="57" t="e">
        <f>IF(C27="","",INDEX(Tableaulistesenfants[Classe],MATCH(B27,Tableaulistesenfants[Séquence23],0),))</f>
        <v>#VALUE!</v>
      </c>
      <c r="G27" s="57" t="e">
        <f>IF(C27="","",INDEX(Tableaulistesenfants[Dimanche],MATCH(B27,Tableaulistesenfants[Séquence23],0),))</f>
        <v>#VALUE!</v>
      </c>
      <c r="H27" s="59" t="e">
        <f>IF(C27="","",INDEX(Tableaulistesenfants[Mercredi],MATCH(B27,Tableaulistesenfants[Séquence23],0),))</f>
        <v>#VALUE!</v>
      </c>
      <c r="I27" s="60"/>
      <c r="J27" s="61"/>
      <c r="K27" s="62" t="e">
        <f>SUM(Tableaulistesenfants[Occurrence22])</f>
        <v>#VALUE!</v>
      </c>
    </row>
    <row r="28" spans="1:11" ht="15.75">
      <c r="A28" s="68"/>
      <c r="B28" s="64" t="e">
        <f>IF(ROW()-26&lt;=$K$27,ROW()-26,"")</f>
        <v>#VALUE!</v>
      </c>
      <c r="C28" s="85" t="e">
        <f>IF(B28="","",$A$29)</f>
        <v>#VALUE!</v>
      </c>
      <c r="D28" s="86" t="e">
        <f>IF(C28="","",INDEX(Tableaulistesenfants[Nom],MATCH(B28,Tableaulistesenfants[Séquence23],0),))</f>
        <v>#VALUE!</v>
      </c>
      <c r="E28" s="66" t="e">
        <f>IF(C28="","",INDEX(Tableaulistesenfants[Prénom],MATCH(B28,Tableaulistesenfants[Séquence23],0),))</f>
        <v>#VALUE!</v>
      </c>
      <c r="F28" s="65" t="e">
        <f>IF(C28="","",INDEX(Tableaulistesenfants[Classe],MATCH(B28,Tableaulistesenfants[Séquence23],0),))</f>
        <v>#VALUE!</v>
      </c>
      <c r="G28" s="65" t="e">
        <f>IF(C28="","",INDEX(Tableaulistesenfants[Dimanche],MATCH(B28,Tableaulistesenfants[Séquence23],0),))</f>
        <v>#VALUE!</v>
      </c>
      <c r="H28" s="67" t="e">
        <f>IF(C28="","",INDEX(Tableaulistesenfants[Mercredi],MATCH(B28,Tableaulistesenfants[Séquence23],0),))</f>
        <v>#VALUE!</v>
      </c>
      <c r="I28" s="60"/>
      <c r="J28" s="61"/>
    </row>
    <row r="29" spans="1:11" ht="15.75">
      <c r="A29" s="68">
        <v>152</v>
      </c>
      <c r="B29" s="64" t="e">
        <f>IF(ROW()-26&lt;=$K$27,ROW()-26,"")</f>
        <v>#VALUE!</v>
      </c>
      <c r="C29" s="85" t="e">
        <f>IF(B29="","",$A$29)</f>
        <v>#VALUE!</v>
      </c>
      <c r="D29" s="86" t="e">
        <f>IF(C29="","",INDEX(Tableaulistesenfants[Nom],MATCH(B29,Tableaulistesenfants[Séquence23],0),))</f>
        <v>#VALUE!</v>
      </c>
      <c r="E29" s="66" t="e">
        <f>IF(C29="","",INDEX(Tableaulistesenfants[Prénom],MATCH(B29,Tableaulistesenfants[Séquence23],0),))</f>
        <v>#VALUE!</v>
      </c>
      <c r="F29" s="65" t="e">
        <f>IF(C29="","",INDEX(Tableaulistesenfants[Classe],MATCH(B29,Tableaulistesenfants[Séquence23],0),))</f>
        <v>#VALUE!</v>
      </c>
      <c r="G29" s="65" t="e">
        <f>IF(C29="","",INDEX(Tableaulistesenfants[Dimanche],MATCH(B29,Tableaulistesenfants[Séquence23],0),))</f>
        <v>#VALUE!</v>
      </c>
      <c r="H29" s="67" t="e">
        <f>IF(C29="","",INDEX(Tableaulistesenfants[Mercredi],MATCH(B29,Tableaulistesenfants[Séquence23],0),))</f>
        <v>#VALUE!</v>
      </c>
      <c r="I29" s="60"/>
      <c r="J29" s="61"/>
    </row>
    <row r="30" spans="1:11" ht="15.75">
      <c r="A30" s="68"/>
      <c r="B30" s="64" t="e">
        <f>IF(ROW()-26&lt;=$K$27,ROW()-26,"")</f>
        <v>#VALUE!</v>
      </c>
      <c r="C30" s="85" t="e">
        <f>IF(B30="","",$A$29)</f>
        <v>#VALUE!</v>
      </c>
      <c r="D30" s="86" t="e">
        <f>IF(C30="","",INDEX(Tableaulistesenfants[Nom],MATCH(B30,Tableaulistesenfants[Séquence23],0),))</f>
        <v>#VALUE!</v>
      </c>
      <c r="E30" s="66" t="e">
        <f>IF(C30="","",INDEX(Tableaulistesenfants[Prénom],MATCH(B30,Tableaulistesenfants[Séquence23],0),))</f>
        <v>#VALUE!</v>
      </c>
      <c r="F30" s="65" t="e">
        <f>IF(C30="","",INDEX(Tableaulistesenfants[Classe],MATCH(B30,Tableaulistesenfants[Séquence23],0),))</f>
        <v>#VALUE!</v>
      </c>
      <c r="G30" s="65" t="e">
        <f>IF(C30="","",INDEX(Tableaulistesenfants[Dimanche],MATCH(B30,Tableaulistesenfants[Séquence23],0),))</f>
        <v>#VALUE!</v>
      </c>
      <c r="H30" s="67" t="e">
        <f>IF(C30="","",INDEX(Tableaulistesenfants[Mercredi],MATCH(B30,Tableaulistesenfants[Séquence23],0),))</f>
        <v>#VALUE!</v>
      </c>
      <c r="I30" s="60"/>
      <c r="J30" s="61"/>
    </row>
    <row r="31" spans="1:11" ht="16.5" thickBot="1">
      <c r="A31" s="82"/>
      <c r="B31" s="70" t="e">
        <f>IF(ROW()-26&lt;=$K$27,ROW()-26,"")</f>
        <v>#VALUE!</v>
      </c>
      <c r="C31" s="87" t="e">
        <f>IF(B31="","",$A$29)</f>
        <v>#VALUE!</v>
      </c>
      <c r="D31" s="88" t="e">
        <f>IF(C31="","",INDEX(Tableaulistesenfants[Nom],MATCH(B31,Tableaulistesenfants[Séquence23],0),))</f>
        <v>#VALUE!</v>
      </c>
      <c r="E31" s="72" t="e">
        <f>IF(C31="","",INDEX(Tableaulistesenfants[Prénom],MATCH(B31,Tableaulistesenfants[Séquence23],0),))</f>
        <v>#VALUE!</v>
      </c>
      <c r="F31" s="71" t="e">
        <f>IF(C31="","",INDEX(Tableaulistesenfants[Classe],MATCH(B31,Tableaulistesenfants[Séquence23],0),))</f>
        <v>#VALUE!</v>
      </c>
      <c r="G31" s="71" t="e">
        <f>IF(C31="","",INDEX(Tableaulistesenfants[Dimanche],MATCH(B31,Tableaulistesenfants[Séquence23],0),))</f>
        <v>#VALUE!</v>
      </c>
      <c r="H31" s="73" t="e">
        <f>IF(C31="","",INDEX(Tableaulistesenfants[Mercredi],MATCH(B31,Tableaulistesenfants[Séquence23],0),))</f>
        <v>#VALUE!</v>
      </c>
      <c r="I31" s="60"/>
      <c r="J31" s="61"/>
    </row>
    <row r="32" spans="1:11" ht="16.5" thickBot="1">
      <c r="A32" s="74"/>
      <c r="B32" s="74"/>
      <c r="C32" s="74"/>
      <c r="D32" s="79"/>
      <c r="E32" s="79"/>
      <c r="F32" s="89" t="str">
        <f>IF(C32="","",INDEX(Tableaulistesenfants[Classe],MATCH(B32,Tableaulistesenfants[Séquence7],0),))</f>
        <v/>
      </c>
      <c r="G32" s="77"/>
      <c r="H32" s="78"/>
      <c r="I32" s="60"/>
      <c r="J32" s="61"/>
      <c r="K32" s="77"/>
    </row>
    <row r="33" spans="1:11" ht="15.75">
      <c r="A33" s="81"/>
      <c r="B33" s="56" t="e">
        <f>IF(ROW()-32&lt;=$K$33,ROW()-32,"")</f>
        <v>#VALUE!</v>
      </c>
      <c r="C33" s="57" t="e">
        <f>IF(B33="","",$A$35)</f>
        <v>#VALUE!</v>
      </c>
      <c r="D33" s="58" t="e">
        <f>IF(C33="","",INDEX(Tableaulistesenfants[Nom],MATCH(B33,Tableaulistesenfants[Séquence24],0),))</f>
        <v>#VALUE!</v>
      </c>
      <c r="E33" s="58" t="e">
        <f>IF(C33="","",INDEX(Tableaulistesenfants[Prénom],MATCH(B33,Tableaulistesenfants[Séquence24],0),))</f>
        <v>#VALUE!</v>
      </c>
      <c r="F33" s="57" t="e">
        <f>IF(C33="","",INDEX(Tableaulistesenfants[Classe],MATCH(B33,Tableaulistesenfants[Séquence24],0),))</f>
        <v>#VALUE!</v>
      </c>
      <c r="G33" s="57" t="e">
        <f>IF(C33="","",INDEX(Tableaulistesenfants[Dimanche],MATCH(B33,Tableaulistesenfants[Séquence24],0),))</f>
        <v>#VALUE!</v>
      </c>
      <c r="H33" s="59" t="e">
        <f>IF(C33="","",INDEX(Tableaulistesenfants[Mercredi],MATCH(B33,Tableaulistesenfants[Séquence24],0),))</f>
        <v>#VALUE!</v>
      </c>
      <c r="I33" s="60"/>
      <c r="J33" s="61"/>
      <c r="K33" s="62" t="e">
        <f>SUM(Tableaulistesenfants[Occurrence23])</f>
        <v>#VALUE!</v>
      </c>
    </row>
    <row r="34" spans="1:11" ht="15.75">
      <c r="A34" s="68"/>
      <c r="B34" s="64" t="e">
        <f>IF(ROW()-32&lt;=$K$33,ROW()-32,"")</f>
        <v>#VALUE!</v>
      </c>
      <c r="C34" s="65" t="e">
        <f>IF(B34="","",$A$35)</f>
        <v>#VALUE!</v>
      </c>
      <c r="D34" s="66" t="e">
        <f>IF(C34="","",INDEX(Tableaulistesenfants[Nom],MATCH(B34,Tableaulistesenfants[Séquence24],0),))</f>
        <v>#VALUE!</v>
      </c>
      <c r="E34" s="66" t="e">
        <f>IF(C34="","",INDEX(Tableaulistesenfants[Prénom],MATCH(B34,Tableaulistesenfants[Séquence24],0),))</f>
        <v>#VALUE!</v>
      </c>
      <c r="F34" s="65" t="e">
        <f>IF(C34="","",INDEX(Tableaulistesenfants[Classe],MATCH(B34,Tableaulistesenfants[Séquence24],0),))</f>
        <v>#VALUE!</v>
      </c>
      <c r="G34" s="65" t="e">
        <f>IF(C34="","",INDEX(Tableaulistesenfants[Dimanche],MATCH(B34,Tableaulistesenfants[Séquence24],0),))</f>
        <v>#VALUE!</v>
      </c>
      <c r="H34" s="67" t="e">
        <f>IF(C34="","",INDEX(Tableaulistesenfants[Mercredi],MATCH(B34,Tableaulistesenfants[Séquence24],0),))</f>
        <v>#VALUE!</v>
      </c>
      <c r="I34" s="60"/>
      <c r="J34" s="61"/>
    </row>
    <row r="35" spans="1:11" ht="15.75">
      <c r="A35" s="68">
        <v>154</v>
      </c>
      <c r="B35" s="64" t="e">
        <f>IF(ROW()-32&lt;=$K$33,ROW()-32,"")</f>
        <v>#VALUE!</v>
      </c>
      <c r="C35" s="65" t="e">
        <f>IF(B35="","",$A$35)</f>
        <v>#VALUE!</v>
      </c>
      <c r="D35" s="66" t="e">
        <f>IF(C35="","",INDEX(Tableaulistesenfants[Nom],MATCH(B35,Tableaulistesenfants[Séquence24],0),))</f>
        <v>#VALUE!</v>
      </c>
      <c r="E35" s="66" t="e">
        <f>IF(C35="","",INDEX(Tableaulistesenfants[Prénom],MATCH(B35,Tableaulistesenfants[Séquence24],0),))</f>
        <v>#VALUE!</v>
      </c>
      <c r="F35" s="65" t="e">
        <f>IF(C35="","",INDEX(Tableaulistesenfants[Classe],MATCH(B35,Tableaulistesenfants[Séquence24],0),))</f>
        <v>#VALUE!</v>
      </c>
      <c r="G35" s="65" t="e">
        <f>IF(C35="","",INDEX(Tableaulistesenfants[Dimanche],MATCH(B35,Tableaulistesenfants[Séquence24],0),))</f>
        <v>#VALUE!</v>
      </c>
      <c r="H35" s="67" t="e">
        <f>IF(C35="","",INDEX(Tableaulistesenfants[Mercredi],MATCH(B35,Tableaulistesenfants[Séquence24],0),))</f>
        <v>#VALUE!</v>
      </c>
      <c r="I35" s="60"/>
      <c r="J35" s="61"/>
    </row>
    <row r="36" spans="1:11" ht="15.75">
      <c r="A36" s="68"/>
      <c r="B36" s="64" t="e">
        <f>IF(ROW()-32&lt;=$K$33,ROW()-32,"")</f>
        <v>#VALUE!</v>
      </c>
      <c r="C36" s="65" t="e">
        <f>IF(B36="","",$A$35)</f>
        <v>#VALUE!</v>
      </c>
      <c r="D36" s="66" t="e">
        <f>IF(C36="","",INDEX(Tableaulistesenfants[Nom],MATCH(B36,Tableaulistesenfants[Séquence24],0),))</f>
        <v>#VALUE!</v>
      </c>
      <c r="E36" s="66" t="e">
        <f>IF(C36="","",INDEX(Tableaulistesenfants[Prénom],MATCH(B36,Tableaulistesenfants[Séquence24],0),))</f>
        <v>#VALUE!</v>
      </c>
      <c r="F36" s="65" t="e">
        <f>IF(C36="","",INDEX(Tableaulistesenfants[Classe],MATCH(B36,Tableaulistesenfants[Séquence24],0),))</f>
        <v>#VALUE!</v>
      </c>
      <c r="G36" s="65" t="e">
        <f>IF(C36="","",INDEX(Tableaulistesenfants[Dimanche],MATCH(B36,Tableaulistesenfants[Séquence24],0),))</f>
        <v>#VALUE!</v>
      </c>
      <c r="H36" s="67" t="e">
        <f>IF(C36="","",INDEX(Tableaulistesenfants[Mercredi],MATCH(B36,Tableaulistesenfants[Séquence24],0),))</f>
        <v>#VALUE!</v>
      </c>
      <c r="I36" s="60"/>
      <c r="J36" s="61"/>
    </row>
    <row r="37" spans="1:11" ht="16.5" thickBot="1">
      <c r="A37" s="82"/>
      <c r="B37" s="70" t="e">
        <f>IF(ROW()-32&lt;=$K$33,ROW()-32,"")</f>
        <v>#VALUE!</v>
      </c>
      <c r="C37" s="71" t="e">
        <f>IF(B37="","",$A$35)</f>
        <v>#VALUE!</v>
      </c>
      <c r="D37" s="72" t="e">
        <f>IF(C37="","",INDEX(Tableaulistesenfants[Nom],MATCH(B37,Tableaulistesenfants[Séquence24],0),))</f>
        <v>#VALUE!</v>
      </c>
      <c r="E37" s="72" t="e">
        <f>IF(C37="","",INDEX(Tableaulistesenfants[Prénom],MATCH(B37,Tableaulistesenfants[Séquence24],0),))</f>
        <v>#VALUE!</v>
      </c>
      <c r="F37" s="71" t="e">
        <f>IF(C37="","",INDEX(Tableaulistesenfants[Classe],MATCH(B37,Tableaulistesenfants[Séquence24],0),))</f>
        <v>#VALUE!</v>
      </c>
      <c r="G37" s="71" t="e">
        <f>IF(C37="","",INDEX(Tableaulistesenfants[Dimanche],MATCH(B37,Tableaulistesenfants[Séquence24],0),))</f>
        <v>#VALUE!</v>
      </c>
      <c r="H37" s="73" t="e">
        <f>IF(C37="","",INDEX(Tableaulistesenfants[Mercredi],MATCH(B37,Tableaulistesenfants[Séquence24],0),))</f>
        <v>#VALUE!</v>
      </c>
      <c r="I37" s="60"/>
      <c r="J37" s="61"/>
    </row>
    <row r="38" spans="1:11" ht="16.5" thickBot="1">
      <c r="A38" s="74"/>
      <c r="B38" s="74"/>
      <c r="C38" s="74"/>
      <c r="D38" s="79"/>
      <c r="E38" s="90"/>
      <c r="F38" s="80"/>
      <c r="G38" s="77"/>
      <c r="H38" s="78"/>
      <c r="I38" s="60"/>
      <c r="J38" s="61"/>
      <c r="K38" s="77"/>
    </row>
    <row r="39" spans="1:11" ht="15.75">
      <c r="A39" s="81"/>
      <c r="B39" s="56" t="e">
        <f>IF(ROW()-38&lt;=$K$39,ROW()-38,"")</f>
        <v>#VALUE!</v>
      </c>
      <c r="C39" s="57" t="e">
        <f>IF(B39="","",$A$41)</f>
        <v>#VALUE!</v>
      </c>
      <c r="D39" s="58" t="e">
        <f>IF(C39="","",INDEX(Tableaulistesenfants[Nom],MATCH(B39,Tableaulistesenfants[Séquence25],0),))</f>
        <v>#VALUE!</v>
      </c>
      <c r="E39" s="58" t="e">
        <f>IF(C39="","",INDEX(Tableaulistesenfants[Prénom],MATCH(B39,Tableaulistesenfants[Séquence25],0),))</f>
        <v>#VALUE!</v>
      </c>
      <c r="F39" s="57" t="e">
        <f>IF(C39="","",INDEX(Tableaulistesenfants[Classe],MATCH(B39,Tableaulistesenfants[Séquence25],0),))</f>
        <v>#VALUE!</v>
      </c>
      <c r="G39" s="57" t="e">
        <f>IF(C39="","",INDEX(Tableaulistesenfants[Dimanche],MATCH(B39,Tableaulistesenfants[Séquence25],0),))</f>
        <v>#VALUE!</v>
      </c>
      <c r="H39" s="59" t="e">
        <f>IF(C39="","",INDEX(Tableaulistesenfants[Mercredi],MATCH(B39,Tableaulistesenfants[Séquence25],0),))</f>
        <v>#VALUE!</v>
      </c>
      <c r="I39" s="60"/>
      <c r="J39" s="61"/>
      <c r="K39" s="62" t="e">
        <f>SUM(Tableaulistesenfants[Occurrence24])</f>
        <v>#VALUE!</v>
      </c>
    </row>
    <row r="40" spans="1:11" ht="15.75">
      <c r="A40" s="68"/>
      <c r="B40" s="64" t="e">
        <f>IF(ROW()-38&lt;=$K$39,ROW()-38,"")</f>
        <v>#VALUE!</v>
      </c>
      <c r="C40" s="65" t="e">
        <f>IF(B40="","",$A$41)</f>
        <v>#VALUE!</v>
      </c>
      <c r="D40" s="66" t="e">
        <f>IF(C40="","",INDEX(Tableaulistesenfants[Nom],MATCH(B40,Tableaulistesenfants[Séquence25],0),))</f>
        <v>#VALUE!</v>
      </c>
      <c r="E40" s="66" t="e">
        <f>IF(C40="","",INDEX(Tableaulistesenfants[Prénom],MATCH(B40,Tableaulistesenfants[Séquence25],0),))</f>
        <v>#VALUE!</v>
      </c>
      <c r="F40" s="65" t="e">
        <f>IF(C40="","",INDEX(Tableaulistesenfants[Classe],MATCH(B40,Tableaulistesenfants[Séquence25],0),))</f>
        <v>#VALUE!</v>
      </c>
      <c r="G40" s="65" t="e">
        <f>IF(C40="","",INDEX(Tableaulistesenfants[Dimanche],MATCH(B40,Tableaulistesenfants[Séquence25],0),))</f>
        <v>#VALUE!</v>
      </c>
      <c r="H40" s="67" t="e">
        <f>IF(C40="","",INDEX(Tableaulistesenfants[Mercredi],MATCH(B40,Tableaulistesenfants[Séquence25],0),))</f>
        <v>#VALUE!</v>
      </c>
      <c r="I40" s="60"/>
      <c r="J40" s="61"/>
    </row>
    <row r="41" spans="1:11" ht="15.75">
      <c r="A41" s="68"/>
      <c r="B41" s="64" t="e">
        <f>IF(ROW()-38&lt;=$K$39,ROW()-38,"")</f>
        <v>#VALUE!</v>
      </c>
      <c r="C41" s="65" t="e">
        <f>IF(B41="","",$A$41)</f>
        <v>#VALUE!</v>
      </c>
      <c r="D41" s="66" t="e">
        <f>IF(C41="","",INDEX(Tableaulistesenfants[Nom],MATCH(B41,Tableaulistesenfants[Séquence25],0),))</f>
        <v>#VALUE!</v>
      </c>
      <c r="E41" s="66" t="e">
        <f>IF(C41="","",INDEX(Tableaulistesenfants[Prénom],MATCH(B41,Tableaulistesenfants[Séquence25],0),))</f>
        <v>#VALUE!</v>
      </c>
      <c r="F41" s="65" t="e">
        <f>IF(C41="","",INDEX(Tableaulistesenfants[Classe],MATCH(B41,Tableaulistesenfants[Séquence25],0),))</f>
        <v>#VALUE!</v>
      </c>
      <c r="G41" s="65" t="e">
        <f>IF(C41="","",INDEX(Tableaulistesenfants[Dimanche],MATCH(B41,Tableaulistesenfants[Séquence25],0),))</f>
        <v>#VALUE!</v>
      </c>
      <c r="H41" s="67" t="e">
        <f>IF(C41="","",INDEX(Tableaulistesenfants[Mercredi],MATCH(B41,Tableaulistesenfants[Séquence25],0),))</f>
        <v>#VALUE!</v>
      </c>
      <c r="I41" s="60"/>
      <c r="J41" s="61"/>
    </row>
    <row r="42" spans="1:11" ht="15.75">
      <c r="A42" s="68"/>
      <c r="B42" s="64" t="e">
        <f>IF(ROW()-38&lt;=$K$39,ROW()-38,"")</f>
        <v>#VALUE!</v>
      </c>
      <c r="C42" s="65" t="e">
        <f>IF(B42="","",$A$41)</f>
        <v>#VALUE!</v>
      </c>
      <c r="D42" s="66" t="e">
        <f>IF(C42="","",INDEX(Tableaulistesenfants[Nom],MATCH(B42,Tableaulistesenfants[Séquence25],0),))</f>
        <v>#VALUE!</v>
      </c>
      <c r="E42" s="66" t="e">
        <f>IF(C42="","",INDEX(Tableaulistesenfants[Prénom],MATCH(B42,Tableaulistesenfants[Séquence25],0),))</f>
        <v>#VALUE!</v>
      </c>
      <c r="F42" s="65" t="e">
        <f>IF(C42="","",INDEX(Tableaulistesenfants[Classe],MATCH(B42,Tableaulistesenfants[Séquence25],0),))</f>
        <v>#VALUE!</v>
      </c>
      <c r="G42" s="65" t="e">
        <f>IF(C42="","",INDEX(Tableaulistesenfants[Dimanche],MATCH(B42,Tableaulistesenfants[Séquence25],0),))</f>
        <v>#VALUE!</v>
      </c>
      <c r="H42" s="67" t="e">
        <f>IF(C42="","",INDEX(Tableaulistesenfants[Mercredi],MATCH(B42,Tableaulistesenfants[Séquence25],0),))</f>
        <v>#VALUE!</v>
      </c>
      <c r="I42" s="60"/>
      <c r="J42" s="61"/>
    </row>
    <row r="43" spans="1:11" ht="16.5" thickBot="1">
      <c r="A43" s="82"/>
      <c r="B43" s="70" t="e">
        <f>IF(ROW()-38&lt;=$K$39,ROW()-38,"")</f>
        <v>#VALUE!</v>
      </c>
      <c r="C43" s="71" t="e">
        <f>IF(B43="","",$A$41)</f>
        <v>#VALUE!</v>
      </c>
      <c r="D43" s="72" t="e">
        <f>IF(C43="","",INDEX(Tableaulistesenfants[Nom],MATCH(B43,Tableaulistesenfants[Séquence25],0),))</f>
        <v>#VALUE!</v>
      </c>
      <c r="E43" s="72" t="e">
        <f>IF(C43="","",INDEX(Tableaulistesenfants[Prénom],MATCH(B43,Tableaulistesenfants[Séquence25],0),))</f>
        <v>#VALUE!</v>
      </c>
      <c r="F43" s="71" t="e">
        <f>IF(C43="","",INDEX(Tableaulistesenfants[Classe],MATCH(B43,Tableaulistesenfants[Séquence25],0),))</f>
        <v>#VALUE!</v>
      </c>
      <c r="G43" s="71" t="e">
        <f>IF(C43="","",INDEX(Tableaulistesenfants[Dimanche],MATCH(B43,Tableaulistesenfants[Séquence25],0),))</f>
        <v>#VALUE!</v>
      </c>
      <c r="H43" s="73" t="e">
        <f>IF(C43="","",INDEX(Tableaulistesenfants[Mercredi],MATCH(B43,Tableaulistesenfants[Séquence25],0),))</f>
        <v>#VALUE!</v>
      </c>
      <c r="I43" s="60"/>
      <c r="J43" s="61"/>
    </row>
    <row r="44" spans="1:11" ht="16.5" thickBot="1">
      <c r="A44" s="74"/>
      <c r="B44" s="74"/>
      <c r="C44" s="74"/>
      <c r="D44" s="79"/>
      <c r="E44" s="79"/>
      <c r="F44" s="80"/>
      <c r="G44" s="77"/>
      <c r="H44" s="78"/>
      <c r="I44" s="60"/>
      <c r="J44" s="61"/>
      <c r="K44" s="77"/>
    </row>
    <row r="45" spans="1:11" ht="15.75">
      <c r="A45" s="81"/>
      <c r="B45" s="56" t="e">
        <f>IF(ROW()-44&lt;=$K$45,ROW()-44,"")</f>
        <v>#VALUE!</v>
      </c>
      <c r="C45" s="57" t="e">
        <f>IF(B45="","",$A$47)</f>
        <v>#VALUE!</v>
      </c>
      <c r="D45" s="58" t="e">
        <f>IF(C45="","",INDEX(Tableaulistesenfants[Nom],MATCH(B45,Tableaulistesenfants[Séquence26],0),))</f>
        <v>#VALUE!</v>
      </c>
      <c r="E45" s="58" t="e">
        <f>IF(C45="","",INDEX(Tableaulistesenfants[Prénom],MATCH(B45,Tableaulistesenfants[Séquence26],0),))</f>
        <v>#VALUE!</v>
      </c>
      <c r="F45" s="57" t="e">
        <f>IF(C45="","",INDEX(Tableaulistesenfants[Classe],MATCH(B45,Tableaulistesenfants[Séquence26],0),))</f>
        <v>#VALUE!</v>
      </c>
      <c r="G45" s="57" t="e">
        <f>IF(C45="","",INDEX(Tableaulistesenfants[Dimanche],MATCH(B45,Tableaulistesenfants[Séquence26],0),))</f>
        <v>#VALUE!</v>
      </c>
      <c r="H45" s="59" t="e">
        <f>IF(C45="","",INDEX(Tableaulistesenfants[Mercredi],MATCH(B45,Tableaulistesenfants[Séquence26],0),))</f>
        <v>#VALUE!</v>
      </c>
      <c r="I45" s="60"/>
      <c r="J45" s="61"/>
      <c r="K45" s="62" t="e">
        <f>SUM(Tableaulistesenfants[Occurrence25])</f>
        <v>#VALUE!</v>
      </c>
    </row>
    <row r="46" spans="1:11" ht="15.75">
      <c r="A46" s="68"/>
      <c r="B46" s="64" t="e">
        <f>IF(ROW()-44&lt;=$K$45,ROW()-44,"")</f>
        <v>#VALUE!</v>
      </c>
      <c r="C46" s="65" t="e">
        <f>IF(B46="","",$A$47)</f>
        <v>#VALUE!</v>
      </c>
      <c r="D46" s="66" t="e">
        <f>IF(C46="","",INDEX(Tableaulistesenfants[Nom],MATCH(B46,Tableaulistesenfants[Séquence26],0),))</f>
        <v>#VALUE!</v>
      </c>
      <c r="E46" s="66" t="e">
        <f>IF(C46="","",INDEX(Tableaulistesenfants[Prénom],MATCH(B46,Tableaulistesenfants[Séquence26],0),))</f>
        <v>#VALUE!</v>
      </c>
      <c r="F46" s="65" t="e">
        <f>IF(C46="","",INDEX(Tableaulistesenfants[Classe],MATCH(B46,Tableaulistesenfants[Séquence26],0),))</f>
        <v>#VALUE!</v>
      </c>
      <c r="G46" s="65" t="e">
        <f>IF(C46="","",INDEX(Tableaulistesenfants[Dimanche],MATCH(B46,Tableaulistesenfants[Séquence26],0),))</f>
        <v>#VALUE!</v>
      </c>
      <c r="H46" s="67" t="e">
        <f>IF(C46="","",INDEX(Tableaulistesenfants[Mercredi],MATCH(B46,Tableaulistesenfants[Séquence26],0),))</f>
        <v>#VALUE!</v>
      </c>
      <c r="I46" s="60"/>
      <c r="J46" s="61"/>
    </row>
    <row r="47" spans="1:11" ht="15.75">
      <c r="A47" s="68"/>
      <c r="B47" s="64" t="e">
        <f>IF(ROW()-44&lt;=$K$45,ROW()-44,"")</f>
        <v>#VALUE!</v>
      </c>
      <c r="C47" s="65" t="e">
        <f>IF(B47="","",$A$47)</f>
        <v>#VALUE!</v>
      </c>
      <c r="D47" s="66" t="e">
        <f>IF(C47="","",INDEX(Tableaulistesenfants[Nom],MATCH(B47,Tableaulistesenfants[Séquence26],0),))</f>
        <v>#VALUE!</v>
      </c>
      <c r="E47" s="66" t="e">
        <f>IF(C47="","",INDEX(Tableaulistesenfants[Prénom],MATCH(B47,Tableaulistesenfants[Séquence26],0),))</f>
        <v>#VALUE!</v>
      </c>
      <c r="F47" s="65" t="e">
        <f>IF(C47="","",INDEX(Tableaulistesenfants[Classe],MATCH(B47,Tableaulistesenfants[Séquence26],0),))</f>
        <v>#VALUE!</v>
      </c>
      <c r="G47" s="65" t="e">
        <f>IF(C47="","",INDEX(Tableaulistesenfants[Dimanche],MATCH(B47,Tableaulistesenfants[Séquence26],0),))</f>
        <v>#VALUE!</v>
      </c>
      <c r="H47" s="67" t="e">
        <f>IF(C47="","",INDEX(Tableaulistesenfants[Mercredi],MATCH(B47,Tableaulistesenfants[Séquence26],0),))</f>
        <v>#VALUE!</v>
      </c>
      <c r="I47" s="60"/>
      <c r="J47" s="61"/>
    </row>
    <row r="48" spans="1:11" ht="15.75">
      <c r="A48" s="68"/>
      <c r="B48" s="64" t="e">
        <f>IF(ROW()-44&lt;=$K$45,ROW()-44,"")</f>
        <v>#VALUE!</v>
      </c>
      <c r="C48" s="65" t="e">
        <f>IF(B48="","",$A$47)</f>
        <v>#VALUE!</v>
      </c>
      <c r="D48" s="66" t="e">
        <f>IF(C48="","",INDEX(Tableaulistesenfants[Nom],MATCH(B48,Tableaulistesenfants[Séquence26],0),))</f>
        <v>#VALUE!</v>
      </c>
      <c r="E48" s="66" t="e">
        <f>IF(C48="","",INDEX(Tableaulistesenfants[Prénom],MATCH(B48,Tableaulistesenfants[Séquence26],0),))</f>
        <v>#VALUE!</v>
      </c>
      <c r="F48" s="65" t="e">
        <f>IF(C48="","",INDEX(Tableaulistesenfants[Classe],MATCH(B48,Tableaulistesenfants[Séquence26],0),))</f>
        <v>#VALUE!</v>
      </c>
      <c r="G48" s="65" t="e">
        <f>IF(C48="","",INDEX(Tableaulistesenfants[Dimanche],MATCH(B48,Tableaulistesenfants[Séquence26],0),))</f>
        <v>#VALUE!</v>
      </c>
      <c r="H48" s="67" t="e">
        <f>IF(C48="","",INDEX(Tableaulistesenfants[Mercredi],MATCH(B48,Tableaulistesenfants[Séquence26],0),))</f>
        <v>#VALUE!</v>
      </c>
      <c r="I48" s="60"/>
      <c r="J48" s="61"/>
    </row>
    <row r="49" spans="1:11" ht="16.5" thickBot="1">
      <c r="A49" s="82"/>
      <c r="B49" s="70" t="e">
        <f>IF(ROW()-44&lt;=$K$45,ROW()-44,"")</f>
        <v>#VALUE!</v>
      </c>
      <c r="C49" s="71" t="e">
        <f>IF(B49="","",$A$47)</f>
        <v>#VALUE!</v>
      </c>
      <c r="D49" s="72" t="e">
        <f>IF(C49="","",INDEX(Tableaulistesenfants[Nom],MATCH(B49,Tableaulistesenfants[Séquence26],0),))</f>
        <v>#VALUE!</v>
      </c>
      <c r="E49" s="72" t="e">
        <f>IF(C49="","",INDEX(Tableaulistesenfants[Prénom],MATCH(B49,Tableaulistesenfants[Séquence26],0),))</f>
        <v>#VALUE!</v>
      </c>
      <c r="F49" s="71" t="e">
        <f>IF(C49="","",INDEX(Tableaulistesenfants[Classe],MATCH(B49,Tableaulistesenfants[Séquence26],0),))</f>
        <v>#VALUE!</v>
      </c>
      <c r="G49" s="71" t="e">
        <f>IF(C49="","",INDEX(Tableaulistesenfants[Dimanche],MATCH(B49,Tableaulistesenfants[Séquence26],0),))</f>
        <v>#VALUE!</v>
      </c>
      <c r="H49" s="73" t="e">
        <f>IF(C49="","",INDEX(Tableaulistesenfants[Mercredi],MATCH(B49,Tableaulistesenfants[Séquence26],0),))</f>
        <v>#VALUE!</v>
      </c>
      <c r="I49" s="60"/>
      <c r="J49" s="61"/>
    </row>
    <row r="50" spans="1:11" ht="16.5" thickBot="1">
      <c r="A50" s="74"/>
      <c r="B50" s="74"/>
      <c r="C50" s="74"/>
      <c r="D50" s="79"/>
      <c r="E50" s="79"/>
      <c r="F50" s="80"/>
      <c r="G50" s="77"/>
      <c r="H50" s="78"/>
      <c r="I50" s="60"/>
      <c r="J50" s="61"/>
      <c r="K50" s="77"/>
    </row>
    <row r="51" spans="1:11" ht="15.75">
      <c r="A51" s="91"/>
      <c r="B51" s="56" t="e">
        <f>IF(ROW()-50&lt;=$K$51,ROW()-50,"")</f>
        <v>#VALUE!</v>
      </c>
      <c r="C51" s="57" t="e">
        <f>IF(B51="","",$A$53)</f>
        <v>#VALUE!</v>
      </c>
      <c r="D51" s="58" t="e">
        <f>IF(C51="","",INDEX(Tableaulistesenfants[Nom],MATCH(B51,Tableaulistesenfants[Séquence27],0),))</f>
        <v>#VALUE!</v>
      </c>
      <c r="E51" s="58" t="e">
        <f>IF(C51="","",INDEX(Tableaulistesenfants[Prénom],MATCH(B51,Tableaulistesenfants[Séquence27],0),))</f>
        <v>#VALUE!</v>
      </c>
      <c r="F51" s="57" t="e">
        <f>IF(C51="","",INDEX(Tableaulistesenfants[Classe],MATCH(B51,Tableaulistesenfants[Séquence27],0),))</f>
        <v>#VALUE!</v>
      </c>
      <c r="G51" s="57" t="e">
        <f>IF(C51="","",INDEX(Tableaulistesenfants[Dimanche],MATCH(B51,Tableaulistesenfants[Séquence27],0),))</f>
        <v>#VALUE!</v>
      </c>
      <c r="H51" s="59" t="e">
        <f>IF(C51="","",INDEX(Tableaulistesenfants[Mercredi],MATCH(B51,Tableaulistesenfants[Séquence27],0),))</f>
        <v>#VALUE!</v>
      </c>
      <c r="I51" s="60"/>
      <c r="J51" s="61"/>
      <c r="K51" s="62" t="e">
        <f>SUM(Tableaulistesenfants[Occurrence26])</f>
        <v>#VALUE!</v>
      </c>
    </row>
    <row r="52" spans="1:11" ht="15.75">
      <c r="A52" s="92"/>
      <c r="B52" s="64" t="e">
        <f>IF(ROW()-50&lt;=$K$51,ROW()-50,"")</f>
        <v>#VALUE!</v>
      </c>
      <c r="C52" s="65" t="e">
        <f>IF(B52="","",$A$53)</f>
        <v>#VALUE!</v>
      </c>
      <c r="D52" s="66" t="e">
        <f>IF(C52="","",INDEX(Tableaulistesenfants[Nom],MATCH(B52,Tableaulistesenfants[Séquence27],0),))</f>
        <v>#VALUE!</v>
      </c>
      <c r="E52" s="66" t="e">
        <f>IF(C52="","",INDEX(Tableaulistesenfants[Prénom],MATCH(B52,Tableaulistesenfants[Séquence27],0),))</f>
        <v>#VALUE!</v>
      </c>
      <c r="F52" s="65" t="e">
        <f>IF(C52="","",INDEX(Tableaulistesenfants[Classe],MATCH(B52,Tableaulistesenfants[Séquence27],0),))</f>
        <v>#VALUE!</v>
      </c>
      <c r="G52" s="65" t="e">
        <f>IF(C52="","",INDEX(Tableaulistesenfants[Dimanche],MATCH(B52,Tableaulistesenfants[Séquence27],0),))</f>
        <v>#VALUE!</v>
      </c>
      <c r="H52" s="67" t="e">
        <f>IF(C52="","",INDEX(Tableaulistesenfants[Mercredi],MATCH(B52,Tableaulistesenfants[Séquence27],0),))</f>
        <v>#VALUE!</v>
      </c>
      <c r="I52" s="60"/>
      <c r="J52" s="61"/>
    </row>
    <row r="53" spans="1:11" ht="15.75">
      <c r="A53" s="92"/>
      <c r="B53" s="64" t="e">
        <f>IF(ROW()-50&lt;=$K$51,ROW()-50,"")</f>
        <v>#VALUE!</v>
      </c>
      <c r="C53" s="65" t="e">
        <f>IF(B53="","",$A$53)</f>
        <v>#VALUE!</v>
      </c>
      <c r="D53" s="66" t="e">
        <f>IF(C53="","",INDEX(Tableaulistesenfants[Nom],MATCH(B53,Tableaulistesenfants[Séquence27],0),))</f>
        <v>#VALUE!</v>
      </c>
      <c r="E53" s="66" t="e">
        <f>IF(C53="","",INDEX(Tableaulistesenfants[Prénom],MATCH(B53,Tableaulistesenfants[Séquence27],0),))</f>
        <v>#VALUE!</v>
      </c>
      <c r="F53" s="65" t="e">
        <f>IF(C53="","",INDEX(Tableaulistesenfants[Classe],MATCH(B53,Tableaulistesenfants[Séquence27],0),))</f>
        <v>#VALUE!</v>
      </c>
      <c r="G53" s="65" t="e">
        <f>IF(C53="","",INDEX(Tableaulistesenfants[Dimanche],MATCH(B53,Tableaulistesenfants[Séquence27],0),))</f>
        <v>#VALUE!</v>
      </c>
      <c r="H53" s="67" t="e">
        <f>IF(C53="","",INDEX(Tableaulistesenfants[Mercredi],MATCH(B53,Tableaulistesenfants[Séquence27],0),))</f>
        <v>#VALUE!</v>
      </c>
      <c r="I53" s="60"/>
      <c r="J53" s="61"/>
    </row>
    <row r="54" spans="1:11" ht="15.75">
      <c r="A54" s="92"/>
      <c r="B54" s="64" t="e">
        <f>IF(ROW()-50&lt;=$K$51,ROW()-50,"")</f>
        <v>#VALUE!</v>
      </c>
      <c r="C54" s="65" t="e">
        <f>IF(B54="","",$A$53)</f>
        <v>#VALUE!</v>
      </c>
      <c r="D54" s="66" t="e">
        <f>IF(C54="","",INDEX(Tableaulistesenfants[Nom],MATCH(B54,Tableaulistesenfants[Séquence27],0),))</f>
        <v>#VALUE!</v>
      </c>
      <c r="E54" s="66" t="e">
        <f>IF(C54="","",INDEX(Tableaulistesenfants[Prénom],MATCH(B54,Tableaulistesenfants[Séquence27],0),))</f>
        <v>#VALUE!</v>
      </c>
      <c r="F54" s="65" t="e">
        <f>IF(C54="","",INDEX(Tableaulistesenfants[Classe],MATCH(B54,Tableaulistesenfants[Séquence27],0),))</f>
        <v>#VALUE!</v>
      </c>
      <c r="G54" s="65" t="e">
        <f>IF(C54="","",INDEX(Tableaulistesenfants[Dimanche],MATCH(B54,Tableaulistesenfants[Séquence27],0),))</f>
        <v>#VALUE!</v>
      </c>
      <c r="H54" s="67" t="e">
        <f>IF(C54="","",INDEX(Tableaulistesenfants[Mercredi],MATCH(B54,Tableaulistesenfants[Séquence27],0),))</f>
        <v>#VALUE!</v>
      </c>
      <c r="I54" s="60"/>
      <c r="J54" s="61"/>
    </row>
    <row r="55" spans="1:11" ht="16.5" thickBot="1">
      <c r="A55" s="93"/>
      <c r="B55" s="70" t="e">
        <f>IF(ROW()-50&lt;=$K$51,ROW()-50,"")</f>
        <v>#VALUE!</v>
      </c>
      <c r="C55" s="71" t="e">
        <f>IF(B55="","",$A$53)</f>
        <v>#VALUE!</v>
      </c>
      <c r="D55" s="72" t="e">
        <f>IF(C55="","",INDEX(Tableaulistesenfants[Nom],MATCH(B55,Tableaulistesenfants[Séquence27],0),))</f>
        <v>#VALUE!</v>
      </c>
      <c r="E55" s="72" t="e">
        <f>IF(C55="","",INDEX(Tableaulistesenfants[Prénom],MATCH(B55,Tableaulistesenfants[Séquence27],0),))</f>
        <v>#VALUE!</v>
      </c>
      <c r="F55" s="71" t="e">
        <f>IF(C55="","",INDEX(Tableaulistesenfants[Classe],MATCH(B55,Tableaulistesenfants[Séquence27],0),))</f>
        <v>#VALUE!</v>
      </c>
      <c r="G55" s="71" t="e">
        <f>IF(C55="","",INDEX(Tableaulistesenfants[Dimanche],MATCH(B55,Tableaulistesenfants[Séquence27],0),))</f>
        <v>#VALUE!</v>
      </c>
      <c r="H55" s="73" t="e">
        <f>IF(C55="","",INDEX(Tableaulistesenfants[Mercredi],MATCH(B55,Tableaulistesenfants[Séquence27],0),))</f>
        <v>#VALUE!</v>
      </c>
      <c r="I55" s="60"/>
      <c r="J55" s="61"/>
    </row>
    <row r="58" spans="1:11">
      <c r="F58" s="94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K620"/>
  <sheetViews>
    <sheetView topLeftCell="A88" workbookViewId="0">
      <selection activeCell="F2" sqref="F2"/>
    </sheetView>
  </sheetViews>
  <sheetFormatPr baseColWidth="10" defaultRowHeight="15"/>
  <cols>
    <col min="1" max="1" width="15.7109375" customWidth="1"/>
    <col min="2" max="3" width="16.140625" hidden="1" customWidth="1"/>
    <col min="4" max="4" width="25.7109375" customWidth="1"/>
    <col min="5" max="5" width="20.7109375" customWidth="1"/>
    <col min="6" max="8" width="16.7109375" customWidth="1"/>
    <col min="9" max="11" width="0" hidden="1" customWidth="1"/>
  </cols>
  <sheetData>
    <row r="1" spans="1:11" ht="19.5" thickBot="1">
      <c r="A1" s="45" t="s">
        <v>59</v>
      </c>
      <c r="B1" s="45"/>
      <c r="C1" s="45"/>
      <c r="D1" s="45"/>
      <c r="E1" s="46" t="str">
        <f>"Année:  " &amp;Accueil!C18</f>
        <v>Année:  2017</v>
      </c>
      <c r="F1" s="47" t="str">
        <f>Accueil!D18</f>
        <v xml:space="preserve"> / 2018</v>
      </c>
      <c r="G1" s="46" t="s">
        <v>52</v>
      </c>
      <c r="H1" s="48" t="e">
        <f>SUM(K3:K97)</f>
        <v>#VALUE!</v>
      </c>
      <c r="I1" s="49"/>
      <c r="J1" s="49"/>
    </row>
    <row r="2" spans="1:11" ht="16.5" thickBot="1">
      <c r="A2" s="50" t="s">
        <v>53</v>
      </c>
      <c r="B2" s="95"/>
      <c r="C2" s="95"/>
      <c r="D2" s="95" t="s">
        <v>54</v>
      </c>
      <c r="E2" s="95" t="s">
        <v>55</v>
      </c>
      <c r="F2" s="95" t="s">
        <v>56</v>
      </c>
      <c r="G2" s="96" t="s">
        <v>57</v>
      </c>
      <c r="H2" s="97" t="s">
        <v>58</v>
      </c>
      <c r="I2" s="54"/>
      <c r="J2" s="54"/>
    </row>
    <row r="3" spans="1:11" ht="15.75">
      <c r="A3" s="98"/>
      <c r="B3" s="99" t="e">
        <f>IF(ROW()-2&lt;=$K$3,ROW()-2,"")</f>
        <v>#VALUE!</v>
      </c>
      <c r="C3" s="57" t="e">
        <f>IF(B3="","",$A$5)</f>
        <v>#VALUE!</v>
      </c>
      <c r="D3" s="58" t="e">
        <f>IF(C3="","",INDEX(Tableaulistesenfants[Nom],MATCH(B3,Tableaulistesenfants[Séquence3],0),))</f>
        <v>#VALUE!</v>
      </c>
      <c r="E3" s="58" t="e">
        <f>IF(C3="","",INDEX(Tableaulistesenfants[Prénom],MATCH(B3,Tableaulistesenfants[Séquence3],0),))</f>
        <v>#VALUE!</v>
      </c>
      <c r="F3" s="57" t="e">
        <f>IF(C3="","",INDEX(Tableaulistesenfants[Classe],MATCH(B3,Tableaulistesenfants[Séquence3],0),))</f>
        <v>#VALUE!</v>
      </c>
      <c r="G3" s="57" t="e">
        <f>IF(C3="","",INDEX(Tableaulistesenfants[Dimanche],MATCH(B3,Tableaulistesenfants[Séquence3],0),))</f>
        <v>#VALUE!</v>
      </c>
      <c r="H3" s="59" t="e">
        <f>IF(C3="","",INDEX(Tableaulistesenfants[Mercredi],MATCH(B3,Tableaulistesenfants[Séquence3],0),))</f>
        <v>#VALUE!</v>
      </c>
      <c r="I3" s="60"/>
      <c r="J3" s="61"/>
      <c r="K3" s="62" t="e">
        <f>SUM(Tableaulistesenfants[Occurrence2])</f>
        <v>#VALUE!</v>
      </c>
    </row>
    <row r="4" spans="1:11" ht="15.75">
      <c r="A4" s="100"/>
      <c r="B4" s="101" t="e">
        <f>IF(ROW()-2&lt;=$K$3,ROW()-2,"")</f>
        <v>#VALUE!</v>
      </c>
      <c r="C4" s="65" t="e">
        <f>IF(B4="","",$A$5)</f>
        <v>#VALUE!</v>
      </c>
      <c r="D4" s="66" t="e">
        <f>IF(C4="","",INDEX(Tableaulistesenfants[Nom],MATCH(B4,Tableaulistesenfants[Séquence3],0),))</f>
        <v>#VALUE!</v>
      </c>
      <c r="E4" s="66" t="e">
        <f>IF(C4="","",INDEX(Tableaulistesenfants[Prénom],MATCH(B4,Tableaulistesenfants[Séquence3],0),))</f>
        <v>#VALUE!</v>
      </c>
      <c r="F4" s="65" t="e">
        <f>IF(C4="","",INDEX(Tableaulistesenfants[Classe],MATCH(B4,Tableaulistesenfants[Séquence3],0),))</f>
        <v>#VALUE!</v>
      </c>
      <c r="G4" s="65" t="e">
        <f>IF(C4="","",INDEX(Tableaulistesenfants[Dimanche],MATCH(B4,Tableaulistesenfants[Séquence3],0),))</f>
        <v>#VALUE!</v>
      </c>
      <c r="H4" s="67" t="e">
        <f>IF(C4="","",INDEX(Tableaulistesenfants[Mercredi],MATCH(B4,Tableaulistesenfants[Séquence3],0),))</f>
        <v>#VALUE!</v>
      </c>
      <c r="I4" s="60"/>
      <c r="J4" s="61"/>
    </row>
    <row r="5" spans="1:11" ht="15.75">
      <c r="A5" s="102">
        <v>158</v>
      </c>
      <c r="B5" s="101" t="e">
        <f>IF(ROW()-2&lt;=$K$3,ROW()-2,"")</f>
        <v>#VALUE!</v>
      </c>
      <c r="C5" s="65" t="e">
        <f>IF(B5="","",$A$5)</f>
        <v>#VALUE!</v>
      </c>
      <c r="D5" s="66" t="e">
        <f>IF(C5="","",INDEX(Tableaulistesenfants[Nom],MATCH(B5,Tableaulistesenfants[Séquence3],0),))</f>
        <v>#VALUE!</v>
      </c>
      <c r="E5" s="66" t="e">
        <f>IF(C5="","",INDEX(Tableaulistesenfants[Prénom],MATCH(B5,Tableaulistesenfants[Séquence3],0),))</f>
        <v>#VALUE!</v>
      </c>
      <c r="F5" s="65" t="e">
        <f>IF(C5="","",INDEX(Tableaulistesenfants[Classe],MATCH(B5,Tableaulistesenfants[Séquence3],0),))</f>
        <v>#VALUE!</v>
      </c>
      <c r="G5" s="65" t="e">
        <f>IF(C5="","",INDEX(Tableaulistesenfants[Dimanche],MATCH(B5,Tableaulistesenfants[Séquence3],0),))</f>
        <v>#VALUE!</v>
      </c>
      <c r="H5" s="67" t="e">
        <f>IF(C5="","",INDEX(Tableaulistesenfants[Mercredi],MATCH(B5,Tableaulistesenfants[Séquence3],0),))</f>
        <v>#VALUE!</v>
      </c>
      <c r="I5" s="60"/>
      <c r="J5" s="61"/>
    </row>
    <row r="6" spans="1:11" ht="15.75">
      <c r="A6" s="100"/>
      <c r="B6" s="101" t="e">
        <f>IF(ROW()-2&lt;=$K$3,ROW()-2,"")</f>
        <v>#VALUE!</v>
      </c>
      <c r="C6" s="65" t="e">
        <f>IF(B6="","",$A$5)</f>
        <v>#VALUE!</v>
      </c>
      <c r="D6" s="66" t="e">
        <f>IF(C6="","",INDEX(Tableaulistesenfants[Nom],MATCH(B6,Tableaulistesenfants[Séquence3],0),))</f>
        <v>#VALUE!</v>
      </c>
      <c r="E6" s="66" t="e">
        <f>IF(C6="","",INDEX(Tableaulistesenfants[Prénom],MATCH(B6,Tableaulistesenfants[Séquence3],0),))</f>
        <v>#VALUE!</v>
      </c>
      <c r="F6" s="65" t="e">
        <f>IF(C6="","",INDEX(Tableaulistesenfants[Classe],MATCH(B6,Tableaulistesenfants[Séquence3],0),))</f>
        <v>#VALUE!</v>
      </c>
      <c r="G6" s="65" t="e">
        <f>IF(C6="","",INDEX(Tableaulistesenfants[Dimanche],MATCH(B6,Tableaulistesenfants[Séquence3],0),))</f>
        <v>#VALUE!</v>
      </c>
      <c r="H6" s="67" t="e">
        <f>IF(C6="","",INDEX(Tableaulistesenfants[Mercredi],MATCH(B6,Tableaulistesenfants[Séquence3],0),))</f>
        <v>#VALUE!</v>
      </c>
      <c r="I6" s="60"/>
      <c r="J6" s="61"/>
    </row>
    <row r="7" spans="1:11" ht="16.5" thickBot="1">
      <c r="A7" s="103"/>
      <c r="B7" s="104" t="e">
        <f>IF(ROW()-2&lt;=$K$3,ROW()-2,"")</f>
        <v>#VALUE!</v>
      </c>
      <c r="C7" s="71" t="e">
        <f>IF(B7="","",$A$5)</f>
        <v>#VALUE!</v>
      </c>
      <c r="D7" s="72" t="e">
        <f>IF(C7="","",INDEX(Tableaulistesenfants[Nom],MATCH(B7,Tableaulistesenfants[Séquence3],0),))</f>
        <v>#VALUE!</v>
      </c>
      <c r="E7" s="72" t="e">
        <f>IF(C7="","",INDEX(Tableaulistesenfants[Prénom],MATCH(B7,Tableaulistesenfants[Séquence3],0),))</f>
        <v>#VALUE!</v>
      </c>
      <c r="F7" s="71" t="e">
        <f>IF(C7="","",INDEX(Tableaulistesenfants[Classe],MATCH(B7,Tableaulistesenfants[Séquence3],0),))</f>
        <v>#VALUE!</v>
      </c>
      <c r="G7" s="71" t="e">
        <f>IF(C7="","",INDEX(Tableaulistesenfants[Dimanche],MATCH(B7,Tableaulistesenfants[Séquence3],0),))</f>
        <v>#VALUE!</v>
      </c>
      <c r="H7" s="73" t="e">
        <f>IF(C7="","",INDEX(Tableaulistesenfants[Mercredi],MATCH(B7,Tableaulistesenfants[Séquence3],0),))</f>
        <v>#VALUE!</v>
      </c>
      <c r="I7" s="60"/>
      <c r="J7" s="61"/>
    </row>
    <row r="8" spans="1:11" s="77" customFormat="1" ht="16.5" thickBot="1">
      <c r="A8" s="74"/>
      <c r="B8" s="74"/>
      <c r="C8" s="74"/>
      <c r="D8" s="75"/>
      <c r="E8" s="75"/>
      <c r="F8" s="76"/>
      <c r="H8" s="78"/>
      <c r="I8" s="60"/>
      <c r="J8" s="61"/>
    </row>
    <row r="9" spans="1:11" ht="15.75">
      <c r="A9" s="55"/>
      <c r="B9" s="56" t="e">
        <f>IF(ROW()-8&lt;=$K$9,ROW()-8,"")</f>
        <v>#VALUE!</v>
      </c>
      <c r="C9" s="57" t="e">
        <f>IF(B9="","",$A$11)</f>
        <v>#VALUE!</v>
      </c>
      <c r="D9" s="58" t="e">
        <f>IF(C9="","",INDEX(Tableaulistesenfants[Nom],MATCH(B9,Tableaulistesenfants[Séquence4],0),))</f>
        <v>#VALUE!</v>
      </c>
      <c r="E9" s="58" t="e">
        <f>IF(C9="","",INDEX(Tableaulistesenfants[Prénom],MATCH(B9,Tableaulistesenfants[Séquence4],0),))</f>
        <v>#VALUE!</v>
      </c>
      <c r="F9" s="57" t="e">
        <f>IF(C9="","",INDEX(Tableaulistesenfants[Classe],MATCH(B9,Tableaulistesenfants[Séquence4],0),))</f>
        <v>#VALUE!</v>
      </c>
      <c r="G9" s="57" t="e">
        <f>IF(C9="","",INDEX(Tableaulistesenfants[Dimanche],MATCH(B9,Tableaulistesenfants[Séquence4],0),))</f>
        <v>#VALUE!</v>
      </c>
      <c r="H9" s="59" t="e">
        <f>IF(C9="","",INDEX(Tableaulistesenfants[Mercredi],MATCH(B9,Tableaulistesenfants[Séquence4],0),))</f>
        <v>#VALUE!</v>
      </c>
      <c r="I9" s="60"/>
      <c r="J9" s="61"/>
      <c r="K9" s="62" t="e">
        <f>SUM(Tableaulistesenfants[Occurrence3])</f>
        <v>#VALUE!</v>
      </c>
    </row>
    <row r="10" spans="1:11" ht="15.75">
      <c r="A10" s="63"/>
      <c r="B10" s="64" t="e">
        <f>IF(ROW()-8&lt;=$K$9,ROW()-8,"")</f>
        <v>#VALUE!</v>
      </c>
      <c r="C10" s="65" t="e">
        <f>IF(B10="","",$A$11)</f>
        <v>#VALUE!</v>
      </c>
      <c r="D10" s="66" t="e">
        <f>IF(C10="","",INDEX(Tableaulistesenfants[Nom],MATCH(B10,Tableaulistesenfants[Séquence4],0),))</f>
        <v>#VALUE!</v>
      </c>
      <c r="E10" s="66" t="e">
        <f>IF(C10="","",INDEX(Tableaulistesenfants[Prénom],MATCH(B10,Tableaulistesenfants[Séquence4],0),))</f>
        <v>#VALUE!</v>
      </c>
      <c r="F10" s="65" t="e">
        <f>IF(C10="","",INDEX(Tableaulistesenfants[Classe],MATCH(B10,Tableaulistesenfants[Séquence4],0),))</f>
        <v>#VALUE!</v>
      </c>
      <c r="G10" s="65" t="e">
        <f>IF(C10="","",INDEX(Tableaulistesenfants[Dimanche],MATCH(B10,Tableaulistesenfants[Séquence4],0),))</f>
        <v>#VALUE!</v>
      </c>
      <c r="H10" s="67" t="e">
        <f>IF(C10="","",INDEX(Tableaulistesenfants[Mercredi],MATCH(B10,Tableaulistesenfants[Séquence4],0),))</f>
        <v>#VALUE!</v>
      </c>
      <c r="I10" s="60"/>
      <c r="J10" s="61"/>
    </row>
    <row r="11" spans="1:11" ht="15.75">
      <c r="A11" s="68">
        <v>159</v>
      </c>
      <c r="B11" s="64" t="e">
        <f>IF(ROW()-8&lt;=$K$9,ROW()-8,"")</f>
        <v>#VALUE!</v>
      </c>
      <c r="C11" s="65" t="e">
        <f>IF(B11="","",$A$11)</f>
        <v>#VALUE!</v>
      </c>
      <c r="D11" s="66" t="e">
        <f>IF(C11="","",INDEX(Tableaulistesenfants[Nom],MATCH(B11,Tableaulistesenfants[Séquence4],0),))</f>
        <v>#VALUE!</v>
      </c>
      <c r="E11" s="66" t="e">
        <f>IF(C11="","",INDEX(Tableaulistesenfants[Prénom],MATCH(B11,Tableaulistesenfants[Séquence4],0),))</f>
        <v>#VALUE!</v>
      </c>
      <c r="F11" s="65" t="e">
        <f>IF(C11="","",INDEX(Tableaulistesenfants[Classe],MATCH(B11,Tableaulistesenfants[Séquence4],0),))</f>
        <v>#VALUE!</v>
      </c>
      <c r="G11" s="65" t="e">
        <f>IF(C11="","",INDEX(Tableaulistesenfants[Dimanche],MATCH(B11,Tableaulistesenfants[Séquence4],0),))</f>
        <v>#VALUE!</v>
      </c>
      <c r="H11" s="67" t="e">
        <f>IF(C11="","",INDEX(Tableaulistesenfants[Mercredi],MATCH(B11,Tableaulistesenfants[Séquence4],0),))</f>
        <v>#VALUE!</v>
      </c>
      <c r="I11" s="60"/>
      <c r="J11" s="61"/>
    </row>
    <row r="12" spans="1:11" ht="15.75">
      <c r="A12" s="63"/>
      <c r="B12" s="64" t="e">
        <f>IF(ROW()-8&lt;=$K$9,ROW()-8,"")</f>
        <v>#VALUE!</v>
      </c>
      <c r="C12" s="65" t="e">
        <f>IF(B12="","",$A$11)</f>
        <v>#VALUE!</v>
      </c>
      <c r="D12" s="66" t="e">
        <f>IF(C12="","",INDEX(Tableaulistesenfants[Nom],MATCH(B12,Tableaulistesenfants[Séquence4],0),))</f>
        <v>#VALUE!</v>
      </c>
      <c r="E12" s="66" t="e">
        <f>IF(C12="","",INDEX(Tableaulistesenfants[Prénom],MATCH(B12,Tableaulistesenfants[Séquence4],0),))</f>
        <v>#VALUE!</v>
      </c>
      <c r="F12" s="65" t="e">
        <f>IF(C12="","",INDEX(Tableaulistesenfants[Classe],MATCH(B12,Tableaulistesenfants[Séquence4],0),))</f>
        <v>#VALUE!</v>
      </c>
      <c r="G12" s="65" t="e">
        <f>IF(C12="","",INDEX(Tableaulistesenfants[Dimanche],MATCH(B12,Tableaulistesenfants[Séquence4],0),))</f>
        <v>#VALUE!</v>
      </c>
      <c r="H12" s="67" t="e">
        <f>IF(C12="","",INDEX(Tableaulistesenfants[Mercredi],MATCH(B12,Tableaulistesenfants[Séquence4],0),))</f>
        <v>#VALUE!</v>
      </c>
      <c r="I12" s="60"/>
      <c r="J12" s="61"/>
    </row>
    <row r="13" spans="1:11" ht="16.5" thickBot="1">
      <c r="A13" s="69"/>
      <c r="B13" s="70" t="e">
        <f>IF(ROW()-8&lt;=$K$9,ROW()-8,"")</f>
        <v>#VALUE!</v>
      </c>
      <c r="C13" s="71" t="e">
        <f>IF(B13="","",$A$11)</f>
        <v>#VALUE!</v>
      </c>
      <c r="D13" s="72" t="e">
        <f>IF(C13="","",INDEX(Tableaulistesenfants[Nom],MATCH(B13,Tableaulistesenfants[Séquence4],0),))</f>
        <v>#VALUE!</v>
      </c>
      <c r="E13" s="72" t="e">
        <f>IF(C13="","",INDEX(Tableaulistesenfants[Prénom],MATCH(B13,Tableaulistesenfants[Séquence4],0),))</f>
        <v>#VALUE!</v>
      </c>
      <c r="F13" s="71" t="e">
        <f>IF(C13="","",INDEX(Tableaulistesenfants[Classe],MATCH(B13,Tableaulistesenfants[Séquence4],0),))</f>
        <v>#VALUE!</v>
      </c>
      <c r="G13" s="71" t="e">
        <f>IF(C13="","",INDEX(Tableaulistesenfants[Dimanche],MATCH(B13,Tableaulistesenfants[Séquence4],0),))</f>
        <v>#VALUE!</v>
      </c>
      <c r="H13" s="73" t="e">
        <f>IF(C13="","",INDEX(Tableaulistesenfants[Mercredi],MATCH(B13,Tableaulistesenfants[Séquence4],0),))</f>
        <v>#VALUE!</v>
      </c>
      <c r="I13" s="60"/>
      <c r="J13" s="61"/>
    </row>
    <row r="14" spans="1:11" s="77" customFormat="1" ht="16.5" thickBot="1">
      <c r="A14" s="74"/>
      <c r="B14" s="74"/>
      <c r="C14" s="74"/>
      <c r="D14" s="79"/>
      <c r="E14" s="79"/>
      <c r="F14" s="80"/>
      <c r="H14" s="78"/>
      <c r="I14" s="60"/>
      <c r="J14" s="61"/>
    </row>
    <row r="15" spans="1:11" ht="15.75">
      <c r="A15" s="81"/>
      <c r="B15" s="56" t="e">
        <f>IF(ROW()-14&lt;=$K$15,ROW()-14,"")</f>
        <v>#VALUE!</v>
      </c>
      <c r="C15" s="57" t="e">
        <f>IF(B15="","",$A$17)</f>
        <v>#VALUE!</v>
      </c>
      <c r="D15" s="58" t="e">
        <f>IF(C15="","",INDEX(Tableaulistesenfants[Nom],MATCH(B15,Tableaulistesenfants[Séquence5],0),))</f>
        <v>#VALUE!</v>
      </c>
      <c r="E15" s="58" t="e">
        <f>IF(C15="","",INDEX(Tableaulistesenfants[Prénom],MATCH(B15,Tableaulistesenfants[Séquence5],0),))</f>
        <v>#VALUE!</v>
      </c>
      <c r="F15" s="57" t="e">
        <f>IF(C15="","",INDEX(Tableaulistesenfants[Classe],MATCH(B15,Tableaulistesenfants[Séquence5],0),))</f>
        <v>#VALUE!</v>
      </c>
      <c r="G15" s="57" t="e">
        <f>IF(C15="","",INDEX(Tableaulistesenfants[Dimanche],MATCH(B15,Tableaulistesenfants[Séquence5],0),))</f>
        <v>#VALUE!</v>
      </c>
      <c r="H15" s="59" t="e">
        <f>IF(C15="","",INDEX(Tableaulistesenfants[Mercredi],MATCH(B15,Tableaulistesenfants[Séquence5],0),))</f>
        <v>#VALUE!</v>
      </c>
      <c r="I15" s="60"/>
      <c r="J15" s="61"/>
      <c r="K15" s="62" t="e">
        <f>SUM(Tableaulistesenfants[Occurrence4])</f>
        <v>#VALUE!</v>
      </c>
    </row>
    <row r="16" spans="1:11" ht="15.75">
      <c r="A16" s="68"/>
      <c r="B16" s="64" t="e">
        <f>IF(ROW()-14&lt;=$K$15,ROW()-14,"")</f>
        <v>#VALUE!</v>
      </c>
      <c r="C16" s="65" t="e">
        <f>IF(B16="","",$A$17)</f>
        <v>#VALUE!</v>
      </c>
      <c r="D16" s="66" t="e">
        <f>IF(C16="","",INDEX(Tableaulistesenfants[Nom],MATCH(B16,Tableaulistesenfants[Séquence5],0),))</f>
        <v>#VALUE!</v>
      </c>
      <c r="E16" s="66" t="e">
        <f>IF(C16="","",INDEX(Tableaulistesenfants[Prénom],MATCH(B16,Tableaulistesenfants[Séquence5],0),))</f>
        <v>#VALUE!</v>
      </c>
      <c r="F16" s="65" t="e">
        <f>IF(C16="","",INDEX(Tableaulistesenfants[Classe],MATCH(B16,Tableaulistesenfants[Séquence5],0),))</f>
        <v>#VALUE!</v>
      </c>
      <c r="G16" s="65" t="e">
        <f>IF(C16="","",INDEX(Tableaulistesenfants[Dimanche],MATCH(B16,Tableaulistesenfants[Séquence5],0),))</f>
        <v>#VALUE!</v>
      </c>
      <c r="H16" s="67" t="e">
        <f>IF(C16="","",INDEX(Tableaulistesenfants[Mercredi],MATCH(B16,Tableaulistesenfants[Séquence5],0),))</f>
        <v>#VALUE!</v>
      </c>
      <c r="I16" s="60"/>
      <c r="J16" s="61"/>
    </row>
    <row r="17" spans="1:11" ht="15.75">
      <c r="A17" s="68">
        <v>160</v>
      </c>
      <c r="B17" s="64" t="e">
        <f>IF(ROW()-14&lt;=$K$15,ROW()-14,"")</f>
        <v>#VALUE!</v>
      </c>
      <c r="C17" s="65" t="e">
        <f>IF(B17="","",$A$17)</f>
        <v>#VALUE!</v>
      </c>
      <c r="D17" s="66" t="e">
        <f>IF(C17="","",INDEX(Tableaulistesenfants[Nom],MATCH(B17,Tableaulistesenfants[Séquence5],0),))</f>
        <v>#VALUE!</v>
      </c>
      <c r="E17" s="66" t="e">
        <f>IF(C17="","",INDEX(Tableaulistesenfants[Prénom],MATCH(B17,Tableaulistesenfants[Séquence5],0),))</f>
        <v>#VALUE!</v>
      </c>
      <c r="F17" s="65" t="e">
        <f>IF(C17="","",INDEX(Tableaulistesenfants[Classe],MATCH(B17,Tableaulistesenfants[Séquence5],0),))</f>
        <v>#VALUE!</v>
      </c>
      <c r="G17" s="65" t="e">
        <f>IF(C17="","",INDEX(Tableaulistesenfants[Dimanche],MATCH(B17,Tableaulistesenfants[Séquence5],0),))</f>
        <v>#VALUE!</v>
      </c>
      <c r="H17" s="67" t="e">
        <f>IF(C17="","",INDEX(Tableaulistesenfants[Mercredi],MATCH(B17,Tableaulistesenfants[Séquence5],0),))</f>
        <v>#VALUE!</v>
      </c>
      <c r="I17" s="60"/>
      <c r="J17" s="61"/>
    </row>
    <row r="18" spans="1:11" ht="15.75">
      <c r="A18" s="68"/>
      <c r="B18" s="64" t="e">
        <f>IF(ROW()-14&lt;=$K$15,ROW()-14,"")</f>
        <v>#VALUE!</v>
      </c>
      <c r="C18" s="65" t="e">
        <f>IF(B18="","",$A$17)</f>
        <v>#VALUE!</v>
      </c>
      <c r="D18" s="66" t="e">
        <f>IF(C18="","",INDEX(Tableaulistesenfants[Nom],MATCH(B18,Tableaulistesenfants[Séquence5],0),))</f>
        <v>#VALUE!</v>
      </c>
      <c r="E18" s="66" t="e">
        <f>IF(C18="","",INDEX(Tableaulistesenfants[Prénom],MATCH(B18,Tableaulistesenfants[Séquence5],0),))</f>
        <v>#VALUE!</v>
      </c>
      <c r="F18" s="65" t="e">
        <f>IF(C18="","",INDEX(Tableaulistesenfants[Classe],MATCH(B18,Tableaulistesenfants[Séquence5],0),))</f>
        <v>#VALUE!</v>
      </c>
      <c r="G18" s="65" t="e">
        <f>IF(C18="","",INDEX(Tableaulistesenfants[Dimanche],MATCH(B18,Tableaulistesenfants[Séquence5],0),))</f>
        <v>#VALUE!</v>
      </c>
      <c r="H18" s="67" t="e">
        <f>IF(C18="","",INDEX(Tableaulistesenfants[Mercredi],MATCH(B18,Tableaulistesenfants[Séquence5],0),))</f>
        <v>#VALUE!</v>
      </c>
      <c r="I18" s="60"/>
      <c r="J18" s="61"/>
    </row>
    <row r="19" spans="1:11" ht="16.5" thickBot="1">
      <c r="A19" s="82"/>
      <c r="B19" s="70" t="e">
        <f>IF(ROW()-14&lt;=$K$15,ROW()-14,"")</f>
        <v>#VALUE!</v>
      </c>
      <c r="C19" s="71" t="e">
        <f>IF(B19="","",$A$17)</f>
        <v>#VALUE!</v>
      </c>
      <c r="D19" s="72" t="e">
        <f>IF(C19="","",INDEX(Tableaulistesenfants[Nom],MATCH(B19,Tableaulistesenfants[Séquence5],0),))</f>
        <v>#VALUE!</v>
      </c>
      <c r="E19" s="72" t="e">
        <f>IF(C19="","",INDEX(Tableaulistesenfants[Prénom],MATCH(B19,Tableaulistesenfants[Séquence5],0),))</f>
        <v>#VALUE!</v>
      </c>
      <c r="F19" s="71" t="e">
        <f>IF(C19="","",INDEX(Tableaulistesenfants[Classe],MATCH(B19,Tableaulistesenfants[Séquence5],0),))</f>
        <v>#VALUE!</v>
      </c>
      <c r="G19" s="71" t="e">
        <f>IF(C19="","",INDEX(Tableaulistesenfants[Dimanche],MATCH(B19,Tableaulistesenfants[Séquence5],0),))</f>
        <v>#VALUE!</v>
      </c>
      <c r="H19" s="73" t="e">
        <f>IF(C19="","",INDEX(Tableaulistesenfants[Mercredi],MATCH(B19,Tableaulistesenfants[Séquence5],0),))</f>
        <v>#VALUE!</v>
      </c>
      <c r="I19" s="60"/>
      <c r="J19" s="61"/>
    </row>
    <row r="20" spans="1:11" s="77" customFormat="1" ht="16.5" thickBot="1">
      <c r="A20" s="74"/>
      <c r="B20" s="74"/>
      <c r="C20" s="74"/>
      <c r="D20" s="79"/>
      <c r="E20" s="79"/>
      <c r="F20" s="80"/>
      <c r="H20" s="78"/>
      <c r="I20" s="60"/>
      <c r="J20" s="61"/>
    </row>
    <row r="21" spans="1:11" ht="15.75">
      <c r="A21" s="81"/>
      <c r="B21" s="56" t="e">
        <f>IF(ROW()-20&lt;=$K$21,ROW()-20,"")</f>
        <v>#VALUE!</v>
      </c>
      <c r="C21" s="57" t="e">
        <f>IF(B21="","",$A$23)</f>
        <v>#VALUE!</v>
      </c>
      <c r="D21" s="58" t="e">
        <f>IF(C21="","",INDEX(Tableaulistesenfants[Nom],MATCH(B21,Tableaulistesenfants[Séquence6],0),))</f>
        <v>#VALUE!</v>
      </c>
      <c r="E21" s="58" t="e">
        <f>IF(C21="","",INDEX(Tableaulistesenfants[Prénom],MATCH(B21,Tableaulistesenfants[Séquence6],0),))</f>
        <v>#VALUE!</v>
      </c>
      <c r="F21" s="57" t="e">
        <f>IF(C21="","",INDEX(Tableaulistesenfants[Classe],MATCH(B21,Tableaulistesenfants[Séquence6],0),))</f>
        <v>#VALUE!</v>
      </c>
      <c r="G21" s="57" t="e">
        <f>IF(C21="","",INDEX(Tableaulistesenfants[Dimanche],MATCH(B21,Tableaulistesenfants[Séquence6],0),))</f>
        <v>#VALUE!</v>
      </c>
      <c r="H21" s="59" t="e">
        <f>IF(C21="","",INDEX(Tableaulistesenfants[Mercredi],MATCH(B21,Tableaulistesenfants[Séquence6],0),))</f>
        <v>#VALUE!</v>
      </c>
      <c r="I21" s="60"/>
      <c r="J21" s="61"/>
      <c r="K21" s="62" t="e">
        <f>SUM(Tableaulistesenfants[Occurrence5])</f>
        <v>#VALUE!</v>
      </c>
    </row>
    <row r="22" spans="1:11" ht="15.75">
      <c r="A22" s="68"/>
      <c r="B22" s="64" t="e">
        <f>IF(ROW()-20&lt;=$K$21,ROW()-20,"")</f>
        <v>#VALUE!</v>
      </c>
      <c r="C22" s="65" t="e">
        <f>IF(B22="","",$A$23)</f>
        <v>#VALUE!</v>
      </c>
      <c r="D22" s="66" t="e">
        <f>IF(C22="","",INDEX(Tableaulistesenfants[Nom],MATCH(B22,Tableaulistesenfants[Séquence6],0),))</f>
        <v>#VALUE!</v>
      </c>
      <c r="E22" s="66" t="e">
        <f>IF(C22="","",INDEX(Tableaulistesenfants[Prénom],MATCH(B22,Tableaulistesenfants[Séquence6],0),))</f>
        <v>#VALUE!</v>
      </c>
      <c r="F22" s="65" t="e">
        <f>IF(C22="","",INDEX(Tableaulistesenfants[Classe],MATCH(B22,Tableaulistesenfants[Séquence6],0),))</f>
        <v>#VALUE!</v>
      </c>
      <c r="G22" s="65" t="e">
        <f>IF(C22="","",INDEX(Tableaulistesenfants[Dimanche],MATCH(B22,Tableaulistesenfants[Séquence6],0),))</f>
        <v>#VALUE!</v>
      </c>
      <c r="H22" s="67" t="e">
        <f>IF(C22="","",INDEX(Tableaulistesenfants[Mercredi],MATCH(B22,Tableaulistesenfants[Séquence6],0),))</f>
        <v>#VALUE!</v>
      </c>
      <c r="I22" s="60"/>
      <c r="J22" s="61"/>
    </row>
    <row r="23" spans="1:11" ht="15.75">
      <c r="A23" s="68">
        <v>167</v>
      </c>
      <c r="B23" s="64" t="e">
        <f>IF(ROW()-20&lt;=$K$21,ROW()-20,"")</f>
        <v>#VALUE!</v>
      </c>
      <c r="C23" s="65" t="e">
        <f>IF(B23="","",$A$23)</f>
        <v>#VALUE!</v>
      </c>
      <c r="D23" s="66" t="e">
        <f>IF(C23="","",INDEX(Tableaulistesenfants[Nom],MATCH(B23,Tableaulistesenfants[Séquence6],0),))</f>
        <v>#VALUE!</v>
      </c>
      <c r="E23" s="66" t="e">
        <f>IF(C23="","",INDEX(Tableaulistesenfants[Prénom],MATCH(B23,Tableaulistesenfants[Séquence6],0),))</f>
        <v>#VALUE!</v>
      </c>
      <c r="F23" s="65" t="e">
        <f>IF(C23="","",INDEX(Tableaulistesenfants[Classe],MATCH(B23,Tableaulistesenfants[Séquence6],0),))</f>
        <v>#VALUE!</v>
      </c>
      <c r="G23" s="65" t="e">
        <f>IF(C23="","",INDEX(Tableaulistesenfants[Dimanche],MATCH(B23,Tableaulistesenfants[Séquence6],0),))</f>
        <v>#VALUE!</v>
      </c>
      <c r="H23" s="67" t="e">
        <f>IF(C23="","",INDEX(Tableaulistesenfants[Mercredi],MATCH(B23,Tableaulistesenfants[Séquence6],0),))</f>
        <v>#VALUE!</v>
      </c>
      <c r="I23" s="60"/>
      <c r="J23" s="61"/>
    </row>
    <row r="24" spans="1:11" ht="15.75">
      <c r="A24" s="68"/>
      <c r="B24" s="64" t="e">
        <f>IF(ROW()-20&lt;=$K$21,ROW()-20,"")</f>
        <v>#VALUE!</v>
      </c>
      <c r="C24" s="65" t="e">
        <f>IF(B24="","",$A$23)</f>
        <v>#VALUE!</v>
      </c>
      <c r="D24" s="66" t="e">
        <f>IF(C24="","",INDEX(Tableaulistesenfants[Nom],MATCH(B24,Tableaulistesenfants[Séquence6],0),))</f>
        <v>#VALUE!</v>
      </c>
      <c r="E24" s="66" t="e">
        <f>IF(C24="","",INDEX(Tableaulistesenfants[Prénom],MATCH(B24,Tableaulistesenfants[Séquence6],0),))</f>
        <v>#VALUE!</v>
      </c>
      <c r="F24" s="65" t="e">
        <f>IF(C24="","",INDEX(Tableaulistesenfants[Classe],MATCH(B24,Tableaulistesenfants[Séquence6],0),))</f>
        <v>#VALUE!</v>
      </c>
      <c r="G24" s="65" t="e">
        <f>IF(C24="","",INDEX(Tableaulistesenfants[Dimanche],MATCH(B24,Tableaulistesenfants[Séquence6],0),))</f>
        <v>#VALUE!</v>
      </c>
      <c r="H24" s="67" t="e">
        <f>IF(C24="","",INDEX(Tableaulistesenfants[Mercredi],MATCH(B24,Tableaulistesenfants[Séquence6],0),))</f>
        <v>#VALUE!</v>
      </c>
      <c r="I24" s="60"/>
      <c r="J24" s="61"/>
    </row>
    <row r="25" spans="1:11" ht="16.5" thickBot="1">
      <c r="A25" s="82"/>
      <c r="B25" s="70" t="e">
        <f>IF(ROW()-20&lt;=$K$21,ROW()-20,"")</f>
        <v>#VALUE!</v>
      </c>
      <c r="C25" s="71" t="e">
        <f>IF(B25="","",$A$23)</f>
        <v>#VALUE!</v>
      </c>
      <c r="D25" s="72" t="e">
        <f>IF(C25="","",INDEX(Tableaulistesenfants[Nom],MATCH(B25,Tableaulistesenfants[Séquence6],0),))</f>
        <v>#VALUE!</v>
      </c>
      <c r="E25" s="72" t="e">
        <f>IF(C25="","",INDEX(Tableaulistesenfants[Prénom],MATCH(B25,Tableaulistesenfants[Séquence6],0),))</f>
        <v>#VALUE!</v>
      </c>
      <c r="F25" s="71" t="e">
        <f>IF(C25="","",INDEX(Tableaulistesenfants[Classe],MATCH(B25,Tableaulistesenfants[Séquence6],0),))</f>
        <v>#VALUE!</v>
      </c>
      <c r="G25" s="71" t="e">
        <f>IF(C25="","",INDEX(Tableaulistesenfants[Dimanche],MATCH(B25,Tableaulistesenfants[Séquence6],0),))</f>
        <v>#VALUE!</v>
      </c>
      <c r="H25" s="73" t="e">
        <f>IF(C25="","",INDEX(Tableaulistesenfants[Mercredi],MATCH(B25,Tableaulistesenfants[Séquence6],0),))</f>
        <v>#VALUE!</v>
      </c>
      <c r="I25" s="60"/>
      <c r="J25" s="61"/>
    </row>
    <row r="26" spans="1:11" s="77" customFormat="1" ht="16.5" thickBot="1">
      <c r="A26" s="74"/>
      <c r="B26" s="74"/>
      <c r="C26" s="74"/>
      <c r="D26" s="79"/>
      <c r="E26" s="79"/>
      <c r="F26" s="80"/>
      <c r="H26" s="78"/>
      <c r="I26" s="60"/>
      <c r="J26" s="61"/>
    </row>
    <row r="27" spans="1:11" ht="15.75">
      <c r="A27" s="81"/>
      <c r="B27" s="56" t="e">
        <f>IF(ROW()-26&lt;=$K$27,ROW()-26,"")</f>
        <v>#VALUE!</v>
      </c>
      <c r="C27" s="57" t="e">
        <f>IF(B27="","",$A$29)</f>
        <v>#VALUE!</v>
      </c>
      <c r="D27" s="58" t="e">
        <f>IF(C27="","",INDEX(Tableaulistesenfants[Nom],MATCH(B27,Tableaulistesenfants[Séquence7],0),))</f>
        <v>#VALUE!</v>
      </c>
      <c r="E27" s="58" t="e">
        <f>IF(C27="","",INDEX(Tableaulistesenfants[Prénom],MATCH(B27,Tableaulistesenfants[Séquence7],0),))</f>
        <v>#VALUE!</v>
      </c>
      <c r="F27" s="57" t="e">
        <f>IF(C27="","",INDEX(Tableaulistesenfants[Classe],MATCH(B27,Tableaulistesenfants[Séquence7],0),))</f>
        <v>#VALUE!</v>
      </c>
      <c r="G27" s="57" t="e">
        <f>IF(C27="","",INDEX(Tableaulistesenfants[Dimanche],MATCH(B27,Tableaulistesenfants[Séquence7],0),))</f>
        <v>#VALUE!</v>
      </c>
      <c r="H27" s="59" t="e">
        <f>IF(C27="","",INDEX(Tableaulistesenfants[Mercredi],MATCH(B27,Tableaulistesenfants[Séquence7],0),))</f>
        <v>#VALUE!</v>
      </c>
      <c r="I27" s="60"/>
      <c r="J27" s="61"/>
      <c r="K27" s="62" t="e">
        <f>SUM(Tableaulistesenfants[Occurrence6])</f>
        <v>#VALUE!</v>
      </c>
    </row>
    <row r="28" spans="1:11" ht="15.75">
      <c r="A28" s="68"/>
      <c r="B28" s="64" t="e">
        <f>IF(ROW()-26&lt;=$K$27,ROW()-26,"")</f>
        <v>#VALUE!</v>
      </c>
      <c r="C28" s="65" t="e">
        <f>IF(B28="","",$A$29)</f>
        <v>#VALUE!</v>
      </c>
      <c r="D28" s="66" t="e">
        <f>IF(C28="","",INDEX(Tableaulistesenfants[Nom],MATCH(B28,Tableaulistesenfants[Séquence7],0),))</f>
        <v>#VALUE!</v>
      </c>
      <c r="E28" s="66" t="e">
        <f>IF(C28="","",INDEX(Tableaulistesenfants[Prénom],MATCH(B28,Tableaulistesenfants[Séquence7],0),))</f>
        <v>#VALUE!</v>
      </c>
      <c r="F28" s="65" t="e">
        <f>IF(C28="","",INDEX(Tableaulistesenfants[Classe],MATCH(B28,Tableaulistesenfants[Séquence7],0),))</f>
        <v>#VALUE!</v>
      </c>
      <c r="G28" s="65" t="e">
        <f>IF(C28="","",INDEX(Tableaulistesenfants[Dimanche],MATCH(B28,Tableaulistesenfants[Séquence7],0),))</f>
        <v>#VALUE!</v>
      </c>
      <c r="H28" s="67" t="e">
        <f>IF(C28="","",INDEX(Tableaulistesenfants[Mercredi],MATCH(B28,Tableaulistesenfants[Séquence7],0),))</f>
        <v>#VALUE!</v>
      </c>
      <c r="I28" s="60"/>
      <c r="J28" s="61"/>
    </row>
    <row r="29" spans="1:11" ht="15.75">
      <c r="A29" s="68">
        <v>168</v>
      </c>
      <c r="B29" s="64" t="e">
        <f>IF(ROW()-26&lt;=$K$27,ROW()-26,"")</f>
        <v>#VALUE!</v>
      </c>
      <c r="C29" s="65" t="e">
        <f>IF(B29="","",$A$29)</f>
        <v>#VALUE!</v>
      </c>
      <c r="D29" s="66" t="e">
        <f>IF(C29="","",INDEX(Tableaulistesenfants[Nom],MATCH(B29,Tableaulistesenfants[Séquence7],0),))</f>
        <v>#VALUE!</v>
      </c>
      <c r="E29" s="66" t="e">
        <f>IF(C29="","",INDEX(Tableaulistesenfants[Prénom],MATCH(B29,Tableaulistesenfants[Séquence7],0),))</f>
        <v>#VALUE!</v>
      </c>
      <c r="F29" s="65" t="e">
        <f>IF(C29="","",INDEX(Tableaulistesenfants[Classe],MATCH(B29,Tableaulistesenfants[Séquence7],0),))</f>
        <v>#VALUE!</v>
      </c>
      <c r="G29" s="65" t="e">
        <f>IF(C29="","",INDEX(Tableaulistesenfants[Dimanche],MATCH(B29,Tableaulistesenfants[Séquence7],0),))</f>
        <v>#VALUE!</v>
      </c>
      <c r="H29" s="67" t="e">
        <f>IF(C29="","",INDEX(Tableaulistesenfants[Mercredi],MATCH(B29,Tableaulistesenfants[Séquence7],0),))</f>
        <v>#VALUE!</v>
      </c>
      <c r="I29" s="60"/>
      <c r="J29" s="61"/>
    </row>
    <row r="30" spans="1:11" ht="15.75">
      <c r="A30" s="68"/>
      <c r="B30" s="64" t="e">
        <f>IF(ROW()-26&lt;=$K$27,ROW()-26,"")</f>
        <v>#VALUE!</v>
      </c>
      <c r="C30" s="65" t="e">
        <f>IF(B30="","",$A$29)</f>
        <v>#VALUE!</v>
      </c>
      <c r="D30" s="66" t="e">
        <f>IF(C30="","",INDEX(Tableaulistesenfants[Nom],MATCH(B30,Tableaulistesenfants[Séquence7],0),))</f>
        <v>#VALUE!</v>
      </c>
      <c r="E30" s="66" t="e">
        <f>IF(C30="","",INDEX(Tableaulistesenfants[Prénom],MATCH(B30,Tableaulistesenfants[Séquence7],0),))</f>
        <v>#VALUE!</v>
      </c>
      <c r="F30" s="65" t="e">
        <f>IF(C30="","",INDEX(Tableaulistesenfants[Classe],MATCH(B30,Tableaulistesenfants[Séquence7],0),))</f>
        <v>#VALUE!</v>
      </c>
      <c r="G30" s="65" t="e">
        <f>IF(C30="","",INDEX(Tableaulistesenfants[Dimanche],MATCH(B30,Tableaulistesenfants[Séquence7],0),))</f>
        <v>#VALUE!</v>
      </c>
      <c r="H30" s="67" t="e">
        <f>IF(C30="","",INDEX(Tableaulistesenfants[Mercredi],MATCH(B30,Tableaulistesenfants[Séquence7],0),))</f>
        <v>#VALUE!</v>
      </c>
      <c r="I30" s="60"/>
      <c r="J30" s="61"/>
    </row>
    <row r="31" spans="1:11" ht="16.5" thickBot="1">
      <c r="A31" s="82"/>
      <c r="B31" s="70" t="e">
        <f>IF(ROW()-26&lt;=$K$27,ROW()-26,"")</f>
        <v>#VALUE!</v>
      </c>
      <c r="C31" s="71" t="e">
        <f>IF(B31="","",$A$29)</f>
        <v>#VALUE!</v>
      </c>
      <c r="D31" s="72" t="e">
        <f>IF(C31="","",INDEX(Tableaulistesenfants[Nom],MATCH(B31,Tableaulistesenfants[Séquence7],0),))</f>
        <v>#VALUE!</v>
      </c>
      <c r="E31" s="72" t="e">
        <f>IF(C31="","",INDEX(Tableaulistesenfants[Prénom],MATCH(B31,Tableaulistesenfants[Séquence7],0),))</f>
        <v>#VALUE!</v>
      </c>
      <c r="F31" s="71" t="e">
        <f>IF(C31="","",INDEX(Tableaulistesenfants[Classe],MATCH(B31,Tableaulistesenfants[Séquence7],0),))</f>
        <v>#VALUE!</v>
      </c>
      <c r="G31" s="71" t="e">
        <f>IF(C31="","",INDEX(Tableaulistesenfants[Dimanche],MATCH(B31,Tableaulistesenfants[Séquence7],0),))</f>
        <v>#VALUE!</v>
      </c>
      <c r="H31" s="73" t="e">
        <f>IF(C31="","",INDEX(Tableaulistesenfants[Mercredi],MATCH(B31,Tableaulistesenfants[Séquence7],0),))</f>
        <v>#VALUE!</v>
      </c>
      <c r="I31" s="60"/>
      <c r="J31" s="61"/>
    </row>
    <row r="32" spans="1:11" s="77" customFormat="1" ht="16.5" thickBot="1">
      <c r="A32" s="74"/>
      <c r="B32" s="74"/>
      <c r="C32" s="74"/>
      <c r="D32" s="79"/>
      <c r="E32" s="79"/>
      <c r="F32" s="89" t="str">
        <f>IF(C32="","",INDEX(Tableaulistesenfants[Classe],MATCH(B32,Tableaulistesenfants[Séquence7],0),))</f>
        <v/>
      </c>
      <c r="H32" s="78"/>
      <c r="I32" s="60"/>
      <c r="J32" s="61"/>
    </row>
    <row r="33" spans="1:11" ht="15.75">
      <c r="A33" s="81"/>
      <c r="B33" s="56" t="e">
        <f>IF(ROW()-32&lt;=$K$33,ROW()-32,"")</f>
        <v>#VALUE!</v>
      </c>
      <c r="C33" s="57" t="e">
        <f>IF(B33="","",$A$35)</f>
        <v>#VALUE!</v>
      </c>
      <c r="D33" s="58" t="e">
        <f>IF(C33="","",INDEX(Tableaulistesenfants[Nom],MATCH(B33,Tableaulistesenfants[Séquence8],0),))</f>
        <v>#VALUE!</v>
      </c>
      <c r="E33" s="58" t="e">
        <f>IF(C33="","",INDEX(Tableaulistesenfants[Prénom],MATCH(B33,Tableaulistesenfants[Séquence8],0),))</f>
        <v>#VALUE!</v>
      </c>
      <c r="F33" s="57" t="e">
        <f>IF(C33="","",INDEX(Tableaulistesenfants[Classe],MATCH(B33,Tableaulistesenfants[Séquence8],0),))</f>
        <v>#VALUE!</v>
      </c>
      <c r="G33" s="57" t="e">
        <f>IF(C33="","",INDEX(Tableaulistesenfants[Dimanche],MATCH(B33,Tableaulistesenfants[Séquence8],0),))</f>
        <v>#VALUE!</v>
      </c>
      <c r="H33" s="59" t="e">
        <f>IF(C33="","",INDEX(Tableaulistesenfants[Mercredi],MATCH(B33,Tableaulistesenfants[Séquence8],0),))</f>
        <v>#VALUE!</v>
      </c>
      <c r="I33" s="60"/>
      <c r="J33" s="61"/>
      <c r="K33" s="62" t="e">
        <f>SUM(Tableaulistesenfants[Occurrence7])</f>
        <v>#VALUE!</v>
      </c>
    </row>
    <row r="34" spans="1:11" ht="15.75">
      <c r="A34" s="68"/>
      <c r="B34" s="64" t="e">
        <f>IF(ROW()-32&lt;=$K$33,ROW()-32,"")</f>
        <v>#VALUE!</v>
      </c>
      <c r="C34" s="65" t="e">
        <f>IF(B34="","",$A$35)</f>
        <v>#VALUE!</v>
      </c>
      <c r="D34" s="66" t="e">
        <f>IF(C34="","",INDEX(Tableaulistesenfants[Nom],MATCH(B34,Tableaulistesenfants[Séquence8],0),))</f>
        <v>#VALUE!</v>
      </c>
      <c r="E34" s="66" t="e">
        <f>IF(C34="","",INDEX(Tableaulistesenfants[Prénom],MATCH(B34,Tableaulistesenfants[Séquence8],0),))</f>
        <v>#VALUE!</v>
      </c>
      <c r="F34" s="65" t="e">
        <f>IF(C34="","",INDEX(Tableaulistesenfants[Classe],MATCH(B34,Tableaulistesenfants[Séquence8],0),))</f>
        <v>#VALUE!</v>
      </c>
      <c r="G34" s="65" t="e">
        <f>IF(C34="","",INDEX(Tableaulistesenfants[Dimanche],MATCH(B34,Tableaulistesenfants[Séquence8],0),))</f>
        <v>#VALUE!</v>
      </c>
      <c r="H34" s="67" t="e">
        <f>IF(C34="","",INDEX(Tableaulistesenfants[Mercredi],MATCH(B34,Tableaulistesenfants[Séquence8],0),))</f>
        <v>#VALUE!</v>
      </c>
      <c r="I34" s="60"/>
      <c r="J34" s="61"/>
    </row>
    <row r="35" spans="1:11" ht="15.75">
      <c r="A35" s="68">
        <v>166</v>
      </c>
      <c r="B35" s="64" t="e">
        <f>IF(ROW()-32&lt;=$K$33,ROW()-32,"")</f>
        <v>#VALUE!</v>
      </c>
      <c r="C35" s="65" t="e">
        <f>IF(B35="","",$A$35)</f>
        <v>#VALUE!</v>
      </c>
      <c r="D35" s="66" t="e">
        <f>IF(C35="","",INDEX(Tableaulistesenfants[Nom],MATCH(B35,Tableaulistesenfants[Séquence8],0),))</f>
        <v>#VALUE!</v>
      </c>
      <c r="E35" s="66" t="e">
        <f>IF(C35="","",INDEX(Tableaulistesenfants[Prénom],MATCH(B35,Tableaulistesenfants[Séquence8],0),))</f>
        <v>#VALUE!</v>
      </c>
      <c r="F35" s="65" t="e">
        <f>IF(C35="","",INDEX(Tableaulistesenfants[Classe],MATCH(B35,Tableaulistesenfants[Séquence8],0),))</f>
        <v>#VALUE!</v>
      </c>
      <c r="G35" s="65" t="e">
        <f>IF(C35="","",INDEX(Tableaulistesenfants[Dimanche],MATCH(B35,Tableaulistesenfants[Séquence8],0),))</f>
        <v>#VALUE!</v>
      </c>
      <c r="H35" s="67" t="e">
        <f>IF(C35="","",INDEX(Tableaulistesenfants[Mercredi],MATCH(B35,Tableaulistesenfants[Séquence8],0),))</f>
        <v>#VALUE!</v>
      </c>
      <c r="I35" s="60"/>
      <c r="J35" s="61"/>
    </row>
    <row r="36" spans="1:11" ht="15.75">
      <c r="A36" s="68"/>
      <c r="B36" s="64" t="e">
        <f>IF(ROW()-32&lt;=$K$33,ROW()-32,"")</f>
        <v>#VALUE!</v>
      </c>
      <c r="C36" s="65" t="e">
        <f>IF(B36="","",$A$35)</f>
        <v>#VALUE!</v>
      </c>
      <c r="D36" s="66" t="e">
        <f>IF(C36="","",INDEX(Tableaulistesenfants[Nom],MATCH(B36,Tableaulistesenfants[Séquence8],0),))</f>
        <v>#VALUE!</v>
      </c>
      <c r="E36" s="66" t="e">
        <f>IF(C36="","",INDEX(Tableaulistesenfants[Prénom],MATCH(B36,Tableaulistesenfants[Séquence8],0),))</f>
        <v>#VALUE!</v>
      </c>
      <c r="F36" s="65" t="e">
        <f>IF(C36="","",INDEX(Tableaulistesenfants[Classe],MATCH(B36,Tableaulistesenfants[Séquence8],0),))</f>
        <v>#VALUE!</v>
      </c>
      <c r="G36" s="65" t="e">
        <f>IF(C36="","",INDEX(Tableaulistesenfants[Dimanche],MATCH(B36,Tableaulistesenfants[Séquence8],0),))</f>
        <v>#VALUE!</v>
      </c>
      <c r="H36" s="67" t="e">
        <f>IF(C36="","",INDEX(Tableaulistesenfants[Mercredi],MATCH(B36,Tableaulistesenfants[Séquence8],0),))</f>
        <v>#VALUE!</v>
      </c>
      <c r="I36" s="60"/>
      <c r="J36" s="61"/>
    </row>
    <row r="37" spans="1:11" ht="16.5" thickBot="1">
      <c r="A37" s="82"/>
      <c r="B37" s="70" t="e">
        <f>IF(ROW()-32&lt;=$K$33,ROW()-32,"")</f>
        <v>#VALUE!</v>
      </c>
      <c r="C37" s="71" t="e">
        <f>IF(B37="","",$A$35)</f>
        <v>#VALUE!</v>
      </c>
      <c r="D37" s="72" t="e">
        <f>IF(C37="","",INDEX(Tableaulistesenfants[Nom],MATCH(B37,Tableaulistesenfants[Séquence8],0),))</f>
        <v>#VALUE!</v>
      </c>
      <c r="E37" s="72" t="e">
        <f>IF(C37="","",INDEX(Tableaulistesenfants[Prénom],MATCH(B37,Tableaulistesenfants[Séquence8],0),))</f>
        <v>#VALUE!</v>
      </c>
      <c r="F37" s="71" t="e">
        <f>IF(C37="","",INDEX(Tableaulistesenfants[Classe],MATCH(B37,Tableaulistesenfants[Séquence8],0),))</f>
        <v>#VALUE!</v>
      </c>
      <c r="G37" s="71" t="e">
        <f>IF(C37="","",INDEX(Tableaulistesenfants[Dimanche],MATCH(B37,Tableaulistesenfants[Séquence8],0),))</f>
        <v>#VALUE!</v>
      </c>
      <c r="H37" s="73" t="e">
        <f>IF(C37="","",INDEX(Tableaulistesenfants[Mercredi],MATCH(B37,Tableaulistesenfants[Séquence8],0),))</f>
        <v>#VALUE!</v>
      </c>
      <c r="I37" s="60"/>
      <c r="J37" s="61"/>
    </row>
    <row r="38" spans="1:11" s="77" customFormat="1" ht="16.5" thickBot="1">
      <c r="A38" s="74"/>
      <c r="B38" s="74"/>
      <c r="C38" s="74"/>
      <c r="D38" s="79"/>
      <c r="E38" s="90"/>
      <c r="F38" s="80"/>
      <c r="H38" s="78"/>
      <c r="I38" s="60"/>
      <c r="J38" s="61"/>
    </row>
    <row r="39" spans="1:11" ht="15.75">
      <c r="A39" s="81"/>
      <c r="B39" s="56" t="e">
        <f>IF(ROW()-38&lt;=$K$39,ROW()-38,"")</f>
        <v>#VALUE!</v>
      </c>
      <c r="C39" s="57" t="e">
        <f>IF(B39="","",$A$41)</f>
        <v>#VALUE!</v>
      </c>
      <c r="D39" s="58" t="e">
        <f>IF(C39="","",INDEX(Tableaulistesenfants[Nom],MATCH(B39,Tableaulistesenfants[Séquence9],0),))</f>
        <v>#VALUE!</v>
      </c>
      <c r="E39" s="58" t="e">
        <f>IF(C39="","",INDEX(Tableaulistesenfants[Prénom],MATCH(B39,Tableaulistesenfants[Séquence9],0),))</f>
        <v>#VALUE!</v>
      </c>
      <c r="F39" s="57" t="e">
        <f>IF(C39="","",INDEX(Tableaulistesenfants[Classe],MATCH(B39,Tableaulistesenfants[Séquence9],0),))</f>
        <v>#VALUE!</v>
      </c>
      <c r="G39" s="57" t="e">
        <f>IF(C39="","",INDEX(Tableaulistesenfants[Dimanche],MATCH(B39,Tableaulistesenfants[Séquence9],0),))</f>
        <v>#VALUE!</v>
      </c>
      <c r="H39" s="59" t="e">
        <f>IF(C39="","",INDEX(Tableaulistesenfants[Mercredi],MATCH(B39,Tableaulistesenfants[Séquence9],0),))</f>
        <v>#VALUE!</v>
      </c>
      <c r="I39" s="60"/>
      <c r="J39" s="61"/>
      <c r="K39" s="62" t="e">
        <f>SUM(Tableaulistesenfants[Occurrence8])</f>
        <v>#VALUE!</v>
      </c>
    </row>
    <row r="40" spans="1:11" ht="15.75">
      <c r="A40" s="68"/>
      <c r="B40" s="64" t="e">
        <f>IF(ROW()-38&lt;=$K$39,ROW()-38,"")</f>
        <v>#VALUE!</v>
      </c>
      <c r="C40" s="65" t="e">
        <f>IF(B40="","",$A$41)</f>
        <v>#VALUE!</v>
      </c>
      <c r="D40" s="66" t="e">
        <f>IF(C40="","",INDEX(Tableaulistesenfants[Nom],MATCH(B40,Tableaulistesenfants[Séquence9],0),))</f>
        <v>#VALUE!</v>
      </c>
      <c r="E40" s="66" t="e">
        <f>IF(C40="","",INDEX(Tableaulistesenfants[Prénom],MATCH(B40,Tableaulistesenfants[Séquence9],0),))</f>
        <v>#VALUE!</v>
      </c>
      <c r="F40" s="65" t="e">
        <f>IF(C40="","",INDEX(Tableaulistesenfants[Classe],MATCH(B40,Tableaulistesenfants[Séquence9],0),))</f>
        <v>#VALUE!</v>
      </c>
      <c r="G40" s="65" t="e">
        <f>IF(C40="","",INDEX(Tableaulistesenfants[Dimanche],MATCH(B40,Tableaulistesenfants[Séquence9],0),))</f>
        <v>#VALUE!</v>
      </c>
      <c r="H40" s="67" t="e">
        <f>IF(C40="","",INDEX(Tableaulistesenfants[Mercredi],MATCH(B40,Tableaulistesenfants[Séquence9],0),))</f>
        <v>#VALUE!</v>
      </c>
      <c r="I40" s="60"/>
      <c r="J40" s="61"/>
    </row>
    <row r="41" spans="1:11" ht="15.75">
      <c r="A41" s="68">
        <v>169</v>
      </c>
      <c r="B41" s="64" t="e">
        <f>IF(ROW()-38&lt;=$K$39,ROW()-38,"")</f>
        <v>#VALUE!</v>
      </c>
      <c r="C41" s="65" t="e">
        <f>IF(B41="","",$A$41)</f>
        <v>#VALUE!</v>
      </c>
      <c r="D41" s="66" t="e">
        <f>IF(C41="","",INDEX(Tableaulistesenfants[Nom],MATCH(B41,Tableaulistesenfants[Séquence9],0),))</f>
        <v>#VALUE!</v>
      </c>
      <c r="E41" s="66" t="e">
        <f>IF(C41="","",INDEX(Tableaulistesenfants[Prénom],MATCH(B41,Tableaulistesenfants[Séquence9],0),))</f>
        <v>#VALUE!</v>
      </c>
      <c r="F41" s="65" t="e">
        <f>IF(C41="","",INDEX(Tableaulistesenfants[Classe],MATCH(B41,Tableaulistesenfants[Séquence9],0),))</f>
        <v>#VALUE!</v>
      </c>
      <c r="G41" s="65" t="e">
        <f>IF(C41="","",INDEX(Tableaulistesenfants[Dimanche],MATCH(B41,Tableaulistesenfants[Séquence9],0),))</f>
        <v>#VALUE!</v>
      </c>
      <c r="H41" s="67" t="e">
        <f>IF(C41="","",INDEX(Tableaulistesenfants[Mercredi],MATCH(B41,Tableaulistesenfants[Séquence9],0),))</f>
        <v>#VALUE!</v>
      </c>
      <c r="I41" s="60"/>
      <c r="J41" s="61"/>
    </row>
    <row r="42" spans="1:11" ht="15.75">
      <c r="A42" s="68"/>
      <c r="B42" s="64" t="e">
        <f>IF(ROW()-38&lt;=$K$39,ROW()-38,"")</f>
        <v>#VALUE!</v>
      </c>
      <c r="C42" s="65" t="e">
        <f>IF(B42="","",$A$41)</f>
        <v>#VALUE!</v>
      </c>
      <c r="D42" s="66" t="e">
        <f>IF(C42="","",INDEX(Tableaulistesenfants[Nom],MATCH(B42,Tableaulistesenfants[Séquence9],0),))</f>
        <v>#VALUE!</v>
      </c>
      <c r="E42" s="66" t="e">
        <f>IF(C42="","",INDEX(Tableaulistesenfants[Prénom],MATCH(B42,Tableaulistesenfants[Séquence9],0),))</f>
        <v>#VALUE!</v>
      </c>
      <c r="F42" s="65" t="e">
        <f>IF(C42="","",INDEX(Tableaulistesenfants[Classe],MATCH(B42,Tableaulistesenfants[Séquence9],0),))</f>
        <v>#VALUE!</v>
      </c>
      <c r="G42" s="65" t="e">
        <f>IF(C42="","",INDEX(Tableaulistesenfants[Dimanche],MATCH(B42,Tableaulistesenfants[Séquence9],0),))</f>
        <v>#VALUE!</v>
      </c>
      <c r="H42" s="67" t="e">
        <f>IF(C42="","",INDEX(Tableaulistesenfants[Mercredi],MATCH(B42,Tableaulistesenfants[Séquence9],0),))</f>
        <v>#VALUE!</v>
      </c>
      <c r="I42" s="60"/>
      <c r="J42" s="61"/>
    </row>
    <row r="43" spans="1:11" ht="16.5" thickBot="1">
      <c r="A43" s="82"/>
      <c r="B43" s="70" t="e">
        <f>IF(ROW()-38&lt;=$K$39,ROW()-38,"")</f>
        <v>#VALUE!</v>
      </c>
      <c r="C43" s="71" t="e">
        <f>IF(B43="","",$A$41)</f>
        <v>#VALUE!</v>
      </c>
      <c r="D43" s="72" t="e">
        <f>IF(C43="","",INDEX(Tableaulistesenfants[Nom],MATCH(B43,Tableaulistesenfants[Séquence9],0),))</f>
        <v>#VALUE!</v>
      </c>
      <c r="E43" s="72" t="e">
        <f>IF(C43="","",INDEX(Tableaulistesenfants[Prénom],MATCH(B43,Tableaulistesenfants[Séquence9],0),))</f>
        <v>#VALUE!</v>
      </c>
      <c r="F43" s="71" t="e">
        <f>IF(C43="","",INDEX(Tableaulistesenfants[Classe],MATCH(B43,Tableaulistesenfants[Séquence9],0),))</f>
        <v>#VALUE!</v>
      </c>
      <c r="G43" s="71" t="e">
        <f>IF(C43="","",INDEX(Tableaulistesenfants[Dimanche],MATCH(B43,Tableaulistesenfants[Séquence9],0),))</f>
        <v>#VALUE!</v>
      </c>
      <c r="H43" s="73" t="e">
        <f>IF(C43="","",INDEX(Tableaulistesenfants[Mercredi],MATCH(B43,Tableaulistesenfants[Séquence9],0),))</f>
        <v>#VALUE!</v>
      </c>
      <c r="I43" s="60"/>
      <c r="J43" s="61"/>
    </row>
    <row r="44" spans="1:11" s="77" customFormat="1" ht="16.5" thickBot="1">
      <c r="A44" s="74"/>
      <c r="B44" s="74"/>
      <c r="C44" s="74"/>
      <c r="D44" s="79"/>
      <c r="E44" s="79"/>
      <c r="F44" s="80"/>
      <c r="H44" s="78"/>
      <c r="I44" s="60"/>
      <c r="J44" s="61"/>
    </row>
    <row r="45" spans="1:11" ht="15.75">
      <c r="A45" s="81"/>
      <c r="B45" s="56" t="e">
        <f>IF(ROW()-44&lt;=$K$45,ROW()-44,"")</f>
        <v>#VALUE!</v>
      </c>
      <c r="C45" s="57" t="e">
        <f>IF(B45="","",$A$47)</f>
        <v>#VALUE!</v>
      </c>
      <c r="D45" s="58" t="e">
        <f>IF(C45="","",INDEX(Tableaulistesenfants[Nom],MATCH(B45,Tableaulistesenfants[Séquence10],0),))</f>
        <v>#VALUE!</v>
      </c>
      <c r="E45" s="58" t="e">
        <f>IF(C45="","",INDEX(Tableaulistesenfants[Prénom],MATCH(B45,Tableaulistesenfants[Séquence10],0),))</f>
        <v>#VALUE!</v>
      </c>
      <c r="F45" s="57" t="e">
        <f>IF(C45="","",INDEX(Tableaulistesenfants[Classe],MATCH(B45,Tableaulistesenfants[Séquence10],0),))</f>
        <v>#VALUE!</v>
      </c>
      <c r="G45" s="57" t="e">
        <f>IF(C45="","",INDEX(Tableaulistesenfants[Dimanche],MATCH(B45,Tableaulistesenfants[Séquence10],0),))</f>
        <v>#VALUE!</v>
      </c>
      <c r="H45" s="59" t="e">
        <f>IF(C45="","",INDEX(Tableaulistesenfants[Mercredi],MATCH(B45,Tableaulistesenfants[Séquence10],0),))</f>
        <v>#VALUE!</v>
      </c>
      <c r="I45" s="60"/>
      <c r="J45" s="61"/>
      <c r="K45" s="62" t="e">
        <f>SUM(Tableaulistesenfants[Occurrence9])</f>
        <v>#VALUE!</v>
      </c>
    </row>
    <row r="46" spans="1:11" ht="15.75">
      <c r="A46" s="68"/>
      <c r="B46" s="64" t="e">
        <f>IF(ROW()-44&lt;=$K$45,ROW()-44,"")</f>
        <v>#VALUE!</v>
      </c>
      <c r="C46" s="65" t="e">
        <f>IF(B46="","",$A$47)</f>
        <v>#VALUE!</v>
      </c>
      <c r="D46" s="66" t="e">
        <f>IF(C46="","",INDEX(Tableaulistesenfants[Nom],MATCH(B46,Tableaulistesenfants[Séquence10],0),))</f>
        <v>#VALUE!</v>
      </c>
      <c r="E46" s="66" t="e">
        <f>IF(C46="","",INDEX(Tableaulistesenfants[Prénom],MATCH(B46,Tableaulistesenfants[Séquence10],0),))</f>
        <v>#VALUE!</v>
      </c>
      <c r="F46" s="65" t="e">
        <f>IF(C46="","",INDEX(Tableaulistesenfants[Classe],MATCH(B46,Tableaulistesenfants[Séquence10],0),))</f>
        <v>#VALUE!</v>
      </c>
      <c r="G46" s="65" t="e">
        <f>IF(C46="","",INDEX(Tableaulistesenfants[Dimanche],MATCH(B46,Tableaulistesenfants[Séquence10],0),))</f>
        <v>#VALUE!</v>
      </c>
      <c r="H46" s="67" t="e">
        <f>IF(C46="","",INDEX(Tableaulistesenfants[Mercredi],MATCH(B46,Tableaulistesenfants[Séquence10],0),))</f>
        <v>#VALUE!</v>
      </c>
      <c r="I46" s="60"/>
      <c r="J46" s="61"/>
    </row>
    <row r="47" spans="1:11" ht="15.75">
      <c r="A47" s="68">
        <v>164</v>
      </c>
      <c r="B47" s="64" t="e">
        <f>IF(ROW()-44&lt;=$K$45,ROW()-44,"")</f>
        <v>#VALUE!</v>
      </c>
      <c r="C47" s="65" t="e">
        <f>IF(B47="","",$A$47)</f>
        <v>#VALUE!</v>
      </c>
      <c r="D47" s="66" t="e">
        <f>IF(C47="","",INDEX(Tableaulistesenfants[Nom],MATCH(B47,Tableaulistesenfants[Séquence10],0),))</f>
        <v>#VALUE!</v>
      </c>
      <c r="E47" s="66" t="e">
        <f>IF(C47="","",INDEX(Tableaulistesenfants[Prénom],MATCH(B47,Tableaulistesenfants[Séquence10],0),))</f>
        <v>#VALUE!</v>
      </c>
      <c r="F47" s="65" t="e">
        <f>IF(C47="","",INDEX(Tableaulistesenfants[Classe],MATCH(B47,Tableaulistesenfants[Séquence10],0),))</f>
        <v>#VALUE!</v>
      </c>
      <c r="G47" s="65" t="e">
        <f>IF(C47="","",INDEX(Tableaulistesenfants[Dimanche],MATCH(B47,Tableaulistesenfants[Séquence10],0),))</f>
        <v>#VALUE!</v>
      </c>
      <c r="H47" s="67" t="e">
        <f>IF(C47="","",INDEX(Tableaulistesenfants[Mercredi],MATCH(B47,Tableaulistesenfants[Séquence10],0),))</f>
        <v>#VALUE!</v>
      </c>
      <c r="I47" s="60"/>
      <c r="J47" s="61"/>
    </row>
    <row r="48" spans="1:11" ht="15.75">
      <c r="A48" s="68"/>
      <c r="B48" s="64" t="e">
        <f>IF(ROW()-44&lt;=$K$45,ROW()-44,"")</f>
        <v>#VALUE!</v>
      </c>
      <c r="C48" s="65" t="e">
        <f>IF(B48="","",$A$47)</f>
        <v>#VALUE!</v>
      </c>
      <c r="D48" s="66" t="e">
        <f>IF(C48="","",INDEX(Tableaulistesenfants[Nom],MATCH(B48,Tableaulistesenfants[Séquence10],0),))</f>
        <v>#VALUE!</v>
      </c>
      <c r="E48" s="66" t="e">
        <f>IF(C48="","",INDEX(Tableaulistesenfants[Prénom],MATCH(B48,Tableaulistesenfants[Séquence10],0),))</f>
        <v>#VALUE!</v>
      </c>
      <c r="F48" s="65" t="e">
        <f>IF(C48="","",INDEX(Tableaulistesenfants[Classe],MATCH(B48,Tableaulistesenfants[Séquence10],0),))</f>
        <v>#VALUE!</v>
      </c>
      <c r="G48" s="65" t="e">
        <f>IF(C48="","",INDEX(Tableaulistesenfants[Dimanche],MATCH(B48,Tableaulistesenfants[Séquence10],0),))</f>
        <v>#VALUE!</v>
      </c>
      <c r="H48" s="67" t="e">
        <f>IF(C48="","",INDEX(Tableaulistesenfants[Mercredi],MATCH(B48,Tableaulistesenfants[Séquence10],0),))</f>
        <v>#VALUE!</v>
      </c>
      <c r="I48" s="60"/>
      <c r="J48" s="61"/>
    </row>
    <row r="49" spans="1:11" ht="16.5" thickBot="1">
      <c r="A49" s="82"/>
      <c r="B49" s="70" t="e">
        <f>IF(ROW()-44&lt;=$K$45,ROW()-44,"")</f>
        <v>#VALUE!</v>
      </c>
      <c r="C49" s="71" t="e">
        <f>IF(B49="","",$A$47)</f>
        <v>#VALUE!</v>
      </c>
      <c r="D49" s="72" t="e">
        <f>IF(C49="","",INDEX(Tableaulistesenfants[Nom],MATCH(B49,Tableaulistesenfants[Séquence10],0),))</f>
        <v>#VALUE!</v>
      </c>
      <c r="E49" s="72" t="e">
        <f>IF(C49="","",INDEX(Tableaulistesenfants[Prénom],MATCH(B49,Tableaulistesenfants[Séquence10],0),))</f>
        <v>#VALUE!</v>
      </c>
      <c r="F49" s="71" t="e">
        <f>IF(C49="","",INDEX(Tableaulistesenfants[Classe],MATCH(B49,Tableaulistesenfants[Séquence10],0),))</f>
        <v>#VALUE!</v>
      </c>
      <c r="G49" s="71" t="e">
        <f>IF(C49="","",INDEX(Tableaulistesenfants[Dimanche],MATCH(B49,Tableaulistesenfants[Séquence10],0),))</f>
        <v>#VALUE!</v>
      </c>
      <c r="H49" s="73" t="e">
        <f>IF(C49="","",INDEX(Tableaulistesenfants[Mercredi],MATCH(B49,Tableaulistesenfants[Séquence10],0),))</f>
        <v>#VALUE!</v>
      </c>
      <c r="I49" s="60"/>
      <c r="J49" s="61"/>
    </row>
    <row r="50" spans="1:11" s="77" customFormat="1" ht="16.5" thickBot="1">
      <c r="A50" s="74"/>
      <c r="B50" s="74"/>
      <c r="C50" s="74"/>
      <c r="D50" s="79"/>
      <c r="E50" s="79"/>
      <c r="F50" s="80"/>
      <c r="H50" s="78"/>
      <c r="I50" s="60"/>
      <c r="J50" s="61"/>
    </row>
    <row r="51" spans="1:11" ht="15.75">
      <c r="A51" s="91"/>
      <c r="B51" s="56" t="e">
        <f>IF(ROW()-50&lt;=$K$51,ROW()-50,"")</f>
        <v>#VALUE!</v>
      </c>
      <c r="C51" s="57" t="e">
        <f>IF(B51="","",$A$53)</f>
        <v>#VALUE!</v>
      </c>
      <c r="D51" s="58" t="e">
        <f>IF(C51="","",INDEX(Tableaulistesenfants[Nom],MATCH(B51,Tableaulistesenfants[Séquence11],0),))</f>
        <v>#VALUE!</v>
      </c>
      <c r="E51" s="58" t="e">
        <f>IF(C51="","",INDEX(Tableaulistesenfants[Prénom],MATCH(B51,Tableaulistesenfants[Séquence11],0),))</f>
        <v>#VALUE!</v>
      </c>
      <c r="F51" s="57" t="e">
        <f>IF(C51="","",INDEX(Tableaulistesenfants[Classe],MATCH(B51,Tableaulistesenfants[Séquence11],0),))</f>
        <v>#VALUE!</v>
      </c>
      <c r="G51" s="57" t="e">
        <f>IF(C51="","",INDEX(Tableaulistesenfants[Dimanche],MATCH(B51,Tableaulistesenfants[Séquence11],0),))</f>
        <v>#VALUE!</v>
      </c>
      <c r="H51" s="59" t="e">
        <f>IF(C51="","",INDEX(Tableaulistesenfants[Mercredi],MATCH(B51,Tableaulistesenfants[Séquence11],0),))</f>
        <v>#VALUE!</v>
      </c>
      <c r="I51" s="60"/>
      <c r="J51" s="61"/>
      <c r="K51" s="62" t="e">
        <f>SUM(Tableaulistesenfants[Occurrence10])</f>
        <v>#VALUE!</v>
      </c>
    </row>
    <row r="52" spans="1:11" ht="15.75">
      <c r="A52" s="92"/>
      <c r="B52" s="64" t="e">
        <f>IF(ROW()-50&lt;=$K$51,ROW()-50,"")</f>
        <v>#VALUE!</v>
      </c>
      <c r="C52" s="65" t="e">
        <f>IF(B52="","",$A$53)</f>
        <v>#VALUE!</v>
      </c>
      <c r="D52" s="66" t="e">
        <f>IF(C52="","",INDEX(Tableaulistesenfants[Nom],MATCH(B52,Tableaulistesenfants[Séquence11],0),))</f>
        <v>#VALUE!</v>
      </c>
      <c r="E52" s="66" t="e">
        <f>IF(C52="","",INDEX(Tableaulistesenfants[Prénom],MATCH(B52,Tableaulistesenfants[Séquence11],0),))</f>
        <v>#VALUE!</v>
      </c>
      <c r="F52" s="65" t="e">
        <f>IF(C52="","",INDEX(Tableaulistesenfants[Classe],MATCH(B52,Tableaulistesenfants[Séquence11],0),))</f>
        <v>#VALUE!</v>
      </c>
      <c r="G52" s="65" t="e">
        <f>IF(C52="","",INDEX(Tableaulistesenfants[Dimanche],MATCH(B52,Tableaulistesenfants[Séquence11],0),))</f>
        <v>#VALUE!</v>
      </c>
      <c r="H52" s="67" t="e">
        <f>IF(C52="","",INDEX(Tableaulistesenfants[Mercredi],MATCH(B52,Tableaulistesenfants[Séquence11],0),))</f>
        <v>#VALUE!</v>
      </c>
      <c r="I52" s="60"/>
      <c r="J52" s="61"/>
    </row>
    <row r="53" spans="1:11" ht="15.75">
      <c r="A53" s="92">
        <v>170</v>
      </c>
      <c r="B53" s="64" t="e">
        <f>IF(ROW()-50&lt;=$K$51,ROW()-50,"")</f>
        <v>#VALUE!</v>
      </c>
      <c r="C53" s="65" t="e">
        <f>IF(B53="","",$A$53)</f>
        <v>#VALUE!</v>
      </c>
      <c r="D53" s="66" t="e">
        <f>IF(C53="","",INDEX(Tableaulistesenfants[Nom],MATCH(B53,Tableaulistesenfants[Séquence11],0),))</f>
        <v>#VALUE!</v>
      </c>
      <c r="E53" s="66" t="e">
        <f>IF(C53="","",INDEX(Tableaulistesenfants[Prénom],MATCH(B53,Tableaulistesenfants[Séquence11],0),))</f>
        <v>#VALUE!</v>
      </c>
      <c r="F53" s="65" t="e">
        <f>IF(C53="","",INDEX(Tableaulistesenfants[Classe],MATCH(B53,Tableaulistesenfants[Séquence11],0),))</f>
        <v>#VALUE!</v>
      </c>
      <c r="G53" s="65" t="e">
        <f>IF(C53="","",INDEX(Tableaulistesenfants[Dimanche],MATCH(B53,Tableaulistesenfants[Séquence11],0),))</f>
        <v>#VALUE!</v>
      </c>
      <c r="H53" s="67" t="e">
        <f>IF(C53="","",INDEX(Tableaulistesenfants[Mercredi],MATCH(B53,Tableaulistesenfants[Séquence11],0),))</f>
        <v>#VALUE!</v>
      </c>
      <c r="I53" s="60"/>
      <c r="J53" s="61"/>
    </row>
    <row r="54" spans="1:11" ht="15.75">
      <c r="A54" s="92"/>
      <c r="B54" s="64" t="e">
        <f>IF(ROW()-50&lt;=$K$51,ROW()-50,"")</f>
        <v>#VALUE!</v>
      </c>
      <c r="C54" s="65" t="e">
        <f>IF(B54="","",$A$53)</f>
        <v>#VALUE!</v>
      </c>
      <c r="D54" s="66" t="e">
        <f>IF(C54="","",INDEX(Tableaulistesenfants[Nom],MATCH(B54,Tableaulistesenfants[Séquence11],0),))</f>
        <v>#VALUE!</v>
      </c>
      <c r="E54" s="66" t="e">
        <f>IF(C54="","",INDEX(Tableaulistesenfants[Prénom],MATCH(B54,Tableaulistesenfants[Séquence11],0),))</f>
        <v>#VALUE!</v>
      </c>
      <c r="F54" s="65" t="e">
        <f>IF(C54="","",INDEX(Tableaulistesenfants[Classe],MATCH(B54,Tableaulistesenfants[Séquence11],0),))</f>
        <v>#VALUE!</v>
      </c>
      <c r="G54" s="65" t="e">
        <f>IF(C54="","",INDEX(Tableaulistesenfants[Dimanche],MATCH(B54,Tableaulistesenfants[Séquence11],0),))</f>
        <v>#VALUE!</v>
      </c>
      <c r="H54" s="67" t="e">
        <f>IF(C54="","",INDEX(Tableaulistesenfants[Mercredi],MATCH(B54,Tableaulistesenfants[Séquence11],0),))</f>
        <v>#VALUE!</v>
      </c>
      <c r="I54" s="60"/>
      <c r="J54" s="61"/>
    </row>
    <row r="55" spans="1:11" ht="16.5" thickBot="1">
      <c r="A55" s="93"/>
      <c r="B55" s="70" t="e">
        <f>IF(ROW()-50&lt;=$K$51,ROW()-50,"")</f>
        <v>#VALUE!</v>
      </c>
      <c r="C55" s="71" t="e">
        <f>IF(B55="","",$A$53)</f>
        <v>#VALUE!</v>
      </c>
      <c r="D55" s="72" t="e">
        <f>IF(C55="","",INDEX(Tableaulistesenfants[Nom],MATCH(B55,Tableaulistesenfants[Séquence11],0),))</f>
        <v>#VALUE!</v>
      </c>
      <c r="E55" s="72" t="e">
        <f>IF(C55="","",INDEX(Tableaulistesenfants[Prénom],MATCH(B55,Tableaulistesenfants[Séquence11],0),))</f>
        <v>#VALUE!</v>
      </c>
      <c r="F55" s="71" t="e">
        <f>IF(C55="","",INDEX(Tableaulistesenfants[Classe],MATCH(B55,Tableaulistesenfants[Séquence11],0),))</f>
        <v>#VALUE!</v>
      </c>
      <c r="G55" s="71" t="e">
        <f>IF(C55="","",INDEX(Tableaulistesenfants[Dimanche],MATCH(B55,Tableaulistesenfants[Séquence11],0),))</f>
        <v>#VALUE!</v>
      </c>
      <c r="H55" s="73" t="e">
        <f>IF(C55="","",INDEX(Tableaulistesenfants[Mercredi],MATCH(B55,Tableaulistesenfants[Séquence11],0),))</f>
        <v>#VALUE!</v>
      </c>
      <c r="I55" s="60"/>
      <c r="J55" s="61"/>
    </row>
    <row r="56" spans="1:11" s="77" customFormat="1" ht="16.5" thickBot="1">
      <c r="A56" s="74"/>
      <c r="B56" s="74"/>
      <c r="C56" s="74"/>
      <c r="D56" s="79"/>
      <c r="E56" s="79"/>
      <c r="F56" s="80"/>
      <c r="H56" s="78"/>
      <c r="I56" s="60"/>
      <c r="J56" s="61"/>
    </row>
    <row r="57" spans="1:11" ht="15.75">
      <c r="A57" s="81"/>
      <c r="B57" s="56" t="e">
        <f>IF(ROW()-56&lt;=$K$57,ROW()-56,"")</f>
        <v>#VALUE!</v>
      </c>
      <c r="C57" s="57" t="e">
        <f>IF(B57="","",$A$59)</f>
        <v>#VALUE!</v>
      </c>
      <c r="D57" s="58" t="e">
        <f>IF(C57="","",INDEX(Tableaulistesenfants[Nom],MATCH(B57,Tableaulistesenfants[Séquence12],0),))</f>
        <v>#VALUE!</v>
      </c>
      <c r="E57" s="58" t="e">
        <f>IF(C57="","",INDEX(Tableaulistesenfants[Prénom],MATCH(B57,Tableaulistesenfants[Séquence12],0),))</f>
        <v>#VALUE!</v>
      </c>
      <c r="F57" s="57" t="e">
        <f>IF(C57="","",INDEX(Tableaulistesenfants[Classe],MATCH(B57,Tableaulistesenfants[Séquence12],0),))</f>
        <v>#VALUE!</v>
      </c>
      <c r="G57" s="57" t="e">
        <f>IF(C57="","",INDEX(Tableaulistesenfants[Dimanche],MATCH(B57,Tableaulistesenfants[Séquence12],0),))</f>
        <v>#VALUE!</v>
      </c>
      <c r="H57" s="59" t="e">
        <f>IF(C57="","",INDEX(Tableaulistesenfants[Mercredi],MATCH(B57,Tableaulistesenfants[Séquence12],0),))</f>
        <v>#VALUE!</v>
      </c>
      <c r="I57" s="60"/>
      <c r="J57" s="61"/>
      <c r="K57" s="62" t="e">
        <f>SUM(Tableaulistesenfants[Occurrence11])</f>
        <v>#VALUE!</v>
      </c>
    </row>
    <row r="58" spans="1:11" ht="15.75">
      <c r="A58" s="68"/>
      <c r="B58" s="64" t="e">
        <f>IF(ROW()-56&lt;=$K$57,ROW()-56,"")</f>
        <v>#VALUE!</v>
      </c>
      <c r="C58" s="65" t="e">
        <f>IF(B58="","",$A$59)</f>
        <v>#VALUE!</v>
      </c>
      <c r="D58" s="66" t="e">
        <f>IF(C58="","",INDEX(Tableaulistesenfants[Nom],MATCH(B58,Tableaulistesenfants[Séquence12],0),))</f>
        <v>#VALUE!</v>
      </c>
      <c r="E58" s="66" t="e">
        <f>IF(C58="","",INDEX(Tableaulistesenfants[Prénom],MATCH(B58,Tableaulistesenfants[Séquence12],0),))</f>
        <v>#VALUE!</v>
      </c>
      <c r="F58" s="65" t="e">
        <f>IF(C58="","",INDEX(Tableaulistesenfants[Classe],MATCH(B58,Tableaulistesenfants[Séquence12],0),))</f>
        <v>#VALUE!</v>
      </c>
      <c r="G58" s="65" t="e">
        <f>IF(C58="","",INDEX(Tableaulistesenfants[Dimanche],MATCH(B58,Tableaulistesenfants[Séquence12],0),))</f>
        <v>#VALUE!</v>
      </c>
      <c r="H58" s="67" t="e">
        <f>IF(C58="","",INDEX(Tableaulistesenfants[Mercredi],MATCH(B58,Tableaulistesenfants[Séquence12],0),))</f>
        <v>#VALUE!</v>
      </c>
      <c r="I58" s="60"/>
      <c r="J58" s="61"/>
    </row>
    <row r="59" spans="1:11" ht="15.75">
      <c r="A59" s="68">
        <v>163</v>
      </c>
      <c r="B59" s="64" t="e">
        <f>IF(ROW()-56&lt;=$K$57,ROW()-56,"")</f>
        <v>#VALUE!</v>
      </c>
      <c r="C59" s="65" t="e">
        <f>IF(B59="","",$A$59)</f>
        <v>#VALUE!</v>
      </c>
      <c r="D59" s="66" t="e">
        <f>IF(C59="","",INDEX(Tableaulistesenfants[Nom],MATCH(B59,Tableaulistesenfants[Séquence12],0),))</f>
        <v>#VALUE!</v>
      </c>
      <c r="E59" s="66" t="e">
        <f>IF(C59="","",INDEX(Tableaulistesenfants[Prénom],MATCH(B59,Tableaulistesenfants[Séquence12],0),))</f>
        <v>#VALUE!</v>
      </c>
      <c r="F59" s="65" t="e">
        <f>IF(C59="","",INDEX(Tableaulistesenfants[Classe],MATCH(B59,Tableaulistesenfants[Séquence12],0),))</f>
        <v>#VALUE!</v>
      </c>
      <c r="G59" s="65" t="e">
        <f>IF(C59="","",INDEX(Tableaulistesenfants[Dimanche],MATCH(B59,Tableaulistesenfants[Séquence12],0),))</f>
        <v>#VALUE!</v>
      </c>
      <c r="H59" s="67" t="e">
        <f>IF(C59="","",INDEX(Tableaulistesenfants[Mercredi],MATCH(B59,Tableaulistesenfants[Séquence12],0),))</f>
        <v>#VALUE!</v>
      </c>
      <c r="I59" s="60"/>
      <c r="J59" s="61"/>
    </row>
    <row r="60" spans="1:11" ht="15.75">
      <c r="A60" s="68"/>
      <c r="B60" s="64" t="e">
        <f>IF(ROW()-56&lt;=$K$57,ROW()-56,"")</f>
        <v>#VALUE!</v>
      </c>
      <c r="C60" s="65" t="e">
        <f>IF(B60="","",$A$59)</f>
        <v>#VALUE!</v>
      </c>
      <c r="D60" s="66" t="e">
        <f>IF(C60="","",INDEX(Tableaulistesenfants[Nom],MATCH(B60,Tableaulistesenfants[Séquence12],0),))</f>
        <v>#VALUE!</v>
      </c>
      <c r="E60" s="66" t="e">
        <f>IF(C60="","",INDEX(Tableaulistesenfants[Prénom],MATCH(B60,Tableaulistesenfants[Séquence12],0),))</f>
        <v>#VALUE!</v>
      </c>
      <c r="F60" s="65" t="e">
        <f>IF(C60="","",INDEX(Tableaulistesenfants[Classe],MATCH(B60,Tableaulistesenfants[Séquence12],0),))</f>
        <v>#VALUE!</v>
      </c>
      <c r="G60" s="65" t="e">
        <f>IF(C60="","",INDEX(Tableaulistesenfants[Dimanche],MATCH(B60,Tableaulistesenfants[Séquence12],0),))</f>
        <v>#VALUE!</v>
      </c>
      <c r="H60" s="67" t="e">
        <f>IF(C60="","",INDEX(Tableaulistesenfants[Mercredi],MATCH(B60,Tableaulistesenfants[Séquence12],0),))</f>
        <v>#VALUE!</v>
      </c>
      <c r="I60" s="60"/>
      <c r="J60" s="61"/>
    </row>
    <row r="61" spans="1:11" ht="16.5" thickBot="1">
      <c r="A61" s="82"/>
      <c r="B61" s="70" t="e">
        <f>IF(ROW()-56&lt;=$K$57,ROW()-56,"")</f>
        <v>#VALUE!</v>
      </c>
      <c r="C61" s="71" t="e">
        <f>IF(B61="","",$A$59)</f>
        <v>#VALUE!</v>
      </c>
      <c r="D61" s="72" t="e">
        <f>IF(C61="","",INDEX(Tableaulistesenfants[Nom],MATCH(B61,Tableaulistesenfants[Séquence12],0),))</f>
        <v>#VALUE!</v>
      </c>
      <c r="E61" s="72" t="e">
        <f>IF(C61="","",INDEX(Tableaulistesenfants[Prénom],MATCH(B61,Tableaulistesenfants[Séquence12],0),))</f>
        <v>#VALUE!</v>
      </c>
      <c r="F61" s="71" t="e">
        <f>IF(C61="","",INDEX(Tableaulistesenfants[Classe],MATCH(B61,Tableaulistesenfants[Séquence12],0),))</f>
        <v>#VALUE!</v>
      </c>
      <c r="G61" s="71" t="e">
        <f>IF(C61="","",INDEX(Tableaulistesenfants[Dimanche],MATCH(B61,Tableaulistesenfants[Séquence12],0),))</f>
        <v>#VALUE!</v>
      </c>
      <c r="H61" s="73" t="e">
        <f>IF(C61="","",INDEX(Tableaulistesenfants[Mercredi],MATCH(B61,Tableaulistesenfants[Séquence12],0),))</f>
        <v>#VALUE!</v>
      </c>
      <c r="I61" s="60"/>
      <c r="J61" s="61"/>
    </row>
    <row r="62" spans="1:11" s="77" customFormat="1" ht="16.5" thickBot="1">
      <c r="A62" s="74"/>
      <c r="B62" s="74"/>
      <c r="C62" s="74"/>
      <c r="D62" s="79"/>
      <c r="E62" s="79"/>
      <c r="F62" s="80"/>
      <c r="H62" s="78"/>
      <c r="I62" s="60"/>
      <c r="J62" s="61"/>
    </row>
    <row r="63" spans="1:11" ht="15.75">
      <c r="A63" s="81"/>
      <c r="B63" s="56" t="e">
        <f>IF(ROW()-62&lt;=$K$63,ROW()-62,"")</f>
        <v>#VALUE!</v>
      </c>
      <c r="C63" s="57" t="e">
        <f t="shared" ref="C63:C68" si="0">IF(B63="","",$A$65)</f>
        <v>#VALUE!</v>
      </c>
      <c r="D63" s="58" t="e">
        <f>IF(C63="","",INDEX(Tableaulistesenfants[Nom],MATCH(B63,Tableaulistesenfants[Séquence13],0),))</f>
        <v>#VALUE!</v>
      </c>
      <c r="E63" s="58" t="e">
        <f>IF(C63="","",INDEX(Tableaulistesenfants[Prénom],MATCH(B63,Tableaulistesenfants[Séquence13],0),))</f>
        <v>#VALUE!</v>
      </c>
      <c r="F63" s="57" t="e">
        <f>IF(C63="","",INDEX(Tableaulistesenfants[Classe],MATCH(B63,Tableaulistesenfants[Séquence13],0),))</f>
        <v>#VALUE!</v>
      </c>
      <c r="G63" s="57" t="e">
        <f>IF(C63="","",INDEX(Tableaulistesenfants[Dimanche],MATCH(B63,Tableaulistesenfants[Séquence13],0),))</f>
        <v>#VALUE!</v>
      </c>
      <c r="H63" s="59" t="e">
        <f>IF(C63="","",INDEX(Tableaulistesenfants[Mercredi],MATCH(B63,Tableaulistesenfants[Séquence13],0),))</f>
        <v>#VALUE!</v>
      </c>
      <c r="I63" s="60"/>
      <c r="J63" s="61"/>
      <c r="K63" s="62" t="e">
        <f>SUM(Tableaulistesenfants[Occurrence12])</f>
        <v>#VALUE!</v>
      </c>
    </row>
    <row r="64" spans="1:11" ht="15.75">
      <c r="A64" s="68"/>
      <c r="B64" s="64" t="e">
        <f>IF(ROW()-62&lt;=$K$63,ROW()-62,"")</f>
        <v>#VALUE!</v>
      </c>
      <c r="C64" s="65" t="e">
        <f t="shared" si="0"/>
        <v>#VALUE!</v>
      </c>
      <c r="D64" s="66" t="e">
        <f>IF(C64="","",INDEX(Tableaulistesenfants[Nom],MATCH(B64,Tableaulistesenfants[Séquence13],0),))</f>
        <v>#VALUE!</v>
      </c>
      <c r="E64" s="66" t="e">
        <f>IF(C64="","",INDEX(Tableaulistesenfants[Prénom],MATCH(B64,Tableaulistesenfants[Séquence13],0),))</f>
        <v>#VALUE!</v>
      </c>
      <c r="F64" s="65" t="e">
        <f>IF(C64="","",INDEX(Tableaulistesenfants[Classe],MATCH(B64,Tableaulistesenfants[Séquence13],0),))</f>
        <v>#VALUE!</v>
      </c>
      <c r="G64" s="65" t="e">
        <f>IF(C64="","",INDEX(Tableaulistesenfants[Dimanche],MATCH(B64,Tableaulistesenfants[Séquence13],0),))</f>
        <v>#VALUE!</v>
      </c>
      <c r="H64" s="67" t="e">
        <f>IF(C64="","",INDEX(Tableaulistesenfants[Mercredi],MATCH(B64,Tableaulistesenfants[Séquence13],0),))</f>
        <v>#VALUE!</v>
      </c>
      <c r="I64" s="60"/>
      <c r="J64" s="61"/>
    </row>
    <row r="65" spans="1:11" ht="15.75">
      <c r="A65" s="68">
        <v>172</v>
      </c>
      <c r="B65" s="64" t="e">
        <f>IF(ROW()-62&lt;=$K$63,ROW()-62,"")</f>
        <v>#VALUE!</v>
      </c>
      <c r="C65" s="65" t="e">
        <f t="shared" si="0"/>
        <v>#VALUE!</v>
      </c>
      <c r="D65" s="66" t="e">
        <f>IF(C65="","",INDEX(Tableaulistesenfants[Nom],MATCH(B65,Tableaulistesenfants[Séquence13],0),))</f>
        <v>#VALUE!</v>
      </c>
      <c r="E65" s="66" t="e">
        <f>IF(C65="","",INDEX(Tableaulistesenfants[Prénom],MATCH(B65,Tableaulistesenfants[Séquence13],0),))</f>
        <v>#VALUE!</v>
      </c>
      <c r="F65" s="65" t="e">
        <f>IF(C65="","",INDEX(Tableaulistesenfants[Classe],MATCH(B65,Tableaulistesenfants[Séquence13],0),))</f>
        <v>#VALUE!</v>
      </c>
      <c r="G65" s="65" t="e">
        <f>IF(C65="","",INDEX(Tableaulistesenfants[Dimanche],MATCH(B65,Tableaulistesenfants[Séquence13],0),))</f>
        <v>#VALUE!</v>
      </c>
      <c r="H65" s="67" t="e">
        <f>IF(C65="","",INDEX(Tableaulistesenfants[Mercredi],MATCH(B65,Tableaulistesenfants[Séquence13],0),))</f>
        <v>#VALUE!</v>
      </c>
      <c r="I65" s="60"/>
      <c r="J65" s="61"/>
    </row>
    <row r="66" spans="1:11" ht="15.75">
      <c r="A66" s="68"/>
      <c r="B66" s="64" t="e">
        <f>IF(ROW()-62&lt;=$K$63,ROW()-62,"")</f>
        <v>#VALUE!</v>
      </c>
      <c r="C66" s="65" t="e">
        <f t="shared" si="0"/>
        <v>#VALUE!</v>
      </c>
      <c r="D66" s="66" t="e">
        <f>IF(C66="","",INDEX(Tableaulistesenfants[Nom],MATCH(B66,Tableaulistesenfants[Séquence13],0),))</f>
        <v>#VALUE!</v>
      </c>
      <c r="E66" s="66" t="e">
        <f>IF(C66="","",INDEX(Tableaulistesenfants[Prénom],MATCH(B66,Tableaulistesenfants[Séquence13],0),))</f>
        <v>#VALUE!</v>
      </c>
      <c r="F66" s="65" t="e">
        <f>IF(C66="","",INDEX(Tableaulistesenfants[Classe],MATCH(B66,Tableaulistesenfants[Séquence13],0),))</f>
        <v>#VALUE!</v>
      </c>
      <c r="G66" s="65" t="e">
        <f>IF(C66="","",INDEX(Tableaulistesenfants[Dimanche],MATCH(B66,Tableaulistesenfants[Séquence13],0),))</f>
        <v>#VALUE!</v>
      </c>
      <c r="H66" s="67" t="e">
        <f>IF(C66="","",INDEX(Tableaulistesenfants[Mercredi],MATCH(B66,Tableaulistesenfants[Séquence13],0),))</f>
        <v>#VALUE!</v>
      </c>
      <c r="I66" s="60"/>
      <c r="J66" s="61"/>
    </row>
    <row r="67" spans="1:11" ht="16.5" thickBot="1">
      <c r="A67" s="82"/>
      <c r="B67" s="70" t="e">
        <f>IF(ROW()-62&lt;=$K$63,ROW()-62,"")</f>
        <v>#VALUE!</v>
      </c>
      <c r="C67" s="71" t="e">
        <f t="shared" si="0"/>
        <v>#VALUE!</v>
      </c>
      <c r="D67" s="72" t="e">
        <f>IF(C67="","",INDEX(Tableaulistesenfants[Nom],MATCH(B67,Tableaulistesenfants[Séquence13],0),))</f>
        <v>#VALUE!</v>
      </c>
      <c r="E67" s="72" t="e">
        <f>IF(C67="","",INDEX(Tableaulistesenfants[Prénom],MATCH(B67,Tableaulistesenfants[Séquence13],0),))</f>
        <v>#VALUE!</v>
      </c>
      <c r="F67" s="71" t="e">
        <f>IF(C67="","",INDEX(Tableaulistesenfants[Classe],MATCH(B67,Tableaulistesenfants[Séquence13],0),))</f>
        <v>#VALUE!</v>
      </c>
      <c r="G67" s="71" t="e">
        <f>IF(C67="","",INDEX(Tableaulistesenfants[Dimanche],MATCH(B67,Tableaulistesenfants[Séquence13],0),))</f>
        <v>#VALUE!</v>
      </c>
      <c r="H67" s="73" t="e">
        <f>IF(C67="","",INDEX(Tableaulistesenfants[Mercredi],MATCH(B67,Tableaulistesenfants[Séquence13],0),))</f>
        <v>#VALUE!</v>
      </c>
      <c r="I67" s="60"/>
      <c r="J67" s="61"/>
    </row>
    <row r="68" spans="1:11" s="77" customFormat="1" ht="16.5" thickBot="1">
      <c r="A68" s="74"/>
      <c r="B68" s="74"/>
      <c r="C68" s="89" t="str">
        <f t="shared" si="0"/>
        <v/>
      </c>
      <c r="D68" s="90" t="str">
        <f>IF(C68="","",INDEX(Tableaulistesenfants[Nom],MATCH(B68,Tableaulistesenfants[Séquence13],0),))</f>
        <v/>
      </c>
      <c r="E68" s="90" t="str">
        <f>IF(C68="","",INDEX(Tableaulistesenfants[Prénom],MATCH(B68,Tableaulistesenfants[Séquence13],0),))</f>
        <v/>
      </c>
      <c r="F68" s="89" t="str">
        <f>IF(C68="","",INDEX(Tableaulistesenfants[Classe],MATCH(B68,Tableaulistesenfants[Séquence13],0),))</f>
        <v/>
      </c>
      <c r="H68" s="78"/>
      <c r="I68" s="60"/>
      <c r="J68" s="61"/>
    </row>
    <row r="69" spans="1:11" ht="15.75">
      <c r="A69" s="81"/>
      <c r="B69" s="56" t="e">
        <f>IF(ROW()-68&lt;=$K$69,ROW()-68,"")</f>
        <v>#VALUE!</v>
      </c>
      <c r="C69" s="57" t="e">
        <f>IF(B69="","",$A$71)</f>
        <v>#VALUE!</v>
      </c>
      <c r="D69" s="58" t="e">
        <f>IF(C69="","",INDEX(Tableaulistesenfants[Nom],MATCH(B69,Tableaulistesenfants[Séquence14],0),))</f>
        <v>#VALUE!</v>
      </c>
      <c r="E69" s="58" t="e">
        <f>IF(C69="","",INDEX(Tableaulistesenfants[Prénom],MATCH(B69,Tableaulistesenfants[Séquence14],0),))</f>
        <v>#VALUE!</v>
      </c>
      <c r="F69" s="57" t="e">
        <f>IF(C69="","",INDEX(Tableaulistesenfants[Classe],MATCH(B69,Tableaulistesenfants[Séquence14],0),))</f>
        <v>#VALUE!</v>
      </c>
      <c r="G69" s="57" t="e">
        <f>IF(C69="","",INDEX(Tableaulistesenfants[Dimanche],MATCH(B69,Tableaulistesenfants[Séquence14],0),))</f>
        <v>#VALUE!</v>
      </c>
      <c r="H69" s="59" t="e">
        <f>IF(C69="","",INDEX(Tableaulistesenfants[Mercredi],MATCH(B69,Tableaulistesenfants[Séquence14],0),))</f>
        <v>#VALUE!</v>
      </c>
      <c r="I69" s="60"/>
      <c r="J69" s="61"/>
      <c r="K69" s="62" t="e">
        <f>SUM(Tableaulistesenfants[Occurrence13])</f>
        <v>#VALUE!</v>
      </c>
    </row>
    <row r="70" spans="1:11" ht="15.75">
      <c r="A70" s="68"/>
      <c r="B70" s="64" t="e">
        <f>IF(ROW()-68&lt;=$K$69,ROW()-68,"")</f>
        <v>#VALUE!</v>
      </c>
      <c r="C70" s="65" t="e">
        <f>IF(B70="","",$A$71)</f>
        <v>#VALUE!</v>
      </c>
      <c r="D70" s="66" t="e">
        <f>IF(C70="","",INDEX(Tableaulistesenfants[Nom],MATCH(B70,Tableaulistesenfants[Séquence14],0),))</f>
        <v>#VALUE!</v>
      </c>
      <c r="E70" s="66" t="e">
        <f>IF(C70="","",INDEX(Tableaulistesenfants[Prénom],MATCH(B70,Tableaulistesenfants[Séquence14],0),))</f>
        <v>#VALUE!</v>
      </c>
      <c r="F70" s="65" t="e">
        <f>IF(C70="","",INDEX(Tableaulistesenfants[Classe],MATCH(B70,Tableaulistesenfants[Séquence14],0),))</f>
        <v>#VALUE!</v>
      </c>
      <c r="G70" s="65" t="e">
        <f>IF(C70="","",INDEX(Tableaulistesenfants[Dimanche],MATCH(B70,Tableaulistesenfants[Séquence14],0),))</f>
        <v>#VALUE!</v>
      </c>
      <c r="H70" s="67" t="e">
        <f>IF(C70="","",INDEX(Tableaulistesenfants[Mercredi],MATCH(B70,Tableaulistesenfants[Séquence14],0),))</f>
        <v>#VALUE!</v>
      </c>
      <c r="I70" s="60"/>
      <c r="J70" s="61"/>
    </row>
    <row r="71" spans="1:11" ht="15.75">
      <c r="A71" s="68">
        <v>179</v>
      </c>
      <c r="B71" s="64" t="e">
        <f>IF(ROW()-68&lt;=$K$69,ROW()-68,"")</f>
        <v>#VALUE!</v>
      </c>
      <c r="C71" s="65" t="e">
        <f>IF(B71="","",$A$71)</f>
        <v>#VALUE!</v>
      </c>
      <c r="D71" s="66" t="e">
        <f>IF(C71="","",INDEX(Tableaulistesenfants[Nom],MATCH(B71,Tableaulistesenfants[Séquence14],0),))</f>
        <v>#VALUE!</v>
      </c>
      <c r="E71" s="66" t="e">
        <f>IF(C71="","",INDEX(Tableaulistesenfants[Prénom],MATCH(B71,Tableaulistesenfants[Séquence14],0),))</f>
        <v>#VALUE!</v>
      </c>
      <c r="F71" s="65" t="e">
        <f>IF(C71="","",INDEX(Tableaulistesenfants[Classe],MATCH(B71,Tableaulistesenfants[Séquence14],0),))</f>
        <v>#VALUE!</v>
      </c>
      <c r="G71" s="65" t="e">
        <f>IF(C71="","",INDEX(Tableaulistesenfants[Dimanche],MATCH(B71,Tableaulistesenfants[Séquence14],0),))</f>
        <v>#VALUE!</v>
      </c>
      <c r="H71" s="67" t="e">
        <f>IF(C71="","",INDEX(Tableaulistesenfants[Mercredi],MATCH(B71,Tableaulistesenfants[Séquence14],0),))</f>
        <v>#VALUE!</v>
      </c>
      <c r="I71" s="60"/>
      <c r="J71" s="61"/>
    </row>
    <row r="72" spans="1:11" ht="15.75">
      <c r="A72" s="68"/>
      <c r="B72" s="64" t="e">
        <f>IF(ROW()-68&lt;=$K$69,ROW()-68,"")</f>
        <v>#VALUE!</v>
      </c>
      <c r="C72" s="65" t="e">
        <f>IF(B72="","",$A$71)</f>
        <v>#VALUE!</v>
      </c>
      <c r="D72" s="66" t="e">
        <f>IF(C72="","",INDEX(Tableaulistesenfants[Nom],MATCH(B72,Tableaulistesenfants[Séquence14],0),))</f>
        <v>#VALUE!</v>
      </c>
      <c r="E72" s="66" t="e">
        <f>IF(C72="","",INDEX(Tableaulistesenfants[Prénom],MATCH(B72,Tableaulistesenfants[Séquence14],0),))</f>
        <v>#VALUE!</v>
      </c>
      <c r="F72" s="65" t="e">
        <f>IF(C72="","",INDEX(Tableaulistesenfants[Classe],MATCH(B72,Tableaulistesenfants[Séquence14],0),))</f>
        <v>#VALUE!</v>
      </c>
      <c r="G72" s="65" t="e">
        <f>IF(C72="","",INDEX(Tableaulistesenfants[Dimanche],MATCH(B72,Tableaulistesenfants[Séquence14],0),))</f>
        <v>#VALUE!</v>
      </c>
      <c r="H72" s="67" t="e">
        <f>IF(C72="","",INDEX(Tableaulistesenfants[Mercredi],MATCH(B72,Tableaulistesenfants[Séquence14],0),))</f>
        <v>#VALUE!</v>
      </c>
      <c r="I72" s="60"/>
      <c r="J72" s="61"/>
    </row>
    <row r="73" spans="1:11" ht="16.5" thickBot="1">
      <c r="A73" s="82"/>
      <c r="B73" s="70" t="e">
        <f>IF(ROW()-68&lt;=$K$69,ROW()-68,"")</f>
        <v>#VALUE!</v>
      </c>
      <c r="C73" s="71" t="e">
        <f>IF(B73="","",$A$71)</f>
        <v>#VALUE!</v>
      </c>
      <c r="D73" s="72" t="e">
        <f>IF(C73="","",INDEX(Tableaulistesenfants[Nom],MATCH(B73,Tableaulistesenfants[Séquence14],0),))</f>
        <v>#VALUE!</v>
      </c>
      <c r="E73" s="72" t="e">
        <f>IF(C73="","",INDEX(Tableaulistesenfants[Prénom],MATCH(B73,Tableaulistesenfants[Séquence14],0),))</f>
        <v>#VALUE!</v>
      </c>
      <c r="F73" s="71" t="e">
        <f>IF(C73="","",INDEX(Tableaulistesenfants[Classe],MATCH(B73,Tableaulistesenfants[Séquence14],0),))</f>
        <v>#VALUE!</v>
      </c>
      <c r="G73" s="71" t="e">
        <f>IF(C73="","",INDEX(Tableaulistesenfants[Dimanche],MATCH(B73,Tableaulistesenfants[Séquence14],0),))</f>
        <v>#VALUE!</v>
      </c>
      <c r="H73" s="73" t="e">
        <f>IF(C73="","",INDEX(Tableaulistesenfants[Mercredi],MATCH(B73,Tableaulistesenfants[Séquence14],0),))</f>
        <v>#VALUE!</v>
      </c>
      <c r="I73" s="60"/>
      <c r="J73" s="61"/>
    </row>
    <row r="74" spans="1:11" s="77" customFormat="1" ht="16.5" thickBot="1">
      <c r="A74" s="74"/>
      <c r="B74" s="74"/>
      <c r="C74" s="74"/>
      <c r="D74" s="79"/>
      <c r="E74" s="79"/>
      <c r="F74" s="80"/>
      <c r="H74" s="78"/>
      <c r="I74" s="60"/>
      <c r="J74" s="61"/>
    </row>
    <row r="75" spans="1:11" ht="15.75">
      <c r="A75" s="81"/>
      <c r="B75" s="56" t="e">
        <f>IF(ROW()-74&lt;=$K$75,ROW()-74,"")</f>
        <v>#VALUE!</v>
      </c>
      <c r="C75" s="57" t="e">
        <f>IF(B75="","",$A$77)</f>
        <v>#VALUE!</v>
      </c>
      <c r="D75" s="58" t="e">
        <f>IF(C75="","",INDEX(Tableaulistesenfants[Nom],MATCH(B75,Tableaulistesenfants[Séquence15],0),))</f>
        <v>#VALUE!</v>
      </c>
      <c r="E75" s="58" t="e">
        <f>IF(C75="","",INDEX(Tableaulistesenfants[Prénom],MATCH(B75,Tableaulistesenfants[Séquence15],0),))</f>
        <v>#VALUE!</v>
      </c>
      <c r="F75" s="57" t="e">
        <f>IF(C75="","",INDEX(Tableaulistesenfants[Classe],MATCH(B75,Tableaulistesenfants[Séquence15],0),))</f>
        <v>#VALUE!</v>
      </c>
      <c r="G75" s="57" t="e">
        <f>IF(C75="","",INDEX(Tableaulistesenfants[Dimanche],MATCH(B75,Tableaulistesenfants[Séquence15],0),))</f>
        <v>#VALUE!</v>
      </c>
      <c r="H75" s="59" t="e">
        <f>IF(C75="","",INDEX(Tableaulistesenfants[Mercredi],MATCH(B75,Tableaulistesenfants[Séquence15],0),))</f>
        <v>#VALUE!</v>
      </c>
      <c r="I75" s="60"/>
      <c r="J75" s="61"/>
      <c r="K75" s="62" t="e">
        <f>SUM(Tableaulistesenfants[Occurrence14])</f>
        <v>#VALUE!</v>
      </c>
    </row>
    <row r="76" spans="1:11" ht="15.75">
      <c r="A76" s="68"/>
      <c r="B76" s="64" t="e">
        <f>IF(ROW()-74&lt;=$K$75,ROW()-74,"")</f>
        <v>#VALUE!</v>
      </c>
      <c r="C76" s="65" t="e">
        <f>IF(B76="","",$A$77)</f>
        <v>#VALUE!</v>
      </c>
      <c r="D76" s="66" t="e">
        <f>IF(C76="","",INDEX(Tableaulistesenfants[Nom],MATCH(B76,Tableaulistesenfants[Séquence15],0),))</f>
        <v>#VALUE!</v>
      </c>
      <c r="E76" s="66" t="e">
        <f>IF(C76="","",INDEX(Tableaulistesenfants[Prénom],MATCH(B76,Tableaulistesenfants[Séquence15],0),))</f>
        <v>#VALUE!</v>
      </c>
      <c r="F76" s="65" t="e">
        <f>IF(C76="","",INDEX(Tableaulistesenfants[Classe],MATCH(B76,Tableaulistesenfants[Séquence15],0),))</f>
        <v>#VALUE!</v>
      </c>
      <c r="G76" s="65" t="e">
        <f>IF(C76="","",INDEX(Tableaulistesenfants[Dimanche],MATCH(B76,Tableaulistesenfants[Séquence15],0),))</f>
        <v>#VALUE!</v>
      </c>
      <c r="H76" s="67" t="e">
        <f>IF(C76="","",INDEX(Tableaulistesenfants[Mercredi],MATCH(B76,Tableaulistesenfants[Séquence15],0),))</f>
        <v>#VALUE!</v>
      </c>
      <c r="I76" s="60"/>
      <c r="J76" s="61"/>
    </row>
    <row r="77" spans="1:11" ht="15.75">
      <c r="A77" s="68">
        <v>178</v>
      </c>
      <c r="B77" s="64" t="e">
        <f>IF(ROW()-74&lt;=$K$75,ROW()-74,"")</f>
        <v>#VALUE!</v>
      </c>
      <c r="C77" s="65" t="e">
        <f>IF(B77="","",$A$77)</f>
        <v>#VALUE!</v>
      </c>
      <c r="D77" s="66" t="e">
        <f>IF(C77="","",INDEX(Tableaulistesenfants[Nom],MATCH(B77,Tableaulistesenfants[Séquence15],0),))</f>
        <v>#VALUE!</v>
      </c>
      <c r="E77" s="66" t="e">
        <f>IF(C77="","",INDEX(Tableaulistesenfants[Prénom],MATCH(B77,Tableaulistesenfants[Séquence15],0),))</f>
        <v>#VALUE!</v>
      </c>
      <c r="F77" s="65" t="e">
        <f>IF(C77="","",INDEX(Tableaulistesenfants[Classe],MATCH(B77,Tableaulistesenfants[Séquence15],0),))</f>
        <v>#VALUE!</v>
      </c>
      <c r="G77" s="65" t="e">
        <f>IF(C77="","",INDEX(Tableaulistesenfants[Dimanche],MATCH(B77,Tableaulistesenfants[Séquence15],0),))</f>
        <v>#VALUE!</v>
      </c>
      <c r="H77" s="67" t="e">
        <f>IF(C77="","",INDEX(Tableaulistesenfants[Mercredi],MATCH(B77,Tableaulistesenfants[Séquence15],0),))</f>
        <v>#VALUE!</v>
      </c>
      <c r="I77" s="60"/>
      <c r="J77" s="61"/>
    </row>
    <row r="78" spans="1:11" ht="15.75">
      <c r="A78" s="68"/>
      <c r="B78" s="64" t="e">
        <f>IF(ROW()-74&lt;=$K$75,ROW()-74,"")</f>
        <v>#VALUE!</v>
      </c>
      <c r="C78" s="65" t="e">
        <f>IF(B78="","",$A$77)</f>
        <v>#VALUE!</v>
      </c>
      <c r="D78" s="66" t="e">
        <f>IF(C78="","",INDEX(Tableaulistesenfants[Nom],MATCH(B78,Tableaulistesenfants[Séquence15],0),))</f>
        <v>#VALUE!</v>
      </c>
      <c r="E78" s="66" t="e">
        <f>IF(C78="","",INDEX(Tableaulistesenfants[Prénom],MATCH(B78,Tableaulistesenfants[Séquence15],0),))</f>
        <v>#VALUE!</v>
      </c>
      <c r="F78" s="65" t="e">
        <f>IF(C78="","",INDEX(Tableaulistesenfants[Classe],MATCH(B78,Tableaulistesenfants[Séquence15],0),))</f>
        <v>#VALUE!</v>
      </c>
      <c r="G78" s="65" t="e">
        <f>IF(C78="","",INDEX(Tableaulistesenfants[Dimanche],MATCH(B78,Tableaulistesenfants[Séquence15],0),))</f>
        <v>#VALUE!</v>
      </c>
      <c r="H78" s="67" t="e">
        <f>IF(C78="","",INDEX(Tableaulistesenfants[Mercredi],MATCH(B78,Tableaulistesenfants[Séquence15],0),))</f>
        <v>#VALUE!</v>
      </c>
      <c r="I78" s="60"/>
      <c r="J78" s="61"/>
    </row>
    <row r="79" spans="1:11" ht="16.5" thickBot="1">
      <c r="A79" s="82"/>
      <c r="B79" s="70" t="e">
        <f>IF(ROW()-74&lt;=$K$75,ROW()-74,"")</f>
        <v>#VALUE!</v>
      </c>
      <c r="C79" s="71" t="e">
        <f>IF(B79="","",$A$77)</f>
        <v>#VALUE!</v>
      </c>
      <c r="D79" s="72" t="e">
        <f>IF(C79="","",INDEX(Tableaulistesenfants[Nom],MATCH(B79,Tableaulistesenfants[Séquence15],0),))</f>
        <v>#VALUE!</v>
      </c>
      <c r="E79" s="72" t="e">
        <f>IF(C79="","",INDEX(Tableaulistesenfants[Prénom],MATCH(B79,Tableaulistesenfants[Séquence15],0),))</f>
        <v>#VALUE!</v>
      </c>
      <c r="F79" s="71" t="e">
        <f>IF(C79="","",INDEX(Tableaulistesenfants[Classe],MATCH(B79,Tableaulistesenfants[Séquence15],0),))</f>
        <v>#VALUE!</v>
      </c>
      <c r="G79" s="71" t="e">
        <f>IF(C79="","",INDEX(Tableaulistesenfants[Dimanche],MATCH(B79,Tableaulistesenfants[Séquence15],0),))</f>
        <v>#VALUE!</v>
      </c>
      <c r="H79" s="73" t="e">
        <f>IF(C79="","",INDEX(Tableaulistesenfants[Mercredi],MATCH(B79,Tableaulistesenfants[Séquence15],0),))</f>
        <v>#VALUE!</v>
      </c>
      <c r="I79" s="60"/>
      <c r="J79" s="61"/>
    </row>
    <row r="80" spans="1:11" s="77" customFormat="1" ht="16.5" thickBot="1">
      <c r="A80" s="74"/>
      <c r="B80" s="74"/>
      <c r="C80" s="74"/>
      <c r="D80" s="79"/>
      <c r="E80" s="79"/>
      <c r="F80" s="105"/>
      <c r="H80" s="78"/>
      <c r="I80" s="60"/>
      <c r="J80" s="61"/>
    </row>
    <row r="81" spans="1:11" ht="15.75">
      <c r="A81" s="81"/>
      <c r="B81" s="56" t="e">
        <f>IF(ROW()-80&lt;=$K$81,ROW()-80,"")</f>
        <v>#VALUE!</v>
      </c>
      <c r="C81" s="57" t="e">
        <f t="shared" ref="C81:C86" si="1">IF(B81="","",$A$83)</f>
        <v>#VALUE!</v>
      </c>
      <c r="D81" s="58" t="e">
        <f>IF(C81="","",INDEX(Tableaulistesenfants[Nom],MATCH(B81,Tableaulistesenfants[Séquence16],0),))</f>
        <v>#VALUE!</v>
      </c>
      <c r="E81" s="58" t="e">
        <f>IF(C81="","",INDEX(Tableaulistesenfants[Prénom],MATCH(B81,Tableaulistesenfants[Séquence16],0),))</f>
        <v>#VALUE!</v>
      </c>
      <c r="F81" s="57" t="e">
        <f>IF(C81="","",INDEX(Tableaulistesenfants[Classe],MATCH(B81,Tableaulistesenfants[Séquence16],0),))</f>
        <v>#VALUE!</v>
      </c>
      <c r="G81" s="57" t="e">
        <f>IF(C81="","",INDEX(Tableaulistesenfants[Dimanche],MATCH(B81,Tableaulistesenfants[Séquence16],0),))</f>
        <v>#VALUE!</v>
      </c>
      <c r="H81" s="59" t="e">
        <f>IF(C81="","",INDEX(Tableaulistesenfants[Mercredi],MATCH(B81,Tableaulistesenfants[Séquence16],0),))</f>
        <v>#VALUE!</v>
      </c>
      <c r="I81" s="60"/>
      <c r="J81" s="61"/>
      <c r="K81" s="62" t="e">
        <f>SUM(Tableaulistesenfants[Occurrence15])</f>
        <v>#VALUE!</v>
      </c>
    </row>
    <row r="82" spans="1:11" ht="15.75">
      <c r="A82" s="68"/>
      <c r="B82" s="64" t="e">
        <f>IF(ROW()-80&lt;=$K$81,ROW()-80,"")</f>
        <v>#VALUE!</v>
      </c>
      <c r="C82" s="65" t="e">
        <f t="shared" si="1"/>
        <v>#VALUE!</v>
      </c>
      <c r="D82" s="66" t="e">
        <f>IF(C82="","",INDEX(Tableaulistesenfants[Nom],MATCH(B82,Tableaulistesenfants[Séquence16],0),))</f>
        <v>#VALUE!</v>
      </c>
      <c r="E82" s="66" t="e">
        <f>IF(C82="","",INDEX(Tableaulistesenfants[Prénom],MATCH(B82,Tableaulistesenfants[Séquence16],0),))</f>
        <v>#VALUE!</v>
      </c>
      <c r="F82" s="65" t="e">
        <f>IF(C82="","",INDEX(Tableaulistesenfants[Classe],MATCH(B82,Tableaulistesenfants[Séquence16],0),))</f>
        <v>#VALUE!</v>
      </c>
      <c r="G82" s="65" t="e">
        <f>IF(C82="","",INDEX(Tableaulistesenfants[Dimanche],MATCH(B82,Tableaulistesenfants[Séquence16],0),))</f>
        <v>#VALUE!</v>
      </c>
      <c r="H82" s="67" t="e">
        <f>IF(C82="","",INDEX(Tableaulistesenfants[Mercredi],MATCH(B82,Tableaulistesenfants[Séquence16],0),))</f>
        <v>#VALUE!</v>
      </c>
      <c r="I82" s="60"/>
      <c r="J82" s="61"/>
    </row>
    <row r="83" spans="1:11" ht="15.75">
      <c r="A83" s="68">
        <v>177</v>
      </c>
      <c r="B83" s="64" t="e">
        <f>IF(ROW()-80&lt;=$K$81,ROW()-80,"")</f>
        <v>#VALUE!</v>
      </c>
      <c r="C83" s="65" t="e">
        <f t="shared" si="1"/>
        <v>#VALUE!</v>
      </c>
      <c r="D83" s="66" t="e">
        <f>IF(C83="","",INDEX(Tableaulistesenfants[Nom],MATCH(B83,Tableaulistesenfants[Séquence16],0),))</f>
        <v>#VALUE!</v>
      </c>
      <c r="E83" s="66" t="e">
        <f>IF(C83="","",INDEX(Tableaulistesenfants[Prénom],MATCH(B83,Tableaulistesenfants[Séquence16],0),))</f>
        <v>#VALUE!</v>
      </c>
      <c r="F83" s="65" t="e">
        <f>IF(C83="","",INDEX(Tableaulistesenfants[Classe],MATCH(B83,Tableaulistesenfants[Séquence16],0),))</f>
        <v>#VALUE!</v>
      </c>
      <c r="G83" s="65" t="e">
        <f>IF(C83="","",INDEX(Tableaulistesenfants[Dimanche],MATCH(B83,Tableaulistesenfants[Séquence16],0),))</f>
        <v>#VALUE!</v>
      </c>
      <c r="H83" s="67" t="e">
        <f>IF(C83="","",INDEX(Tableaulistesenfants[Mercredi],MATCH(B83,Tableaulistesenfants[Séquence16],0),))</f>
        <v>#VALUE!</v>
      </c>
      <c r="I83" s="60"/>
      <c r="J83" s="61"/>
    </row>
    <row r="84" spans="1:11" ht="15.75">
      <c r="A84" s="68"/>
      <c r="B84" s="64" t="e">
        <f>IF(ROW()-80&lt;=$K$81,ROW()-80,"")</f>
        <v>#VALUE!</v>
      </c>
      <c r="C84" s="65" t="e">
        <f t="shared" si="1"/>
        <v>#VALUE!</v>
      </c>
      <c r="D84" s="66" t="e">
        <f>IF(C84="","",INDEX(Tableaulistesenfants[Nom],MATCH(B84,Tableaulistesenfants[Séquence16],0),))</f>
        <v>#VALUE!</v>
      </c>
      <c r="E84" s="66" t="e">
        <f>IF(C84="","",INDEX(Tableaulistesenfants[Prénom],MATCH(B84,Tableaulistesenfants[Séquence16],0),))</f>
        <v>#VALUE!</v>
      </c>
      <c r="F84" s="65" t="e">
        <f>IF(C84="","",INDEX(Tableaulistesenfants[Classe],MATCH(B84,Tableaulistesenfants[Séquence16],0),))</f>
        <v>#VALUE!</v>
      </c>
      <c r="G84" s="65" t="e">
        <f>IF(C84="","",INDEX(Tableaulistesenfants[Dimanche],MATCH(B84,Tableaulistesenfants[Séquence16],0),))</f>
        <v>#VALUE!</v>
      </c>
      <c r="H84" s="67" t="e">
        <f>IF(C84="","",INDEX(Tableaulistesenfants[Mercredi],MATCH(B84,Tableaulistesenfants[Séquence16],0),))</f>
        <v>#VALUE!</v>
      </c>
      <c r="I84" s="60"/>
      <c r="J84" s="61"/>
    </row>
    <row r="85" spans="1:11" ht="16.5" thickBot="1">
      <c r="A85" s="82"/>
      <c r="B85" s="70" t="e">
        <f>IF(ROW()-80&lt;=$K$81,ROW()-80,"")</f>
        <v>#VALUE!</v>
      </c>
      <c r="C85" s="71" t="e">
        <f t="shared" si="1"/>
        <v>#VALUE!</v>
      </c>
      <c r="D85" s="72" t="e">
        <f>IF(C85="","",INDEX(Tableaulistesenfants[Nom],MATCH(B85,Tableaulistesenfants[Séquence16],0),))</f>
        <v>#VALUE!</v>
      </c>
      <c r="E85" s="72" t="e">
        <f>IF(C85="","",INDEX(Tableaulistesenfants[Prénom],MATCH(B85,Tableaulistesenfants[Séquence16],0),))</f>
        <v>#VALUE!</v>
      </c>
      <c r="F85" s="71" t="e">
        <f>IF(C85="","",INDEX(Tableaulistesenfants[Classe],MATCH(B85,Tableaulistesenfants[Séquence16],0),))</f>
        <v>#VALUE!</v>
      </c>
      <c r="G85" s="71" t="e">
        <f>IF(C85="","",INDEX(Tableaulistesenfants[Dimanche],MATCH(B85,Tableaulistesenfants[Séquence16],0),))</f>
        <v>#VALUE!</v>
      </c>
      <c r="H85" s="73" t="e">
        <f>IF(C85="","",INDEX(Tableaulistesenfants[Mercredi],MATCH(B85,Tableaulistesenfants[Séquence16],0),))</f>
        <v>#VALUE!</v>
      </c>
      <c r="I85" s="60"/>
      <c r="J85" s="61"/>
    </row>
    <row r="86" spans="1:11" ht="16.5" thickBot="1">
      <c r="A86" s="74"/>
      <c r="B86" s="74"/>
      <c r="C86" s="89" t="str">
        <f t="shared" si="1"/>
        <v/>
      </c>
      <c r="D86" s="79"/>
      <c r="E86" s="79"/>
      <c r="F86" s="105"/>
      <c r="G86" s="77"/>
      <c r="H86" s="78"/>
      <c r="I86" s="60"/>
      <c r="J86" s="61"/>
    </row>
    <row r="87" spans="1:11" ht="15.75">
      <c r="A87" s="81"/>
      <c r="B87" s="56" t="e">
        <f>IF(ROW()-86&lt;=$K$87,ROW()-86,"")</f>
        <v>#VALUE!</v>
      </c>
      <c r="C87" s="57" t="e">
        <f>IF(B87="","",$A$89)</f>
        <v>#VALUE!</v>
      </c>
      <c r="D87" s="58" t="e">
        <f>IF(C87="","",INDEX(Tableaulistesenfants[Nom],MATCH(B87,Tableaulistesenfants[Séquence17],0),))</f>
        <v>#VALUE!</v>
      </c>
      <c r="E87" s="58" t="e">
        <f>IF(C87="","",INDEX(Tableaulistesenfants[Prénom],MATCH(B87,Tableaulistesenfants[Séquence17],0),))</f>
        <v>#VALUE!</v>
      </c>
      <c r="F87" s="57" t="e">
        <f>IF(C87="","",INDEX(Tableaulistesenfants[Classe],MATCH(B87,Tableaulistesenfants[Séquence17],0),))</f>
        <v>#VALUE!</v>
      </c>
      <c r="G87" s="57" t="e">
        <f>IF(C87="","",INDEX(Tableaulistesenfants[Dimanche],MATCH(B87,Tableaulistesenfants[Séquence17],0),))</f>
        <v>#VALUE!</v>
      </c>
      <c r="H87" s="59" t="e">
        <f>IF(C87="","",INDEX(Tableaulistesenfants[Mercredi],MATCH(B87,Tableaulistesenfants[Séquence17],0),))</f>
        <v>#VALUE!</v>
      </c>
      <c r="I87" s="60"/>
      <c r="J87" s="61"/>
      <c r="K87" s="62" t="e">
        <f>SUM(Tableaulistesenfants[Occurrence16])</f>
        <v>#VALUE!</v>
      </c>
    </row>
    <row r="88" spans="1:11" ht="15.75">
      <c r="A88" s="68"/>
      <c r="B88" s="64" t="e">
        <f>IF(ROW()-86&lt;=$K$87,ROW()-86,"")</f>
        <v>#VALUE!</v>
      </c>
      <c r="C88" s="65" t="e">
        <f>IF(B88="","",$A$89)</f>
        <v>#VALUE!</v>
      </c>
      <c r="D88" s="66" t="e">
        <f>IF(C88="","",INDEX(Tableaulistesenfants[Nom],MATCH(B88,Tableaulistesenfants[Séquence17],0),))</f>
        <v>#VALUE!</v>
      </c>
      <c r="E88" s="66" t="e">
        <f>IF(C88="","",INDEX(Tableaulistesenfants[Prénom],MATCH(B88,Tableaulistesenfants[Séquence17],0),))</f>
        <v>#VALUE!</v>
      </c>
      <c r="F88" s="65" t="e">
        <f>IF(C88="","",INDEX(Tableaulistesenfants[Classe],MATCH(B88,Tableaulistesenfants[Séquence17],0),))</f>
        <v>#VALUE!</v>
      </c>
      <c r="G88" s="65" t="e">
        <f>IF(C88="","",INDEX(Tableaulistesenfants[Dimanche],MATCH(B88,Tableaulistesenfants[Séquence17],0),))</f>
        <v>#VALUE!</v>
      </c>
      <c r="H88" s="67" t="e">
        <f>IF(C88="","",INDEX(Tableaulistesenfants[Mercredi],MATCH(B88,Tableaulistesenfants[Séquence17],0),))</f>
        <v>#VALUE!</v>
      </c>
      <c r="I88" s="60"/>
      <c r="J88" s="61"/>
    </row>
    <row r="89" spans="1:11" ht="15.75">
      <c r="A89" s="68">
        <v>180</v>
      </c>
      <c r="B89" s="64" t="e">
        <f>IF(ROW()-86&lt;=$K$87,ROW()-86,"")</f>
        <v>#VALUE!</v>
      </c>
      <c r="C89" s="65" t="e">
        <f>IF(B89="","",$A$89)</f>
        <v>#VALUE!</v>
      </c>
      <c r="D89" s="66" t="e">
        <f>IF(C89="","",INDEX(Tableaulistesenfants[Nom],MATCH(B89,Tableaulistesenfants[Séquence17],0),))</f>
        <v>#VALUE!</v>
      </c>
      <c r="E89" s="66" t="e">
        <f>IF(C89="","",INDEX(Tableaulistesenfants[Prénom],MATCH(B89,Tableaulistesenfants[Séquence17],0),))</f>
        <v>#VALUE!</v>
      </c>
      <c r="F89" s="65" t="e">
        <f>IF(C89="","",INDEX(Tableaulistesenfants[Classe],MATCH(B89,Tableaulistesenfants[Séquence17],0),))</f>
        <v>#VALUE!</v>
      </c>
      <c r="G89" s="65" t="e">
        <f>IF(C89="","",INDEX(Tableaulistesenfants[Dimanche],MATCH(B89,Tableaulistesenfants[Séquence17],0),))</f>
        <v>#VALUE!</v>
      </c>
      <c r="H89" s="67" t="e">
        <f>IF(C89="","",INDEX(Tableaulistesenfants[Mercredi],MATCH(B89,Tableaulistesenfants[Séquence17],0),))</f>
        <v>#VALUE!</v>
      </c>
      <c r="I89" s="60"/>
      <c r="J89" s="61"/>
    </row>
    <row r="90" spans="1:11" ht="15.75">
      <c r="A90" s="68"/>
      <c r="B90" s="64" t="e">
        <f>IF(ROW()-86&lt;=$K$87,ROW()-86,"")</f>
        <v>#VALUE!</v>
      </c>
      <c r="C90" s="65" t="e">
        <f>IF(B90="","",$A$89)</f>
        <v>#VALUE!</v>
      </c>
      <c r="D90" s="66" t="e">
        <f>IF(C90="","",INDEX(Tableaulistesenfants[Nom],MATCH(B90,Tableaulistesenfants[Séquence17],0),))</f>
        <v>#VALUE!</v>
      </c>
      <c r="E90" s="66" t="e">
        <f>IF(C90="","",INDEX(Tableaulistesenfants[Prénom],MATCH(B90,Tableaulistesenfants[Séquence17],0),))</f>
        <v>#VALUE!</v>
      </c>
      <c r="F90" s="65" t="e">
        <f>IF(C90="","",INDEX(Tableaulistesenfants[Classe],MATCH(B90,Tableaulistesenfants[Séquence17],0),))</f>
        <v>#VALUE!</v>
      </c>
      <c r="G90" s="65" t="e">
        <f>IF(C90="","",INDEX(Tableaulistesenfants[Dimanche],MATCH(B90,Tableaulistesenfants[Séquence17],0),))</f>
        <v>#VALUE!</v>
      </c>
      <c r="H90" s="67" t="e">
        <f>IF(C90="","",INDEX(Tableaulistesenfants[Mercredi],MATCH(B90,Tableaulistesenfants[Séquence17],0),))</f>
        <v>#VALUE!</v>
      </c>
      <c r="I90" s="60"/>
      <c r="J90" s="61"/>
    </row>
    <row r="91" spans="1:11" ht="16.5" thickBot="1">
      <c r="A91" s="82"/>
      <c r="B91" s="70" t="e">
        <f>IF(ROW()-86&lt;=$K$87,ROW()-86,"")</f>
        <v>#VALUE!</v>
      </c>
      <c r="C91" s="71" t="e">
        <f>IF(B91="","",$A$89)</f>
        <v>#VALUE!</v>
      </c>
      <c r="D91" s="72" t="e">
        <f>IF(C91="","",INDEX(Tableaulistesenfants[Nom],MATCH(B91,Tableaulistesenfants[Séquence17],0),))</f>
        <v>#VALUE!</v>
      </c>
      <c r="E91" s="72" t="e">
        <f>IF(C91="","",INDEX(Tableaulistesenfants[Prénom],MATCH(B91,Tableaulistesenfants[Séquence17],0),))</f>
        <v>#VALUE!</v>
      </c>
      <c r="F91" s="71" t="e">
        <f>IF(C91="","",INDEX(Tableaulistesenfants[Classe],MATCH(B91,Tableaulistesenfants[Séquence17],0),))</f>
        <v>#VALUE!</v>
      </c>
      <c r="G91" s="71" t="e">
        <f>IF(C91="","",INDEX(Tableaulistesenfants[Dimanche],MATCH(B91,Tableaulistesenfants[Séquence17],0),))</f>
        <v>#VALUE!</v>
      </c>
      <c r="H91" s="73" t="e">
        <f>IF(C91="","",INDEX(Tableaulistesenfants[Mercredi],MATCH(B91,Tableaulistesenfants[Séquence17],0),))</f>
        <v>#VALUE!</v>
      </c>
      <c r="I91" s="60"/>
      <c r="J91" s="61"/>
    </row>
    <row r="92" spans="1:11" ht="16.5" thickBot="1">
      <c r="A92" s="74"/>
      <c r="B92" s="74"/>
      <c r="C92" s="74"/>
      <c r="D92" s="79"/>
      <c r="E92" s="79"/>
      <c r="F92" s="105"/>
      <c r="G92" s="77"/>
      <c r="H92" s="78"/>
      <c r="I92" s="60"/>
      <c r="J92" s="61"/>
    </row>
    <row r="93" spans="1:11" ht="15.75">
      <c r="A93" s="81"/>
      <c r="B93" s="56" t="e">
        <f>IF(ROW()-92&lt;=$K$93,ROW()-92,"")</f>
        <v>#VALUE!</v>
      </c>
      <c r="C93" s="57" t="e">
        <f>IF(B93="","",$A$95)</f>
        <v>#VALUE!</v>
      </c>
      <c r="D93" s="58" t="e">
        <f>IF(C93="","",INDEX(Tableaulistesenfants[Nom],MATCH(B93,Tableaulistesenfants[Séquence18],0),))</f>
        <v>#VALUE!</v>
      </c>
      <c r="E93" s="58" t="e">
        <f>IF(C93="","",INDEX(Tableaulistesenfants[Prénom],MATCH(B93,Tableaulistesenfants[Séquence18],0),))</f>
        <v>#VALUE!</v>
      </c>
      <c r="F93" s="57" t="e">
        <f>IF(C93="","",INDEX(Tableaulistesenfants[Classe],MATCH(B93,Tableaulistesenfants[Séquence18],0),))</f>
        <v>#VALUE!</v>
      </c>
      <c r="G93" s="57" t="e">
        <f>IF(C93="","",INDEX(Tableaulistesenfants[Dimanche],MATCH(B93,Tableaulistesenfants[Séquence18],0),))</f>
        <v>#VALUE!</v>
      </c>
      <c r="H93" s="59" t="e">
        <f>IF(C93="","",INDEX(Tableaulistesenfants[Mercredi],MATCH(B93,Tableaulistesenfants[Séquence18],0),))</f>
        <v>#VALUE!</v>
      </c>
      <c r="I93" s="60"/>
      <c r="J93" s="61"/>
      <c r="K93" s="62" t="e">
        <f>SUM(Tableaulistesenfants[Occurrence17])</f>
        <v>#VALUE!</v>
      </c>
    </row>
    <row r="94" spans="1:11" ht="15.75">
      <c r="A94" s="68"/>
      <c r="B94" s="64" t="e">
        <f>IF(ROW()-92&lt;=$K$93,ROW()-92,"")</f>
        <v>#VALUE!</v>
      </c>
      <c r="C94" s="65" t="e">
        <f>IF(B94="","",$A$95)</f>
        <v>#VALUE!</v>
      </c>
      <c r="D94" s="66" t="e">
        <f>IF(C94="","",INDEX(Tableaulistesenfants[Nom],MATCH(B94,Tableaulistesenfants[Séquence18],0),))</f>
        <v>#VALUE!</v>
      </c>
      <c r="E94" s="66" t="e">
        <f>IF(C94="","",INDEX(Tableaulistesenfants[Prénom],MATCH(B94,Tableaulistesenfants[Séquence18],0),))</f>
        <v>#VALUE!</v>
      </c>
      <c r="F94" s="65" t="e">
        <f>IF(C94="","",INDEX(Tableaulistesenfants[Classe],MATCH(B94,Tableaulistesenfants[Séquence18],0),))</f>
        <v>#VALUE!</v>
      </c>
      <c r="G94" s="65" t="e">
        <f>IF(C94="","",INDEX(Tableaulistesenfants[Dimanche],MATCH(B94,Tableaulistesenfants[Séquence18],0),))</f>
        <v>#VALUE!</v>
      </c>
      <c r="H94" s="67" t="e">
        <f>IF(C94="","",INDEX(Tableaulistesenfants[Mercredi],MATCH(B94,Tableaulistesenfants[Séquence18],0),))</f>
        <v>#VALUE!</v>
      </c>
      <c r="I94" s="60"/>
      <c r="J94" s="61"/>
    </row>
    <row r="95" spans="1:11" ht="15.75">
      <c r="A95" s="68">
        <v>171</v>
      </c>
      <c r="B95" s="64" t="e">
        <f>IF(ROW()-92&lt;=$K$93,ROW()-92,"")</f>
        <v>#VALUE!</v>
      </c>
      <c r="C95" s="65" t="e">
        <f>IF(B95="","",$A$95)</f>
        <v>#VALUE!</v>
      </c>
      <c r="D95" s="66" t="e">
        <f>IF(C95="","",INDEX(Tableaulistesenfants[Nom],MATCH(B95,Tableaulistesenfants[Séquence18],0),))</f>
        <v>#VALUE!</v>
      </c>
      <c r="E95" s="66" t="e">
        <f>IF(C95="","",INDEX(Tableaulistesenfants[Prénom],MATCH(B95,Tableaulistesenfants[Séquence18],0),))</f>
        <v>#VALUE!</v>
      </c>
      <c r="F95" s="65" t="e">
        <f>IF(C95="","",INDEX(Tableaulistesenfants[Classe],MATCH(B95,Tableaulistesenfants[Séquence18],0),))</f>
        <v>#VALUE!</v>
      </c>
      <c r="G95" s="65" t="e">
        <f>IF(C95="","",INDEX(Tableaulistesenfants[Dimanche],MATCH(B95,Tableaulistesenfants[Séquence18],0),))</f>
        <v>#VALUE!</v>
      </c>
      <c r="H95" s="67" t="e">
        <f>IF(C95="","",INDEX(Tableaulistesenfants[Mercredi],MATCH(B95,Tableaulistesenfants[Séquence18],0),))</f>
        <v>#VALUE!</v>
      </c>
      <c r="I95" s="60"/>
      <c r="J95" s="61"/>
    </row>
    <row r="96" spans="1:11" ht="15.75">
      <c r="A96" s="68"/>
      <c r="B96" s="64" t="e">
        <f>IF(ROW()-92&lt;=$K$93,ROW()-92,"")</f>
        <v>#VALUE!</v>
      </c>
      <c r="C96" s="65" t="e">
        <f>IF(B96="","",$A$95)</f>
        <v>#VALUE!</v>
      </c>
      <c r="D96" s="66" t="e">
        <f>IF(C96="","",INDEX(Tableaulistesenfants[Nom],MATCH(B96,Tableaulistesenfants[Séquence18],0),))</f>
        <v>#VALUE!</v>
      </c>
      <c r="E96" s="66" t="e">
        <f>IF(C96="","",INDEX(Tableaulistesenfants[Prénom],MATCH(B96,Tableaulistesenfants[Séquence18],0),))</f>
        <v>#VALUE!</v>
      </c>
      <c r="F96" s="65" t="e">
        <f>IF(C96="","",INDEX(Tableaulistesenfants[Classe],MATCH(B96,Tableaulistesenfants[Séquence18],0),))</f>
        <v>#VALUE!</v>
      </c>
      <c r="G96" s="65" t="e">
        <f>IF(C96="","",INDEX(Tableaulistesenfants[Dimanche],MATCH(B96,Tableaulistesenfants[Séquence18],0),))</f>
        <v>#VALUE!</v>
      </c>
      <c r="H96" s="67" t="e">
        <f>IF(C96="","",INDEX(Tableaulistesenfants[Mercredi],MATCH(B96,Tableaulistesenfants[Séquence18],0),))</f>
        <v>#VALUE!</v>
      </c>
      <c r="I96" s="60"/>
      <c r="J96" s="61"/>
    </row>
    <row r="97" spans="1:10" ht="16.5" thickBot="1">
      <c r="A97" s="82"/>
      <c r="B97" s="70" t="e">
        <f>IF(ROW()-92&lt;=$K$93,ROW()-92,"")</f>
        <v>#VALUE!</v>
      </c>
      <c r="C97" s="71" t="e">
        <f>IF(B97="","",$A$95)</f>
        <v>#VALUE!</v>
      </c>
      <c r="D97" s="72" t="e">
        <f>IF(C97="","",INDEX(Tableaulistesenfants[Nom],MATCH(B97,Tableaulistesenfants[Séquence18],0),))</f>
        <v>#VALUE!</v>
      </c>
      <c r="E97" s="72" t="e">
        <f>IF(C97="","",INDEX(Tableaulistesenfants[Prénom],MATCH(B97,Tableaulistesenfants[Séquence18],0),))</f>
        <v>#VALUE!</v>
      </c>
      <c r="F97" s="71" t="e">
        <f>IF(C97="","",INDEX(Tableaulistesenfants[Classe],MATCH(B97,Tableaulistesenfants[Séquence18],0),))</f>
        <v>#VALUE!</v>
      </c>
      <c r="G97" s="71" t="e">
        <f>IF(C97="","",INDEX(Tableaulistesenfants[Dimanche],MATCH(B97,Tableaulistesenfants[Séquence18],0),))</f>
        <v>#VALUE!</v>
      </c>
      <c r="H97" s="73" t="e">
        <f>IF(C97="","",INDEX(Tableaulistesenfants[Mercredi],MATCH(B97,Tableaulistesenfants[Séquence18],0),))</f>
        <v>#VALUE!</v>
      </c>
      <c r="I97" s="60"/>
      <c r="J97" s="61"/>
    </row>
    <row r="98" spans="1:10">
      <c r="I98" s="60"/>
      <c r="J98" s="61"/>
    </row>
    <row r="99" spans="1:10">
      <c r="I99" s="60"/>
      <c r="J99" s="61"/>
    </row>
    <row r="100" spans="1:10">
      <c r="F100" s="94"/>
      <c r="I100" s="60"/>
      <c r="J100" s="61"/>
    </row>
    <row r="101" spans="1:10">
      <c r="I101" s="60"/>
      <c r="J101" s="61"/>
    </row>
    <row r="102" spans="1:10">
      <c r="I102" s="60"/>
      <c r="J102" s="61"/>
    </row>
    <row r="103" spans="1:10">
      <c r="I103" s="60"/>
      <c r="J103" s="61"/>
    </row>
    <row r="104" spans="1:10">
      <c r="I104" s="60"/>
      <c r="J104" s="61"/>
    </row>
    <row r="105" spans="1:10">
      <c r="I105" s="60"/>
      <c r="J105" s="61"/>
    </row>
    <row r="106" spans="1:10">
      <c r="I106" s="60"/>
      <c r="J106" s="61"/>
    </row>
    <row r="107" spans="1:10">
      <c r="I107" s="60"/>
      <c r="J107" s="61"/>
    </row>
    <row r="108" spans="1:10">
      <c r="I108" s="60"/>
      <c r="J108" s="61"/>
    </row>
    <row r="109" spans="1:10">
      <c r="I109" s="60"/>
      <c r="J109" s="61"/>
    </row>
    <row r="110" spans="1:10">
      <c r="I110" s="60"/>
      <c r="J110" s="61"/>
    </row>
    <row r="111" spans="1:10">
      <c r="I111" s="60"/>
      <c r="J111" s="61"/>
    </row>
    <row r="112" spans="1:10">
      <c r="I112" s="60"/>
      <c r="J112" s="61"/>
    </row>
    <row r="113" spans="9:10">
      <c r="I113" s="60"/>
      <c r="J113" s="61"/>
    </row>
    <row r="114" spans="9:10">
      <c r="I114" s="60"/>
      <c r="J114" s="61"/>
    </row>
    <row r="115" spans="9:10">
      <c r="I115" s="60"/>
      <c r="J115" s="61"/>
    </row>
    <row r="116" spans="9:10">
      <c r="I116" s="60"/>
      <c r="J116" s="61"/>
    </row>
    <row r="117" spans="9:10">
      <c r="I117" s="60"/>
      <c r="J117" s="61"/>
    </row>
    <row r="118" spans="9:10">
      <c r="I118" s="60"/>
      <c r="J118" s="61"/>
    </row>
    <row r="119" spans="9:10">
      <c r="I119" s="60"/>
      <c r="J119" s="61"/>
    </row>
    <row r="120" spans="9:10">
      <c r="I120" s="60"/>
      <c r="J120" s="61"/>
    </row>
    <row r="121" spans="9:10">
      <c r="I121" s="60"/>
      <c r="J121" s="61"/>
    </row>
    <row r="122" spans="9:10">
      <c r="I122" s="60"/>
      <c r="J122" s="61"/>
    </row>
    <row r="123" spans="9:10">
      <c r="I123" s="60"/>
      <c r="J123" s="61"/>
    </row>
    <row r="124" spans="9:10">
      <c r="I124" s="60"/>
      <c r="J124" s="61"/>
    </row>
    <row r="125" spans="9:10">
      <c r="I125" s="60"/>
      <c r="J125" s="61"/>
    </row>
    <row r="126" spans="9:10">
      <c r="I126" s="60"/>
      <c r="J126" s="61"/>
    </row>
    <row r="127" spans="9:10">
      <c r="I127" s="60"/>
      <c r="J127" s="61"/>
    </row>
    <row r="128" spans="9:10">
      <c r="I128" s="60"/>
      <c r="J128" s="61"/>
    </row>
    <row r="129" spans="9:10">
      <c r="I129" s="60"/>
      <c r="J129" s="61"/>
    </row>
    <row r="130" spans="9:10">
      <c r="I130" s="60"/>
      <c r="J130" s="61"/>
    </row>
    <row r="131" spans="9:10">
      <c r="I131" s="60"/>
      <c r="J131" s="61"/>
    </row>
    <row r="132" spans="9:10">
      <c r="I132" s="60"/>
      <c r="J132" s="61"/>
    </row>
    <row r="133" spans="9:10">
      <c r="I133" s="60"/>
      <c r="J133" s="61"/>
    </row>
    <row r="134" spans="9:10">
      <c r="I134" s="60"/>
      <c r="J134" s="61"/>
    </row>
    <row r="135" spans="9:10">
      <c r="I135" s="60"/>
      <c r="J135" s="61"/>
    </row>
    <row r="136" spans="9:10">
      <c r="I136" s="60"/>
      <c r="J136" s="61"/>
    </row>
    <row r="137" spans="9:10">
      <c r="I137" s="60"/>
      <c r="J137" s="61"/>
    </row>
    <row r="138" spans="9:10">
      <c r="I138" s="60"/>
      <c r="J138" s="61"/>
    </row>
    <row r="139" spans="9:10">
      <c r="I139" s="60"/>
      <c r="J139" s="61"/>
    </row>
    <row r="140" spans="9:10">
      <c r="I140" s="60"/>
      <c r="J140" s="61"/>
    </row>
    <row r="141" spans="9:10">
      <c r="I141" s="60"/>
      <c r="J141" s="61"/>
    </row>
    <row r="142" spans="9:10">
      <c r="I142" s="60"/>
      <c r="J142" s="61"/>
    </row>
    <row r="143" spans="9:10">
      <c r="I143" s="60"/>
      <c r="J143" s="61"/>
    </row>
    <row r="144" spans="9:10">
      <c r="I144" s="60"/>
      <c r="J144" s="61"/>
    </row>
    <row r="145" spans="9:10">
      <c r="I145" s="60"/>
      <c r="J145" s="61"/>
    </row>
    <row r="146" spans="9:10">
      <c r="I146" s="60"/>
      <c r="J146" s="61"/>
    </row>
    <row r="147" spans="9:10">
      <c r="I147" s="60"/>
      <c r="J147" s="61"/>
    </row>
    <row r="148" spans="9:10">
      <c r="I148" s="60"/>
      <c r="J148" s="61"/>
    </row>
    <row r="149" spans="9:10">
      <c r="I149" s="60"/>
      <c r="J149" s="61"/>
    </row>
    <row r="150" spans="9:10">
      <c r="I150" s="60"/>
      <c r="J150" s="61"/>
    </row>
    <row r="151" spans="9:10">
      <c r="I151" s="60"/>
      <c r="J151" s="61"/>
    </row>
    <row r="152" spans="9:10">
      <c r="I152" s="60"/>
      <c r="J152" s="61"/>
    </row>
    <row r="153" spans="9:10">
      <c r="I153" s="60"/>
      <c r="J153" s="61"/>
    </row>
    <row r="154" spans="9:10">
      <c r="I154" s="60"/>
      <c r="J154" s="61"/>
    </row>
    <row r="155" spans="9:10">
      <c r="I155" s="60"/>
      <c r="J155" s="61"/>
    </row>
    <row r="156" spans="9:10">
      <c r="I156" s="60"/>
      <c r="J156" s="61"/>
    </row>
    <row r="157" spans="9:10">
      <c r="I157" s="60"/>
      <c r="J157" s="61"/>
    </row>
    <row r="158" spans="9:10">
      <c r="I158" s="60"/>
      <c r="J158" s="61"/>
    </row>
    <row r="159" spans="9:10">
      <c r="I159" s="60"/>
      <c r="J159" s="61"/>
    </row>
    <row r="160" spans="9:10">
      <c r="I160" s="60"/>
      <c r="J160" s="61"/>
    </row>
    <row r="161" spans="9:10">
      <c r="I161" s="60"/>
      <c r="J161" s="61"/>
    </row>
    <row r="162" spans="9:10">
      <c r="I162" s="60"/>
      <c r="J162" s="61"/>
    </row>
    <row r="163" spans="9:10">
      <c r="I163" s="60"/>
      <c r="J163" s="61"/>
    </row>
    <row r="164" spans="9:10">
      <c r="I164" s="60"/>
      <c r="J164" s="61"/>
    </row>
    <row r="165" spans="9:10">
      <c r="I165" s="60"/>
      <c r="J165" s="61"/>
    </row>
    <row r="166" spans="9:10">
      <c r="I166" s="60"/>
      <c r="J166" s="61"/>
    </row>
    <row r="167" spans="9:10">
      <c r="I167" s="60"/>
      <c r="J167" s="61"/>
    </row>
    <row r="168" spans="9:10">
      <c r="I168" s="60"/>
      <c r="J168" s="61"/>
    </row>
    <row r="169" spans="9:10">
      <c r="I169" s="60"/>
      <c r="J169" s="61"/>
    </row>
    <row r="170" spans="9:10">
      <c r="I170" s="60"/>
      <c r="J170" s="61"/>
    </row>
    <row r="171" spans="9:10">
      <c r="I171" s="60"/>
      <c r="J171" s="61"/>
    </row>
    <row r="172" spans="9:10">
      <c r="I172" s="60"/>
      <c r="J172" s="61"/>
    </row>
    <row r="173" spans="9:10">
      <c r="I173" s="60"/>
      <c r="J173" s="61"/>
    </row>
    <row r="174" spans="9:10">
      <c r="I174" s="60"/>
      <c r="J174" s="61"/>
    </row>
    <row r="175" spans="9:10">
      <c r="I175" s="60"/>
      <c r="J175" s="61"/>
    </row>
    <row r="176" spans="9:10">
      <c r="I176" s="60"/>
      <c r="J176" s="61"/>
    </row>
    <row r="177" spans="9:10">
      <c r="I177" s="60"/>
      <c r="J177" s="61"/>
    </row>
    <row r="178" spans="9:10">
      <c r="I178" s="60"/>
      <c r="J178" s="61"/>
    </row>
    <row r="179" spans="9:10">
      <c r="I179" s="60"/>
      <c r="J179" s="61"/>
    </row>
    <row r="180" spans="9:10">
      <c r="I180" s="60"/>
      <c r="J180" s="61"/>
    </row>
    <row r="181" spans="9:10">
      <c r="I181" s="60"/>
      <c r="J181" s="61"/>
    </row>
    <row r="182" spans="9:10">
      <c r="I182" s="60"/>
      <c r="J182" s="61"/>
    </row>
    <row r="183" spans="9:10">
      <c r="I183" s="60"/>
      <c r="J183" s="61"/>
    </row>
    <row r="184" spans="9:10">
      <c r="I184" s="60"/>
      <c r="J184" s="61"/>
    </row>
    <row r="185" spans="9:10">
      <c r="I185" s="60"/>
      <c r="J185" s="61"/>
    </row>
    <row r="186" spans="9:10">
      <c r="I186" s="60"/>
      <c r="J186" s="61"/>
    </row>
    <row r="187" spans="9:10">
      <c r="I187" s="60"/>
      <c r="J187" s="61"/>
    </row>
    <row r="188" spans="9:10">
      <c r="I188" s="60"/>
      <c r="J188" s="61"/>
    </row>
    <row r="189" spans="9:10">
      <c r="I189" s="60"/>
      <c r="J189" s="61"/>
    </row>
    <row r="190" spans="9:10">
      <c r="I190" s="60"/>
      <c r="J190" s="61"/>
    </row>
    <row r="191" spans="9:10">
      <c r="I191" s="60"/>
      <c r="J191" s="61"/>
    </row>
    <row r="192" spans="9:10">
      <c r="I192" s="60"/>
      <c r="J192" s="61"/>
    </row>
    <row r="193" spans="9:10">
      <c r="I193" s="60"/>
      <c r="J193" s="61"/>
    </row>
    <row r="194" spans="9:10">
      <c r="I194" s="60"/>
      <c r="J194" s="61"/>
    </row>
    <row r="195" spans="9:10">
      <c r="I195" s="60"/>
      <c r="J195" s="61"/>
    </row>
    <row r="196" spans="9:10">
      <c r="I196" s="60"/>
      <c r="J196" s="61"/>
    </row>
    <row r="197" spans="9:10">
      <c r="I197" s="60"/>
      <c r="J197" s="61"/>
    </row>
    <row r="198" spans="9:10">
      <c r="I198" s="60"/>
      <c r="J198" s="61"/>
    </row>
    <row r="199" spans="9:10">
      <c r="I199" s="60"/>
      <c r="J199" s="61"/>
    </row>
    <row r="200" spans="9:10">
      <c r="I200" s="60"/>
      <c r="J200" s="61"/>
    </row>
    <row r="201" spans="9:10">
      <c r="I201" s="60"/>
      <c r="J201" s="61"/>
    </row>
    <row r="202" spans="9:10">
      <c r="I202" s="60"/>
      <c r="J202" s="61"/>
    </row>
    <row r="203" spans="9:10">
      <c r="I203" s="60"/>
      <c r="J203" s="61"/>
    </row>
    <row r="204" spans="9:10">
      <c r="I204" s="60"/>
      <c r="J204" s="61"/>
    </row>
    <row r="205" spans="9:10">
      <c r="I205" s="60"/>
      <c r="J205" s="61"/>
    </row>
    <row r="206" spans="9:10">
      <c r="I206" s="60"/>
      <c r="J206" s="61"/>
    </row>
    <row r="207" spans="9:10">
      <c r="I207" s="60"/>
      <c r="J207" s="61"/>
    </row>
    <row r="208" spans="9:10">
      <c r="I208" s="60"/>
      <c r="J208" s="61"/>
    </row>
    <row r="209" spans="9:10">
      <c r="I209" s="60"/>
      <c r="J209" s="61"/>
    </row>
    <row r="210" spans="9:10">
      <c r="I210" s="60"/>
      <c r="J210" s="61"/>
    </row>
    <row r="211" spans="9:10">
      <c r="I211" s="60"/>
      <c r="J211" s="61"/>
    </row>
    <row r="212" spans="9:10">
      <c r="I212" s="60"/>
      <c r="J212" s="61"/>
    </row>
    <row r="213" spans="9:10">
      <c r="I213" s="60"/>
      <c r="J213" s="61"/>
    </row>
    <row r="214" spans="9:10">
      <c r="I214" s="60"/>
      <c r="J214" s="61"/>
    </row>
    <row r="215" spans="9:10">
      <c r="I215" s="60"/>
      <c r="J215" s="61"/>
    </row>
    <row r="216" spans="9:10">
      <c r="I216" s="60"/>
      <c r="J216" s="61"/>
    </row>
    <row r="217" spans="9:10">
      <c r="I217" s="60"/>
      <c r="J217" s="61"/>
    </row>
    <row r="218" spans="9:10">
      <c r="I218" s="60"/>
      <c r="J218" s="61"/>
    </row>
    <row r="219" spans="9:10">
      <c r="I219" s="60"/>
      <c r="J219" s="61"/>
    </row>
    <row r="220" spans="9:10">
      <c r="I220" s="60"/>
      <c r="J220" s="61"/>
    </row>
    <row r="221" spans="9:10">
      <c r="I221" s="60"/>
      <c r="J221" s="61"/>
    </row>
    <row r="222" spans="9:10">
      <c r="I222" s="60"/>
      <c r="J222" s="61"/>
    </row>
    <row r="223" spans="9:10">
      <c r="I223" s="60"/>
      <c r="J223" s="61"/>
    </row>
    <row r="224" spans="9:10">
      <c r="I224" s="60"/>
      <c r="J224" s="61"/>
    </row>
    <row r="225" spans="9:10">
      <c r="I225" s="60"/>
      <c r="J225" s="61"/>
    </row>
    <row r="226" spans="9:10">
      <c r="I226" s="60"/>
      <c r="J226" s="61"/>
    </row>
    <row r="227" spans="9:10">
      <c r="I227" s="60"/>
      <c r="J227" s="61"/>
    </row>
    <row r="228" spans="9:10">
      <c r="I228" s="60"/>
      <c r="J228" s="61"/>
    </row>
    <row r="229" spans="9:10">
      <c r="I229" s="60"/>
      <c r="J229" s="61"/>
    </row>
    <row r="230" spans="9:10">
      <c r="I230" s="60"/>
      <c r="J230" s="61"/>
    </row>
    <row r="231" spans="9:10">
      <c r="I231" s="60"/>
      <c r="J231" s="61"/>
    </row>
    <row r="232" spans="9:10">
      <c r="I232" s="60"/>
      <c r="J232" s="61"/>
    </row>
    <row r="233" spans="9:10">
      <c r="I233" s="60"/>
      <c r="J233" s="61"/>
    </row>
    <row r="234" spans="9:10">
      <c r="I234" s="60"/>
      <c r="J234" s="61"/>
    </row>
    <row r="235" spans="9:10">
      <c r="I235" s="60"/>
      <c r="J235" s="61"/>
    </row>
    <row r="236" spans="9:10">
      <c r="I236" s="60"/>
      <c r="J236" s="61"/>
    </row>
    <row r="237" spans="9:10">
      <c r="I237" s="60"/>
      <c r="J237" s="61"/>
    </row>
    <row r="238" spans="9:10">
      <c r="I238" s="60"/>
      <c r="J238" s="61"/>
    </row>
    <row r="239" spans="9:10">
      <c r="I239" s="60"/>
      <c r="J239" s="61"/>
    </row>
    <row r="240" spans="9:10">
      <c r="I240" s="60"/>
      <c r="J240" s="61"/>
    </row>
    <row r="241" spans="9:10">
      <c r="I241" s="60"/>
      <c r="J241" s="61"/>
    </row>
    <row r="242" spans="9:10">
      <c r="I242" s="60"/>
      <c r="J242" s="61"/>
    </row>
    <row r="243" spans="9:10">
      <c r="I243" s="60"/>
      <c r="J243" s="61"/>
    </row>
    <row r="244" spans="9:10">
      <c r="I244" s="60"/>
      <c r="J244" s="61"/>
    </row>
    <row r="245" spans="9:10">
      <c r="I245" s="60"/>
      <c r="J245" s="61"/>
    </row>
    <row r="246" spans="9:10">
      <c r="I246" s="60"/>
      <c r="J246" s="61"/>
    </row>
    <row r="247" spans="9:10">
      <c r="I247" s="60"/>
      <c r="J247" s="61"/>
    </row>
    <row r="248" spans="9:10">
      <c r="I248" s="60"/>
      <c r="J248" s="61"/>
    </row>
    <row r="249" spans="9:10">
      <c r="I249" s="60"/>
      <c r="J249" s="61"/>
    </row>
    <row r="250" spans="9:10">
      <c r="I250" s="60"/>
      <c r="J250" s="61"/>
    </row>
    <row r="251" spans="9:10">
      <c r="I251" s="60"/>
      <c r="J251" s="61"/>
    </row>
    <row r="252" spans="9:10">
      <c r="I252" s="60"/>
      <c r="J252" s="61"/>
    </row>
    <row r="253" spans="9:10">
      <c r="I253" s="60"/>
      <c r="J253" s="61"/>
    </row>
    <row r="254" spans="9:10">
      <c r="I254" s="60"/>
      <c r="J254" s="61"/>
    </row>
    <row r="255" spans="9:10">
      <c r="I255" s="60"/>
      <c r="J255" s="61"/>
    </row>
    <row r="256" spans="9:10">
      <c r="I256" s="60"/>
      <c r="J256" s="61"/>
    </row>
    <row r="257" spans="9:10">
      <c r="I257" s="60"/>
      <c r="J257" s="61"/>
    </row>
    <row r="258" spans="9:10">
      <c r="I258" s="60"/>
      <c r="J258" s="61"/>
    </row>
    <row r="259" spans="9:10">
      <c r="I259" s="60"/>
      <c r="J259" s="61"/>
    </row>
    <row r="260" spans="9:10">
      <c r="I260" s="60"/>
      <c r="J260" s="61"/>
    </row>
    <row r="261" spans="9:10">
      <c r="I261" s="60"/>
      <c r="J261" s="61"/>
    </row>
    <row r="262" spans="9:10">
      <c r="I262" s="60"/>
      <c r="J262" s="61"/>
    </row>
    <row r="263" spans="9:10">
      <c r="I263" s="60"/>
      <c r="J263" s="61"/>
    </row>
    <row r="264" spans="9:10">
      <c r="I264" s="60"/>
      <c r="J264" s="61"/>
    </row>
    <row r="265" spans="9:10">
      <c r="I265" s="60"/>
      <c r="J265" s="61"/>
    </row>
    <row r="266" spans="9:10">
      <c r="I266" s="60"/>
      <c r="J266" s="61"/>
    </row>
    <row r="267" spans="9:10">
      <c r="I267" s="60"/>
      <c r="J267" s="61"/>
    </row>
    <row r="268" spans="9:10">
      <c r="I268" s="60"/>
      <c r="J268" s="61"/>
    </row>
    <row r="269" spans="9:10">
      <c r="I269" s="60"/>
      <c r="J269" s="61"/>
    </row>
    <row r="270" spans="9:10">
      <c r="I270" s="60"/>
      <c r="J270" s="61"/>
    </row>
    <row r="271" spans="9:10">
      <c r="I271" s="60"/>
      <c r="J271" s="61"/>
    </row>
    <row r="272" spans="9:10">
      <c r="I272" s="60"/>
      <c r="J272" s="61"/>
    </row>
    <row r="273" spans="9:10">
      <c r="I273" s="60"/>
      <c r="J273" s="61"/>
    </row>
    <row r="274" spans="9:10">
      <c r="I274" s="60"/>
      <c r="J274" s="61"/>
    </row>
    <row r="275" spans="9:10">
      <c r="I275" s="60"/>
      <c r="J275" s="61"/>
    </row>
    <row r="276" spans="9:10">
      <c r="I276" s="60"/>
      <c r="J276" s="61"/>
    </row>
    <row r="277" spans="9:10">
      <c r="I277" s="60"/>
      <c r="J277" s="61"/>
    </row>
    <row r="278" spans="9:10">
      <c r="I278" s="60"/>
      <c r="J278" s="61"/>
    </row>
    <row r="279" spans="9:10">
      <c r="I279" s="60"/>
      <c r="J279" s="61"/>
    </row>
    <row r="280" spans="9:10">
      <c r="I280" s="60"/>
      <c r="J280" s="61"/>
    </row>
    <row r="281" spans="9:10">
      <c r="I281" s="60"/>
      <c r="J281" s="61"/>
    </row>
    <row r="282" spans="9:10">
      <c r="I282" s="60"/>
      <c r="J282" s="61"/>
    </row>
    <row r="283" spans="9:10">
      <c r="I283" s="60"/>
      <c r="J283" s="61"/>
    </row>
    <row r="284" spans="9:10">
      <c r="I284" s="60"/>
      <c r="J284" s="61"/>
    </row>
    <row r="285" spans="9:10">
      <c r="I285" s="60"/>
      <c r="J285" s="61"/>
    </row>
    <row r="286" spans="9:10">
      <c r="I286" s="60"/>
      <c r="J286" s="61"/>
    </row>
    <row r="287" spans="9:10">
      <c r="I287" s="60"/>
      <c r="J287" s="61"/>
    </row>
    <row r="288" spans="9:10">
      <c r="I288" s="60"/>
      <c r="J288" s="61"/>
    </row>
    <row r="289" spans="9:10">
      <c r="I289" s="60"/>
      <c r="J289" s="61"/>
    </row>
    <row r="290" spans="9:10">
      <c r="I290" s="60"/>
      <c r="J290" s="61"/>
    </row>
    <row r="291" spans="9:10">
      <c r="I291" s="60"/>
      <c r="J291" s="61"/>
    </row>
    <row r="292" spans="9:10">
      <c r="I292" s="60"/>
      <c r="J292" s="61"/>
    </row>
    <row r="293" spans="9:10">
      <c r="I293" s="60"/>
      <c r="J293" s="61"/>
    </row>
    <row r="294" spans="9:10">
      <c r="I294" s="60"/>
      <c r="J294" s="61"/>
    </row>
    <row r="295" spans="9:10">
      <c r="I295" s="60"/>
      <c r="J295" s="61"/>
    </row>
    <row r="296" spans="9:10">
      <c r="I296" s="60"/>
      <c r="J296" s="61"/>
    </row>
    <row r="297" spans="9:10">
      <c r="I297" s="60"/>
      <c r="J297" s="61"/>
    </row>
    <row r="298" spans="9:10">
      <c r="I298" s="60"/>
      <c r="J298" s="61"/>
    </row>
    <row r="299" spans="9:10">
      <c r="I299" s="60"/>
      <c r="J299" s="61"/>
    </row>
    <row r="300" spans="9:10">
      <c r="I300" s="60"/>
      <c r="J300" s="61"/>
    </row>
    <row r="301" spans="9:10">
      <c r="I301" s="60"/>
      <c r="J301" s="61"/>
    </row>
    <row r="302" spans="9:10">
      <c r="I302" s="60"/>
      <c r="J302" s="61"/>
    </row>
    <row r="303" spans="9:10">
      <c r="I303" s="60"/>
      <c r="J303" s="61"/>
    </row>
    <row r="304" spans="9:10">
      <c r="I304" s="60"/>
      <c r="J304" s="61"/>
    </row>
    <row r="305" spans="9:10">
      <c r="I305" s="60"/>
      <c r="J305" s="61"/>
    </row>
    <row r="306" spans="9:10">
      <c r="I306" s="60"/>
      <c r="J306" s="61"/>
    </row>
    <row r="307" spans="9:10">
      <c r="I307" s="60"/>
      <c r="J307" s="61"/>
    </row>
    <row r="308" spans="9:10">
      <c r="I308" s="60"/>
      <c r="J308" s="61"/>
    </row>
    <row r="309" spans="9:10">
      <c r="I309" s="60"/>
      <c r="J309" s="61"/>
    </row>
    <row r="310" spans="9:10">
      <c r="I310" s="60"/>
      <c r="J310" s="61"/>
    </row>
    <row r="311" spans="9:10">
      <c r="I311" s="60"/>
      <c r="J311" s="61"/>
    </row>
    <row r="312" spans="9:10">
      <c r="I312" s="60"/>
      <c r="J312" s="61"/>
    </row>
    <row r="313" spans="9:10">
      <c r="I313" s="60"/>
      <c r="J313" s="61"/>
    </row>
    <row r="314" spans="9:10">
      <c r="I314" s="60"/>
      <c r="J314" s="61"/>
    </row>
    <row r="315" spans="9:10">
      <c r="I315" s="60"/>
      <c r="J315" s="61"/>
    </row>
    <row r="316" spans="9:10">
      <c r="I316" s="60"/>
      <c r="J316" s="61"/>
    </row>
    <row r="317" spans="9:10">
      <c r="I317" s="60"/>
      <c r="J317" s="61"/>
    </row>
    <row r="318" spans="9:10">
      <c r="I318" s="60"/>
      <c r="J318" s="61"/>
    </row>
    <row r="319" spans="9:10">
      <c r="I319" s="60"/>
      <c r="J319" s="61"/>
    </row>
    <row r="320" spans="9:10">
      <c r="I320" s="60"/>
      <c r="J320" s="61"/>
    </row>
    <row r="321" spans="9:10">
      <c r="I321" s="60"/>
      <c r="J321" s="61"/>
    </row>
    <row r="322" spans="9:10">
      <c r="I322" s="60"/>
      <c r="J322" s="61"/>
    </row>
    <row r="323" spans="9:10">
      <c r="I323" s="60"/>
      <c r="J323" s="61"/>
    </row>
    <row r="324" spans="9:10">
      <c r="I324" s="60"/>
      <c r="J324" s="61"/>
    </row>
    <row r="325" spans="9:10">
      <c r="I325" s="60"/>
      <c r="J325" s="61"/>
    </row>
    <row r="326" spans="9:10">
      <c r="I326" s="60"/>
      <c r="J326" s="61"/>
    </row>
    <row r="327" spans="9:10">
      <c r="I327" s="60"/>
      <c r="J327" s="61"/>
    </row>
    <row r="328" spans="9:10">
      <c r="I328" s="60"/>
      <c r="J328" s="61"/>
    </row>
    <row r="329" spans="9:10">
      <c r="I329" s="60"/>
      <c r="J329" s="61"/>
    </row>
    <row r="330" spans="9:10">
      <c r="I330" s="60"/>
      <c r="J330" s="61"/>
    </row>
    <row r="331" spans="9:10">
      <c r="I331" s="60"/>
      <c r="J331" s="61"/>
    </row>
    <row r="332" spans="9:10">
      <c r="I332" s="60"/>
      <c r="J332" s="61"/>
    </row>
    <row r="333" spans="9:10">
      <c r="I333" s="60"/>
      <c r="J333" s="61"/>
    </row>
    <row r="334" spans="9:10">
      <c r="I334" s="60"/>
      <c r="J334" s="61"/>
    </row>
    <row r="335" spans="9:10">
      <c r="I335" s="60"/>
      <c r="J335" s="61"/>
    </row>
    <row r="336" spans="9:10">
      <c r="I336" s="60"/>
      <c r="J336" s="61"/>
    </row>
    <row r="337" spans="9:10">
      <c r="I337" s="60"/>
      <c r="J337" s="61"/>
    </row>
    <row r="338" spans="9:10">
      <c r="I338" s="60"/>
      <c r="J338" s="61"/>
    </row>
    <row r="339" spans="9:10">
      <c r="I339" s="60"/>
      <c r="J339" s="61"/>
    </row>
    <row r="340" spans="9:10">
      <c r="I340" s="60"/>
      <c r="J340" s="61"/>
    </row>
    <row r="341" spans="9:10">
      <c r="I341" s="60"/>
      <c r="J341" s="61"/>
    </row>
    <row r="342" spans="9:10">
      <c r="I342" s="60"/>
      <c r="J342" s="61"/>
    </row>
    <row r="343" spans="9:10">
      <c r="I343" s="60"/>
      <c r="J343" s="61"/>
    </row>
    <row r="344" spans="9:10">
      <c r="I344" s="60"/>
      <c r="J344" s="61"/>
    </row>
    <row r="345" spans="9:10">
      <c r="I345" s="60"/>
      <c r="J345" s="61"/>
    </row>
    <row r="346" spans="9:10">
      <c r="I346" s="60"/>
      <c r="J346" s="61"/>
    </row>
    <row r="347" spans="9:10">
      <c r="I347" s="60"/>
      <c r="J347" s="61"/>
    </row>
    <row r="348" spans="9:10">
      <c r="I348" s="60"/>
      <c r="J348" s="61"/>
    </row>
    <row r="349" spans="9:10">
      <c r="I349" s="60"/>
      <c r="J349" s="61"/>
    </row>
    <row r="350" spans="9:10">
      <c r="I350" s="60"/>
      <c r="J350" s="61"/>
    </row>
    <row r="351" spans="9:10">
      <c r="I351" s="60"/>
      <c r="J351" s="61"/>
    </row>
    <row r="352" spans="9:10">
      <c r="I352" s="60"/>
      <c r="J352" s="61"/>
    </row>
    <row r="353" spans="9:10">
      <c r="I353" s="60"/>
      <c r="J353" s="61"/>
    </row>
    <row r="354" spans="9:10">
      <c r="I354" s="60"/>
      <c r="J354" s="61"/>
    </row>
    <row r="355" spans="9:10">
      <c r="I355" s="60"/>
      <c r="J355" s="61"/>
    </row>
    <row r="356" spans="9:10">
      <c r="I356" s="60"/>
      <c r="J356" s="61"/>
    </row>
    <row r="357" spans="9:10">
      <c r="I357" s="60"/>
      <c r="J357" s="61"/>
    </row>
    <row r="358" spans="9:10">
      <c r="I358" s="60"/>
      <c r="J358" s="61"/>
    </row>
    <row r="359" spans="9:10">
      <c r="I359" s="60"/>
      <c r="J359" s="61"/>
    </row>
    <row r="360" spans="9:10">
      <c r="I360" s="60"/>
      <c r="J360" s="61"/>
    </row>
    <row r="361" spans="9:10">
      <c r="I361" s="60"/>
      <c r="J361" s="61"/>
    </row>
    <row r="362" spans="9:10">
      <c r="I362" s="60"/>
      <c r="J362" s="61"/>
    </row>
    <row r="363" spans="9:10">
      <c r="I363" s="60"/>
      <c r="J363" s="61"/>
    </row>
    <row r="364" spans="9:10">
      <c r="I364" s="60"/>
      <c r="J364" s="61"/>
    </row>
    <row r="365" spans="9:10">
      <c r="I365" s="60"/>
      <c r="J365" s="61"/>
    </row>
    <row r="366" spans="9:10">
      <c r="I366" s="60"/>
      <c r="J366" s="61"/>
    </row>
    <row r="367" spans="9:10">
      <c r="I367" s="60"/>
      <c r="J367" s="61"/>
    </row>
    <row r="368" spans="9:10">
      <c r="I368" s="60"/>
      <c r="J368" s="61"/>
    </row>
    <row r="369" spans="9:10">
      <c r="I369" s="60"/>
      <c r="J369" s="61"/>
    </row>
    <row r="370" spans="9:10">
      <c r="I370" s="60"/>
      <c r="J370" s="61"/>
    </row>
    <row r="371" spans="9:10">
      <c r="I371" s="60"/>
      <c r="J371" s="61"/>
    </row>
    <row r="372" spans="9:10">
      <c r="I372" s="60"/>
      <c r="J372" s="61"/>
    </row>
    <row r="373" spans="9:10">
      <c r="I373" s="60"/>
      <c r="J373" s="61"/>
    </row>
    <row r="374" spans="9:10">
      <c r="I374" s="60"/>
      <c r="J374" s="61"/>
    </row>
    <row r="375" spans="9:10">
      <c r="I375" s="60"/>
      <c r="J375" s="61"/>
    </row>
    <row r="376" spans="9:10">
      <c r="I376" s="60"/>
      <c r="J376" s="61"/>
    </row>
    <row r="377" spans="9:10">
      <c r="I377" s="60"/>
      <c r="J377" s="61"/>
    </row>
    <row r="378" spans="9:10">
      <c r="I378" s="60"/>
      <c r="J378" s="61"/>
    </row>
    <row r="379" spans="9:10">
      <c r="I379" s="60"/>
      <c r="J379" s="61"/>
    </row>
    <row r="380" spans="9:10">
      <c r="I380" s="60"/>
      <c r="J380" s="61"/>
    </row>
    <row r="381" spans="9:10">
      <c r="I381" s="60"/>
      <c r="J381" s="61"/>
    </row>
    <row r="382" spans="9:10">
      <c r="I382" s="60"/>
      <c r="J382" s="61"/>
    </row>
    <row r="383" spans="9:10">
      <c r="I383" s="60"/>
      <c r="J383" s="61"/>
    </row>
    <row r="384" spans="9:10">
      <c r="I384" s="60"/>
      <c r="J384" s="61"/>
    </row>
    <row r="385" spans="9:10">
      <c r="I385" s="60"/>
      <c r="J385" s="61"/>
    </row>
    <row r="386" spans="9:10">
      <c r="I386" s="60"/>
      <c r="J386" s="61"/>
    </row>
    <row r="387" spans="9:10">
      <c r="I387" s="60"/>
      <c r="J387" s="61"/>
    </row>
    <row r="388" spans="9:10">
      <c r="I388" s="60"/>
      <c r="J388" s="61"/>
    </row>
    <row r="389" spans="9:10">
      <c r="I389" s="60"/>
      <c r="J389" s="61"/>
    </row>
    <row r="390" spans="9:10">
      <c r="I390" s="60"/>
      <c r="J390" s="61"/>
    </row>
    <row r="391" spans="9:10">
      <c r="I391" s="60"/>
      <c r="J391" s="61"/>
    </row>
    <row r="392" spans="9:10">
      <c r="I392" s="60"/>
      <c r="J392" s="61"/>
    </row>
    <row r="393" spans="9:10">
      <c r="I393" s="60"/>
      <c r="J393" s="61"/>
    </row>
    <row r="394" spans="9:10">
      <c r="I394" s="60"/>
      <c r="J394" s="61"/>
    </row>
    <row r="395" spans="9:10">
      <c r="I395" s="60"/>
      <c r="J395" s="61"/>
    </row>
    <row r="396" spans="9:10">
      <c r="I396" s="60"/>
      <c r="J396" s="61"/>
    </row>
    <row r="397" spans="9:10">
      <c r="I397" s="60"/>
      <c r="J397" s="61"/>
    </row>
    <row r="398" spans="9:10">
      <c r="I398" s="60"/>
      <c r="J398" s="61"/>
    </row>
    <row r="399" spans="9:10">
      <c r="I399" s="60"/>
      <c r="J399" s="61"/>
    </row>
    <row r="400" spans="9:10">
      <c r="I400" s="60"/>
      <c r="J400" s="61"/>
    </row>
    <row r="401" spans="9:10">
      <c r="I401" s="60"/>
      <c r="J401" s="61"/>
    </row>
    <row r="402" spans="9:10">
      <c r="I402" s="60"/>
      <c r="J402" s="61"/>
    </row>
    <row r="403" spans="9:10">
      <c r="I403" s="60"/>
      <c r="J403" s="61"/>
    </row>
    <row r="404" spans="9:10">
      <c r="I404" s="60"/>
      <c r="J404" s="61"/>
    </row>
    <row r="405" spans="9:10">
      <c r="I405" s="60"/>
      <c r="J405" s="61"/>
    </row>
    <row r="406" spans="9:10">
      <c r="I406" s="60"/>
      <c r="J406" s="61"/>
    </row>
    <row r="407" spans="9:10">
      <c r="I407" s="60"/>
      <c r="J407" s="61"/>
    </row>
    <row r="408" spans="9:10">
      <c r="I408" s="60"/>
      <c r="J408" s="61"/>
    </row>
    <row r="409" spans="9:10">
      <c r="I409" s="60"/>
      <c r="J409" s="61"/>
    </row>
    <row r="410" spans="9:10">
      <c r="I410" s="60"/>
      <c r="J410" s="61"/>
    </row>
    <row r="411" spans="9:10">
      <c r="I411" s="60"/>
      <c r="J411" s="61"/>
    </row>
    <row r="412" spans="9:10">
      <c r="I412" s="60"/>
      <c r="J412" s="61"/>
    </row>
    <row r="413" spans="9:10">
      <c r="I413" s="60"/>
      <c r="J413" s="61"/>
    </row>
    <row r="414" spans="9:10">
      <c r="I414" s="60"/>
      <c r="J414" s="61"/>
    </row>
    <row r="415" spans="9:10">
      <c r="I415" s="60"/>
      <c r="J415" s="61"/>
    </row>
    <row r="416" spans="9:10">
      <c r="I416" s="60"/>
      <c r="J416" s="61"/>
    </row>
    <row r="417" spans="9:10">
      <c r="I417" s="60"/>
      <c r="J417" s="61"/>
    </row>
    <row r="418" spans="9:10">
      <c r="I418" s="60"/>
      <c r="J418" s="61"/>
    </row>
    <row r="419" spans="9:10">
      <c r="I419" s="60"/>
      <c r="J419" s="61"/>
    </row>
    <row r="420" spans="9:10">
      <c r="I420" s="60"/>
      <c r="J420" s="61"/>
    </row>
    <row r="421" spans="9:10">
      <c r="I421" s="60"/>
      <c r="J421" s="61"/>
    </row>
    <row r="422" spans="9:10">
      <c r="I422" s="60"/>
      <c r="J422" s="61"/>
    </row>
    <row r="423" spans="9:10">
      <c r="I423" s="60"/>
      <c r="J423" s="61"/>
    </row>
    <row r="424" spans="9:10">
      <c r="I424" s="60"/>
      <c r="J424" s="61"/>
    </row>
    <row r="425" spans="9:10">
      <c r="I425" s="60"/>
      <c r="J425" s="61"/>
    </row>
    <row r="426" spans="9:10">
      <c r="I426" s="60"/>
      <c r="J426" s="61"/>
    </row>
    <row r="427" spans="9:10">
      <c r="I427" s="60"/>
      <c r="J427" s="61"/>
    </row>
    <row r="428" spans="9:10">
      <c r="I428" s="60"/>
      <c r="J428" s="61"/>
    </row>
    <row r="429" spans="9:10">
      <c r="I429" s="60"/>
      <c r="J429" s="61"/>
    </row>
    <row r="430" spans="9:10">
      <c r="I430" s="60"/>
      <c r="J430" s="61"/>
    </row>
    <row r="431" spans="9:10">
      <c r="I431" s="60"/>
      <c r="J431" s="61"/>
    </row>
    <row r="432" spans="9:10">
      <c r="I432" s="60"/>
      <c r="J432" s="61"/>
    </row>
    <row r="433" spans="9:10">
      <c r="I433" s="60"/>
      <c r="J433" s="61"/>
    </row>
    <row r="434" spans="9:10">
      <c r="I434" s="60"/>
      <c r="J434" s="61"/>
    </row>
    <row r="435" spans="9:10">
      <c r="I435" s="60"/>
      <c r="J435" s="61"/>
    </row>
    <row r="436" spans="9:10">
      <c r="I436" s="60"/>
      <c r="J436" s="61"/>
    </row>
    <row r="437" spans="9:10">
      <c r="I437" s="60"/>
      <c r="J437" s="61"/>
    </row>
    <row r="438" spans="9:10">
      <c r="I438" s="60"/>
      <c r="J438" s="61"/>
    </row>
    <row r="439" spans="9:10">
      <c r="I439" s="60"/>
      <c r="J439" s="61"/>
    </row>
    <row r="440" spans="9:10">
      <c r="I440" s="60"/>
      <c r="J440" s="61"/>
    </row>
    <row r="441" spans="9:10">
      <c r="I441" s="60"/>
      <c r="J441" s="61"/>
    </row>
    <row r="442" spans="9:10">
      <c r="I442" s="60"/>
      <c r="J442" s="61"/>
    </row>
    <row r="443" spans="9:10">
      <c r="I443" s="60"/>
      <c r="J443" s="61"/>
    </row>
    <row r="444" spans="9:10">
      <c r="I444" s="60"/>
      <c r="J444" s="61"/>
    </row>
    <row r="445" spans="9:10">
      <c r="I445" s="60"/>
      <c r="J445" s="61"/>
    </row>
    <row r="446" spans="9:10">
      <c r="I446" s="60"/>
      <c r="J446" s="61"/>
    </row>
    <row r="447" spans="9:10">
      <c r="I447" s="60"/>
      <c r="J447" s="61"/>
    </row>
    <row r="448" spans="9:10">
      <c r="I448" s="60"/>
      <c r="J448" s="61"/>
    </row>
    <row r="449" spans="9:10">
      <c r="I449" s="60"/>
      <c r="J449" s="61"/>
    </row>
    <row r="450" spans="9:10">
      <c r="I450" s="60"/>
      <c r="J450" s="61"/>
    </row>
    <row r="451" spans="9:10">
      <c r="I451" s="60"/>
      <c r="J451" s="61"/>
    </row>
    <row r="452" spans="9:10">
      <c r="I452" s="60"/>
      <c r="J452" s="61"/>
    </row>
    <row r="453" spans="9:10">
      <c r="I453" s="60"/>
      <c r="J453" s="61"/>
    </row>
    <row r="454" spans="9:10">
      <c r="I454" s="60"/>
      <c r="J454" s="61"/>
    </row>
    <row r="455" spans="9:10">
      <c r="I455" s="60"/>
      <c r="J455" s="61"/>
    </row>
    <row r="456" spans="9:10">
      <c r="I456" s="60"/>
      <c r="J456" s="61"/>
    </row>
    <row r="457" spans="9:10">
      <c r="I457" s="60"/>
      <c r="J457" s="61"/>
    </row>
    <row r="458" spans="9:10">
      <c r="I458" s="60"/>
      <c r="J458" s="61"/>
    </row>
    <row r="459" spans="9:10">
      <c r="I459" s="60"/>
      <c r="J459" s="61"/>
    </row>
    <row r="460" spans="9:10">
      <c r="I460" s="60"/>
      <c r="J460" s="61"/>
    </row>
    <row r="461" spans="9:10">
      <c r="I461" s="60"/>
      <c r="J461" s="61"/>
    </row>
    <row r="462" spans="9:10">
      <c r="I462" s="60"/>
      <c r="J462" s="61"/>
    </row>
    <row r="463" spans="9:10">
      <c r="I463" s="60"/>
      <c r="J463" s="61"/>
    </row>
    <row r="464" spans="9:10">
      <c r="I464" s="60"/>
      <c r="J464" s="61"/>
    </row>
    <row r="465" spans="9:10">
      <c r="I465" s="60"/>
      <c r="J465" s="61"/>
    </row>
    <row r="466" spans="9:10">
      <c r="I466" s="60"/>
      <c r="J466" s="61"/>
    </row>
    <row r="467" spans="9:10">
      <c r="I467" s="60"/>
      <c r="J467" s="61"/>
    </row>
    <row r="468" spans="9:10">
      <c r="I468" s="60"/>
      <c r="J468" s="61"/>
    </row>
    <row r="469" spans="9:10">
      <c r="I469" s="60"/>
      <c r="J469" s="61"/>
    </row>
    <row r="470" spans="9:10">
      <c r="I470" s="60"/>
      <c r="J470" s="61"/>
    </row>
    <row r="471" spans="9:10">
      <c r="I471" s="60"/>
      <c r="J471" s="61"/>
    </row>
    <row r="472" spans="9:10">
      <c r="I472" s="60"/>
      <c r="J472" s="61"/>
    </row>
    <row r="473" spans="9:10">
      <c r="I473" s="60"/>
      <c r="J473" s="61"/>
    </row>
    <row r="474" spans="9:10">
      <c r="I474" s="60"/>
      <c r="J474" s="61"/>
    </row>
    <row r="475" spans="9:10">
      <c r="I475" s="60"/>
      <c r="J475" s="61"/>
    </row>
    <row r="476" spans="9:10">
      <c r="I476" s="60"/>
      <c r="J476" s="61"/>
    </row>
    <row r="477" spans="9:10">
      <c r="I477" s="60"/>
      <c r="J477" s="61"/>
    </row>
    <row r="478" spans="9:10">
      <c r="I478" s="60"/>
      <c r="J478" s="61"/>
    </row>
    <row r="479" spans="9:10">
      <c r="I479" s="60"/>
      <c r="J479" s="61"/>
    </row>
    <row r="480" spans="9:10">
      <c r="I480" s="60"/>
      <c r="J480" s="61"/>
    </row>
    <row r="481" spans="9:10">
      <c r="I481" s="60"/>
      <c r="J481" s="61"/>
    </row>
    <row r="482" spans="9:10">
      <c r="I482" s="60"/>
      <c r="J482" s="61"/>
    </row>
    <row r="483" spans="9:10">
      <c r="I483" s="60"/>
      <c r="J483" s="61"/>
    </row>
    <row r="484" spans="9:10">
      <c r="I484" s="60"/>
      <c r="J484" s="61"/>
    </row>
    <row r="485" spans="9:10">
      <c r="I485" s="60"/>
      <c r="J485" s="61"/>
    </row>
    <row r="486" spans="9:10">
      <c r="I486" s="60"/>
      <c r="J486" s="61"/>
    </row>
    <row r="487" spans="9:10">
      <c r="I487" s="60"/>
      <c r="J487" s="61"/>
    </row>
    <row r="488" spans="9:10">
      <c r="I488" s="60"/>
      <c r="J488" s="61"/>
    </row>
    <row r="489" spans="9:10">
      <c r="I489" s="60"/>
      <c r="J489" s="61"/>
    </row>
    <row r="490" spans="9:10">
      <c r="I490" s="60"/>
      <c r="J490" s="61"/>
    </row>
    <row r="491" spans="9:10">
      <c r="I491" s="60"/>
      <c r="J491" s="61"/>
    </row>
    <row r="492" spans="9:10">
      <c r="I492" s="60"/>
      <c r="J492" s="61"/>
    </row>
    <row r="493" spans="9:10">
      <c r="I493" s="60"/>
      <c r="J493" s="61"/>
    </row>
    <row r="494" spans="9:10">
      <c r="I494" s="60"/>
      <c r="J494" s="61"/>
    </row>
    <row r="495" spans="9:10">
      <c r="I495" s="60"/>
      <c r="J495" s="61"/>
    </row>
    <row r="496" spans="9:10">
      <c r="I496" s="60"/>
      <c r="J496" s="61"/>
    </row>
    <row r="497" spans="9:10">
      <c r="I497" s="60"/>
      <c r="J497" s="61"/>
    </row>
    <row r="498" spans="9:10">
      <c r="I498" s="60"/>
      <c r="J498" s="61"/>
    </row>
    <row r="499" spans="9:10">
      <c r="I499" s="60"/>
      <c r="J499" s="61"/>
    </row>
    <row r="500" spans="9:10">
      <c r="I500" s="60"/>
      <c r="J500" s="61"/>
    </row>
    <row r="501" spans="9:10">
      <c r="I501" s="60"/>
      <c r="J501" s="61"/>
    </row>
    <row r="502" spans="9:10">
      <c r="I502" s="60"/>
      <c r="J502" s="61"/>
    </row>
    <row r="503" spans="9:10">
      <c r="I503" s="60"/>
      <c r="J503" s="61"/>
    </row>
    <row r="504" spans="9:10">
      <c r="I504" s="60"/>
      <c r="J504" s="61"/>
    </row>
    <row r="505" spans="9:10">
      <c r="I505" s="60"/>
      <c r="J505" s="61"/>
    </row>
    <row r="506" spans="9:10">
      <c r="I506" s="60"/>
      <c r="J506" s="61"/>
    </row>
    <row r="507" spans="9:10">
      <c r="I507" s="60"/>
      <c r="J507" s="61"/>
    </row>
    <row r="508" spans="9:10">
      <c r="I508" s="60"/>
      <c r="J508" s="61"/>
    </row>
    <row r="509" spans="9:10">
      <c r="I509" s="60"/>
      <c r="J509" s="61"/>
    </row>
    <row r="510" spans="9:10">
      <c r="I510" s="60"/>
      <c r="J510" s="61"/>
    </row>
    <row r="511" spans="9:10">
      <c r="I511" s="60"/>
      <c r="J511" s="61"/>
    </row>
    <row r="512" spans="9:10">
      <c r="I512" s="60"/>
      <c r="J512" s="61"/>
    </row>
    <row r="513" spans="9:10">
      <c r="I513" s="60"/>
      <c r="J513" s="61"/>
    </row>
    <row r="514" spans="9:10">
      <c r="I514" s="60"/>
      <c r="J514" s="61"/>
    </row>
    <row r="515" spans="9:10">
      <c r="I515" s="60"/>
      <c r="J515" s="61"/>
    </row>
    <row r="516" spans="9:10">
      <c r="I516" s="60"/>
      <c r="J516" s="61"/>
    </row>
    <row r="517" spans="9:10">
      <c r="I517" s="60"/>
      <c r="J517" s="61"/>
    </row>
    <row r="518" spans="9:10">
      <c r="I518" s="60"/>
      <c r="J518" s="61"/>
    </row>
    <row r="519" spans="9:10">
      <c r="I519" s="60"/>
      <c r="J519" s="61"/>
    </row>
    <row r="520" spans="9:10">
      <c r="I520" s="60"/>
      <c r="J520" s="61"/>
    </row>
    <row r="521" spans="9:10">
      <c r="I521" s="60"/>
      <c r="J521" s="61"/>
    </row>
    <row r="522" spans="9:10">
      <c r="I522" s="60"/>
      <c r="J522" s="61"/>
    </row>
    <row r="523" spans="9:10">
      <c r="I523" s="60"/>
      <c r="J523" s="61"/>
    </row>
    <row r="524" spans="9:10">
      <c r="I524" s="60"/>
      <c r="J524" s="61"/>
    </row>
    <row r="525" spans="9:10">
      <c r="I525" s="60"/>
      <c r="J525" s="61"/>
    </row>
    <row r="526" spans="9:10">
      <c r="I526" s="60"/>
      <c r="J526" s="61"/>
    </row>
    <row r="527" spans="9:10">
      <c r="I527" s="60"/>
      <c r="J527" s="61"/>
    </row>
    <row r="528" spans="9:10">
      <c r="I528" s="60"/>
      <c r="J528" s="61"/>
    </row>
    <row r="529" spans="9:10">
      <c r="I529" s="60"/>
      <c r="J529" s="61"/>
    </row>
    <row r="530" spans="9:10">
      <c r="I530" s="60"/>
      <c r="J530" s="61"/>
    </row>
    <row r="531" spans="9:10">
      <c r="I531" s="60"/>
      <c r="J531" s="61"/>
    </row>
    <row r="532" spans="9:10">
      <c r="I532" s="60"/>
      <c r="J532" s="61"/>
    </row>
    <row r="533" spans="9:10">
      <c r="I533" s="60"/>
      <c r="J533" s="61"/>
    </row>
    <row r="534" spans="9:10">
      <c r="I534" s="60"/>
      <c r="J534" s="61"/>
    </row>
    <row r="535" spans="9:10">
      <c r="I535" s="60"/>
      <c r="J535" s="61"/>
    </row>
    <row r="536" spans="9:10">
      <c r="I536" s="60"/>
      <c r="J536" s="61"/>
    </row>
    <row r="537" spans="9:10">
      <c r="I537" s="60"/>
      <c r="J537" s="61"/>
    </row>
    <row r="538" spans="9:10">
      <c r="I538" s="60"/>
      <c r="J538" s="61"/>
    </row>
    <row r="539" spans="9:10">
      <c r="I539" s="60"/>
      <c r="J539" s="61"/>
    </row>
    <row r="540" spans="9:10">
      <c r="I540" s="60"/>
      <c r="J540" s="61"/>
    </row>
    <row r="541" spans="9:10">
      <c r="I541" s="60"/>
      <c r="J541" s="61"/>
    </row>
    <row r="542" spans="9:10">
      <c r="I542" s="60"/>
      <c r="J542" s="61"/>
    </row>
    <row r="543" spans="9:10">
      <c r="I543" s="60"/>
      <c r="J543" s="61"/>
    </row>
    <row r="544" spans="9:10">
      <c r="I544" s="60"/>
      <c r="J544" s="61"/>
    </row>
    <row r="545" spans="9:10">
      <c r="I545" s="60"/>
      <c r="J545" s="61"/>
    </row>
    <row r="546" spans="9:10">
      <c r="I546" s="60"/>
      <c r="J546" s="61"/>
    </row>
    <row r="547" spans="9:10">
      <c r="I547" s="60"/>
      <c r="J547" s="61"/>
    </row>
    <row r="548" spans="9:10">
      <c r="I548" s="60"/>
      <c r="J548" s="61"/>
    </row>
    <row r="549" spans="9:10">
      <c r="I549" s="60"/>
      <c r="J549" s="61"/>
    </row>
    <row r="550" spans="9:10">
      <c r="I550" s="60"/>
      <c r="J550" s="61"/>
    </row>
    <row r="551" spans="9:10">
      <c r="I551" s="60"/>
      <c r="J551" s="61"/>
    </row>
    <row r="552" spans="9:10">
      <c r="I552" s="60"/>
      <c r="J552" s="61"/>
    </row>
    <row r="553" spans="9:10">
      <c r="I553" s="60"/>
      <c r="J553" s="61"/>
    </row>
    <row r="554" spans="9:10">
      <c r="I554" s="60"/>
      <c r="J554" s="61"/>
    </row>
    <row r="555" spans="9:10">
      <c r="I555" s="60"/>
      <c r="J555" s="61"/>
    </row>
    <row r="556" spans="9:10">
      <c r="I556" s="60"/>
      <c r="J556" s="61"/>
    </row>
    <row r="557" spans="9:10">
      <c r="I557" s="60"/>
      <c r="J557" s="61"/>
    </row>
    <row r="558" spans="9:10">
      <c r="I558" s="60"/>
      <c r="J558" s="61"/>
    </row>
    <row r="559" spans="9:10">
      <c r="I559" s="60"/>
      <c r="J559" s="61"/>
    </row>
    <row r="560" spans="9:10">
      <c r="I560" s="60"/>
      <c r="J560" s="61"/>
    </row>
    <row r="561" spans="9:10">
      <c r="I561" s="60"/>
      <c r="J561" s="61"/>
    </row>
    <row r="562" spans="9:10">
      <c r="I562" s="60"/>
      <c r="J562" s="61"/>
    </row>
    <row r="563" spans="9:10">
      <c r="I563" s="60"/>
      <c r="J563" s="61"/>
    </row>
    <row r="564" spans="9:10">
      <c r="I564" s="60"/>
      <c r="J564" s="61"/>
    </row>
    <row r="565" spans="9:10">
      <c r="I565" s="60"/>
      <c r="J565" s="61"/>
    </row>
    <row r="566" spans="9:10">
      <c r="I566" s="60"/>
      <c r="J566" s="61"/>
    </row>
    <row r="567" spans="9:10">
      <c r="I567" s="60"/>
      <c r="J567" s="61"/>
    </row>
    <row r="568" spans="9:10">
      <c r="I568" s="60"/>
      <c r="J568" s="61"/>
    </row>
    <row r="569" spans="9:10">
      <c r="I569" s="60"/>
      <c r="J569" s="61"/>
    </row>
    <row r="570" spans="9:10">
      <c r="I570" s="60"/>
      <c r="J570" s="61"/>
    </row>
    <row r="571" spans="9:10">
      <c r="I571" s="60"/>
      <c r="J571" s="61"/>
    </row>
    <row r="572" spans="9:10">
      <c r="I572" s="60"/>
      <c r="J572" s="61"/>
    </row>
    <row r="573" spans="9:10">
      <c r="I573" s="60"/>
      <c r="J573" s="61"/>
    </row>
    <row r="574" spans="9:10">
      <c r="I574" s="60"/>
      <c r="J574" s="61"/>
    </row>
    <row r="575" spans="9:10">
      <c r="I575" s="60"/>
      <c r="J575" s="61"/>
    </row>
    <row r="576" spans="9:10">
      <c r="I576" s="60"/>
      <c r="J576" s="61"/>
    </row>
    <row r="577" spans="9:10">
      <c r="I577" s="60"/>
      <c r="J577" s="61"/>
    </row>
    <row r="578" spans="9:10">
      <c r="I578" s="60"/>
      <c r="J578" s="61"/>
    </row>
    <row r="579" spans="9:10">
      <c r="I579" s="60"/>
      <c r="J579" s="61"/>
    </row>
    <row r="580" spans="9:10">
      <c r="I580" s="60"/>
      <c r="J580" s="61"/>
    </row>
    <row r="581" spans="9:10">
      <c r="I581" s="60"/>
      <c r="J581" s="61"/>
    </row>
    <row r="582" spans="9:10">
      <c r="I582" s="60"/>
      <c r="J582" s="61"/>
    </row>
    <row r="583" spans="9:10">
      <c r="I583" s="60"/>
      <c r="J583" s="61"/>
    </row>
    <row r="584" spans="9:10">
      <c r="I584" s="60"/>
      <c r="J584" s="61"/>
    </row>
    <row r="585" spans="9:10">
      <c r="I585" s="60"/>
      <c r="J585" s="61"/>
    </row>
    <row r="586" spans="9:10">
      <c r="I586" s="60"/>
      <c r="J586" s="61"/>
    </row>
    <row r="587" spans="9:10">
      <c r="I587" s="60"/>
      <c r="J587" s="61"/>
    </row>
    <row r="588" spans="9:10">
      <c r="I588" s="60"/>
      <c r="J588" s="61"/>
    </row>
    <row r="589" spans="9:10">
      <c r="I589" s="60"/>
      <c r="J589" s="61"/>
    </row>
    <row r="590" spans="9:10">
      <c r="I590" s="60"/>
      <c r="J590" s="61"/>
    </row>
    <row r="591" spans="9:10">
      <c r="I591" s="60"/>
      <c r="J591" s="61"/>
    </row>
    <row r="592" spans="9:10">
      <c r="I592" s="60"/>
      <c r="J592" s="61"/>
    </row>
    <row r="593" spans="9:10">
      <c r="I593" s="60"/>
      <c r="J593" s="61"/>
    </row>
    <row r="594" spans="9:10">
      <c r="I594" s="60"/>
      <c r="J594" s="61"/>
    </row>
    <row r="595" spans="9:10">
      <c r="I595" s="60"/>
      <c r="J595" s="61"/>
    </row>
    <row r="596" spans="9:10">
      <c r="I596" s="60"/>
      <c r="J596" s="61"/>
    </row>
    <row r="597" spans="9:10">
      <c r="I597" s="60"/>
      <c r="J597" s="61"/>
    </row>
    <row r="598" spans="9:10">
      <c r="I598" s="60"/>
      <c r="J598" s="61"/>
    </row>
    <row r="599" spans="9:10">
      <c r="I599" s="60"/>
      <c r="J599" s="61"/>
    </row>
    <row r="600" spans="9:10">
      <c r="I600" s="60"/>
      <c r="J600" s="61"/>
    </row>
    <row r="601" spans="9:10">
      <c r="I601" s="60"/>
      <c r="J601" s="61"/>
    </row>
    <row r="602" spans="9:10">
      <c r="I602" s="60"/>
      <c r="J602" s="61"/>
    </row>
    <row r="603" spans="9:10">
      <c r="I603" s="60"/>
      <c r="J603" s="61"/>
    </row>
    <row r="604" spans="9:10">
      <c r="I604" s="60"/>
      <c r="J604" s="61"/>
    </row>
    <row r="605" spans="9:10">
      <c r="I605" s="60"/>
      <c r="J605" s="61"/>
    </row>
    <row r="606" spans="9:10">
      <c r="I606" s="60"/>
      <c r="J606" s="61"/>
    </row>
    <row r="607" spans="9:10">
      <c r="I607" s="60"/>
      <c r="J607" s="61"/>
    </row>
    <row r="608" spans="9:10">
      <c r="I608" s="60"/>
      <c r="J608" s="61"/>
    </row>
    <row r="609" spans="9:10">
      <c r="I609" s="60"/>
      <c r="J609" s="61"/>
    </row>
    <row r="610" spans="9:10">
      <c r="I610" s="60"/>
      <c r="J610" s="61"/>
    </row>
    <row r="611" spans="9:10">
      <c r="I611" s="60"/>
      <c r="J611" s="61"/>
    </row>
    <row r="612" spans="9:10">
      <c r="I612" s="60"/>
      <c r="J612" s="61"/>
    </row>
    <row r="613" spans="9:10">
      <c r="I613" s="60"/>
      <c r="J613" s="61"/>
    </row>
    <row r="614" spans="9:10">
      <c r="I614" s="60"/>
      <c r="J614" s="61"/>
    </row>
    <row r="615" spans="9:10">
      <c r="I615" s="60"/>
      <c r="J615" s="61"/>
    </row>
    <row r="616" spans="9:10">
      <c r="I616" s="60"/>
      <c r="J616" s="61"/>
    </row>
    <row r="617" spans="9:10">
      <c r="I617" s="60"/>
      <c r="J617" s="61"/>
    </row>
    <row r="618" spans="9:10">
      <c r="I618" s="60"/>
      <c r="J618" s="61"/>
    </row>
    <row r="619" spans="9:10">
      <c r="I619" s="60"/>
      <c r="J619" s="61"/>
    </row>
    <row r="620" spans="9:10">
      <c r="I620" s="60"/>
      <c r="J620" s="61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K620"/>
  <sheetViews>
    <sheetView topLeftCell="A79" workbookViewId="0">
      <selection activeCell="H102" sqref="H102"/>
    </sheetView>
  </sheetViews>
  <sheetFormatPr baseColWidth="10" defaultRowHeight="15"/>
  <cols>
    <col min="1" max="1" width="15.7109375" customWidth="1"/>
    <col min="2" max="3" width="16.140625" hidden="1" customWidth="1"/>
    <col min="4" max="4" width="25.7109375" customWidth="1"/>
    <col min="5" max="5" width="20.7109375" customWidth="1"/>
    <col min="6" max="8" width="16.7109375" customWidth="1"/>
    <col min="9" max="11" width="0" hidden="1" customWidth="1"/>
  </cols>
  <sheetData>
    <row r="1" spans="1:11" ht="19.5" thickBot="1">
      <c r="A1" s="45" t="s">
        <v>59</v>
      </c>
      <c r="B1" s="45"/>
      <c r="C1" s="45"/>
      <c r="D1" s="45"/>
      <c r="E1" s="46" t="str">
        <f>"Année:  " &amp;Accueil!C18</f>
        <v>Année:  2017</v>
      </c>
      <c r="F1" s="47" t="str">
        <f>Accueil!D18</f>
        <v xml:space="preserve"> / 2018</v>
      </c>
      <c r="G1" s="46" t="s">
        <v>52</v>
      </c>
      <c r="H1" s="48" t="e">
        <f>SUM(K3:K97)</f>
        <v>#VALUE!</v>
      </c>
      <c r="I1" s="49"/>
      <c r="J1" s="49"/>
    </row>
    <row r="2" spans="1:11" ht="16.5" thickBot="1">
      <c r="A2" s="50" t="s">
        <v>53</v>
      </c>
      <c r="B2" s="95"/>
      <c r="C2" s="95"/>
      <c r="D2" s="95" t="s">
        <v>54</v>
      </c>
      <c r="E2" s="95" t="s">
        <v>55</v>
      </c>
      <c r="F2" s="95" t="s">
        <v>56</v>
      </c>
      <c r="G2" s="96" t="s">
        <v>57</v>
      </c>
      <c r="H2" s="97" t="s">
        <v>58</v>
      </c>
      <c r="I2" s="54"/>
      <c r="J2" s="54"/>
    </row>
    <row r="3" spans="1:11" ht="15.75">
      <c r="A3" s="98"/>
      <c r="B3" s="99" t="e">
        <f>IF(ROW()-2&lt;=$K$3,ROW()-2,"")</f>
        <v>#VALUE!</v>
      </c>
      <c r="C3" s="57" t="e">
        <f>IF(B3="","",$A$5)</f>
        <v>#VALUE!</v>
      </c>
      <c r="D3" s="58" t="e">
        <f>IF(C3="","",INDEX(Tableaulistesenfants[Nom],MATCH(B3,Tableaulistesenfants[Séquence3],0),))</f>
        <v>#VALUE!</v>
      </c>
      <c r="E3" s="58" t="e">
        <f>IF(C3="","",INDEX(Tableaulistesenfants[Prénom],MATCH(B3,Tableaulistesenfants[Séquence3],0),))</f>
        <v>#VALUE!</v>
      </c>
      <c r="F3" s="57" t="e">
        <f>IF(C3="","",INDEX(Tableaulistesenfants[Classe],MATCH(B3,Tableaulistesenfants[Séquence3],0),))</f>
        <v>#VALUE!</v>
      </c>
      <c r="G3" s="57" t="e">
        <f>IF(C3="","",INDEX(Tableaulistesenfants[Dimanche],MATCH(B3,Tableaulistesenfants[Séquence3],0),))</f>
        <v>#VALUE!</v>
      </c>
      <c r="H3" s="59" t="e">
        <f>IF(C3="","",INDEX(Tableaulistesenfants[Mercredi],MATCH(B3,Tableaulistesenfants[Séquence3],0),))</f>
        <v>#VALUE!</v>
      </c>
      <c r="I3" s="60"/>
      <c r="J3" s="61"/>
      <c r="K3" s="62" t="e">
        <f>SUM(Tableaulistesenfants[Occurrence2])</f>
        <v>#VALUE!</v>
      </c>
    </row>
    <row r="4" spans="1:11" ht="15.75">
      <c r="A4" s="100"/>
      <c r="B4" s="101" t="e">
        <f>IF(ROW()-2&lt;=$K$3,ROW()-2,"")</f>
        <v>#VALUE!</v>
      </c>
      <c r="C4" s="65" t="e">
        <f>IF(B4="","",$A$5)</f>
        <v>#VALUE!</v>
      </c>
      <c r="D4" s="66" t="e">
        <f>IF(C4="","",INDEX(Tableaulistesenfants[Nom],MATCH(B4,Tableaulistesenfants[Séquence3],0),))</f>
        <v>#VALUE!</v>
      </c>
      <c r="E4" s="66" t="e">
        <f>IF(C4="","",INDEX(Tableaulistesenfants[Prénom],MATCH(B4,Tableaulistesenfants[Séquence3],0),))</f>
        <v>#VALUE!</v>
      </c>
      <c r="F4" s="65" t="e">
        <f>IF(C4="","",INDEX(Tableaulistesenfants[Classe],MATCH(B4,Tableaulistesenfants[Séquence3],0),))</f>
        <v>#VALUE!</v>
      </c>
      <c r="G4" s="65" t="e">
        <f>IF(C4="","",INDEX(Tableaulistesenfants[Dimanche],MATCH(B4,Tableaulistesenfants[Séquence3],0),))</f>
        <v>#VALUE!</v>
      </c>
      <c r="H4" s="67" t="e">
        <f>IF(C4="","",INDEX(Tableaulistesenfants[Mercredi],MATCH(B4,Tableaulistesenfants[Séquence3],0),))</f>
        <v>#VALUE!</v>
      </c>
      <c r="I4" s="60"/>
      <c r="J4" s="61"/>
    </row>
    <row r="5" spans="1:11" ht="15.75">
      <c r="A5" s="102">
        <v>158</v>
      </c>
      <c r="B5" s="101" t="e">
        <f>IF(ROW()-2&lt;=$K$3,ROW()-2,"")</f>
        <v>#VALUE!</v>
      </c>
      <c r="C5" s="65" t="e">
        <f>IF(B5="","",$A$5)</f>
        <v>#VALUE!</v>
      </c>
      <c r="D5" s="66" t="e">
        <f>IF(C5="","",INDEX(Tableaulistesenfants[Nom],MATCH(B5,Tableaulistesenfants[Séquence3],0),))</f>
        <v>#VALUE!</v>
      </c>
      <c r="E5" s="66" t="e">
        <f>IF(C5="","",INDEX(Tableaulistesenfants[Prénom],MATCH(B5,Tableaulistesenfants[Séquence3],0),))</f>
        <v>#VALUE!</v>
      </c>
      <c r="F5" s="65" t="e">
        <f>IF(C5="","",INDEX(Tableaulistesenfants[Classe],MATCH(B5,Tableaulistesenfants[Séquence3],0),))</f>
        <v>#VALUE!</v>
      </c>
      <c r="G5" s="65" t="e">
        <f>IF(C5="","",INDEX(Tableaulistesenfants[Dimanche],MATCH(B5,Tableaulistesenfants[Séquence3],0),))</f>
        <v>#VALUE!</v>
      </c>
      <c r="H5" s="67" t="e">
        <f>IF(C5="","",INDEX(Tableaulistesenfants[Mercredi],MATCH(B5,Tableaulistesenfants[Séquence3],0),))</f>
        <v>#VALUE!</v>
      </c>
      <c r="I5" s="60"/>
      <c r="J5" s="61"/>
    </row>
    <row r="6" spans="1:11" ht="15.75">
      <c r="A6" s="100"/>
      <c r="B6" s="101" t="e">
        <f>IF(ROW()-2&lt;=$K$3,ROW()-2,"")</f>
        <v>#VALUE!</v>
      </c>
      <c r="C6" s="65" t="e">
        <f>IF(B6="","",$A$5)</f>
        <v>#VALUE!</v>
      </c>
      <c r="D6" s="66" t="e">
        <f>IF(C6="","",INDEX(Tableaulistesenfants[Nom],MATCH(B6,Tableaulistesenfants[Séquence3],0),))</f>
        <v>#VALUE!</v>
      </c>
      <c r="E6" s="66" t="e">
        <f>IF(C6="","",INDEX(Tableaulistesenfants[Prénom],MATCH(B6,Tableaulistesenfants[Séquence3],0),))</f>
        <v>#VALUE!</v>
      </c>
      <c r="F6" s="65" t="e">
        <f>IF(C6="","",INDEX(Tableaulistesenfants[Classe],MATCH(B6,Tableaulistesenfants[Séquence3],0),))</f>
        <v>#VALUE!</v>
      </c>
      <c r="G6" s="65" t="e">
        <f>IF(C6="","",INDEX(Tableaulistesenfants[Dimanche],MATCH(B6,Tableaulistesenfants[Séquence3],0),))</f>
        <v>#VALUE!</v>
      </c>
      <c r="H6" s="67" t="e">
        <f>IF(C6="","",INDEX(Tableaulistesenfants[Mercredi],MATCH(B6,Tableaulistesenfants[Séquence3],0),))</f>
        <v>#VALUE!</v>
      </c>
      <c r="I6" s="60"/>
      <c r="J6" s="61"/>
    </row>
    <row r="7" spans="1:11" ht="16.5" thickBot="1">
      <c r="A7" s="103"/>
      <c r="B7" s="104" t="e">
        <f>IF(ROW()-2&lt;=$K$3,ROW()-2,"")</f>
        <v>#VALUE!</v>
      </c>
      <c r="C7" s="71" t="e">
        <f>IF(B7="","",$A$5)</f>
        <v>#VALUE!</v>
      </c>
      <c r="D7" s="72" t="e">
        <f>IF(C7="","",INDEX(Tableaulistesenfants[Nom],MATCH(B7,Tableaulistesenfants[Séquence3],0),))</f>
        <v>#VALUE!</v>
      </c>
      <c r="E7" s="72" t="e">
        <f>IF(C7="","",INDEX(Tableaulistesenfants[Prénom],MATCH(B7,Tableaulistesenfants[Séquence3],0),))</f>
        <v>#VALUE!</v>
      </c>
      <c r="F7" s="71" t="e">
        <f>IF(C7="","",INDEX(Tableaulistesenfants[Classe],MATCH(B7,Tableaulistesenfants[Séquence3],0),))</f>
        <v>#VALUE!</v>
      </c>
      <c r="G7" s="71" t="e">
        <f>IF(C7="","",INDEX(Tableaulistesenfants[Dimanche],MATCH(B7,Tableaulistesenfants[Séquence3],0),))</f>
        <v>#VALUE!</v>
      </c>
      <c r="H7" s="73" t="e">
        <f>IF(C7="","",INDEX(Tableaulistesenfants[Mercredi],MATCH(B7,Tableaulistesenfants[Séquence3],0),))</f>
        <v>#VALUE!</v>
      </c>
      <c r="I7" s="60"/>
      <c r="J7" s="61"/>
    </row>
    <row r="8" spans="1:11" s="77" customFormat="1" ht="16.5" thickBot="1">
      <c r="A8" s="74"/>
      <c r="B8" s="74"/>
      <c r="C8" s="74"/>
      <c r="D8" s="75"/>
      <c r="E8" s="75"/>
      <c r="F8" s="76"/>
      <c r="H8" s="78"/>
      <c r="I8" s="60"/>
      <c r="J8" s="61"/>
    </row>
    <row r="9" spans="1:11" ht="15.75">
      <c r="A9" s="55"/>
      <c r="B9" s="56" t="e">
        <f>IF(ROW()-8&lt;=$K$9,ROW()-8,"")</f>
        <v>#VALUE!</v>
      </c>
      <c r="C9" s="57" t="e">
        <f>IF(B9="","",$A$11)</f>
        <v>#VALUE!</v>
      </c>
      <c r="D9" s="58" t="e">
        <f>IF(C9="","",INDEX(Tableaulistesenfants[Nom],MATCH(B9,Tableaulistesenfants[Séquence4],0),))</f>
        <v>#VALUE!</v>
      </c>
      <c r="E9" s="58" t="e">
        <f>IF(C9="","",INDEX(Tableaulistesenfants[Prénom],MATCH(B9,Tableaulistesenfants[Séquence4],0),))</f>
        <v>#VALUE!</v>
      </c>
      <c r="F9" s="57" t="e">
        <f>IF(C9="","",INDEX(Tableaulistesenfants[Classe],MATCH(B9,Tableaulistesenfants[Séquence4],0),))</f>
        <v>#VALUE!</v>
      </c>
      <c r="G9" s="57" t="e">
        <f>IF(C9="","",INDEX(Tableaulistesenfants[Dimanche],MATCH(B9,Tableaulistesenfants[Séquence4],0),))</f>
        <v>#VALUE!</v>
      </c>
      <c r="H9" s="59" t="e">
        <f>IF(C9="","",INDEX(Tableaulistesenfants[Mercredi],MATCH(B9,Tableaulistesenfants[Séquence4],0),))</f>
        <v>#VALUE!</v>
      </c>
      <c r="I9" s="60"/>
      <c r="J9" s="61"/>
      <c r="K9" s="62" t="e">
        <f>SUM(Tableaulistesenfants[Occurrence3])</f>
        <v>#VALUE!</v>
      </c>
    </row>
    <row r="10" spans="1:11" ht="15.75">
      <c r="A10" s="63"/>
      <c r="B10" s="64" t="e">
        <f>IF(ROW()-8&lt;=$K$9,ROW()-8,"")</f>
        <v>#VALUE!</v>
      </c>
      <c r="C10" s="65" t="e">
        <f>IF(B10="","",$A$11)</f>
        <v>#VALUE!</v>
      </c>
      <c r="D10" s="66" t="e">
        <f>IF(C10="","",INDEX(Tableaulistesenfants[Nom],MATCH(B10,Tableaulistesenfants[Séquence4],0),))</f>
        <v>#VALUE!</v>
      </c>
      <c r="E10" s="66" t="e">
        <f>IF(C10="","",INDEX(Tableaulistesenfants[Prénom],MATCH(B10,Tableaulistesenfants[Séquence4],0),))</f>
        <v>#VALUE!</v>
      </c>
      <c r="F10" s="65" t="e">
        <f>IF(C10="","",INDEX(Tableaulistesenfants[Classe],MATCH(B10,Tableaulistesenfants[Séquence4],0),))</f>
        <v>#VALUE!</v>
      </c>
      <c r="G10" s="65" t="e">
        <f>IF(C10="","",INDEX(Tableaulistesenfants[Dimanche],MATCH(B10,Tableaulistesenfants[Séquence4],0),))</f>
        <v>#VALUE!</v>
      </c>
      <c r="H10" s="67" t="e">
        <f>IF(C10="","",INDEX(Tableaulistesenfants[Mercredi],MATCH(B10,Tableaulistesenfants[Séquence4],0),))</f>
        <v>#VALUE!</v>
      </c>
      <c r="I10" s="60"/>
      <c r="J10" s="61"/>
    </row>
    <row r="11" spans="1:11" ht="15.75">
      <c r="A11" s="68">
        <v>159</v>
      </c>
      <c r="B11" s="64" t="e">
        <f>IF(ROW()-8&lt;=$K$9,ROW()-8,"")</f>
        <v>#VALUE!</v>
      </c>
      <c r="C11" s="65" t="e">
        <f>IF(B11="","",$A$11)</f>
        <v>#VALUE!</v>
      </c>
      <c r="D11" s="66" t="e">
        <f>IF(C11="","",INDEX(Tableaulistesenfants[Nom],MATCH(B11,Tableaulistesenfants[Séquence4],0),))</f>
        <v>#VALUE!</v>
      </c>
      <c r="E11" s="66" t="e">
        <f>IF(C11="","",INDEX(Tableaulistesenfants[Prénom],MATCH(B11,Tableaulistesenfants[Séquence4],0),))</f>
        <v>#VALUE!</v>
      </c>
      <c r="F11" s="65" t="e">
        <f>IF(C11="","",INDEX(Tableaulistesenfants[Classe],MATCH(B11,Tableaulistesenfants[Séquence4],0),))</f>
        <v>#VALUE!</v>
      </c>
      <c r="G11" s="65" t="e">
        <f>IF(C11="","",INDEX(Tableaulistesenfants[Dimanche],MATCH(B11,Tableaulistesenfants[Séquence4],0),))</f>
        <v>#VALUE!</v>
      </c>
      <c r="H11" s="67" t="e">
        <f>IF(C11="","",INDEX(Tableaulistesenfants[Mercredi],MATCH(B11,Tableaulistesenfants[Séquence4],0),))</f>
        <v>#VALUE!</v>
      </c>
      <c r="I11" s="60"/>
      <c r="J11" s="61"/>
    </row>
    <row r="12" spans="1:11" ht="15.75">
      <c r="A12" s="63"/>
      <c r="B12" s="64" t="e">
        <f>IF(ROW()-8&lt;=$K$9,ROW()-8,"")</f>
        <v>#VALUE!</v>
      </c>
      <c r="C12" s="65" t="e">
        <f>IF(B12="","",$A$11)</f>
        <v>#VALUE!</v>
      </c>
      <c r="D12" s="66" t="e">
        <f>IF(C12="","",INDEX(Tableaulistesenfants[Nom],MATCH(B12,Tableaulistesenfants[Séquence4],0),))</f>
        <v>#VALUE!</v>
      </c>
      <c r="E12" s="66" t="e">
        <f>IF(C12="","",INDEX(Tableaulistesenfants[Prénom],MATCH(B12,Tableaulistesenfants[Séquence4],0),))</f>
        <v>#VALUE!</v>
      </c>
      <c r="F12" s="65" t="e">
        <f>IF(C12="","",INDEX(Tableaulistesenfants[Classe],MATCH(B12,Tableaulistesenfants[Séquence4],0),))</f>
        <v>#VALUE!</v>
      </c>
      <c r="G12" s="65" t="e">
        <f>IF(C12="","",INDEX(Tableaulistesenfants[Dimanche],MATCH(B12,Tableaulistesenfants[Séquence4],0),))</f>
        <v>#VALUE!</v>
      </c>
      <c r="H12" s="67" t="e">
        <f>IF(C12="","",INDEX(Tableaulistesenfants[Mercredi],MATCH(B12,Tableaulistesenfants[Séquence4],0),))</f>
        <v>#VALUE!</v>
      </c>
      <c r="I12" s="60"/>
      <c r="J12" s="61"/>
    </row>
    <row r="13" spans="1:11" ht="16.5" thickBot="1">
      <c r="A13" s="69"/>
      <c r="B13" s="70" t="e">
        <f>IF(ROW()-8&lt;=$K$9,ROW()-8,"")</f>
        <v>#VALUE!</v>
      </c>
      <c r="C13" s="71" t="e">
        <f>IF(B13="","",$A$11)</f>
        <v>#VALUE!</v>
      </c>
      <c r="D13" s="72" t="e">
        <f>IF(C13="","",INDEX(Tableaulistesenfants[Nom],MATCH(B13,Tableaulistesenfants[Séquence4],0),))</f>
        <v>#VALUE!</v>
      </c>
      <c r="E13" s="72" t="e">
        <f>IF(C13="","",INDEX(Tableaulistesenfants[Prénom],MATCH(B13,Tableaulistesenfants[Séquence4],0),))</f>
        <v>#VALUE!</v>
      </c>
      <c r="F13" s="71" t="e">
        <f>IF(C13="","",INDEX(Tableaulistesenfants[Classe],MATCH(B13,Tableaulistesenfants[Séquence4],0),))</f>
        <v>#VALUE!</v>
      </c>
      <c r="G13" s="71" t="e">
        <f>IF(C13="","",INDEX(Tableaulistesenfants[Dimanche],MATCH(B13,Tableaulistesenfants[Séquence4],0),))</f>
        <v>#VALUE!</v>
      </c>
      <c r="H13" s="73" t="e">
        <f>IF(C13="","",INDEX(Tableaulistesenfants[Mercredi],MATCH(B13,Tableaulistesenfants[Séquence4],0),))</f>
        <v>#VALUE!</v>
      </c>
      <c r="I13" s="60"/>
      <c r="J13" s="61"/>
    </row>
    <row r="14" spans="1:11" s="77" customFormat="1" ht="16.5" thickBot="1">
      <c r="A14" s="74"/>
      <c r="B14" s="74"/>
      <c r="C14" s="74"/>
      <c r="D14" s="79"/>
      <c r="E14" s="79"/>
      <c r="F14" s="80"/>
      <c r="H14" s="78"/>
      <c r="I14" s="60"/>
      <c r="J14" s="61"/>
    </row>
    <row r="15" spans="1:11" ht="15.75">
      <c r="A15" s="81"/>
      <c r="B15" s="56" t="e">
        <f>IF(ROW()-14&lt;=$K$15,ROW()-14,"")</f>
        <v>#VALUE!</v>
      </c>
      <c r="C15" s="57" t="e">
        <f>IF(B15="","",$A$17)</f>
        <v>#VALUE!</v>
      </c>
      <c r="D15" s="58" t="e">
        <f>IF(C15="","",INDEX(Tableaulistesenfants[Nom],MATCH(B15,Tableaulistesenfants[Séquence5],0),))</f>
        <v>#VALUE!</v>
      </c>
      <c r="E15" s="58" t="e">
        <f>IF(C15="","",INDEX(Tableaulistesenfants[Prénom],MATCH(B15,Tableaulistesenfants[Séquence5],0),))</f>
        <v>#VALUE!</v>
      </c>
      <c r="F15" s="57" t="e">
        <f>IF(C15="","",INDEX(Tableaulistesenfants[Classe],MATCH(B15,Tableaulistesenfants[Séquence5],0),))</f>
        <v>#VALUE!</v>
      </c>
      <c r="G15" s="57" t="e">
        <f>IF(C15="","",INDEX(Tableaulistesenfants[Dimanche],MATCH(B15,Tableaulistesenfants[Séquence5],0),))</f>
        <v>#VALUE!</v>
      </c>
      <c r="H15" s="59" t="e">
        <f>IF(C15="","",INDEX(Tableaulistesenfants[Mercredi],MATCH(B15,Tableaulistesenfants[Séquence5],0),))</f>
        <v>#VALUE!</v>
      </c>
      <c r="I15" s="60"/>
      <c r="J15" s="61"/>
      <c r="K15" s="62" t="e">
        <f>SUM(Tableaulistesenfants[Occurrence4])</f>
        <v>#VALUE!</v>
      </c>
    </row>
    <row r="16" spans="1:11" ht="15.75">
      <c r="A16" s="68"/>
      <c r="B16" s="64" t="e">
        <f>IF(ROW()-14&lt;=$K$15,ROW()-14,"")</f>
        <v>#VALUE!</v>
      </c>
      <c r="C16" s="65" t="e">
        <f>IF(B16="","",$A$17)</f>
        <v>#VALUE!</v>
      </c>
      <c r="D16" s="66" t="e">
        <f>IF(C16="","",INDEX(Tableaulistesenfants[Nom],MATCH(B16,Tableaulistesenfants[Séquence5],0),))</f>
        <v>#VALUE!</v>
      </c>
      <c r="E16" s="66" t="e">
        <f>IF(C16="","",INDEX(Tableaulistesenfants[Prénom],MATCH(B16,Tableaulistesenfants[Séquence5],0),))</f>
        <v>#VALUE!</v>
      </c>
      <c r="F16" s="65" t="e">
        <f>IF(C16="","",INDEX(Tableaulistesenfants[Classe],MATCH(B16,Tableaulistesenfants[Séquence5],0),))</f>
        <v>#VALUE!</v>
      </c>
      <c r="G16" s="65" t="e">
        <f>IF(C16="","",INDEX(Tableaulistesenfants[Dimanche],MATCH(B16,Tableaulistesenfants[Séquence5],0),))</f>
        <v>#VALUE!</v>
      </c>
      <c r="H16" s="67" t="e">
        <f>IF(C16="","",INDEX(Tableaulistesenfants[Mercredi],MATCH(B16,Tableaulistesenfants[Séquence5],0),))</f>
        <v>#VALUE!</v>
      </c>
      <c r="I16" s="60"/>
      <c r="J16" s="61"/>
    </row>
    <row r="17" spans="1:11" ht="15.75">
      <c r="A17" s="68">
        <v>160</v>
      </c>
      <c r="B17" s="64" t="e">
        <f>IF(ROW()-14&lt;=$K$15,ROW()-14,"")</f>
        <v>#VALUE!</v>
      </c>
      <c r="C17" s="65" t="e">
        <f>IF(B17="","",$A$17)</f>
        <v>#VALUE!</v>
      </c>
      <c r="D17" s="66" t="e">
        <f>IF(C17="","",INDEX(Tableaulistesenfants[Nom],MATCH(B17,Tableaulistesenfants[Séquence5],0),))</f>
        <v>#VALUE!</v>
      </c>
      <c r="E17" s="66" t="e">
        <f>IF(C17="","",INDEX(Tableaulistesenfants[Prénom],MATCH(B17,Tableaulistesenfants[Séquence5],0),))</f>
        <v>#VALUE!</v>
      </c>
      <c r="F17" s="65" t="e">
        <f>IF(C17="","",INDEX(Tableaulistesenfants[Classe],MATCH(B17,Tableaulistesenfants[Séquence5],0),))</f>
        <v>#VALUE!</v>
      </c>
      <c r="G17" s="65" t="e">
        <f>IF(C17="","",INDEX(Tableaulistesenfants[Dimanche],MATCH(B17,Tableaulistesenfants[Séquence5],0),))</f>
        <v>#VALUE!</v>
      </c>
      <c r="H17" s="67" t="e">
        <f>IF(C17="","",INDEX(Tableaulistesenfants[Mercredi],MATCH(B17,Tableaulistesenfants[Séquence5],0),))</f>
        <v>#VALUE!</v>
      </c>
      <c r="I17" s="60"/>
      <c r="J17" s="61"/>
    </row>
    <row r="18" spans="1:11" ht="15.75">
      <c r="A18" s="68"/>
      <c r="B18" s="64" t="e">
        <f>IF(ROW()-14&lt;=$K$15,ROW()-14,"")</f>
        <v>#VALUE!</v>
      </c>
      <c r="C18" s="65" t="e">
        <f>IF(B18="","",$A$17)</f>
        <v>#VALUE!</v>
      </c>
      <c r="D18" s="66" t="e">
        <f>IF(C18="","",INDEX(Tableaulistesenfants[Nom],MATCH(B18,Tableaulistesenfants[Séquence5],0),))</f>
        <v>#VALUE!</v>
      </c>
      <c r="E18" s="66" t="e">
        <f>IF(C18="","",INDEX(Tableaulistesenfants[Prénom],MATCH(B18,Tableaulistesenfants[Séquence5],0),))</f>
        <v>#VALUE!</v>
      </c>
      <c r="F18" s="65" t="e">
        <f>IF(C18="","",INDEX(Tableaulistesenfants[Classe],MATCH(B18,Tableaulistesenfants[Séquence5],0),))</f>
        <v>#VALUE!</v>
      </c>
      <c r="G18" s="65" t="e">
        <f>IF(C18="","",INDEX(Tableaulistesenfants[Dimanche],MATCH(B18,Tableaulistesenfants[Séquence5],0),))</f>
        <v>#VALUE!</v>
      </c>
      <c r="H18" s="67" t="e">
        <f>IF(C18="","",INDEX(Tableaulistesenfants[Mercredi],MATCH(B18,Tableaulistesenfants[Séquence5],0),))</f>
        <v>#VALUE!</v>
      </c>
      <c r="I18" s="60"/>
      <c r="J18" s="61"/>
    </row>
    <row r="19" spans="1:11" ht="16.5" thickBot="1">
      <c r="A19" s="82"/>
      <c r="B19" s="70" t="e">
        <f>IF(ROW()-14&lt;=$K$15,ROW()-14,"")</f>
        <v>#VALUE!</v>
      </c>
      <c r="C19" s="71" t="e">
        <f>IF(B19="","",$A$17)</f>
        <v>#VALUE!</v>
      </c>
      <c r="D19" s="72" t="e">
        <f>IF(C19="","",INDEX(Tableaulistesenfants[Nom],MATCH(B19,Tableaulistesenfants[Séquence5],0),))</f>
        <v>#VALUE!</v>
      </c>
      <c r="E19" s="72" t="e">
        <f>IF(C19="","",INDEX(Tableaulistesenfants[Prénom],MATCH(B19,Tableaulistesenfants[Séquence5],0),))</f>
        <v>#VALUE!</v>
      </c>
      <c r="F19" s="71" t="e">
        <f>IF(C19="","",INDEX(Tableaulistesenfants[Classe],MATCH(B19,Tableaulistesenfants[Séquence5],0),))</f>
        <v>#VALUE!</v>
      </c>
      <c r="G19" s="71" t="e">
        <f>IF(C19="","",INDEX(Tableaulistesenfants[Dimanche],MATCH(B19,Tableaulistesenfants[Séquence5],0),))</f>
        <v>#VALUE!</v>
      </c>
      <c r="H19" s="73" t="e">
        <f>IF(C19="","",INDEX(Tableaulistesenfants[Mercredi],MATCH(B19,Tableaulistesenfants[Séquence5],0),))</f>
        <v>#VALUE!</v>
      </c>
      <c r="I19" s="60"/>
      <c r="J19" s="61"/>
    </row>
    <row r="20" spans="1:11" s="77" customFormat="1" ht="16.5" thickBot="1">
      <c r="A20" s="74"/>
      <c r="B20" s="74"/>
      <c r="C20" s="74"/>
      <c r="D20" s="79"/>
      <c r="E20" s="79"/>
      <c r="F20" s="80"/>
      <c r="H20" s="78"/>
      <c r="I20" s="60"/>
      <c r="J20" s="61"/>
    </row>
    <row r="21" spans="1:11" ht="15.75">
      <c r="A21" s="81"/>
      <c r="B21" s="56" t="e">
        <f>IF(ROW()-20&lt;=$K$21,ROW()-20,"")</f>
        <v>#VALUE!</v>
      </c>
      <c r="C21" s="57" t="e">
        <f>IF(B21="","",$A$23)</f>
        <v>#VALUE!</v>
      </c>
      <c r="D21" s="58" t="e">
        <f>IF(C21="","",INDEX(Tableaulistesenfants[Nom],MATCH(B21,Tableaulistesenfants[Séquence6],0),))</f>
        <v>#VALUE!</v>
      </c>
      <c r="E21" s="58" t="e">
        <f>IF(C21="","",INDEX(Tableaulistesenfants[Prénom],MATCH(B21,Tableaulistesenfants[Séquence6],0),))</f>
        <v>#VALUE!</v>
      </c>
      <c r="F21" s="57" t="e">
        <f>IF(C21="","",INDEX(Tableaulistesenfants[Classe],MATCH(B21,Tableaulistesenfants[Séquence6],0),))</f>
        <v>#VALUE!</v>
      </c>
      <c r="G21" s="57" t="e">
        <f>IF(C21="","",INDEX(Tableaulistesenfants[Dimanche],MATCH(B21,Tableaulistesenfants[Séquence6],0),))</f>
        <v>#VALUE!</v>
      </c>
      <c r="H21" s="59" t="e">
        <f>IF(C21="","",INDEX(Tableaulistesenfants[Mercredi],MATCH(B21,Tableaulistesenfants[Séquence6],0),))</f>
        <v>#VALUE!</v>
      </c>
      <c r="I21" s="60"/>
      <c r="J21" s="61"/>
      <c r="K21" s="62" t="e">
        <f>SUM(Tableaulistesenfants[Occurrence5])</f>
        <v>#VALUE!</v>
      </c>
    </row>
    <row r="22" spans="1:11" ht="15.75">
      <c r="A22" s="68"/>
      <c r="B22" s="64" t="e">
        <f>IF(ROW()-20&lt;=$K$21,ROW()-20,"")</f>
        <v>#VALUE!</v>
      </c>
      <c r="C22" s="65" t="e">
        <f>IF(B22="","",$A$23)</f>
        <v>#VALUE!</v>
      </c>
      <c r="D22" s="66" t="e">
        <f>IF(C22="","",INDEX(Tableaulistesenfants[Nom],MATCH(B22,Tableaulistesenfants[Séquence6],0),))</f>
        <v>#VALUE!</v>
      </c>
      <c r="E22" s="66" t="e">
        <f>IF(C22="","",INDEX(Tableaulistesenfants[Prénom],MATCH(B22,Tableaulistesenfants[Séquence6],0),))</f>
        <v>#VALUE!</v>
      </c>
      <c r="F22" s="65" t="e">
        <f>IF(C22="","",INDEX(Tableaulistesenfants[Classe],MATCH(B22,Tableaulistesenfants[Séquence6],0),))</f>
        <v>#VALUE!</v>
      </c>
      <c r="G22" s="65" t="e">
        <f>IF(C22="","",INDEX(Tableaulistesenfants[Dimanche],MATCH(B22,Tableaulistesenfants[Séquence6],0),))</f>
        <v>#VALUE!</v>
      </c>
      <c r="H22" s="67" t="e">
        <f>IF(C22="","",INDEX(Tableaulistesenfants[Mercredi],MATCH(B22,Tableaulistesenfants[Séquence6],0),))</f>
        <v>#VALUE!</v>
      </c>
      <c r="I22" s="60"/>
      <c r="J22" s="61"/>
    </row>
    <row r="23" spans="1:11" ht="15.75">
      <c r="A23" s="68">
        <v>167</v>
      </c>
      <c r="B23" s="64" t="e">
        <f>IF(ROW()-20&lt;=$K$21,ROW()-20,"")</f>
        <v>#VALUE!</v>
      </c>
      <c r="C23" s="65" t="e">
        <f>IF(B23="","",$A$23)</f>
        <v>#VALUE!</v>
      </c>
      <c r="D23" s="66" t="e">
        <f>IF(C23="","",INDEX(Tableaulistesenfants[Nom],MATCH(B23,Tableaulistesenfants[Séquence6],0),))</f>
        <v>#VALUE!</v>
      </c>
      <c r="E23" s="66" t="e">
        <f>IF(C23="","",INDEX(Tableaulistesenfants[Prénom],MATCH(B23,Tableaulistesenfants[Séquence6],0),))</f>
        <v>#VALUE!</v>
      </c>
      <c r="F23" s="65" t="e">
        <f>IF(C23="","",INDEX(Tableaulistesenfants[Classe],MATCH(B23,Tableaulistesenfants[Séquence6],0),))</f>
        <v>#VALUE!</v>
      </c>
      <c r="G23" s="65" t="e">
        <f>IF(C23="","",INDEX(Tableaulistesenfants[Dimanche],MATCH(B23,Tableaulistesenfants[Séquence6],0),))</f>
        <v>#VALUE!</v>
      </c>
      <c r="H23" s="67" t="e">
        <f>IF(C23="","",INDEX(Tableaulistesenfants[Mercredi],MATCH(B23,Tableaulistesenfants[Séquence6],0),))</f>
        <v>#VALUE!</v>
      </c>
      <c r="I23" s="60"/>
      <c r="J23" s="61"/>
    </row>
    <row r="24" spans="1:11" ht="15.75">
      <c r="A24" s="68"/>
      <c r="B24" s="64" t="e">
        <f>IF(ROW()-20&lt;=$K$21,ROW()-20,"")</f>
        <v>#VALUE!</v>
      </c>
      <c r="C24" s="65" t="e">
        <f>IF(B24="","",$A$23)</f>
        <v>#VALUE!</v>
      </c>
      <c r="D24" s="66" t="e">
        <f>IF(C24="","",INDEX(Tableaulistesenfants[Nom],MATCH(B24,Tableaulistesenfants[Séquence6],0),))</f>
        <v>#VALUE!</v>
      </c>
      <c r="E24" s="66" t="e">
        <f>IF(C24="","",INDEX(Tableaulistesenfants[Prénom],MATCH(B24,Tableaulistesenfants[Séquence6],0),))</f>
        <v>#VALUE!</v>
      </c>
      <c r="F24" s="65" t="e">
        <f>IF(C24="","",INDEX(Tableaulistesenfants[Classe],MATCH(B24,Tableaulistesenfants[Séquence6],0),))</f>
        <v>#VALUE!</v>
      </c>
      <c r="G24" s="65" t="e">
        <f>IF(C24="","",INDEX(Tableaulistesenfants[Dimanche],MATCH(B24,Tableaulistesenfants[Séquence6],0),))</f>
        <v>#VALUE!</v>
      </c>
      <c r="H24" s="67" t="e">
        <f>IF(C24="","",INDEX(Tableaulistesenfants[Mercredi],MATCH(B24,Tableaulistesenfants[Séquence6],0),))</f>
        <v>#VALUE!</v>
      </c>
      <c r="I24" s="60"/>
      <c r="J24" s="61"/>
    </row>
    <row r="25" spans="1:11" ht="16.5" thickBot="1">
      <c r="A25" s="82"/>
      <c r="B25" s="70" t="e">
        <f>IF(ROW()-20&lt;=$K$21,ROW()-20,"")</f>
        <v>#VALUE!</v>
      </c>
      <c r="C25" s="71" t="e">
        <f>IF(B25="","",$A$23)</f>
        <v>#VALUE!</v>
      </c>
      <c r="D25" s="72" t="e">
        <f>IF(C25="","",INDEX(Tableaulistesenfants[Nom],MATCH(B25,Tableaulistesenfants[Séquence6],0),))</f>
        <v>#VALUE!</v>
      </c>
      <c r="E25" s="72" t="e">
        <f>IF(C25="","",INDEX(Tableaulistesenfants[Prénom],MATCH(B25,Tableaulistesenfants[Séquence6],0),))</f>
        <v>#VALUE!</v>
      </c>
      <c r="F25" s="71" t="e">
        <f>IF(C25="","",INDEX(Tableaulistesenfants[Classe],MATCH(B25,Tableaulistesenfants[Séquence6],0),))</f>
        <v>#VALUE!</v>
      </c>
      <c r="G25" s="71" t="e">
        <f>IF(C25="","",INDEX(Tableaulistesenfants[Dimanche],MATCH(B25,Tableaulistesenfants[Séquence6],0),))</f>
        <v>#VALUE!</v>
      </c>
      <c r="H25" s="73" t="e">
        <f>IF(C25="","",INDEX(Tableaulistesenfants[Mercredi],MATCH(B25,Tableaulistesenfants[Séquence6],0),))</f>
        <v>#VALUE!</v>
      </c>
      <c r="I25" s="60"/>
      <c r="J25" s="61"/>
    </row>
    <row r="26" spans="1:11" s="77" customFormat="1" ht="16.5" thickBot="1">
      <c r="A26" s="74"/>
      <c r="B26" s="74"/>
      <c r="C26" s="74"/>
      <c r="D26" s="79"/>
      <c r="E26" s="79"/>
      <c r="F26" s="80"/>
      <c r="H26" s="78"/>
      <c r="I26" s="60"/>
      <c r="J26" s="61"/>
    </row>
    <row r="27" spans="1:11" ht="15.75">
      <c r="A27" s="81"/>
      <c r="B27" s="56" t="e">
        <f>IF(ROW()-26&lt;=$K$27,ROW()-26,"")</f>
        <v>#VALUE!</v>
      </c>
      <c r="C27" s="57" t="e">
        <f>IF(B27="","",$A$29)</f>
        <v>#VALUE!</v>
      </c>
      <c r="D27" s="58" t="e">
        <f>IF(C27="","",INDEX(Tableaulistesenfants[Nom],MATCH(B27,Tableaulistesenfants[Séquence7],0),))</f>
        <v>#VALUE!</v>
      </c>
      <c r="E27" s="58" t="e">
        <f>IF(C27="","",INDEX(Tableaulistesenfants[Prénom],MATCH(B27,Tableaulistesenfants[Séquence7],0),))</f>
        <v>#VALUE!</v>
      </c>
      <c r="F27" s="57" t="e">
        <f>IF(C27="","",INDEX(Tableaulistesenfants[Classe],MATCH(B27,Tableaulistesenfants[Séquence7],0),))</f>
        <v>#VALUE!</v>
      </c>
      <c r="G27" s="57" t="e">
        <f>IF(C27="","",INDEX(Tableaulistesenfants[Dimanche],MATCH(B27,Tableaulistesenfants[Séquence7],0),))</f>
        <v>#VALUE!</v>
      </c>
      <c r="H27" s="59" t="e">
        <f>IF(C27="","",INDEX(Tableaulistesenfants[Mercredi],MATCH(B27,Tableaulistesenfants[Séquence7],0),))</f>
        <v>#VALUE!</v>
      </c>
      <c r="I27" s="60"/>
      <c r="J27" s="61"/>
      <c r="K27" s="62" t="e">
        <f>SUM(Tableaulistesenfants[Occurrence6])</f>
        <v>#VALUE!</v>
      </c>
    </row>
    <row r="28" spans="1:11" ht="15.75">
      <c r="A28" s="68"/>
      <c r="B28" s="64" t="e">
        <f>IF(ROW()-26&lt;=$K$27,ROW()-26,"")</f>
        <v>#VALUE!</v>
      </c>
      <c r="C28" s="65" t="e">
        <f>IF(B28="","",$A$29)</f>
        <v>#VALUE!</v>
      </c>
      <c r="D28" s="66" t="e">
        <f>IF(C28="","",INDEX(Tableaulistesenfants[Nom],MATCH(B28,Tableaulistesenfants[Séquence7],0),))</f>
        <v>#VALUE!</v>
      </c>
      <c r="E28" s="66" t="e">
        <f>IF(C28="","",INDEX(Tableaulistesenfants[Prénom],MATCH(B28,Tableaulistesenfants[Séquence7],0),))</f>
        <v>#VALUE!</v>
      </c>
      <c r="F28" s="65" t="e">
        <f>IF(C28="","",INDEX(Tableaulistesenfants[Classe],MATCH(B28,Tableaulistesenfants[Séquence7],0),))</f>
        <v>#VALUE!</v>
      </c>
      <c r="G28" s="65" t="e">
        <f>IF(C28="","",INDEX(Tableaulistesenfants[Dimanche],MATCH(B28,Tableaulistesenfants[Séquence7],0),))</f>
        <v>#VALUE!</v>
      </c>
      <c r="H28" s="67" t="e">
        <f>IF(C28="","",INDEX(Tableaulistesenfants[Mercredi],MATCH(B28,Tableaulistesenfants[Séquence7],0),))</f>
        <v>#VALUE!</v>
      </c>
      <c r="I28" s="60"/>
      <c r="J28" s="61"/>
    </row>
    <row r="29" spans="1:11" ht="15.75">
      <c r="A29" s="68">
        <v>168</v>
      </c>
      <c r="B29" s="64" t="e">
        <f>IF(ROW()-26&lt;=$K$27,ROW()-26,"")</f>
        <v>#VALUE!</v>
      </c>
      <c r="C29" s="65" t="e">
        <f>IF(B29="","",$A$29)</f>
        <v>#VALUE!</v>
      </c>
      <c r="D29" s="66" t="e">
        <f>IF(C29="","",INDEX(Tableaulistesenfants[Nom],MATCH(B29,Tableaulistesenfants[Séquence7],0),))</f>
        <v>#VALUE!</v>
      </c>
      <c r="E29" s="66" t="e">
        <f>IF(C29="","",INDEX(Tableaulistesenfants[Prénom],MATCH(B29,Tableaulistesenfants[Séquence7],0),))</f>
        <v>#VALUE!</v>
      </c>
      <c r="F29" s="65" t="e">
        <f>IF(C29="","",INDEX(Tableaulistesenfants[Classe],MATCH(B29,Tableaulistesenfants[Séquence7],0),))</f>
        <v>#VALUE!</v>
      </c>
      <c r="G29" s="65" t="e">
        <f>IF(C29="","",INDEX(Tableaulistesenfants[Dimanche],MATCH(B29,Tableaulistesenfants[Séquence7],0),))</f>
        <v>#VALUE!</v>
      </c>
      <c r="H29" s="67" t="e">
        <f>IF(C29="","",INDEX(Tableaulistesenfants[Mercredi],MATCH(B29,Tableaulistesenfants[Séquence7],0),))</f>
        <v>#VALUE!</v>
      </c>
      <c r="I29" s="60"/>
      <c r="J29" s="61"/>
    </row>
    <row r="30" spans="1:11" ht="15.75">
      <c r="A30" s="68"/>
      <c r="B30" s="64" t="e">
        <f>IF(ROW()-26&lt;=$K$27,ROW()-26,"")</f>
        <v>#VALUE!</v>
      </c>
      <c r="C30" s="65" t="e">
        <f>IF(B30="","",$A$29)</f>
        <v>#VALUE!</v>
      </c>
      <c r="D30" s="66" t="e">
        <f>IF(C30="","",INDEX(Tableaulistesenfants[Nom],MATCH(B30,Tableaulistesenfants[Séquence7],0),))</f>
        <v>#VALUE!</v>
      </c>
      <c r="E30" s="66" t="e">
        <f>IF(C30="","",INDEX(Tableaulistesenfants[Prénom],MATCH(B30,Tableaulistesenfants[Séquence7],0),))</f>
        <v>#VALUE!</v>
      </c>
      <c r="F30" s="65" t="e">
        <f>IF(C30="","",INDEX(Tableaulistesenfants[Classe],MATCH(B30,Tableaulistesenfants[Séquence7],0),))</f>
        <v>#VALUE!</v>
      </c>
      <c r="G30" s="65" t="e">
        <f>IF(C30="","",INDEX(Tableaulistesenfants[Dimanche],MATCH(B30,Tableaulistesenfants[Séquence7],0),))</f>
        <v>#VALUE!</v>
      </c>
      <c r="H30" s="67" t="e">
        <f>IF(C30="","",INDEX(Tableaulistesenfants[Mercredi],MATCH(B30,Tableaulistesenfants[Séquence7],0),))</f>
        <v>#VALUE!</v>
      </c>
      <c r="I30" s="60"/>
      <c r="J30" s="61"/>
    </row>
    <row r="31" spans="1:11" ht="16.5" thickBot="1">
      <c r="A31" s="82"/>
      <c r="B31" s="70" t="e">
        <f>IF(ROW()-26&lt;=$K$27,ROW()-26,"")</f>
        <v>#VALUE!</v>
      </c>
      <c r="C31" s="71" t="e">
        <f>IF(B31="","",$A$29)</f>
        <v>#VALUE!</v>
      </c>
      <c r="D31" s="72" t="e">
        <f>IF(C31="","",INDEX(Tableaulistesenfants[Nom],MATCH(B31,Tableaulistesenfants[Séquence7],0),))</f>
        <v>#VALUE!</v>
      </c>
      <c r="E31" s="72" t="e">
        <f>IF(C31="","",INDEX(Tableaulistesenfants[Prénom],MATCH(B31,Tableaulistesenfants[Séquence7],0),))</f>
        <v>#VALUE!</v>
      </c>
      <c r="F31" s="71" t="e">
        <f>IF(C31="","",INDEX(Tableaulistesenfants[Classe],MATCH(B31,Tableaulistesenfants[Séquence7],0),))</f>
        <v>#VALUE!</v>
      </c>
      <c r="G31" s="71" t="e">
        <f>IF(C31="","",INDEX(Tableaulistesenfants[Dimanche],MATCH(B31,Tableaulistesenfants[Séquence7],0),))</f>
        <v>#VALUE!</v>
      </c>
      <c r="H31" s="73" t="e">
        <f>IF(C31="","",INDEX(Tableaulistesenfants[Mercredi],MATCH(B31,Tableaulistesenfants[Séquence7],0),))</f>
        <v>#VALUE!</v>
      </c>
      <c r="I31" s="60"/>
      <c r="J31" s="61"/>
    </row>
    <row r="32" spans="1:11" s="77" customFormat="1" ht="16.5" thickBot="1">
      <c r="A32" s="74"/>
      <c r="B32" s="74"/>
      <c r="C32" s="74"/>
      <c r="D32" s="79"/>
      <c r="E32" s="79"/>
      <c r="F32" s="89" t="str">
        <f>IF(C32="","",INDEX(Tableaulistesenfants[Classe],MATCH(B32,Tableaulistesenfants[Séquence7],0),))</f>
        <v/>
      </c>
      <c r="H32" s="78"/>
      <c r="I32" s="60"/>
      <c r="J32" s="61"/>
    </row>
    <row r="33" spans="1:11" ht="15.75">
      <c r="A33" s="81"/>
      <c r="B33" s="56" t="e">
        <f>IF(ROW()-32&lt;=$K$33,ROW()-32,"")</f>
        <v>#VALUE!</v>
      </c>
      <c r="C33" s="57" t="e">
        <f>IF(B33="","",$A$35)</f>
        <v>#VALUE!</v>
      </c>
      <c r="D33" s="58" t="e">
        <f>IF(C33="","",INDEX(Tableaulistesenfants[Nom],MATCH(B33,Tableaulistesenfants[Séquence8],0),))</f>
        <v>#VALUE!</v>
      </c>
      <c r="E33" s="58" t="e">
        <f>IF(C33="","",INDEX(Tableaulistesenfants[Prénom],MATCH(B33,Tableaulistesenfants[Séquence8],0),))</f>
        <v>#VALUE!</v>
      </c>
      <c r="F33" s="57" t="e">
        <f>IF(C33="","",INDEX(Tableaulistesenfants[Classe],MATCH(B33,Tableaulistesenfants[Séquence8],0),))</f>
        <v>#VALUE!</v>
      </c>
      <c r="G33" s="57" t="e">
        <f>IF(C33="","",INDEX(Tableaulistesenfants[Dimanche],MATCH(B33,Tableaulistesenfants[Séquence8],0),))</f>
        <v>#VALUE!</v>
      </c>
      <c r="H33" s="59" t="e">
        <f>IF(C33="","",INDEX(Tableaulistesenfants[Mercredi],MATCH(B33,Tableaulistesenfants[Séquence8],0),))</f>
        <v>#VALUE!</v>
      </c>
      <c r="I33" s="60"/>
      <c r="J33" s="61"/>
      <c r="K33" s="62" t="e">
        <f>SUM(Tableaulistesenfants[Occurrence7])</f>
        <v>#VALUE!</v>
      </c>
    </row>
    <row r="34" spans="1:11" ht="15.75">
      <c r="A34" s="68"/>
      <c r="B34" s="64" t="e">
        <f>IF(ROW()-32&lt;=$K$33,ROW()-32,"")</f>
        <v>#VALUE!</v>
      </c>
      <c r="C34" s="65" t="e">
        <f>IF(B34="","",$A$35)</f>
        <v>#VALUE!</v>
      </c>
      <c r="D34" s="66" t="e">
        <f>IF(C34="","",INDEX(Tableaulistesenfants[Nom],MATCH(B34,Tableaulistesenfants[Séquence8],0),))</f>
        <v>#VALUE!</v>
      </c>
      <c r="E34" s="66" t="e">
        <f>IF(C34="","",INDEX(Tableaulistesenfants[Prénom],MATCH(B34,Tableaulistesenfants[Séquence8],0),))</f>
        <v>#VALUE!</v>
      </c>
      <c r="F34" s="65" t="e">
        <f>IF(C34="","",INDEX(Tableaulistesenfants[Classe],MATCH(B34,Tableaulistesenfants[Séquence8],0),))</f>
        <v>#VALUE!</v>
      </c>
      <c r="G34" s="65" t="e">
        <f>IF(C34="","",INDEX(Tableaulistesenfants[Dimanche],MATCH(B34,Tableaulistesenfants[Séquence8],0),))</f>
        <v>#VALUE!</v>
      </c>
      <c r="H34" s="67" t="e">
        <f>IF(C34="","",INDEX(Tableaulistesenfants[Mercredi],MATCH(B34,Tableaulistesenfants[Séquence8],0),))</f>
        <v>#VALUE!</v>
      </c>
      <c r="I34" s="60"/>
      <c r="J34" s="61"/>
    </row>
    <row r="35" spans="1:11" ht="15.75">
      <c r="A35" s="68">
        <v>166</v>
      </c>
      <c r="B35" s="64" t="e">
        <f>IF(ROW()-32&lt;=$K$33,ROW()-32,"")</f>
        <v>#VALUE!</v>
      </c>
      <c r="C35" s="65" t="e">
        <f>IF(B35="","",$A$35)</f>
        <v>#VALUE!</v>
      </c>
      <c r="D35" s="66" t="e">
        <f>IF(C35="","",INDEX(Tableaulistesenfants[Nom],MATCH(B35,Tableaulistesenfants[Séquence8],0),))</f>
        <v>#VALUE!</v>
      </c>
      <c r="E35" s="66" t="e">
        <f>IF(C35="","",INDEX(Tableaulistesenfants[Prénom],MATCH(B35,Tableaulistesenfants[Séquence8],0),))</f>
        <v>#VALUE!</v>
      </c>
      <c r="F35" s="65" t="e">
        <f>IF(C35="","",INDEX(Tableaulistesenfants[Classe],MATCH(B35,Tableaulistesenfants[Séquence8],0),))</f>
        <v>#VALUE!</v>
      </c>
      <c r="G35" s="65" t="e">
        <f>IF(C35="","",INDEX(Tableaulistesenfants[Dimanche],MATCH(B35,Tableaulistesenfants[Séquence8],0),))</f>
        <v>#VALUE!</v>
      </c>
      <c r="H35" s="67" t="e">
        <f>IF(C35="","",INDEX(Tableaulistesenfants[Mercredi],MATCH(B35,Tableaulistesenfants[Séquence8],0),))</f>
        <v>#VALUE!</v>
      </c>
      <c r="I35" s="60"/>
      <c r="J35" s="61"/>
    </row>
    <row r="36" spans="1:11" ht="15.75">
      <c r="A36" s="68"/>
      <c r="B36" s="64" t="e">
        <f>IF(ROW()-32&lt;=$K$33,ROW()-32,"")</f>
        <v>#VALUE!</v>
      </c>
      <c r="C36" s="65" t="e">
        <f>IF(B36="","",$A$35)</f>
        <v>#VALUE!</v>
      </c>
      <c r="D36" s="66" t="e">
        <f>IF(C36="","",INDEX(Tableaulistesenfants[Nom],MATCH(B36,Tableaulistesenfants[Séquence8],0),))</f>
        <v>#VALUE!</v>
      </c>
      <c r="E36" s="66" t="e">
        <f>IF(C36="","",INDEX(Tableaulistesenfants[Prénom],MATCH(B36,Tableaulistesenfants[Séquence8],0),))</f>
        <v>#VALUE!</v>
      </c>
      <c r="F36" s="65" t="e">
        <f>IF(C36="","",INDEX(Tableaulistesenfants[Classe],MATCH(B36,Tableaulistesenfants[Séquence8],0),))</f>
        <v>#VALUE!</v>
      </c>
      <c r="G36" s="65" t="e">
        <f>IF(C36="","",INDEX(Tableaulistesenfants[Dimanche],MATCH(B36,Tableaulistesenfants[Séquence8],0),))</f>
        <v>#VALUE!</v>
      </c>
      <c r="H36" s="67" t="e">
        <f>IF(C36="","",INDEX(Tableaulistesenfants[Mercredi],MATCH(B36,Tableaulistesenfants[Séquence8],0),))</f>
        <v>#VALUE!</v>
      </c>
      <c r="I36" s="60"/>
      <c r="J36" s="61"/>
    </row>
    <row r="37" spans="1:11" ht="16.5" thickBot="1">
      <c r="A37" s="82"/>
      <c r="B37" s="70" t="e">
        <f>IF(ROW()-32&lt;=$K$33,ROW()-32,"")</f>
        <v>#VALUE!</v>
      </c>
      <c r="C37" s="71" t="e">
        <f>IF(B37="","",$A$35)</f>
        <v>#VALUE!</v>
      </c>
      <c r="D37" s="72" t="e">
        <f>IF(C37="","",INDEX(Tableaulistesenfants[Nom],MATCH(B37,Tableaulistesenfants[Séquence8],0),))</f>
        <v>#VALUE!</v>
      </c>
      <c r="E37" s="72" t="e">
        <f>IF(C37="","",INDEX(Tableaulistesenfants[Prénom],MATCH(B37,Tableaulistesenfants[Séquence8],0),))</f>
        <v>#VALUE!</v>
      </c>
      <c r="F37" s="71" t="e">
        <f>IF(C37="","",INDEX(Tableaulistesenfants[Classe],MATCH(B37,Tableaulistesenfants[Séquence8],0),))</f>
        <v>#VALUE!</v>
      </c>
      <c r="G37" s="71" t="e">
        <f>IF(C37="","",INDEX(Tableaulistesenfants[Dimanche],MATCH(B37,Tableaulistesenfants[Séquence8],0),))</f>
        <v>#VALUE!</v>
      </c>
      <c r="H37" s="73" t="e">
        <f>IF(C37="","",INDEX(Tableaulistesenfants[Mercredi],MATCH(B37,Tableaulistesenfants[Séquence8],0),))</f>
        <v>#VALUE!</v>
      </c>
      <c r="I37" s="60"/>
      <c r="J37" s="61"/>
    </row>
    <row r="38" spans="1:11" s="77" customFormat="1" ht="16.5" thickBot="1">
      <c r="A38" s="74"/>
      <c r="B38" s="74"/>
      <c r="C38" s="74"/>
      <c r="D38" s="79"/>
      <c r="E38" s="90"/>
      <c r="F38" s="80"/>
      <c r="H38" s="78"/>
      <c r="I38" s="60"/>
      <c r="J38" s="61"/>
    </row>
    <row r="39" spans="1:11" ht="15.75">
      <c r="A39" s="81"/>
      <c r="B39" s="56" t="e">
        <f>IF(ROW()-38&lt;=$K$39,ROW()-38,"")</f>
        <v>#VALUE!</v>
      </c>
      <c r="C39" s="57" t="e">
        <f>IF(B39="","",$A$41)</f>
        <v>#VALUE!</v>
      </c>
      <c r="D39" s="58" t="e">
        <f>IF(C39="","",INDEX(Tableaulistesenfants[Nom],MATCH(B39,Tableaulistesenfants[Séquence9],0),))</f>
        <v>#VALUE!</v>
      </c>
      <c r="E39" s="58" t="e">
        <f>IF(C39="","",INDEX(Tableaulistesenfants[Prénom],MATCH(B39,Tableaulistesenfants[Séquence9],0),))</f>
        <v>#VALUE!</v>
      </c>
      <c r="F39" s="57" t="e">
        <f>IF(C39="","",INDEX(Tableaulistesenfants[Classe],MATCH(B39,Tableaulistesenfants[Séquence9],0),))</f>
        <v>#VALUE!</v>
      </c>
      <c r="G39" s="57" t="e">
        <f>IF(C39="","",INDEX(Tableaulistesenfants[Dimanche],MATCH(B39,Tableaulistesenfants[Séquence9],0),))</f>
        <v>#VALUE!</v>
      </c>
      <c r="H39" s="59" t="e">
        <f>IF(C39="","",INDEX(Tableaulistesenfants[Mercredi],MATCH(B39,Tableaulistesenfants[Séquence9],0),))</f>
        <v>#VALUE!</v>
      </c>
      <c r="I39" s="60"/>
      <c r="J39" s="61"/>
      <c r="K39" s="62" t="e">
        <f>SUM(Tableaulistesenfants[Occurrence8])</f>
        <v>#VALUE!</v>
      </c>
    </row>
    <row r="40" spans="1:11" ht="15.75">
      <c r="A40" s="68"/>
      <c r="B40" s="64" t="e">
        <f>IF(ROW()-38&lt;=$K$39,ROW()-38,"")</f>
        <v>#VALUE!</v>
      </c>
      <c r="C40" s="65" t="e">
        <f>IF(B40="","",$A$41)</f>
        <v>#VALUE!</v>
      </c>
      <c r="D40" s="66" t="e">
        <f>IF(C40="","",INDEX(Tableaulistesenfants[Nom],MATCH(B40,Tableaulistesenfants[Séquence9],0),))</f>
        <v>#VALUE!</v>
      </c>
      <c r="E40" s="66" t="e">
        <f>IF(C40="","",INDEX(Tableaulistesenfants[Prénom],MATCH(B40,Tableaulistesenfants[Séquence9],0),))</f>
        <v>#VALUE!</v>
      </c>
      <c r="F40" s="65" t="e">
        <f>IF(C40="","",INDEX(Tableaulistesenfants[Classe],MATCH(B40,Tableaulistesenfants[Séquence9],0),))</f>
        <v>#VALUE!</v>
      </c>
      <c r="G40" s="65" t="e">
        <f>IF(C40="","",INDEX(Tableaulistesenfants[Dimanche],MATCH(B40,Tableaulistesenfants[Séquence9],0),))</f>
        <v>#VALUE!</v>
      </c>
      <c r="H40" s="67" t="e">
        <f>IF(C40="","",INDEX(Tableaulistesenfants[Mercredi],MATCH(B40,Tableaulistesenfants[Séquence9],0),))</f>
        <v>#VALUE!</v>
      </c>
      <c r="I40" s="60"/>
      <c r="J40" s="61"/>
    </row>
    <row r="41" spans="1:11" ht="15.75">
      <c r="A41" s="68">
        <v>169</v>
      </c>
      <c r="B41" s="64" t="e">
        <f>IF(ROW()-38&lt;=$K$39,ROW()-38,"")</f>
        <v>#VALUE!</v>
      </c>
      <c r="C41" s="65" t="e">
        <f>IF(B41="","",$A$41)</f>
        <v>#VALUE!</v>
      </c>
      <c r="D41" s="66" t="e">
        <f>IF(C41="","",INDEX(Tableaulistesenfants[Nom],MATCH(B41,Tableaulistesenfants[Séquence9],0),))</f>
        <v>#VALUE!</v>
      </c>
      <c r="E41" s="66" t="e">
        <f>IF(C41="","",INDEX(Tableaulistesenfants[Prénom],MATCH(B41,Tableaulistesenfants[Séquence9],0),))</f>
        <v>#VALUE!</v>
      </c>
      <c r="F41" s="65" t="e">
        <f>IF(C41="","",INDEX(Tableaulistesenfants[Classe],MATCH(B41,Tableaulistesenfants[Séquence9],0),))</f>
        <v>#VALUE!</v>
      </c>
      <c r="G41" s="65" t="e">
        <f>IF(C41="","",INDEX(Tableaulistesenfants[Dimanche],MATCH(B41,Tableaulistesenfants[Séquence9],0),))</f>
        <v>#VALUE!</v>
      </c>
      <c r="H41" s="67" t="e">
        <f>IF(C41="","",INDEX(Tableaulistesenfants[Mercredi],MATCH(B41,Tableaulistesenfants[Séquence9],0),))</f>
        <v>#VALUE!</v>
      </c>
      <c r="I41" s="60"/>
      <c r="J41" s="61"/>
    </row>
    <row r="42" spans="1:11" ht="15.75">
      <c r="A42" s="68"/>
      <c r="B42" s="64" t="e">
        <f>IF(ROW()-38&lt;=$K$39,ROW()-38,"")</f>
        <v>#VALUE!</v>
      </c>
      <c r="C42" s="65" t="e">
        <f>IF(B42="","",$A$41)</f>
        <v>#VALUE!</v>
      </c>
      <c r="D42" s="66" t="e">
        <f>IF(C42="","",INDEX(Tableaulistesenfants[Nom],MATCH(B42,Tableaulistesenfants[Séquence9],0),))</f>
        <v>#VALUE!</v>
      </c>
      <c r="E42" s="66" t="e">
        <f>IF(C42="","",INDEX(Tableaulistesenfants[Prénom],MATCH(B42,Tableaulistesenfants[Séquence9],0),))</f>
        <v>#VALUE!</v>
      </c>
      <c r="F42" s="65" t="e">
        <f>IF(C42="","",INDEX(Tableaulistesenfants[Classe],MATCH(B42,Tableaulistesenfants[Séquence9],0),))</f>
        <v>#VALUE!</v>
      </c>
      <c r="G42" s="65" t="e">
        <f>IF(C42="","",INDEX(Tableaulistesenfants[Dimanche],MATCH(B42,Tableaulistesenfants[Séquence9],0),))</f>
        <v>#VALUE!</v>
      </c>
      <c r="H42" s="67" t="e">
        <f>IF(C42="","",INDEX(Tableaulistesenfants[Mercredi],MATCH(B42,Tableaulistesenfants[Séquence9],0),))</f>
        <v>#VALUE!</v>
      </c>
      <c r="I42" s="60"/>
      <c r="J42" s="61"/>
    </row>
    <row r="43" spans="1:11" ht="16.5" thickBot="1">
      <c r="A43" s="82"/>
      <c r="B43" s="70" t="e">
        <f>IF(ROW()-38&lt;=$K$39,ROW()-38,"")</f>
        <v>#VALUE!</v>
      </c>
      <c r="C43" s="71" t="e">
        <f>IF(B43="","",$A$41)</f>
        <v>#VALUE!</v>
      </c>
      <c r="D43" s="72" t="e">
        <f>IF(C43="","",INDEX(Tableaulistesenfants[Nom],MATCH(B43,Tableaulistesenfants[Séquence9],0),))</f>
        <v>#VALUE!</v>
      </c>
      <c r="E43" s="72" t="e">
        <f>IF(C43="","",INDEX(Tableaulistesenfants[Prénom],MATCH(B43,Tableaulistesenfants[Séquence9],0),))</f>
        <v>#VALUE!</v>
      </c>
      <c r="F43" s="71" t="e">
        <f>IF(C43="","",INDEX(Tableaulistesenfants[Classe],MATCH(B43,Tableaulistesenfants[Séquence9],0),))</f>
        <v>#VALUE!</v>
      </c>
      <c r="G43" s="71" t="e">
        <f>IF(C43="","",INDEX(Tableaulistesenfants[Dimanche],MATCH(B43,Tableaulistesenfants[Séquence9],0),))</f>
        <v>#VALUE!</v>
      </c>
      <c r="H43" s="73" t="e">
        <f>IF(C43="","",INDEX(Tableaulistesenfants[Mercredi],MATCH(B43,Tableaulistesenfants[Séquence9],0),))</f>
        <v>#VALUE!</v>
      </c>
      <c r="I43" s="60"/>
      <c r="J43" s="61"/>
    </row>
    <row r="44" spans="1:11" s="77" customFormat="1" ht="16.5" thickBot="1">
      <c r="A44" s="74"/>
      <c r="B44" s="74"/>
      <c r="C44" s="74"/>
      <c r="D44" s="79"/>
      <c r="E44" s="79"/>
      <c r="F44" s="80"/>
      <c r="H44" s="78"/>
      <c r="I44" s="60"/>
      <c r="J44" s="61"/>
    </row>
    <row r="45" spans="1:11" ht="15.75">
      <c r="A45" s="81"/>
      <c r="B45" s="56" t="e">
        <f>IF(ROW()-44&lt;=$K$45,ROW()-44,"")</f>
        <v>#VALUE!</v>
      </c>
      <c r="C45" s="57" t="e">
        <f>IF(B45="","",$A$47)</f>
        <v>#VALUE!</v>
      </c>
      <c r="D45" s="58" t="e">
        <f>IF(C45="","",INDEX(Tableaulistesenfants[Nom],MATCH(B45,Tableaulistesenfants[Séquence10],0),))</f>
        <v>#VALUE!</v>
      </c>
      <c r="E45" s="58" t="e">
        <f>IF(C45="","",INDEX(Tableaulistesenfants[Prénom],MATCH(B45,Tableaulistesenfants[Séquence10],0),))</f>
        <v>#VALUE!</v>
      </c>
      <c r="F45" s="57" t="e">
        <f>IF(C45="","",INDEX(Tableaulistesenfants[Classe],MATCH(B45,Tableaulistesenfants[Séquence10],0),))</f>
        <v>#VALUE!</v>
      </c>
      <c r="G45" s="57" t="e">
        <f>IF(C45="","",INDEX(Tableaulistesenfants[Dimanche],MATCH(B45,Tableaulistesenfants[Séquence10],0),))</f>
        <v>#VALUE!</v>
      </c>
      <c r="H45" s="59" t="e">
        <f>IF(C45="","",INDEX(Tableaulistesenfants[Mercredi],MATCH(B45,Tableaulistesenfants[Séquence10],0),))</f>
        <v>#VALUE!</v>
      </c>
      <c r="I45" s="60"/>
      <c r="J45" s="61"/>
      <c r="K45" s="62" t="e">
        <f>SUM(Tableaulistesenfants[Occurrence9])</f>
        <v>#VALUE!</v>
      </c>
    </row>
    <row r="46" spans="1:11" ht="15.75">
      <c r="A46" s="68"/>
      <c r="B46" s="64" t="e">
        <f>IF(ROW()-44&lt;=$K$45,ROW()-44,"")</f>
        <v>#VALUE!</v>
      </c>
      <c r="C46" s="65" t="e">
        <f>IF(B46="","",$A$47)</f>
        <v>#VALUE!</v>
      </c>
      <c r="D46" s="66" t="e">
        <f>IF(C46="","",INDEX(Tableaulistesenfants[Nom],MATCH(B46,Tableaulistesenfants[Séquence10],0),))</f>
        <v>#VALUE!</v>
      </c>
      <c r="E46" s="66" t="e">
        <f>IF(C46="","",INDEX(Tableaulistesenfants[Prénom],MATCH(B46,Tableaulistesenfants[Séquence10],0),))</f>
        <v>#VALUE!</v>
      </c>
      <c r="F46" s="65" t="e">
        <f>IF(C46="","",INDEX(Tableaulistesenfants[Classe],MATCH(B46,Tableaulistesenfants[Séquence10],0),))</f>
        <v>#VALUE!</v>
      </c>
      <c r="G46" s="65" t="e">
        <f>IF(C46="","",INDEX(Tableaulistesenfants[Dimanche],MATCH(B46,Tableaulistesenfants[Séquence10],0),))</f>
        <v>#VALUE!</v>
      </c>
      <c r="H46" s="67" t="e">
        <f>IF(C46="","",INDEX(Tableaulistesenfants[Mercredi],MATCH(B46,Tableaulistesenfants[Séquence10],0),))</f>
        <v>#VALUE!</v>
      </c>
      <c r="I46" s="60"/>
      <c r="J46" s="61"/>
    </row>
    <row r="47" spans="1:11" ht="15.75">
      <c r="A47" s="68">
        <v>164</v>
      </c>
      <c r="B47" s="64" t="e">
        <f>IF(ROW()-44&lt;=$K$45,ROW()-44,"")</f>
        <v>#VALUE!</v>
      </c>
      <c r="C47" s="65" t="e">
        <f>IF(B47="","",$A$47)</f>
        <v>#VALUE!</v>
      </c>
      <c r="D47" s="66" t="e">
        <f>IF(C47="","",INDEX(Tableaulistesenfants[Nom],MATCH(B47,Tableaulistesenfants[Séquence10],0),))</f>
        <v>#VALUE!</v>
      </c>
      <c r="E47" s="66" t="e">
        <f>IF(C47="","",INDEX(Tableaulistesenfants[Prénom],MATCH(B47,Tableaulistesenfants[Séquence10],0),))</f>
        <v>#VALUE!</v>
      </c>
      <c r="F47" s="65" t="e">
        <f>IF(C47="","",INDEX(Tableaulistesenfants[Classe],MATCH(B47,Tableaulistesenfants[Séquence10],0),))</f>
        <v>#VALUE!</v>
      </c>
      <c r="G47" s="65" t="e">
        <f>IF(C47="","",INDEX(Tableaulistesenfants[Dimanche],MATCH(B47,Tableaulistesenfants[Séquence10],0),))</f>
        <v>#VALUE!</v>
      </c>
      <c r="H47" s="67" t="e">
        <f>IF(C47="","",INDEX(Tableaulistesenfants[Mercredi],MATCH(B47,Tableaulistesenfants[Séquence10],0),))</f>
        <v>#VALUE!</v>
      </c>
      <c r="I47" s="60"/>
      <c r="J47" s="61"/>
    </row>
    <row r="48" spans="1:11" ht="15.75">
      <c r="A48" s="68"/>
      <c r="B48" s="64" t="e">
        <f>IF(ROW()-44&lt;=$K$45,ROW()-44,"")</f>
        <v>#VALUE!</v>
      </c>
      <c r="C48" s="65" t="e">
        <f>IF(B48="","",$A$47)</f>
        <v>#VALUE!</v>
      </c>
      <c r="D48" s="66" t="e">
        <f>IF(C48="","",INDEX(Tableaulistesenfants[Nom],MATCH(B48,Tableaulistesenfants[Séquence10],0),))</f>
        <v>#VALUE!</v>
      </c>
      <c r="E48" s="66" t="e">
        <f>IF(C48="","",INDEX(Tableaulistesenfants[Prénom],MATCH(B48,Tableaulistesenfants[Séquence10],0),))</f>
        <v>#VALUE!</v>
      </c>
      <c r="F48" s="65" t="e">
        <f>IF(C48="","",INDEX(Tableaulistesenfants[Classe],MATCH(B48,Tableaulistesenfants[Séquence10],0),))</f>
        <v>#VALUE!</v>
      </c>
      <c r="G48" s="65" t="e">
        <f>IF(C48="","",INDEX(Tableaulistesenfants[Dimanche],MATCH(B48,Tableaulistesenfants[Séquence10],0),))</f>
        <v>#VALUE!</v>
      </c>
      <c r="H48" s="67" t="e">
        <f>IF(C48="","",INDEX(Tableaulistesenfants[Mercredi],MATCH(B48,Tableaulistesenfants[Séquence10],0),))</f>
        <v>#VALUE!</v>
      </c>
      <c r="I48" s="60"/>
      <c r="J48" s="61"/>
    </row>
    <row r="49" spans="1:11" ht="16.5" thickBot="1">
      <c r="A49" s="82"/>
      <c r="B49" s="70" t="e">
        <f>IF(ROW()-44&lt;=$K$45,ROW()-44,"")</f>
        <v>#VALUE!</v>
      </c>
      <c r="C49" s="71" t="e">
        <f>IF(B49="","",$A$47)</f>
        <v>#VALUE!</v>
      </c>
      <c r="D49" s="72" t="e">
        <f>IF(C49="","",INDEX(Tableaulistesenfants[Nom],MATCH(B49,Tableaulistesenfants[Séquence10],0),))</f>
        <v>#VALUE!</v>
      </c>
      <c r="E49" s="72" t="e">
        <f>IF(C49="","",INDEX(Tableaulistesenfants[Prénom],MATCH(B49,Tableaulistesenfants[Séquence10],0),))</f>
        <v>#VALUE!</v>
      </c>
      <c r="F49" s="71" t="e">
        <f>IF(C49="","",INDEX(Tableaulistesenfants[Classe],MATCH(B49,Tableaulistesenfants[Séquence10],0),))</f>
        <v>#VALUE!</v>
      </c>
      <c r="G49" s="71" t="e">
        <f>IF(C49="","",INDEX(Tableaulistesenfants[Dimanche],MATCH(B49,Tableaulistesenfants[Séquence10],0),))</f>
        <v>#VALUE!</v>
      </c>
      <c r="H49" s="73" t="e">
        <f>IF(C49="","",INDEX(Tableaulistesenfants[Mercredi],MATCH(B49,Tableaulistesenfants[Séquence10],0),))</f>
        <v>#VALUE!</v>
      </c>
      <c r="I49" s="60"/>
      <c r="J49" s="61"/>
    </row>
    <row r="50" spans="1:11" s="77" customFormat="1" ht="16.5" thickBot="1">
      <c r="A50" s="74"/>
      <c r="B50" s="74"/>
      <c r="C50" s="74"/>
      <c r="D50" s="79"/>
      <c r="E50" s="79"/>
      <c r="F50" s="80"/>
      <c r="H50" s="78"/>
      <c r="I50" s="60"/>
      <c r="J50" s="61"/>
    </row>
    <row r="51" spans="1:11" ht="15.75">
      <c r="A51" s="91"/>
      <c r="B51" s="56" t="e">
        <f>IF(ROW()-50&lt;=$K$51,ROW()-50,"")</f>
        <v>#VALUE!</v>
      </c>
      <c r="C51" s="57" t="e">
        <f>IF(B51="","",$A$53)</f>
        <v>#VALUE!</v>
      </c>
      <c r="D51" s="58" t="e">
        <f>IF(C51="","",INDEX(Tableaulistesenfants[Nom],MATCH(B51,Tableaulistesenfants[Séquence11],0),))</f>
        <v>#VALUE!</v>
      </c>
      <c r="E51" s="58" t="e">
        <f>IF(C51="","",INDEX(Tableaulistesenfants[Prénom],MATCH(B51,Tableaulistesenfants[Séquence11],0),))</f>
        <v>#VALUE!</v>
      </c>
      <c r="F51" s="57" t="e">
        <f>IF(C51="","",INDEX(Tableaulistesenfants[Classe],MATCH(B51,Tableaulistesenfants[Séquence11],0),))</f>
        <v>#VALUE!</v>
      </c>
      <c r="G51" s="57" t="e">
        <f>IF(C51="","",INDEX(Tableaulistesenfants[Dimanche],MATCH(B51,Tableaulistesenfants[Séquence11],0),))</f>
        <v>#VALUE!</v>
      </c>
      <c r="H51" s="59" t="e">
        <f>IF(C51="","",INDEX(Tableaulistesenfants[Mercredi],MATCH(B51,Tableaulistesenfants[Séquence11],0),))</f>
        <v>#VALUE!</v>
      </c>
      <c r="I51" s="60"/>
      <c r="J51" s="61"/>
      <c r="K51" s="62" t="e">
        <f>SUM(Tableaulistesenfants[Occurrence10])</f>
        <v>#VALUE!</v>
      </c>
    </row>
    <row r="52" spans="1:11" ht="15.75">
      <c r="A52" s="92"/>
      <c r="B52" s="64" t="e">
        <f>IF(ROW()-50&lt;=$K$51,ROW()-50,"")</f>
        <v>#VALUE!</v>
      </c>
      <c r="C52" s="65" t="e">
        <f>IF(B52="","",$A$53)</f>
        <v>#VALUE!</v>
      </c>
      <c r="D52" s="66" t="e">
        <f>IF(C52="","",INDEX(Tableaulistesenfants[Nom],MATCH(B52,Tableaulistesenfants[Séquence11],0),))</f>
        <v>#VALUE!</v>
      </c>
      <c r="E52" s="66" t="e">
        <f>IF(C52="","",INDEX(Tableaulistesenfants[Prénom],MATCH(B52,Tableaulistesenfants[Séquence11],0),))</f>
        <v>#VALUE!</v>
      </c>
      <c r="F52" s="65" t="e">
        <f>IF(C52="","",INDEX(Tableaulistesenfants[Classe],MATCH(B52,Tableaulistesenfants[Séquence11],0),))</f>
        <v>#VALUE!</v>
      </c>
      <c r="G52" s="65" t="e">
        <f>IF(C52="","",INDEX(Tableaulistesenfants[Dimanche],MATCH(B52,Tableaulistesenfants[Séquence11],0),))</f>
        <v>#VALUE!</v>
      </c>
      <c r="H52" s="67" t="e">
        <f>IF(C52="","",INDEX(Tableaulistesenfants[Mercredi],MATCH(B52,Tableaulistesenfants[Séquence11],0),))</f>
        <v>#VALUE!</v>
      </c>
      <c r="I52" s="60"/>
      <c r="J52" s="61"/>
    </row>
    <row r="53" spans="1:11" ht="15.75">
      <c r="A53" s="92">
        <v>170</v>
      </c>
      <c r="B53" s="64" t="e">
        <f>IF(ROW()-50&lt;=$K$51,ROW()-50,"")</f>
        <v>#VALUE!</v>
      </c>
      <c r="C53" s="65" t="e">
        <f>IF(B53="","",$A$53)</f>
        <v>#VALUE!</v>
      </c>
      <c r="D53" s="66" t="e">
        <f>IF(C53="","",INDEX(Tableaulistesenfants[Nom],MATCH(B53,Tableaulistesenfants[Séquence11],0),))</f>
        <v>#VALUE!</v>
      </c>
      <c r="E53" s="66" t="e">
        <f>IF(C53="","",INDEX(Tableaulistesenfants[Prénom],MATCH(B53,Tableaulistesenfants[Séquence11],0),))</f>
        <v>#VALUE!</v>
      </c>
      <c r="F53" s="65" t="e">
        <f>IF(C53="","",INDEX(Tableaulistesenfants[Classe],MATCH(B53,Tableaulistesenfants[Séquence11],0),))</f>
        <v>#VALUE!</v>
      </c>
      <c r="G53" s="65" t="e">
        <f>IF(C53="","",INDEX(Tableaulistesenfants[Dimanche],MATCH(B53,Tableaulistesenfants[Séquence11],0),))</f>
        <v>#VALUE!</v>
      </c>
      <c r="H53" s="67" t="e">
        <f>IF(C53="","",INDEX(Tableaulistesenfants[Mercredi],MATCH(B53,Tableaulistesenfants[Séquence11],0),))</f>
        <v>#VALUE!</v>
      </c>
      <c r="I53" s="60"/>
      <c r="J53" s="61"/>
    </row>
    <row r="54" spans="1:11" ht="15.75">
      <c r="A54" s="92"/>
      <c r="B54" s="64" t="e">
        <f>IF(ROW()-50&lt;=$K$51,ROW()-50,"")</f>
        <v>#VALUE!</v>
      </c>
      <c r="C54" s="65" t="e">
        <f>IF(B54="","",$A$53)</f>
        <v>#VALUE!</v>
      </c>
      <c r="D54" s="66" t="e">
        <f>IF(C54="","",INDEX(Tableaulistesenfants[Nom],MATCH(B54,Tableaulistesenfants[Séquence11],0),))</f>
        <v>#VALUE!</v>
      </c>
      <c r="E54" s="66" t="e">
        <f>IF(C54="","",INDEX(Tableaulistesenfants[Prénom],MATCH(B54,Tableaulistesenfants[Séquence11],0),))</f>
        <v>#VALUE!</v>
      </c>
      <c r="F54" s="65" t="e">
        <f>IF(C54="","",INDEX(Tableaulistesenfants[Classe],MATCH(B54,Tableaulistesenfants[Séquence11],0),))</f>
        <v>#VALUE!</v>
      </c>
      <c r="G54" s="65" t="e">
        <f>IF(C54="","",INDEX(Tableaulistesenfants[Dimanche],MATCH(B54,Tableaulistesenfants[Séquence11],0),))</f>
        <v>#VALUE!</v>
      </c>
      <c r="H54" s="67" t="e">
        <f>IF(C54="","",INDEX(Tableaulistesenfants[Mercredi],MATCH(B54,Tableaulistesenfants[Séquence11],0),))</f>
        <v>#VALUE!</v>
      </c>
      <c r="I54" s="60"/>
      <c r="J54" s="61"/>
    </row>
    <row r="55" spans="1:11" ht="16.5" thickBot="1">
      <c r="A55" s="93"/>
      <c r="B55" s="70" t="e">
        <f>IF(ROW()-50&lt;=$K$51,ROW()-50,"")</f>
        <v>#VALUE!</v>
      </c>
      <c r="C55" s="71" t="e">
        <f>IF(B55="","",$A$53)</f>
        <v>#VALUE!</v>
      </c>
      <c r="D55" s="72" t="e">
        <f>IF(C55="","",INDEX(Tableaulistesenfants[Nom],MATCH(B55,Tableaulistesenfants[Séquence11],0),))</f>
        <v>#VALUE!</v>
      </c>
      <c r="E55" s="72" t="e">
        <f>IF(C55="","",INDEX(Tableaulistesenfants[Prénom],MATCH(B55,Tableaulistesenfants[Séquence11],0),))</f>
        <v>#VALUE!</v>
      </c>
      <c r="F55" s="71" t="e">
        <f>IF(C55="","",INDEX(Tableaulistesenfants[Classe],MATCH(B55,Tableaulistesenfants[Séquence11],0),))</f>
        <v>#VALUE!</v>
      </c>
      <c r="G55" s="71" t="e">
        <f>IF(C55="","",INDEX(Tableaulistesenfants[Dimanche],MATCH(B55,Tableaulistesenfants[Séquence11],0),))</f>
        <v>#VALUE!</v>
      </c>
      <c r="H55" s="73" t="e">
        <f>IF(C55="","",INDEX(Tableaulistesenfants[Mercredi],MATCH(B55,Tableaulistesenfants[Séquence11],0),))</f>
        <v>#VALUE!</v>
      </c>
      <c r="I55" s="60"/>
      <c r="J55" s="61"/>
    </row>
    <row r="56" spans="1:11" s="77" customFormat="1" ht="16.5" thickBot="1">
      <c r="A56" s="74"/>
      <c r="B56" s="74"/>
      <c r="C56" s="74"/>
      <c r="D56" s="79"/>
      <c r="E56" s="79"/>
      <c r="F56" s="80"/>
      <c r="H56" s="78"/>
      <c r="I56" s="60"/>
      <c r="J56" s="61"/>
    </row>
    <row r="57" spans="1:11" ht="15.75">
      <c r="A57" s="81"/>
      <c r="B57" s="56" t="e">
        <f>IF(ROW()-56&lt;=$K$57,ROW()-56,"")</f>
        <v>#VALUE!</v>
      </c>
      <c r="C57" s="57" t="e">
        <f>IF(B57="","",$A$59)</f>
        <v>#VALUE!</v>
      </c>
      <c r="D57" s="58" t="e">
        <f>IF(C57="","",INDEX(Tableaulistesenfants[Nom],MATCH(B57,Tableaulistesenfants[Séquence12],0),))</f>
        <v>#VALUE!</v>
      </c>
      <c r="E57" s="58" t="e">
        <f>IF(C57="","",INDEX(Tableaulistesenfants[Prénom],MATCH(B57,Tableaulistesenfants[Séquence12],0),))</f>
        <v>#VALUE!</v>
      </c>
      <c r="F57" s="57" t="e">
        <f>IF(C57="","",INDEX(Tableaulistesenfants[Classe],MATCH(B57,Tableaulistesenfants[Séquence12],0),))</f>
        <v>#VALUE!</v>
      </c>
      <c r="G57" s="57" t="e">
        <f>IF(C57="","",INDEX(Tableaulistesenfants[Dimanche],MATCH(B57,Tableaulistesenfants[Séquence12],0),))</f>
        <v>#VALUE!</v>
      </c>
      <c r="H57" s="59" t="e">
        <f>IF(C57="","",INDEX(Tableaulistesenfants[Mercredi],MATCH(B57,Tableaulistesenfants[Séquence12],0),))</f>
        <v>#VALUE!</v>
      </c>
      <c r="I57" s="60"/>
      <c r="J57" s="61"/>
      <c r="K57" s="62" t="e">
        <f>SUM(Tableaulistesenfants[Occurrence11])</f>
        <v>#VALUE!</v>
      </c>
    </row>
    <row r="58" spans="1:11" ht="15.75">
      <c r="A58" s="68"/>
      <c r="B58" s="64" t="e">
        <f>IF(ROW()-56&lt;=$K$57,ROW()-56,"")</f>
        <v>#VALUE!</v>
      </c>
      <c r="C58" s="65" t="e">
        <f>IF(B58="","",$A$59)</f>
        <v>#VALUE!</v>
      </c>
      <c r="D58" s="66" t="e">
        <f>IF(C58="","",INDEX(Tableaulistesenfants[Nom],MATCH(B58,Tableaulistesenfants[Séquence12],0),))</f>
        <v>#VALUE!</v>
      </c>
      <c r="E58" s="66" t="e">
        <f>IF(C58="","",INDEX(Tableaulistesenfants[Prénom],MATCH(B58,Tableaulistesenfants[Séquence12],0),))</f>
        <v>#VALUE!</v>
      </c>
      <c r="F58" s="65" t="e">
        <f>IF(C58="","",INDEX(Tableaulistesenfants[Classe],MATCH(B58,Tableaulistesenfants[Séquence12],0),))</f>
        <v>#VALUE!</v>
      </c>
      <c r="G58" s="65" t="e">
        <f>IF(C58="","",INDEX(Tableaulistesenfants[Dimanche],MATCH(B58,Tableaulistesenfants[Séquence12],0),))</f>
        <v>#VALUE!</v>
      </c>
      <c r="H58" s="67" t="e">
        <f>IF(C58="","",INDEX(Tableaulistesenfants[Mercredi],MATCH(B58,Tableaulistesenfants[Séquence12],0),))</f>
        <v>#VALUE!</v>
      </c>
      <c r="I58" s="60"/>
      <c r="J58" s="61"/>
    </row>
    <row r="59" spans="1:11" ht="15.75">
      <c r="A59" s="68">
        <v>163</v>
      </c>
      <c r="B59" s="64" t="e">
        <f>IF(ROW()-56&lt;=$K$57,ROW()-56,"")</f>
        <v>#VALUE!</v>
      </c>
      <c r="C59" s="65" t="e">
        <f>IF(B59="","",$A$59)</f>
        <v>#VALUE!</v>
      </c>
      <c r="D59" s="66" t="e">
        <f>IF(C59="","",INDEX(Tableaulistesenfants[Nom],MATCH(B59,Tableaulistesenfants[Séquence12],0),))</f>
        <v>#VALUE!</v>
      </c>
      <c r="E59" s="66" t="e">
        <f>IF(C59="","",INDEX(Tableaulistesenfants[Prénom],MATCH(B59,Tableaulistesenfants[Séquence12],0),))</f>
        <v>#VALUE!</v>
      </c>
      <c r="F59" s="65" t="e">
        <f>IF(C59="","",INDEX(Tableaulistesenfants[Classe],MATCH(B59,Tableaulistesenfants[Séquence12],0),))</f>
        <v>#VALUE!</v>
      </c>
      <c r="G59" s="65" t="e">
        <f>IF(C59="","",INDEX(Tableaulistesenfants[Dimanche],MATCH(B59,Tableaulistesenfants[Séquence12],0),))</f>
        <v>#VALUE!</v>
      </c>
      <c r="H59" s="67" t="e">
        <f>IF(C59="","",INDEX(Tableaulistesenfants[Mercredi],MATCH(B59,Tableaulistesenfants[Séquence12],0),))</f>
        <v>#VALUE!</v>
      </c>
      <c r="I59" s="60"/>
      <c r="J59" s="61"/>
    </row>
    <row r="60" spans="1:11" ht="15.75">
      <c r="A60" s="68"/>
      <c r="B60" s="64" t="e">
        <f>IF(ROW()-56&lt;=$K$57,ROW()-56,"")</f>
        <v>#VALUE!</v>
      </c>
      <c r="C60" s="65" t="e">
        <f>IF(B60="","",$A$59)</f>
        <v>#VALUE!</v>
      </c>
      <c r="D60" s="66" t="e">
        <f>IF(C60="","",INDEX(Tableaulistesenfants[Nom],MATCH(B60,Tableaulistesenfants[Séquence12],0),))</f>
        <v>#VALUE!</v>
      </c>
      <c r="E60" s="66" t="e">
        <f>IF(C60="","",INDEX(Tableaulistesenfants[Prénom],MATCH(B60,Tableaulistesenfants[Séquence12],0),))</f>
        <v>#VALUE!</v>
      </c>
      <c r="F60" s="65" t="e">
        <f>IF(C60="","",INDEX(Tableaulistesenfants[Classe],MATCH(B60,Tableaulistesenfants[Séquence12],0),))</f>
        <v>#VALUE!</v>
      </c>
      <c r="G60" s="65" t="e">
        <f>IF(C60="","",INDEX(Tableaulistesenfants[Dimanche],MATCH(B60,Tableaulistesenfants[Séquence12],0),))</f>
        <v>#VALUE!</v>
      </c>
      <c r="H60" s="67" t="e">
        <f>IF(C60="","",INDEX(Tableaulistesenfants[Mercredi],MATCH(B60,Tableaulistesenfants[Séquence12],0),))</f>
        <v>#VALUE!</v>
      </c>
      <c r="I60" s="60"/>
      <c r="J60" s="61"/>
    </row>
    <row r="61" spans="1:11" ht="16.5" thickBot="1">
      <c r="A61" s="82"/>
      <c r="B61" s="70" t="e">
        <f>IF(ROW()-56&lt;=$K$57,ROW()-56,"")</f>
        <v>#VALUE!</v>
      </c>
      <c r="C61" s="71" t="e">
        <f>IF(B61="","",$A$59)</f>
        <v>#VALUE!</v>
      </c>
      <c r="D61" s="72" t="e">
        <f>IF(C61="","",INDEX(Tableaulistesenfants[Nom],MATCH(B61,Tableaulistesenfants[Séquence12],0),))</f>
        <v>#VALUE!</v>
      </c>
      <c r="E61" s="72" t="e">
        <f>IF(C61="","",INDEX(Tableaulistesenfants[Prénom],MATCH(B61,Tableaulistesenfants[Séquence12],0),))</f>
        <v>#VALUE!</v>
      </c>
      <c r="F61" s="71" t="e">
        <f>IF(C61="","",INDEX(Tableaulistesenfants[Classe],MATCH(B61,Tableaulistesenfants[Séquence12],0),))</f>
        <v>#VALUE!</v>
      </c>
      <c r="G61" s="71" t="e">
        <f>IF(C61="","",INDEX(Tableaulistesenfants[Dimanche],MATCH(B61,Tableaulistesenfants[Séquence12],0),))</f>
        <v>#VALUE!</v>
      </c>
      <c r="H61" s="73" t="e">
        <f>IF(C61="","",INDEX(Tableaulistesenfants[Mercredi],MATCH(B61,Tableaulistesenfants[Séquence12],0),))</f>
        <v>#VALUE!</v>
      </c>
      <c r="I61" s="60"/>
      <c r="J61" s="61"/>
    </row>
    <row r="62" spans="1:11" s="77" customFormat="1" ht="16.5" thickBot="1">
      <c r="A62" s="74"/>
      <c r="B62" s="74"/>
      <c r="C62" s="74"/>
      <c r="D62" s="79"/>
      <c r="E62" s="79"/>
      <c r="F62" s="80"/>
      <c r="H62" s="78"/>
      <c r="I62" s="60"/>
      <c r="J62" s="61"/>
    </row>
    <row r="63" spans="1:11" ht="15.75">
      <c r="A63" s="81"/>
      <c r="B63" s="56" t="e">
        <f>IF(ROW()-62&lt;=$K$63,ROW()-62,"")</f>
        <v>#VALUE!</v>
      </c>
      <c r="C63" s="57" t="e">
        <f t="shared" ref="C63:C68" si="0">IF(B63="","",$A$65)</f>
        <v>#VALUE!</v>
      </c>
      <c r="D63" s="58" t="e">
        <f>IF(C63="","",INDEX(Tableaulistesenfants[Nom],MATCH(B63,Tableaulistesenfants[Séquence13],0),))</f>
        <v>#VALUE!</v>
      </c>
      <c r="E63" s="58" t="e">
        <f>IF(C63="","",INDEX(Tableaulistesenfants[Prénom],MATCH(B63,Tableaulistesenfants[Séquence13],0),))</f>
        <v>#VALUE!</v>
      </c>
      <c r="F63" s="57" t="e">
        <f>IF(C63="","",INDEX(Tableaulistesenfants[Classe],MATCH(B63,Tableaulistesenfants[Séquence13],0),))</f>
        <v>#VALUE!</v>
      </c>
      <c r="G63" s="57" t="e">
        <f>IF(C63="","",INDEX(Tableaulistesenfants[Dimanche],MATCH(B63,Tableaulistesenfants[Séquence13],0),))</f>
        <v>#VALUE!</v>
      </c>
      <c r="H63" s="59" t="e">
        <f>IF(C63="","",INDEX(Tableaulistesenfants[Mercredi],MATCH(B63,Tableaulistesenfants[Séquence13],0),))</f>
        <v>#VALUE!</v>
      </c>
      <c r="I63" s="60"/>
      <c r="J63" s="61"/>
      <c r="K63" s="62" t="e">
        <f>SUM(Tableaulistesenfants[Occurrence12])</f>
        <v>#VALUE!</v>
      </c>
    </row>
    <row r="64" spans="1:11" ht="15.75">
      <c r="A64" s="68"/>
      <c r="B64" s="64" t="e">
        <f>IF(ROW()-62&lt;=$K$63,ROW()-62,"")</f>
        <v>#VALUE!</v>
      </c>
      <c r="C64" s="65" t="e">
        <f t="shared" si="0"/>
        <v>#VALUE!</v>
      </c>
      <c r="D64" s="66" t="e">
        <f>IF(C64="","",INDEX(Tableaulistesenfants[Nom],MATCH(B64,Tableaulistesenfants[Séquence13],0),))</f>
        <v>#VALUE!</v>
      </c>
      <c r="E64" s="66" t="e">
        <f>IF(C64="","",INDEX(Tableaulistesenfants[Prénom],MATCH(B64,Tableaulistesenfants[Séquence13],0),))</f>
        <v>#VALUE!</v>
      </c>
      <c r="F64" s="65" t="e">
        <f>IF(C64="","",INDEX(Tableaulistesenfants[Classe],MATCH(B64,Tableaulistesenfants[Séquence13],0),))</f>
        <v>#VALUE!</v>
      </c>
      <c r="G64" s="65" t="e">
        <f>IF(C64="","",INDEX(Tableaulistesenfants[Dimanche],MATCH(B64,Tableaulistesenfants[Séquence13],0),))</f>
        <v>#VALUE!</v>
      </c>
      <c r="H64" s="67" t="e">
        <f>IF(C64="","",INDEX(Tableaulistesenfants[Mercredi],MATCH(B64,Tableaulistesenfants[Séquence13],0),))</f>
        <v>#VALUE!</v>
      </c>
      <c r="I64" s="60"/>
      <c r="J64" s="61"/>
    </row>
    <row r="65" spans="1:11" ht="15.75">
      <c r="A65" s="68">
        <v>172</v>
      </c>
      <c r="B65" s="64" t="e">
        <f>IF(ROW()-62&lt;=$K$63,ROW()-62,"")</f>
        <v>#VALUE!</v>
      </c>
      <c r="C65" s="65" t="e">
        <f t="shared" si="0"/>
        <v>#VALUE!</v>
      </c>
      <c r="D65" s="66" t="e">
        <f>IF(C65="","",INDEX(Tableaulistesenfants[Nom],MATCH(B65,Tableaulistesenfants[Séquence13],0),))</f>
        <v>#VALUE!</v>
      </c>
      <c r="E65" s="66" t="e">
        <f>IF(C65="","",INDEX(Tableaulistesenfants[Prénom],MATCH(B65,Tableaulistesenfants[Séquence13],0),))</f>
        <v>#VALUE!</v>
      </c>
      <c r="F65" s="65" t="e">
        <f>IF(C65="","",INDEX(Tableaulistesenfants[Classe],MATCH(B65,Tableaulistesenfants[Séquence13],0),))</f>
        <v>#VALUE!</v>
      </c>
      <c r="G65" s="65" t="e">
        <f>IF(C65="","",INDEX(Tableaulistesenfants[Dimanche],MATCH(B65,Tableaulistesenfants[Séquence13],0),))</f>
        <v>#VALUE!</v>
      </c>
      <c r="H65" s="67" t="e">
        <f>IF(C65="","",INDEX(Tableaulistesenfants[Mercredi],MATCH(B65,Tableaulistesenfants[Séquence13],0),))</f>
        <v>#VALUE!</v>
      </c>
      <c r="I65" s="60"/>
      <c r="J65" s="61"/>
    </row>
    <row r="66" spans="1:11" ht="15.75">
      <c r="A66" s="68"/>
      <c r="B66" s="64" t="e">
        <f>IF(ROW()-62&lt;=$K$63,ROW()-62,"")</f>
        <v>#VALUE!</v>
      </c>
      <c r="C66" s="65" t="e">
        <f t="shared" si="0"/>
        <v>#VALUE!</v>
      </c>
      <c r="D66" s="66" t="e">
        <f>IF(C66="","",INDEX(Tableaulistesenfants[Nom],MATCH(B66,Tableaulistesenfants[Séquence13],0),))</f>
        <v>#VALUE!</v>
      </c>
      <c r="E66" s="66" t="e">
        <f>IF(C66="","",INDEX(Tableaulistesenfants[Prénom],MATCH(B66,Tableaulistesenfants[Séquence13],0),))</f>
        <v>#VALUE!</v>
      </c>
      <c r="F66" s="65" t="e">
        <f>IF(C66="","",INDEX(Tableaulistesenfants[Classe],MATCH(B66,Tableaulistesenfants[Séquence13],0),))</f>
        <v>#VALUE!</v>
      </c>
      <c r="G66" s="65" t="e">
        <f>IF(C66="","",INDEX(Tableaulistesenfants[Dimanche],MATCH(B66,Tableaulistesenfants[Séquence13],0),))</f>
        <v>#VALUE!</v>
      </c>
      <c r="H66" s="67" t="e">
        <f>IF(C66="","",INDEX(Tableaulistesenfants[Mercredi],MATCH(B66,Tableaulistesenfants[Séquence13],0),))</f>
        <v>#VALUE!</v>
      </c>
      <c r="I66" s="60"/>
      <c r="J66" s="61"/>
    </row>
    <row r="67" spans="1:11" ht="16.5" thickBot="1">
      <c r="A67" s="82"/>
      <c r="B67" s="70" t="e">
        <f>IF(ROW()-62&lt;=$K$63,ROW()-62,"")</f>
        <v>#VALUE!</v>
      </c>
      <c r="C67" s="71" t="e">
        <f t="shared" si="0"/>
        <v>#VALUE!</v>
      </c>
      <c r="D67" s="72" t="e">
        <f>IF(C67="","",INDEX(Tableaulistesenfants[Nom],MATCH(B67,Tableaulistesenfants[Séquence13],0),))</f>
        <v>#VALUE!</v>
      </c>
      <c r="E67" s="72" t="e">
        <f>IF(C67="","",INDEX(Tableaulistesenfants[Prénom],MATCH(B67,Tableaulistesenfants[Séquence13],0),))</f>
        <v>#VALUE!</v>
      </c>
      <c r="F67" s="71" t="e">
        <f>IF(C67="","",INDEX(Tableaulistesenfants[Classe],MATCH(B67,Tableaulistesenfants[Séquence13],0),))</f>
        <v>#VALUE!</v>
      </c>
      <c r="G67" s="71" t="e">
        <f>IF(C67="","",INDEX(Tableaulistesenfants[Dimanche],MATCH(B67,Tableaulistesenfants[Séquence13],0),))</f>
        <v>#VALUE!</v>
      </c>
      <c r="H67" s="73" t="e">
        <f>IF(C67="","",INDEX(Tableaulistesenfants[Mercredi],MATCH(B67,Tableaulistesenfants[Séquence13],0),))</f>
        <v>#VALUE!</v>
      </c>
      <c r="I67" s="60"/>
      <c r="J67" s="61"/>
    </row>
    <row r="68" spans="1:11" s="77" customFormat="1" ht="16.5" thickBot="1">
      <c r="A68" s="74"/>
      <c r="B68" s="74"/>
      <c r="C68" s="89" t="str">
        <f t="shared" si="0"/>
        <v/>
      </c>
      <c r="D68" s="90" t="str">
        <f>IF(C68="","",INDEX(Tableaulistesenfants[Nom],MATCH(B68,Tableaulistesenfants[Séquence13],0),))</f>
        <v/>
      </c>
      <c r="E68" s="90" t="str">
        <f>IF(C68="","",INDEX(Tableaulistesenfants[Prénom],MATCH(B68,Tableaulistesenfants[Séquence13],0),))</f>
        <v/>
      </c>
      <c r="F68" s="89" t="str">
        <f>IF(C68="","",INDEX(Tableaulistesenfants[Classe],MATCH(B68,Tableaulistesenfants[Séquence13],0),))</f>
        <v/>
      </c>
      <c r="H68" s="78"/>
      <c r="I68" s="60"/>
      <c r="J68" s="61"/>
    </row>
    <row r="69" spans="1:11" ht="15.75">
      <c r="A69" s="81"/>
      <c r="B69" s="56" t="e">
        <f>IF(ROW()-68&lt;=$K$69,ROW()-68,"")</f>
        <v>#VALUE!</v>
      </c>
      <c r="C69" s="57" t="e">
        <f>IF(B69="","",$A$71)</f>
        <v>#VALUE!</v>
      </c>
      <c r="D69" s="58" t="e">
        <f>IF(C69="","",INDEX(Tableaulistesenfants[Nom],MATCH(B69,Tableaulistesenfants[Séquence14],0),))</f>
        <v>#VALUE!</v>
      </c>
      <c r="E69" s="58" t="e">
        <f>IF(C69="","",INDEX(Tableaulistesenfants[Prénom],MATCH(B69,Tableaulistesenfants[Séquence14],0),))</f>
        <v>#VALUE!</v>
      </c>
      <c r="F69" s="57" t="e">
        <f>IF(C69="","",INDEX(Tableaulistesenfants[Classe],MATCH(B69,Tableaulistesenfants[Séquence14],0),))</f>
        <v>#VALUE!</v>
      </c>
      <c r="G69" s="57" t="e">
        <f>IF(C69="","",INDEX(Tableaulistesenfants[Dimanche],MATCH(B69,Tableaulistesenfants[Séquence14],0),))</f>
        <v>#VALUE!</v>
      </c>
      <c r="H69" s="59" t="e">
        <f>IF(C69="","",INDEX(Tableaulistesenfants[Mercredi],MATCH(B69,Tableaulistesenfants[Séquence14],0),))</f>
        <v>#VALUE!</v>
      </c>
      <c r="I69" s="60"/>
      <c r="J69" s="61"/>
      <c r="K69" s="62" t="e">
        <f>SUM(Tableaulistesenfants[Occurrence13])</f>
        <v>#VALUE!</v>
      </c>
    </row>
    <row r="70" spans="1:11" ht="15.75">
      <c r="A70" s="68"/>
      <c r="B70" s="64" t="e">
        <f>IF(ROW()-68&lt;=$K$69,ROW()-68,"")</f>
        <v>#VALUE!</v>
      </c>
      <c r="C70" s="65" t="e">
        <f>IF(B70="","",$A$71)</f>
        <v>#VALUE!</v>
      </c>
      <c r="D70" s="66" t="e">
        <f>IF(C70="","",INDEX(Tableaulistesenfants[Nom],MATCH(B70,Tableaulistesenfants[Séquence14],0),))</f>
        <v>#VALUE!</v>
      </c>
      <c r="E70" s="66" t="e">
        <f>IF(C70="","",INDEX(Tableaulistesenfants[Prénom],MATCH(B70,Tableaulistesenfants[Séquence14],0),))</f>
        <v>#VALUE!</v>
      </c>
      <c r="F70" s="65" t="e">
        <f>IF(C70="","",INDEX(Tableaulistesenfants[Classe],MATCH(B70,Tableaulistesenfants[Séquence14],0),))</f>
        <v>#VALUE!</v>
      </c>
      <c r="G70" s="65" t="e">
        <f>IF(C70="","",INDEX(Tableaulistesenfants[Dimanche],MATCH(B70,Tableaulistesenfants[Séquence14],0),))</f>
        <v>#VALUE!</v>
      </c>
      <c r="H70" s="67" t="e">
        <f>IF(C70="","",INDEX(Tableaulistesenfants[Mercredi],MATCH(B70,Tableaulistesenfants[Séquence14],0),))</f>
        <v>#VALUE!</v>
      </c>
      <c r="I70" s="60"/>
      <c r="J70" s="61"/>
    </row>
    <row r="71" spans="1:11" ht="15.75">
      <c r="A71" s="68">
        <v>179</v>
      </c>
      <c r="B71" s="64" t="e">
        <f>IF(ROW()-68&lt;=$K$69,ROW()-68,"")</f>
        <v>#VALUE!</v>
      </c>
      <c r="C71" s="65" t="e">
        <f>IF(B71="","",$A$71)</f>
        <v>#VALUE!</v>
      </c>
      <c r="D71" s="66" t="e">
        <f>IF(C71="","",INDEX(Tableaulistesenfants[Nom],MATCH(B71,Tableaulistesenfants[Séquence14],0),))</f>
        <v>#VALUE!</v>
      </c>
      <c r="E71" s="66" t="e">
        <f>IF(C71="","",INDEX(Tableaulistesenfants[Prénom],MATCH(B71,Tableaulistesenfants[Séquence14],0),))</f>
        <v>#VALUE!</v>
      </c>
      <c r="F71" s="65" t="e">
        <f>IF(C71="","",INDEX(Tableaulistesenfants[Classe],MATCH(B71,Tableaulistesenfants[Séquence14],0),))</f>
        <v>#VALUE!</v>
      </c>
      <c r="G71" s="65" t="e">
        <f>IF(C71="","",INDEX(Tableaulistesenfants[Dimanche],MATCH(B71,Tableaulistesenfants[Séquence14],0),))</f>
        <v>#VALUE!</v>
      </c>
      <c r="H71" s="67" t="e">
        <f>IF(C71="","",INDEX(Tableaulistesenfants[Mercredi],MATCH(B71,Tableaulistesenfants[Séquence14],0),))</f>
        <v>#VALUE!</v>
      </c>
      <c r="I71" s="60"/>
      <c r="J71" s="61"/>
    </row>
    <row r="72" spans="1:11" ht="15.75">
      <c r="A72" s="68"/>
      <c r="B72" s="64" t="e">
        <f>IF(ROW()-68&lt;=$K$69,ROW()-68,"")</f>
        <v>#VALUE!</v>
      </c>
      <c r="C72" s="65" t="e">
        <f>IF(B72="","",$A$71)</f>
        <v>#VALUE!</v>
      </c>
      <c r="D72" s="66" t="e">
        <f>IF(C72="","",INDEX(Tableaulistesenfants[Nom],MATCH(B72,Tableaulistesenfants[Séquence14],0),))</f>
        <v>#VALUE!</v>
      </c>
      <c r="E72" s="66" t="e">
        <f>IF(C72="","",INDEX(Tableaulistesenfants[Prénom],MATCH(B72,Tableaulistesenfants[Séquence14],0),))</f>
        <v>#VALUE!</v>
      </c>
      <c r="F72" s="65" t="e">
        <f>IF(C72="","",INDEX(Tableaulistesenfants[Classe],MATCH(B72,Tableaulistesenfants[Séquence14],0),))</f>
        <v>#VALUE!</v>
      </c>
      <c r="G72" s="65" t="e">
        <f>IF(C72="","",INDEX(Tableaulistesenfants[Dimanche],MATCH(B72,Tableaulistesenfants[Séquence14],0),))</f>
        <v>#VALUE!</v>
      </c>
      <c r="H72" s="67" t="e">
        <f>IF(C72="","",INDEX(Tableaulistesenfants[Mercredi],MATCH(B72,Tableaulistesenfants[Séquence14],0),))</f>
        <v>#VALUE!</v>
      </c>
      <c r="I72" s="60"/>
      <c r="J72" s="61"/>
    </row>
    <row r="73" spans="1:11" ht="16.5" thickBot="1">
      <c r="A73" s="82"/>
      <c r="B73" s="70" t="e">
        <f>IF(ROW()-68&lt;=$K$69,ROW()-68,"")</f>
        <v>#VALUE!</v>
      </c>
      <c r="C73" s="71" t="e">
        <f>IF(B73="","",$A$71)</f>
        <v>#VALUE!</v>
      </c>
      <c r="D73" s="72" t="e">
        <f>IF(C73="","",INDEX(Tableaulistesenfants[Nom],MATCH(B73,Tableaulistesenfants[Séquence14],0),))</f>
        <v>#VALUE!</v>
      </c>
      <c r="E73" s="72" t="e">
        <f>IF(C73="","",INDEX(Tableaulistesenfants[Prénom],MATCH(B73,Tableaulistesenfants[Séquence14],0),))</f>
        <v>#VALUE!</v>
      </c>
      <c r="F73" s="71" t="e">
        <f>IF(C73="","",INDEX(Tableaulistesenfants[Classe],MATCH(B73,Tableaulistesenfants[Séquence14],0),))</f>
        <v>#VALUE!</v>
      </c>
      <c r="G73" s="71" t="e">
        <f>IF(C73="","",INDEX(Tableaulistesenfants[Dimanche],MATCH(B73,Tableaulistesenfants[Séquence14],0),))</f>
        <v>#VALUE!</v>
      </c>
      <c r="H73" s="73" t="e">
        <f>IF(C73="","",INDEX(Tableaulistesenfants[Mercredi],MATCH(B73,Tableaulistesenfants[Séquence14],0),))</f>
        <v>#VALUE!</v>
      </c>
      <c r="I73" s="60"/>
      <c r="J73" s="61"/>
    </row>
    <row r="74" spans="1:11" s="77" customFormat="1" ht="16.5" thickBot="1">
      <c r="A74" s="74"/>
      <c r="B74" s="74"/>
      <c r="C74" s="74"/>
      <c r="D74" s="79"/>
      <c r="E74" s="79"/>
      <c r="F74" s="80"/>
      <c r="H74" s="78"/>
      <c r="I74" s="60"/>
      <c r="J74" s="61"/>
    </row>
    <row r="75" spans="1:11" ht="15.75">
      <c r="A75" s="81"/>
      <c r="B75" s="56" t="e">
        <f>IF(ROW()-74&lt;=$K$75,ROW()-74,"")</f>
        <v>#VALUE!</v>
      </c>
      <c r="C75" s="57" t="e">
        <f>IF(B75="","",$A$77)</f>
        <v>#VALUE!</v>
      </c>
      <c r="D75" s="58" t="e">
        <f>IF(C75="","",INDEX(Tableaulistesenfants[Nom],MATCH(B75,Tableaulistesenfants[Séquence15],0),))</f>
        <v>#VALUE!</v>
      </c>
      <c r="E75" s="58" t="e">
        <f>IF(C75="","",INDEX(Tableaulistesenfants[Prénom],MATCH(B75,Tableaulistesenfants[Séquence15],0),))</f>
        <v>#VALUE!</v>
      </c>
      <c r="F75" s="57" t="e">
        <f>IF(C75="","",INDEX(Tableaulistesenfants[Classe],MATCH(B75,Tableaulistesenfants[Séquence15],0),))</f>
        <v>#VALUE!</v>
      </c>
      <c r="G75" s="57" t="e">
        <f>IF(C75="","",INDEX(Tableaulistesenfants[Dimanche],MATCH(B75,Tableaulistesenfants[Séquence15],0),))</f>
        <v>#VALUE!</v>
      </c>
      <c r="H75" s="59" t="e">
        <f>IF(C75="","",INDEX(Tableaulistesenfants[Mercredi],MATCH(B75,Tableaulistesenfants[Séquence15],0),))</f>
        <v>#VALUE!</v>
      </c>
      <c r="I75" s="60"/>
      <c r="J75" s="61"/>
      <c r="K75" s="62" t="e">
        <f>SUM(Tableaulistesenfants[Occurrence14])</f>
        <v>#VALUE!</v>
      </c>
    </row>
    <row r="76" spans="1:11" ht="15.75">
      <c r="A76" s="68"/>
      <c r="B76" s="64" t="e">
        <f>IF(ROW()-74&lt;=$K$75,ROW()-74,"")</f>
        <v>#VALUE!</v>
      </c>
      <c r="C76" s="65" t="e">
        <f>IF(B76="","",$A$77)</f>
        <v>#VALUE!</v>
      </c>
      <c r="D76" s="66" t="e">
        <f>IF(C76="","",INDEX(Tableaulistesenfants[Nom],MATCH(B76,Tableaulistesenfants[Séquence15],0),))</f>
        <v>#VALUE!</v>
      </c>
      <c r="E76" s="66" t="e">
        <f>IF(C76="","",INDEX(Tableaulistesenfants[Prénom],MATCH(B76,Tableaulistesenfants[Séquence15],0),))</f>
        <v>#VALUE!</v>
      </c>
      <c r="F76" s="65" t="e">
        <f>IF(C76="","",INDEX(Tableaulistesenfants[Classe],MATCH(B76,Tableaulistesenfants[Séquence15],0),))</f>
        <v>#VALUE!</v>
      </c>
      <c r="G76" s="65" t="e">
        <f>IF(C76="","",INDEX(Tableaulistesenfants[Dimanche],MATCH(B76,Tableaulistesenfants[Séquence15],0),))</f>
        <v>#VALUE!</v>
      </c>
      <c r="H76" s="67" t="e">
        <f>IF(C76="","",INDEX(Tableaulistesenfants[Mercredi],MATCH(B76,Tableaulistesenfants[Séquence15],0),))</f>
        <v>#VALUE!</v>
      </c>
      <c r="I76" s="60"/>
      <c r="J76" s="61"/>
    </row>
    <row r="77" spans="1:11" ht="15.75">
      <c r="A77" s="68">
        <v>178</v>
      </c>
      <c r="B77" s="64" t="e">
        <f>IF(ROW()-74&lt;=$K$75,ROW()-74,"")</f>
        <v>#VALUE!</v>
      </c>
      <c r="C77" s="65" t="e">
        <f>IF(B77="","",$A$77)</f>
        <v>#VALUE!</v>
      </c>
      <c r="D77" s="66" t="e">
        <f>IF(C77="","",INDEX(Tableaulistesenfants[Nom],MATCH(B77,Tableaulistesenfants[Séquence15],0),))</f>
        <v>#VALUE!</v>
      </c>
      <c r="E77" s="66" t="e">
        <f>IF(C77="","",INDEX(Tableaulistesenfants[Prénom],MATCH(B77,Tableaulistesenfants[Séquence15],0),))</f>
        <v>#VALUE!</v>
      </c>
      <c r="F77" s="65" t="e">
        <f>IF(C77="","",INDEX(Tableaulistesenfants[Classe],MATCH(B77,Tableaulistesenfants[Séquence15],0),))</f>
        <v>#VALUE!</v>
      </c>
      <c r="G77" s="65" t="e">
        <f>IF(C77="","",INDEX(Tableaulistesenfants[Dimanche],MATCH(B77,Tableaulistesenfants[Séquence15],0),))</f>
        <v>#VALUE!</v>
      </c>
      <c r="H77" s="67" t="e">
        <f>IF(C77="","",INDEX(Tableaulistesenfants[Mercredi],MATCH(B77,Tableaulistesenfants[Séquence15],0),))</f>
        <v>#VALUE!</v>
      </c>
      <c r="I77" s="60"/>
      <c r="J77" s="61"/>
    </row>
    <row r="78" spans="1:11" ht="15.75">
      <c r="A78" s="68"/>
      <c r="B78" s="64" t="e">
        <f>IF(ROW()-74&lt;=$K$75,ROW()-74,"")</f>
        <v>#VALUE!</v>
      </c>
      <c r="C78" s="65" t="e">
        <f>IF(B78="","",$A$77)</f>
        <v>#VALUE!</v>
      </c>
      <c r="D78" s="66" t="e">
        <f>IF(C78="","",INDEX(Tableaulistesenfants[Nom],MATCH(B78,Tableaulistesenfants[Séquence15],0),))</f>
        <v>#VALUE!</v>
      </c>
      <c r="E78" s="66" t="e">
        <f>IF(C78="","",INDEX(Tableaulistesenfants[Prénom],MATCH(B78,Tableaulistesenfants[Séquence15],0),))</f>
        <v>#VALUE!</v>
      </c>
      <c r="F78" s="65" t="e">
        <f>IF(C78="","",INDEX(Tableaulistesenfants[Classe],MATCH(B78,Tableaulistesenfants[Séquence15],0),))</f>
        <v>#VALUE!</v>
      </c>
      <c r="G78" s="65" t="e">
        <f>IF(C78="","",INDEX(Tableaulistesenfants[Dimanche],MATCH(B78,Tableaulistesenfants[Séquence15],0),))</f>
        <v>#VALUE!</v>
      </c>
      <c r="H78" s="67" t="e">
        <f>IF(C78="","",INDEX(Tableaulistesenfants[Mercredi],MATCH(B78,Tableaulistesenfants[Séquence15],0),))</f>
        <v>#VALUE!</v>
      </c>
      <c r="I78" s="60"/>
      <c r="J78" s="61"/>
    </row>
    <row r="79" spans="1:11" ht="16.5" thickBot="1">
      <c r="A79" s="82"/>
      <c r="B79" s="70" t="e">
        <f>IF(ROW()-74&lt;=$K$75,ROW()-74,"")</f>
        <v>#VALUE!</v>
      </c>
      <c r="C79" s="71" t="e">
        <f>IF(B79="","",$A$77)</f>
        <v>#VALUE!</v>
      </c>
      <c r="D79" s="72" t="e">
        <f>IF(C79="","",INDEX(Tableaulistesenfants[Nom],MATCH(B79,Tableaulistesenfants[Séquence15],0),))</f>
        <v>#VALUE!</v>
      </c>
      <c r="E79" s="72" t="e">
        <f>IF(C79="","",INDEX(Tableaulistesenfants[Prénom],MATCH(B79,Tableaulistesenfants[Séquence15],0),))</f>
        <v>#VALUE!</v>
      </c>
      <c r="F79" s="71" t="e">
        <f>IF(C79="","",INDEX(Tableaulistesenfants[Classe],MATCH(B79,Tableaulistesenfants[Séquence15],0),))</f>
        <v>#VALUE!</v>
      </c>
      <c r="G79" s="71" t="e">
        <f>IF(C79="","",INDEX(Tableaulistesenfants[Dimanche],MATCH(B79,Tableaulistesenfants[Séquence15],0),))</f>
        <v>#VALUE!</v>
      </c>
      <c r="H79" s="73" t="e">
        <f>IF(C79="","",INDEX(Tableaulistesenfants[Mercredi],MATCH(B79,Tableaulistesenfants[Séquence15],0),))</f>
        <v>#VALUE!</v>
      </c>
      <c r="I79" s="60"/>
      <c r="J79" s="61"/>
    </row>
    <row r="80" spans="1:11" s="77" customFormat="1" ht="16.5" thickBot="1">
      <c r="A80" s="74"/>
      <c r="B80" s="74"/>
      <c r="C80" s="74"/>
      <c r="D80" s="79"/>
      <c r="E80" s="79"/>
      <c r="F80" s="105"/>
      <c r="H80" s="78"/>
      <c r="I80" s="60"/>
      <c r="J80" s="61"/>
    </row>
    <row r="81" spans="1:11" ht="15.75">
      <c r="A81" s="81"/>
      <c r="B81" s="56" t="e">
        <f>IF(ROW()-80&lt;=$K$81,ROW()-80,"")</f>
        <v>#VALUE!</v>
      </c>
      <c r="C81" s="57" t="e">
        <f t="shared" ref="C81:C86" si="1">IF(B81="","",$A$83)</f>
        <v>#VALUE!</v>
      </c>
      <c r="D81" s="58" t="e">
        <f>IF(C81="","",INDEX(Tableaulistesenfants[Nom],MATCH(B81,Tableaulistesenfants[Séquence16],0),))</f>
        <v>#VALUE!</v>
      </c>
      <c r="E81" s="58" t="e">
        <f>IF(C81="","",INDEX(Tableaulistesenfants[Prénom],MATCH(B81,Tableaulistesenfants[Séquence16],0),))</f>
        <v>#VALUE!</v>
      </c>
      <c r="F81" s="57" t="e">
        <f>IF(C81="","",INDEX(Tableaulistesenfants[Classe],MATCH(B81,Tableaulistesenfants[Séquence16],0),))</f>
        <v>#VALUE!</v>
      </c>
      <c r="G81" s="57" t="e">
        <f>IF(C81="","",INDEX(Tableaulistesenfants[Dimanche],MATCH(B81,Tableaulistesenfants[Séquence16],0),))</f>
        <v>#VALUE!</v>
      </c>
      <c r="H81" s="59" t="e">
        <f>IF(C81="","",INDEX(Tableaulistesenfants[Mercredi],MATCH(B81,Tableaulistesenfants[Séquence16],0),))</f>
        <v>#VALUE!</v>
      </c>
      <c r="I81" s="60"/>
      <c r="J81" s="61"/>
      <c r="K81" s="62" t="e">
        <f>SUM(Tableaulistesenfants[Occurrence15])</f>
        <v>#VALUE!</v>
      </c>
    </row>
    <row r="82" spans="1:11" ht="15.75">
      <c r="A82" s="68"/>
      <c r="B82" s="64" t="e">
        <f>IF(ROW()-80&lt;=$K$81,ROW()-80,"")</f>
        <v>#VALUE!</v>
      </c>
      <c r="C82" s="65" t="e">
        <f t="shared" si="1"/>
        <v>#VALUE!</v>
      </c>
      <c r="D82" s="66" t="e">
        <f>IF(C82="","",INDEX(Tableaulistesenfants[Nom],MATCH(B82,Tableaulistesenfants[Séquence16],0),))</f>
        <v>#VALUE!</v>
      </c>
      <c r="E82" s="66" t="e">
        <f>IF(C82="","",INDEX(Tableaulistesenfants[Prénom],MATCH(B82,Tableaulistesenfants[Séquence16],0),))</f>
        <v>#VALUE!</v>
      </c>
      <c r="F82" s="65" t="e">
        <f>IF(C82="","",INDEX(Tableaulistesenfants[Classe],MATCH(B82,Tableaulistesenfants[Séquence16],0),))</f>
        <v>#VALUE!</v>
      </c>
      <c r="G82" s="65" t="e">
        <f>IF(C82="","",INDEX(Tableaulistesenfants[Dimanche],MATCH(B82,Tableaulistesenfants[Séquence16],0),))</f>
        <v>#VALUE!</v>
      </c>
      <c r="H82" s="67" t="e">
        <f>IF(C82="","",INDEX(Tableaulistesenfants[Mercredi],MATCH(B82,Tableaulistesenfants[Séquence16],0),))</f>
        <v>#VALUE!</v>
      </c>
      <c r="I82" s="60"/>
      <c r="J82" s="61"/>
    </row>
    <row r="83" spans="1:11" ht="15.75">
      <c r="A83" s="68">
        <v>177</v>
      </c>
      <c r="B83" s="64" t="e">
        <f>IF(ROW()-80&lt;=$K$81,ROW()-80,"")</f>
        <v>#VALUE!</v>
      </c>
      <c r="C83" s="65" t="e">
        <f t="shared" si="1"/>
        <v>#VALUE!</v>
      </c>
      <c r="D83" s="66" t="e">
        <f>IF(C83="","",INDEX(Tableaulistesenfants[Nom],MATCH(B83,Tableaulistesenfants[Séquence16],0),))</f>
        <v>#VALUE!</v>
      </c>
      <c r="E83" s="66" t="e">
        <f>IF(C83="","",INDEX(Tableaulistesenfants[Prénom],MATCH(B83,Tableaulistesenfants[Séquence16],0),))</f>
        <v>#VALUE!</v>
      </c>
      <c r="F83" s="65" t="e">
        <f>IF(C83="","",INDEX(Tableaulistesenfants[Classe],MATCH(B83,Tableaulistesenfants[Séquence16],0),))</f>
        <v>#VALUE!</v>
      </c>
      <c r="G83" s="65" t="e">
        <f>IF(C83="","",INDEX(Tableaulistesenfants[Dimanche],MATCH(B83,Tableaulistesenfants[Séquence16],0),))</f>
        <v>#VALUE!</v>
      </c>
      <c r="H83" s="67" t="e">
        <f>IF(C83="","",INDEX(Tableaulistesenfants[Mercredi],MATCH(B83,Tableaulistesenfants[Séquence16],0),))</f>
        <v>#VALUE!</v>
      </c>
      <c r="I83" s="60"/>
      <c r="J83" s="61"/>
    </row>
    <row r="84" spans="1:11" ht="15.75">
      <c r="A84" s="68"/>
      <c r="B84" s="64" t="e">
        <f>IF(ROW()-80&lt;=$K$81,ROW()-80,"")</f>
        <v>#VALUE!</v>
      </c>
      <c r="C84" s="65" t="e">
        <f t="shared" si="1"/>
        <v>#VALUE!</v>
      </c>
      <c r="D84" s="66" t="e">
        <f>IF(C84="","",INDEX(Tableaulistesenfants[Nom],MATCH(B84,Tableaulistesenfants[Séquence16],0),))</f>
        <v>#VALUE!</v>
      </c>
      <c r="E84" s="66" t="e">
        <f>IF(C84="","",INDEX(Tableaulistesenfants[Prénom],MATCH(B84,Tableaulistesenfants[Séquence16],0),))</f>
        <v>#VALUE!</v>
      </c>
      <c r="F84" s="65" t="e">
        <f>IF(C84="","",INDEX(Tableaulistesenfants[Classe],MATCH(B84,Tableaulistesenfants[Séquence16],0),))</f>
        <v>#VALUE!</v>
      </c>
      <c r="G84" s="65" t="e">
        <f>IF(C84="","",INDEX(Tableaulistesenfants[Dimanche],MATCH(B84,Tableaulistesenfants[Séquence16],0),))</f>
        <v>#VALUE!</v>
      </c>
      <c r="H84" s="67" t="e">
        <f>IF(C84="","",INDEX(Tableaulistesenfants[Mercredi],MATCH(B84,Tableaulistesenfants[Séquence16],0),))</f>
        <v>#VALUE!</v>
      </c>
      <c r="I84" s="60"/>
      <c r="J84" s="61"/>
    </row>
    <row r="85" spans="1:11" ht="16.5" thickBot="1">
      <c r="A85" s="82"/>
      <c r="B85" s="70" t="e">
        <f>IF(ROW()-80&lt;=$K$81,ROW()-80,"")</f>
        <v>#VALUE!</v>
      </c>
      <c r="C85" s="71" t="e">
        <f t="shared" si="1"/>
        <v>#VALUE!</v>
      </c>
      <c r="D85" s="72" t="e">
        <f>IF(C85="","",INDEX(Tableaulistesenfants[Nom],MATCH(B85,Tableaulistesenfants[Séquence16],0),))</f>
        <v>#VALUE!</v>
      </c>
      <c r="E85" s="72" t="e">
        <f>IF(C85="","",INDEX(Tableaulistesenfants[Prénom],MATCH(B85,Tableaulistesenfants[Séquence16],0),))</f>
        <v>#VALUE!</v>
      </c>
      <c r="F85" s="71" t="e">
        <f>IF(C85="","",INDEX(Tableaulistesenfants[Classe],MATCH(B85,Tableaulistesenfants[Séquence16],0),))</f>
        <v>#VALUE!</v>
      </c>
      <c r="G85" s="71" t="e">
        <f>IF(C85="","",INDEX(Tableaulistesenfants[Dimanche],MATCH(B85,Tableaulistesenfants[Séquence16],0),))</f>
        <v>#VALUE!</v>
      </c>
      <c r="H85" s="73" t="e">
        <f>IF(C85="","",INDEX(Tableaulistesenfants[Mercredi],MATCH(B85,Tableaulistesenfants[Séquence16],0),))</f>
        <v>#VALUE!</v>
      </c>
      <c r="I85" s="60"/>
      <c r="J85" s="61"/>
    </row>
    <row r="86" spans="1:11" ht="16.5" thickBot="1">
      <c r="A86" s="74"/>
      <c r="B86" s="74"/>
      <c r="C86" s="89" t="str">
        <f t="shared" si="1"/>
        <v/>
      </c>
      <c r="D86" s="79"/>
      <c r="E86" s="79"/>
      <c r="F86" s="105"/>
      <c r="G86" s="77"/>
      <c r="H86" s="78"/>
      <c r="I86" s="60"/>
      <c r="J86" s="61"/>
    </row>
    <row r="87" spans="1:11" ht="15.75">
      <c r="A87" s="81"/>
      <c r="B87" s="56" t="e">
        <f>IF(ROW()-86&lt;=$K$87,ROW()-86,"")</f>
        <v>#VALUE!</v>
      </c>
      <c r="C87" s="57" t="e">
        <f>IF(B87="","",$A$89)</f>
        <v>#VALUE!</v>
      </c>
      <c r="D87" s="58" t="e">
        <f>IF(C87="","",INDEX(Tableaulistesenfants[Nom],MATCH(B87,Tableaulistesenfants[Séquence17],0),))</f>
        <v>#VALUE!</v>
      </c>
      <c r="E87" s="58" t="e">
        <f>IF(C87="","",INDEX(Tableaulistesenfants[Prénom],MATCH(B87,Tableaulistesenfants[Séquence17],0),))</f>
        <v>#VALUE!</v>
      </c>
      <c r="F87" s="57" t="e">
        <f>IF(C87="","",INDEX(Tableaulistesenfants[Classe],MATCH(B87,Tableaulistesenfants[Séquence17],0),))</f>
        <v>#VALUE!</v>
      </c>
      <c r="G87" s="57" t="e">
        <f>IF(C87="","",INDEX(Tableaulistesenfants[Dimanche],MATCH(B87,Tableaulistesenfants[Séquence17],0),))</f>
        <v>#VALUE!</v>
      </c>
      <c r="H87" s="59" t="e">
        <f>IF(C87="","",INDEX(Tableaulistesenfants[Mercredi],MATCH(B87,Tableaulistesenfants[Séquence17],0),))</f>
        <v>#VALUE!</v>
      </c>
      <c r="I87" s="60"/>
      <c r="J87" s="61"/>
      <c r="K87" s="62" t="e">
        <f>SUM(Tableaulistesenfants[Occurrence16])</f>
        <v>#VALUE!</v>
      </c>
    </row>
    <row r="88" spans="1:11" ht="15.75">
      <c r="A88" s="68"/>
      <c r="B88" s="64" t="e">
        <f>IF(ROW()-86&lt;=$K$87,ROW()-86,"")</f>
        <v>#VALUE!</v>
      </c>
      <c r="C88" s="65" t="e">
        <f>IF(B88="","",$A$89)</f>
        <v>#VALUE!</v>
      </c>
      <c r="D88" s="66" t="e">
        <f>IF(C88="","",INDEX(Tableaulistesenfants[Nom],MATCH(B88,Tableaulistesenfants[Séquence17],0),))</f>
        <v>#VALUE!</v>
      </c>
      <c r="E88" s="66" t="e">
        <f>IF(C88="","",INDEX(Tableaulistesenfants[Prénom],MATCH(B88,Tableaulistesenfants[Séquence17],0),))</f>
        <v>#VALUE!</v>
      </c>
      <c r="F88" s="65" t="e">
        <f>IF(C88="","",INDEX(Tableaulistesenfants[Classe],MATCH(B88,Tableaulistesenfants[Séquence17],0),))</f>
        <v>#VALUE!</v>
      </c>
      <c r="G88" s="65" t="e">
        <f>IF(C88="","",INDEX(Tableaulistesenfants[Dimanche],MATCH(B88,Tableaulistesenfants[Séquence17],0),))</f>
        <v>#VALUE!</v>
      </c>
      <c r="H88" s="67" t="e">
        <f>IF(C88="","",INDEX(Tableaulistesenfants[Mercredi],MATCH(B88,Tableaulistesenfants[Séquence17],0),))</f>
        <v>#VALUE!</v>
      </c>
      <c r="I88" s="60"/>
      <c r="J88" s="61"/>
    </row>
    <row r="89" spans="1:11" ht="15.75">
      <c r="A89" s="68">
        <v>180</v>
      </c>
      <c r="B89" s="64" t="e">
        <f>IF(ROW()-86&lt;=$K$87,ROW()-86,"")</f>
        <v>#VALUE!</v>
      </c>
      <c r="C89" s="65" t="e">
        <f>IF(B89="","",$A$89)</f>
        <v>#VALUE!</v>
      </c>
      <c r="D89" s="66" t="e">
        <f>IF(C89="","",INDEX(Tableaulistesenfants[Nom],MATCH(B89,Tableaulistesenfants[Séquence17],0),))</f>
        <v>#VALUE!</v>
      </c>
      <c r="E89" s="66" t="e">
        <f>IF(C89="","",INDEX(Tableaulistesenfants[Prénom],MATCH(B89,Tableaulistesenfants[Séquence17],0),))</f>
        <v>#VALUE!</v>
      </c>
      <c r="F89" s="65" t="e">
        <f>IF(C89="","",INDEX(Tableaulistesenfants[Classe],MATCH(B89,Tableaulistesenfants[Séquence17],0),))</f>
        <v>#VALUE!</v>
      </c>
      <c r="G89" s="65" t="e">
        <f>IF(C89="","",INDEX(Tableaulistesenfants[Dimanche],MATCH(B89,Tableaulistesenfants[Séquence17],0),))</f>
        <v>#VALUE!</v>
      </c>
      <c r="H89" s="67" t="e">
        <f>IF(C89="","",INDEX(Tableaulistesenfants[Mercredi],MATCH(B89,Tableaulistesenfants[Séquence17],0),))</f>
        <v>#VALUE!</v>
      </c>
      <c r="I89" s="60"/>
      <c r="J89" s="61"/>
    </row>
    <row r="90" spans="1:11" ht="15.75">
      <c r="A90" s="68"/>
      <c r="B90" s="64" t="e">
        <f>IF(ROW()-86&lt;=$K$87,ROW()-86,"")</f>
        <v>#VALUE!</v>
      </c>
      <c r="C90" s="65" t="e">
        <f>IF(B90="","",$A$89)</f>
        <v>#VALUE!</v>
      </c>
      <c r="D90" s="66" t="e">
        <f>IF(C90="","",INDEX(Tableaulistesenfants[Nom],MATCH(B90,Tableaulistesenfants[Séquence17],0),))</f>
        <v>#VALUE!</v>
      </c>
      <c r="E90" s="66" t="e">
        <f>IF(C90="","",INDEX(Tableaulistesenfants[Prénom],MATCH(B90,Tableaulistesenfants[Séquence17],0),))</f>
        <v>#VALUE!</v>
      </c>
      <c r="F90" s="65" t="e">
        <f>IF(C90="","",INDEX(Tableaulistesenfants[Classe],MATCH(B90,Tableaulistesenfants[Séquence17],0),))</f>
        <v>#VALUE!</v>
      </c>
      <c r="G90" s="65" t="e">
        <f>IF(C90="","",INDEX(Tableaulistesenfants[Dimanche],MATCH(B90,Tableaulistesenfants[Séquence17],0),))</f>
        <v>#VALUE!</v>
      </c>
      <c r="H90" s="67" t="e">
        <f>IF(C90="","",INDEX(Tableaulistesenfants[Mercredi],MATCH(B90,Tableaulistesenfants[Séquence17],0),))</f>
        <v>#VALUE!</v>
      </c>
      <c r="I90" s="60"/>
      <c r="J90" s="61"/>
    </row>
    <row r="91" spans="1:11" ht="16.5" thickBot="1">
      <c r="A91" s="82"/>
      <c r="B91" s="70" t="e">
        <f>IF(ROW()-86&lt;=$K$87,ROW()-86,"")</f>
        <v>#VALUE!</v>
      </c>
      <c r="C91" s="71" t="e">
        <f>IF(B91="","",$A$89)</f>
        <v>#VALUE!</v>
      </c>
      <c r="D91" s="72" t="e">
        <f>IF(C91="","",INDEX(Tableaulistesenfants[Nom],MATCH(B91,Tableaulistesenfants[Séquence17],0),))</f>
        <v>#VALUE!</v>
      </c>
      <c r="E91" s="72" t="e">
        <f>IF(C91="","",INDEX(Tableaulistesenfants[Prénom],MATCH(B91,Tableaulistesenfants[Séquence17],0),))</f>
        <v>#VALUE!</v>
      </c>
      <c r="F91" s="71" t="e">
        <f>IF(C91="","",INDEX(Tableaulistesenfants[Classe],MATCH(B91,Tableaulistesenfants[Séquence17],0),))</f>
        <v>#VALUE!</v>
      </c>
      <c r="G91" s="71" t="e">
        <f>IF(C91="","",INDEX(Tableaulistesenfants[Dimanche],MATCH(B91,Tableaulistesenfants[Séquence17],0),))</f>
        <v>#VALUE!</v>
      </c>
      <c r="H91" s="73" t="e">
        <f>IF(C91="","",INDEX(Tableaulistesenfants[Mercredi],MATCH(B91,Tableaulistesenfants[Séquence17],0),))</f>
        <v>#VALUE!</v>
      </c>
      <c r="I91" s="60"/>
      <c r="J91" s="61"/>
    </row>
    <row r="92" spans="1:11" ht="16.5" thickBot="1">
      <c r="A92" s="74"/>
      <c r="B92" s="74"/>
      <c r="C92" s="74"/>
      <c r="D92" s="79"/>
      <c r="E92" s="79"/>
      <c r="F92" s="105"/>
      <c r="G92" s="77"/>
      <c r="H92" s="78"/>
      <c r="I92" s="60"/>
      <c r="J92" s="61"/>
    </row>
    <row r="93" spans="1:11" ht="15.75">
      <c r="A93" s="81"/>
      <c r="B93" s="56" t="e">
        <f>IF(ROW()-92&lt;=$K$93,ROW()-92,"")</f>
        <v>#VALUE!</v>
      </c>
      <c r="C93" s="57" t="e">
        <f>IF(B93="","",$A$95)</f>
        <v>#VALUE!</v>
      </c>
      <c r="D93" s="58" t="e">
        <f>IF(C93="","",INDEX(Tableaulistesenfants[Nom],MATCH(B93,Tableaulistesenfants[Séquence18],0),))</f>
        <v>#VALUE!</v>
      </c>
      <c r="E93" s="58" t="e">
        <f>IF(C93="","",INDEX(Tableaulistesenfants[Prénom],MATCH(B93,Tableaulistesenfants[Séquence18],0),))</f>
        <v>#VALUE!</v>
      </c>
      <c r="F93" s="57" t="e">
        <f>IF(C93="","",INDEX(Tableaulistesenfants[Classe],MATCH(B93,Tableaulistesenfants[Séquence18],0),))</f>
        <v>#VALUE!</v>
      </c>
      <c r="G93" s="57" t="e">
        <f>IF(C93="","",INDEX(Tableaulistesenfants[Dimanche],MATCH(B93,Tableaulistesenfants[Séquence18],0),))</f>
        <v>#VALUE!</v>
      </c>
      <c r="H93" s="59" t="e">
        <f>IF(C93="","",INDEX(Tableaulistesenfants[Mercredi],MATCH(B93,Tableaulistesenfants[Séquence18],0),))</f>
        <v>#VALUE!</v>
      </c>
      <c r="I93" s="60"/>
      <c r="J93" s="61"/>
      <c r="K93" s="62" t="e">
        <f>SUM(Tableaulistesenfants[Occurrence17])</f>
        <v>#VALUE!</v>
      </c>
    </row>
    <row r="94" spans="1:11" ht="15.75">
      <c r="A94" s="68"/>
      <c r="B94" s="64" t="e">
        <f>IF(ROW()-92&lt;=$K$93,ROW()-92,"")</f>
        <v>#VALUE!</v>
      </c>
      <c r="C94" s="65" t="e">
        <f>IF(B94="","",$A$95)</f>
        <v>#VALUE!</v>
      </c>
      <c r="D94" s="66" t="e">
        <f>IF(C94="","",INDEX(Tableaulistesenfants[Nom],MATCH(B94,Tableaulistesenfants[Séquence18],0),))</f>
        <v>#VALUE!</v>
      </c>
      <c r="E94" s="66" t="e">
        <f>IF(C94="","",INDEX(Tableaulistesenfants[Prénom],MATCH(B94,Tableaulistesenfants[Séquence18],0),))</f>
        <v>#VALUE!</v>
      </c>
      <c r="F94" s="65" t="e">
        <f>IF(C94="","",INDEX(Tableaulistesenfants[Classe],MATCH(B94,Tableaulistesenfants[Séquence18],0),))</f>
        <v>#VALUE!</v>
      </c>
      <c r="G94" s="65" t="e">
        <f>IF(C94="","",INDEX(Tableaulistesenfants[Dimanche],MATCH(B94,Tableaulistesenfants[Séquence18],0),))</f>
        <v>#VALUE!</v>
      </c>
      <c r="H94" s="67" t="e">
        <f>IF(C94="","",INDEX(Tableaulistesenfants[Mercredi],MATCH(B94,Tableaulistesenfants[Séquence18],0),))</f>
        <v>#VALUE!</v>
      </c>
      <c r="I94" s="60"/>
      <c r="J94" s="61"/>
    </row>
    <row r="95" spans="1:11" ht="15.75">
      <c r="A95" s="68">
        <v>171</v>
      </c>
      <c r="B95" s="64" t="e">
        <f>IF(ROW()-92&lt;=$K$93,ROW()-92,"")</f>
        <v>#VALUE!</v>
      </c>
      <c r="C95" s="65" t="e">
        <f>IF(B95="","",$A$95)</f>
        <v>#VALUE!</v>
      </c>
      <c r="D95" s="66" t="e">
        <f>IF(C95="","",INDEX(Tableaulistesenfants[Nom],MATCH(B95,Tableaulistesenfants[Séquence18],0),))</f>
        <v>#VALUE!</v>
      </c>
      <c r="E95" s="66" t="e">
        <f>IF(C95="","",INDEX(Tableaulistesenfants[Prénom],MATCH(B95,Tableaulistesenfants[Séquence18],0),))</f>
        <v>#VALUE!</v>
      </c>
      <c r="F95" s="65" t="e">
        <f>IF(C95="","",INDEX(Tableaulistesenfants[Classe],MATCH(B95,Tableaulistesenfants[Séquence18],0),))</f>
        <v>#VALUE!</v>
      </c>
      <c r="G95" s="65" t="e">
        <f>IF(C95="","",INDEX(Tableaulistesenfants[Dimanche],MATCH(B95,Tableaulistesenfants[Séquence18],0),))</f>
        <v>#VALUE!</v>
      </c>
      <c r="H95" s="67" t="e">
        <f>IF(C95="","",INDEX(Tableaulistesenfants[Mercredi],MATCH(B95,Tableaulistesenfants[Séquence18],0),))</f>
        <v>#VALUE!</v>
      </c>
      <c r="I95" s="60"/>
      <c r="J95" s="61"/>
    </row>
    <row r="96" spans="1:11" ht="15.75">
      <c r="A96" s="68"/>
      <c r="B96" s="64" t="e">
        <f>IF(ROW()-92&lt;=$K$93,ROW()-92,"")</f>
        <v>#VALUE!</v>
      </c>
      <c r="C96" s="65" t="e">
        <f>IF(B96="","",$A$95)</f>
        <v>#VALUE!</v>
      </c>
      <c r="D96" s="66" t="e">
        <f>IF(C96="","",INDEX(Tableaulistesenfants[Nom],MATCH(B96,Tableaulistesenfants[Séquence18],0),))</f>
        <v>#VALUE!</v>
      </c>
      <c r="E96" s="66" t="e">
        <f>IF(C96="","",INDEX(Tableaulistesenfants[Prénom],MATCH(B96,Tableaulistesenfants[Séquence18],0),))</f>
        <v>#VALUE!</v>
      </c>
      <c r="F96" s="65" t="e">
        <f>IF(C96="","",INDEX(Tableaulistesenfants[Classe],MATCH(B96,Tableaulistesenfants[Séquence18],0),))</f>
        <v>#VALUE!</v>
      </c>
      <c r="G96" s="65" t="e">
        <f>IF(C96="","",INDEX(Tableaulistesenfants[Dimanche],MATCH(B96,Tableaulistesenfants[Séquence18],0),))</f>
        <v>#VALUE!</v>
      </c>
      <c r="H96" s="67" t="e">
        <f>IF(C96="","",INDEX(Tableaulistesenfants[Mercredi],MATCH(B96,Tableaulistesenfants[Séquence18],0),))</f>
        <v>#VALUE!</v>
      </c>
      <c r="I96" s="60"/>
      <c r="J96" s="61"/>
    </row>
    <row r="97" spans="1:10" ht="16.5" thickBot="1">
      <c r="A97" s="82"/>
      <c r="B97" s="70" t="e">
        <f>IF(ROW()-92&lt;=$K$93,ROW()-92,"")</f>
        <v>#VALUE!</v>
      </c>
      <c r="C97" s="71" t="e">
        <f>IF(B97="","",$A$95)</f>
        <v>#VALUE!</v>
      </c>
      <c r="D97" s="72" t="e">
        <f>IF(C97="","",INDEX(Tableaulistesenfants[Nom],MATCH(B97,Tableaulistesenfants[Séquence18],0),))</f>
        <v>#VALUE!</v>
      </c>
      <c r="E97" s="72" t="e">
        <f>IF(C97="","",INDEX(Tableaulistesenfants[Prénom],MATCH(B97,Tableaulistesenfants[Séquence18],0),))</f>
        <v>#VALUE!</v>
      </c>
      <c r="F97" s="71" t="e">
        <f>IF(C97="","",INDEX(Tableaulistesenfants[Classe],MATCH(B97,Tableaulistesenfants[Séquence18],0),))</f>
        <v>#VALUE!</v>
      </c>
      <c r="G97" s="71" t="e">
        <f>IF(C97="","",INDEX(Tableaulistesenfants[Dimanche],MATCH(B97,Tableaulistesenfants[Séquence18],0),))</f>
        <v>#VALUE!</v>
      </c>
      <c r="H97" s="73" t="e">
        <f>IF(C97="","",INDEX(Tableaulistesenfants[Mercredi],MATCH(B97,Tableaulistesenfants[Séquence18],0),))</f>
        <v>#VALUE!</v>
      </c>
      <c r="I97" s="60"/>
      <c r="J97" s="61"/>
    </row>
    <row r="98" spans="1:10">
      <c r="I98" s="60"/>
      <c r="J98" s="61"/>
    </row>
    <row r="99" spans="1:10">
      <c r="I99" s="60"/>
      <c r="J99" s="61"/>
    </row>
    <row r="100" spans="1:10">
      <c r="F100" s="94"/>
      <c r="I100" s="60"/>
      <c r="J100" s="61"/>
    </row>
    <row r="101" spans="1:10">
      <c r="I101" s="60"/>
      <c r="J101" s="61"/>
    </row>
    <row r="102" spans="1:10">
      <c r="I102" s="60"/>
      <c r="J102" s="61"/>
    </row>
    <row r="103" spans="1:10">
      <c r="I103" s="60"/>
      <c r="J103" s="61"/>
    </row>
    <row r="104" spans="1:10">
      <c r="I104" s="60"/>
      <c r="J104" s="61"/>
    </row>
    <row r="105" spans="1:10">
      <c r="I105" s="60"/>
      <c r="J105" s="61"/>
    </row>
    <row r="106" spans="1:10">
      <c r="I106" s="60"/>
      <c r="J106" s="61"/>
    </row>
    <row r="107" spans="1:10">
      <c r="I107" s="60"/>
      <c r="J107" s="61"/>
    </row>
    <row r="108" spans="1:10">
      <c r="I108" s="60"/>
      <c r="J108" s="61"/>
    </row>
    <row r="109" spans="1:10">
      <c r="I109" s="60"/>
      <c r="J109" s="61"/>
    </row>
    <row r="110" spans="1:10">
      <c r="I110" s="60"/>
      <c r="J110" s="61"/>
    </row>
    <row r="111" spans="1:10">
      <c r="I111" s="60"/>
      <c r="J111" s="61"/>
    </row>
    <row r="112" spans="1:10">
      <c r="I112" s="60"/>
      <c r="J112" s="61"/>
    </row>
    <row r="113" spans="9:10">
      <c r="I113" s="60"/>
      <c r="J113" s="61"/>
    </row>
    <row r="114" spans="9:10">
      <c r="I114" s="60"/>
      <c r="J114" s="61"/>
    </row>
    <row r="115" spans="9:10">
      <c r="I115" s="60"/>
      <c r="J115" s="61"/>
    </row>
    <row r="116" spans="9:10">
      <c r="I116" s="60"/>
      <c r="J116" s="61"/>
    </row>
    <row r="117" spans="9:10">
      <c r="I117" s="60"/>
      <c r="J117" s="61"/>
    </row>
    <row r="118" spans="9:10">
      <c r="I118" s="60"/>
      <c r="J118" s="61"/>
    </row>
    <row r="119" spans="9:10">
      <c r="I119" s="60"/>
      <c r="J119" s="61"/>
    </row>
    <row r="120" spans="9:10">
      <c r="I120" s="60"/>
      <c r="J120" s="61"/>
    </row>
    <row r="121" spans="9:10">
      <c r="I121" s="60"/>
      <c r="J121" s="61"/>
    </row>
    <row r="122" spans="9:10">
      <c r="I122" s="60"/>
      <c r="J122" s="61"/>
    </row>
    <row r="123" spans="9:10">
      <c r="I123" s="60"/>
      <c r="J123" s="61"/>
    </row>
    <row r="124" spans="9:10">
      <c r="I124" s="60"/>
      <c r="J124" s="61"/>
    </row>
    <row r="125" spans="9:10">
      <c r="I125" s="60"/>
      <c r="J125" s="61"/>
    </row>
    <row r="126" spans="9:10">
      <c r="I126" s="60"/>
      <c r="J126" s="61"/>
    </row>
    <row r="127" spans="9:10">
      <c r="I127" s="60"/>
      <c r="J127" s="61"/>
    </row>
    <row r="128" spans="9:10">
      <c r="I128" s="60"/>
      <c r="J128" s="61"/>
    </row>
    <row r="129" spans="9:10">
      <c r="I129" s="60"/>
      <c r="J129" s="61"/>
    </row>
    <row r="130" spans="9:10">
      <c r="I130" s="60"/>
      <c r="J130" s="61"/>
    </row>
    <row r="131" spans="9:10">
      <c r="I131" s="60"/>
      <c r="J131" s="61"/>
    </row>
    <row r="132" spans="9:10">
      <c r="I132" s="60"/>
      <c r="J132" s="61"/>
    </row>
    <row r="133" spans="9:10">
      <c r="I133" s="60"/>
      <c r="J133" s="61"/>
    </row>
    <row r="134" spans="9:10">
      <c r="I134" s="60"/>
      <c r="J134" s="61"/>
    </row>
    <row r="135" spans="9:10">
      <c r="I135" s="60"/>
      <c r="J135" s="61"/>
    </row>
    <row r="136" spans="9:10">
      <c r="I136" s="60"/>
      <c r="J136" s="61"/>
    </row>
    <row r="137" spans="9:10">
      <c r="I137" s="60"/>
      <c r="J137" s="61"/>
    </row>
    <row r="138" spans="9:10">
      <c r="I138" s="60"/>
      <c r="J138" s="61"/>
    </row>
    <row r="139" spans="9:10">
      <c r="I139" s="60"/>
      <c r="J139" s="61"/>
    </row>
    <row r="140" spans="9:10">
      <c r="I140" s="60"/>
      <c r="J140" s="61"/>
    </row>
    <row r="141" spans="9:10">
      <c r="I141" s="60"/>
      <c r="J141" s="61"/>
    </row>
    <row r="142" spans="9:10">
      <c r="I142" s="60"/>
      <c r="J142" s="61"/>
    </row>
    <row r="143" spans="9:10">
      <c r="I143" s="60"/>
      <c r="J143" s="61"/>
    </row>
    <row r="144" spans="9:10">
      <c r="I144" s="60"/>
      <c r="J144" s="61"/>
    </row>
    <row r="145" spans="9:10">
      <c r="I145" s="60"/>
      <c r="J145" s="61"/>
    </row>
    <row r="146" spans="9:10">
      <c r="I146" s="60"/>
      <c r="J146" s="61"/>
    </row>
    <row r="147" spans="9:10">
      <c r="I147" s="60"/>
      <c r="J147" s="61"/>
    </row>
    <row r="148" spans="9:10">
      <c r="I148" s="60"/>
      <c r="J148" s="61"/>
    </row>
    <row r="149" spans="9:10">
      <c r="I149" s="60"/>
      <c r="J149" s="61"/>
    </row>
    <row r="150" spans="9:10">
      <c r="I150" s="60"/>
      <c r="J150" s="61"/>
    </row>
    <row r="151" spans="9:10">
      <c r="I151" s="60"/>
      <c r="J151" s="61"/>
    </row>
    <row r="152" spans="9:10">
      <c r="I152" s="60"/>
      <c r="J152" s="61"/>
    </row>
    <row r="153" spans="9:10">
      <c r="I153" s="60"/>
      <c r="J153" s="61"/>
    </row>
    <row r="154" spans="9:10">
      <c r="I154" s="60"/>
      <c r="J154" s="61"/>
    </row>
    <row r="155" spans="9:10">
      <c r="I155" s="60"/>
      <c r="J155" s="61"/>
    </row>
    <row r="156" spans="9:10">
      <c r="I156" s="60"/>
      <c r="J156" s="61"/>
    </row>
    <row r="157" spans="9:10">
      <c r="I157" s="60"/>
      <c r="J157" s="61"/>
    </row>
    <row r="158" spans="9:10">
      <c r="I158" s="60"/>
      <c r="J158" s="61"/>
    </row>
    <row r="159" spans="9:10">
      <c r="I159" s="60"/>
      <c r="J159" s="61"/>
    </row>
    <row r="160" spans="9:10">
      <c r="I160" s="60"/>
      <c r="J160" s="61"/>
    </row>
    <row r="161" spans="9:10">
      <c r="I161" s="60"/>
      <c r="J161" s="61"/>
    </row>
    <row r="162" spans="9:10">
      <c r="I162" s="60"/>
      <c r="J162" s="61"/>
    </row>
    <row r="163" spans="9:10">
      <c r="I163" s="60"/>
      <c r="J163" s="61"/>
    </row>
    <row r="164" spans="9:10">
      <c r="I164" s="60"/>
      <c r="J164" s="61"/>
    </row>
    <row r="165" spans="9:10">
      <c r="I165" s="60"/>
      <c r="J165" s="61"/>
    </row>
    <row r="166" spans="9:10">
      <c r="I166" s="60"/>
      <c r="J166" s="61"/>
    </row>
    <row r="167" spans="9:10">
      <c r="I167" s="60"/>
      <c r="J167" s="61"/>
    </row>
    <row r="168" spans="9:10">
      <c r="I168" s="60"/>
      <c r="J168" s="61"/>
    </row>
    <row r="169" spans="9:10">
      <c r="I169" s="60"/>
      <c r="J169" s="61"/>
    </row>
    <row r="170" spans="9:10">
      <c r="I170" s="60"/>
      <c r="J170" s="61"/>
    </row>
    <row r="171" spans="9:10">
      <c r="I171" s="60"/>
      <c r="J171" s="61"/>
    </row>
    <row r="172" spans="9:10">
      <c r="I172" s="60"/>
      <c r="J172" s="61"/>
    </row>
    <row r="173" spans="9:10">
      <c r="I173" s="60"/>
      <c r="J173" s="61"/>
    </row>
    <row r="174" spans="9:10">
      <c r="I174" s="60"/>
      <c r="J174" s="61"/>
    </row>
    <row r="175" spans="9:10">
      <c r="I175" s="60"/>
      <c r="J175" s="61"/>
    </row>
    <row r="176" spans="9:10">
      <c r="I176" s="60"/>
      <c r="J176" s="61"/>
    </row>
    <row r="177" spans="9:10">
      <c r="I177" s="60"/>
      <c r="J177" s="61"/>
    </row>
    <row r="178" spans="9:10">
      <c r="I178" s="60"/>
      <c r="J178" s="61"/>
    </row>
    <row r="179" spans="9:10">
      <c r="I179" s="60"/>
      <c r="J179" s="61"/>
    </row>
    <row r="180" spans="9:10">
      <c r="I180" s="60"/>
      <c r="J180" s="61"/>
    </row>
    <row r="181" spans="9:10">
      <c r="I181" s="60"/>
      <c r="J181" s="61"/>
    </row>
    <row r="182" spans="9:10">
      <c r="I182" s="60"/>
      <c r="J182" s="61"/>
    </row>
    <row r="183" spans="9:10">
      <c r="I183" s="60"/>
      <c r="J183" s="61"/>
    </row>
    <row r="184" spans="9:10">
      <c r="I184" s="60"/>
      <c r="J184" s="61"/>
    </row>
    <row r="185" spans="9:10">
      <c r="I185" s="60"/>
      <c r="J185" s="61"/>
    </row>
    <row r="186" spans="9:10">
      <c r="I186" s="60"/>
      <c r="J186" s="61"/>
    </row>
    <row r="187" spans="9:10">
      <c r="I187" s="60"/>
      <c r="J187" s="61"/>
    </row>
    <row r="188" spans="9:10">
      <c r="I188" s="60"/>
      <c r="J188" s="61"/>
    </row>
    <row r="189" spans="9:10">
      <c r="I189" s="60"/>
      <c r="J189" s="61"/>
    </row>
    <row r="190" spans="9:10">
      <c r="I190" s="60"/>
      <c r="J190" s="61"/>
    </row>
    <row r="191" spans="9:10">
      <c r="I191" s="60"/>
      <c r="J191" s="61"/>
    </row>
    <row r="192" spans="9:10">
      <c r="I192" s="60"/>
      <c r="J192" s="61"/>
    </row>
    <row r="193" spans="9:10">
      <c r="I193" s="60"/>
      <c r="J193" s="61"/>
    </row>
    <row r="194" spans="9:10">
      <c r="I194" s="60"/>
      <c r="J194" s="61"/>
    </row>
    <row r="195" spans="9:10">
      <c r="I195" s="60"/>
      <c r="J195" s="61"/>
    </row>
    <row r="196" spans="9:10">
      <c r="I196" s="60"/>
      <c r="J196" s="61"/>
    </row>
    <row r="197" spans="9:10">
      <c r="I197" s="60"/>
      <c r="J197" s="61"/>
    </row>
    <row r="198" spans="9:10">
      <c r="I198" s="60"/>
      <c r="J198" s="61"/>
    </row>
    <row r="199" spans="9:10">
      <c r="I199" s="60"/>
      <c r="J199" s="61"/>
    </row>
    <row r="200" spans="9:10">
      <c r="I200" s="60"/>
      <c r="J200" s="61"/>
    </row>
    <row r="201" spans="9:10">
      <c r="I201" s="60"/>
      <c r="J201" s="61"/>
    </row>
    <row r="202" spans="9:10">
      <c r="I202" s="60"/>
      <c r="J202" s="61"/>
    </row>
    <row r="203" spans="9:10">
      <c r="I203" s="60"/>
      <c r="J203" s="61"/>
    </row>
    <row r="204" spans="9:10">
      <c r="I204" s="60"/>
      <c r="J204" s="61"/>
    </row>
    <row r="205" spans="9:10">
      <c r="I205" s="60"/>
      <c r="J205" s="61"/>
    </row>
    <row r="206" spans="9:10">
      <c r="I206" s="60"/>
      <c r="J206" s="61"/>
    </row>
    <row r="207" spans="9:10">
      <c r="I207" s="60"/>
      <c r="J207" s="61"/>
    </row>
    <row r="208" spans="9:10">
      <c r="I208" s="60"/>
      <c r="J208" s="61"/>
    </row>
    <row r="209" spans="9:10">
      <c r="I209" s="60"/>
      <c r="J209" s="61"/>
    </row>
    <row r="210" spans="9:10">
      <c r="I210" s="60"/>
      <c r="J210" s="61"/>
    </row>
    <row r="211" spans="9:10">
      <c r="I211" s="60"/>
      <c r="J211" s="61"/>
    </row>
    <row r="212" spans="9:10">
      <c r="I212" s="60"/>
      <c r="J212" s="61"/>
    </row>
    <row r="213" spans="9:10">
      <c r="I213" s="60"/>
      <c r="J213" s="61"/>
    </row>
    <row r="214" spans="9:10">
      <c r="I214" s="60"/>
      <c r="J214" s="61"/>
    </row>
    <row r="215" spans="9:10">
      <c r="I215" s="60"/>
      <c r="J215" s="61"/>
    </row>
    <row r="216" spans="9:10">
      <c r="I216" s="60"/>
      <c r="J216" s="61"/>
    </row>
    <row r="217" spans="9:10">
      <c r="I217" s="60"/>
      <c r="J217" s="61"/>
    </row>
    <row r="218" spans="9:10">
      <c r="I218" s="60"/>
      <c r="J218" s="61"/>
    </row>
    <row r="219" spans="9:10">
      <c r="I219" s="60"/>
      <c r="J219" s="61"/>
    </row>
    <row r="220" spans="9:10">
      <c r="I220" s="60"/>
      <c r="J220" s="61"/>
    </row>
    <row r="221" spans="9:10">
      <c r="I221" s="60"/>
      <c r="J221" s="61"/>
    </row>
    <row r="222" spans="9:10">
      <c r="I222" s="60"/>
      <c r="J222" s="61"/>
    </row>
    <row r="223" spans="9:10">
      <c r="I223" s="60"/>
      <c r="J223" s="61"/>
    </row>
    <row r="224" spans="9:10">
      <c r="I224" s="60"/>
      <c r="J224" s="61"/>
    </row>
    <row r="225" spans="9:10">
      <c r="I225" s="60"/>
      <c r="J225" s="61"/>
    </row>
    <row r="226" spans="9:10">
      <c r="I226" s="60"/>
      <c r="J226" s="61"/>
    </row>
    <row r="227" spans="9:10">
      <c r="I227" s="60"/>
      <c r="J227" s="61"/>
    </row>
    <row r="228" spans="9:10">
      <c r="I228" s="60"/>
      <c r="J228" s="61"/>
    </row>
    <row r="229" spans="9:10">
      <c r="I229" s="60"/>
      <c r="J229" s="61"/>
    </row>
    <row r="230" spans="9:10">
      <c r="I230" s="60"/>
      <c r="J230" s="61"/>
    </row>
    <row r="231" spans="9:10">
      <c r="I231" s="60"/>
      <c r="J231" s="61"/>
    </row>
    <row r="232" spans="9:10">
      <c r="I232" s="60"/>
      <c r="J232" s="61"/>
    </row>
    <row r="233" spans="9:10">
      <c r="I233" s="60"/>
      <c r="J233" s="61"/>
    </row>
    <row r="234" spans="9:10">
      <c r="I234" s="60"/>
      <c r="J234" s="61"/>
    </row>
    <row r="235" spans="9:10">
      <c r="I235" s="60"/>
      <c r="J235" s="61"/>
    </row>
    <row r="236" spans="9:10">
      <c r="I236" s="60"/>
      <c r="J236" s="61"/>
    </row>
    <row r="237" spans="9:10">
      <c r="I237" s="60"/>
      <c r="J237" s="61"/>
    </row>
    <row r="238" spans="9:10">
      <c r="I238" s="60"/>
      <c r="J238" s="61"/>
    </row>
    <row r="239" spans="9:10">
      <c r="I239" s="60"/>
      <c r="J239" s="61"/>
    </row>
    <row r="240" spans="9:10">
      <c r="I240" s="60"/>
      <c r="J240" s="61"/>
    </row>
    <row r="241" spans="9:10">
      <c r="I241" s="60"/>
      <c r="J241" s="61"/>
    </row>
    <row r="242" spans="9:10">
      <c r="I242" s="60"/>
      <c r="J242" s="61"/>
    </row>
    <row r="243" spans="9:10">
      <c r="I243" s="60"/>
      <c r="J243" s="61"/>
    </row>
    <row r="244" spans="9:10">
      <c r="I244" s="60"/>
      <c r="J244" s="61"/>
    </row>
    <row r="245" spans="9:10">
      <c r="I245" s="60"/>
      <c r="J245" s="61"/>
    </row>
    <row r="246" spans="9:10">
      <c r="I246" s="60"/>
      <c r="J246" s="61"/>
    </row>
    <row r="247" spans="9:10">
      <c r="I247" s="60"/>
      <c r="J247" s="61"/>
    </row>
    <row r="248" spans="9:10">
      <c r="I248" s="60"/>
      <c r="J248" s="61"/>
    </row>
    <row r="249" spans="9:10">
      <c r="I249" s="60"/>
      <c r="J249" s="61"/>
    </row>
    <row r="250" spans="9:10">
      <c r="I250" s="60"/>
      <c r="J250" s="61"/>
    </row>
    <row r="251" spans="9:10">
      <c r="I251" s="60"/>
      <c r="J251" s="61"/>
    </row>
    <row r="252" spans="9:10">
      <c r="I252" s="60"/>
      <c r="J252" s="61"/>
    </row>
    <row r="253" spans="9:10">
      <c r="I253" s="60"/>
      <c r="J253" s="61"/>
    </row>
    <row r="254" spans="9:10">
      <c r="I254" s="60"/>
      <c r="J254" s="61"/>
    </row>
    <row r="255" spans="9:10">
      <c r="I255" s="60"/>
      <c r="J255" s="61"/>
    </row>
    <row r="256" spans="9:10">
      <c r="I256" s="60"/>
      <c r="J256" s="61"/>
    </row>
    <row r="257" spans="9:10">
      <c r="I257" s="60"/>
      <c r="J257" s="61"/>
    </row>
    <row r="258" spans="9:10">
      <c r="I258" s="60"/>
      <c r="J258" s="61"/>
    </row>
    <row r="259" spans="9:10">
      <c r="I259" s="60"/>
      <c r="J259" s="61"/>
    </row>
    <row r="260" spans="9:10">
      <c r="I260" s="60"/>
      <c r="J260" s="61"/>
    </row>
    <row r="261" spans="9:10">
      <c r="I261" s="60"/>
      <c r="J261" s="61"/>
    </row>
    <row r="262" spans="9:10">
      <c r="I262" s="60"/>
      <c r="J262" s="61"/>
    </row>
    <row r="263" spans="9:10">
      <c r="I263" s="60"/>
      <c r="J263" s="61"/>
    </row>
    <row r="264" spans="9:10">
      <c r="I264" s="60"/>
      <c r="J264" s="61"/>
    </row>
    <row r="265" spans="9:10">
      <c r="I265" s="60"/>
      <c r="J265" s="61"/>
    </row>
    <row r="266" spans="9:10">
      <c r="I266" s="60"/>
      <c r="J266" s="61"/>
    </row>
    <row r="267" spans="9:10">
      <c r="I267" s="60"/>
      <c r="J267" s="61"/>
    </row>
    <row r="268" spans="9:10">
      <c r="I268" s="60"/>
      <c r="J268" s="61"/>
    </row>
    <row r="269" spans="9:10">
      <c r="I269" s="60"/>
      <c r="J269" s="61"/>
    </row>
    <row r="270" spans="9:10">
      <c r="I270" s="60"/>
      <c r="J270" s="61"/>
    </row>
    <row r="271" spans="9:10">
      <c r="I271" s="60"/>
      <c r="J271" s="61"/>
    </row>
    <row r="272" spans="9:10">
      <c r="I272" s="60"/>
      <c r="J272" s="61"/>
    </row>
    <row r="273" spans="9:10">
      <c r="I273" s="60"/>
      <c r="J273" s="61"/>
    </row>
    <row r="274" spans="9:10">
      <c r="I274" s="60"/>
      <c r="J274" s="61"/>
    </row>
    <row r="275" spans="9:10">
      <c r="I275" s="60"/>
      <c r="J275" s="61"/>
    </row>
    <row r="276" spans="9:10">
      <c r="I276" s="60"/>
      <c r="J276" s="61"/>
    </row>
    <row r="277" spans="9:10">
      <c r="I277" s="60"/>
      <c r="J277" s="61"/>
    </row>
    <row r="278" spans="9:10">
      <c r="I278" s="60"/>
      <c r="J278" s="61"/>
    </row>
    <row r="279" spans="9:10">
      <c r="I279" s="60"/>
      <c r="J279" s="61"/>
    </row>
    <row r="280" spans="9:10">
      <c r="I280" s="60"/>
      <c r="J280" s="61"/>
    </row>
    <row r="281" spans="9:10">
      <c r="I281" s="60"/>
      <c r="J281" s="61"/>
    </row>
    <row r="282" spans="9:10">
      <c r="I282" s="60"/>
      <c r="J282" s="61"/>
    </row>
    <row r="283" spans="9:10">
      <c r="I283" s="60"/>
      <c r="J283" s="61"/>
    </row>
    <row r="284" spans="9:10">
      <c r="I284" s="60"/>
      <c r="J284" s="61"/>
    </row>
    <row r="285" spans="9:10">
      <c r="I285" s="60"/>
      <c r="J285" s="61"/>
    </row>
    <row r="286" spans="9:10">
      <c r="I286" s="60"/>
      <c r="J286" s="61"/>
    </row>
    <row r="287" spans="9:10">
      <c r="I287" s="60"/>
      <c r="J287" s="61"/>
    </row>
    <row r="288" spans="9:10">
      <c r="I288" s="60"/>
      <c r="J288" s="61"/>
    </row>
    <row r="289" spans="9:10">
      <c r="I289" s="60"/>
      <c r="J289" s="61"/>
    </row>
    <row r="290" spans="9:10">
      <c r="I290" s="60"/>
      <c r="J290" s="61"/>
    </row>
    <row r="291" spans="9:10">
      <c r="I291" s="60"/>
      <c r="J291" s="61"/>
    </row>
    <row r="292" spans="9:10">
      <c r="I292" s="60"/>
      <c r="J292" s="61"/>
    </row>
    <row r="293" spans="9:10">
      <c r="I293" s="60"/>
      <c r="J293" s="61"/>
    </row>
    <row r="294" spans="9:10">
      <c r="I294" s="60"/>
      <c r="J294" s="61"/>
    </row>
    <row r="295" spans="9:10">
      <c r="I295" s="60"/>
      <c r="J295" s="61"/>
    </row>
    <row r="296" spans="9:10">
      <c r="I296" s="60"/>
      <c r="J296" s="61"/>
    </row>
    <row r="297" spans="9:10">
      <c r="I297" s="60"/>
      <c r="J297" s="61"/>
    </row>
    <row r="298" spans="9:10">
      <c r="I298" s="60"/>
      <c r="J298" s="61"/>
    </row>
    <row r="299" spans="9:10">
      <c r="I299" s="60"/>
      <c r="J299" s="61"/>
    </row>
    <row r="300" spans="9:10">
      <c r="I300" s="60"/>
      <c r="J300" s="61"/>
    </row>
    <row r="301" spans="9:10">
      <c r="I301" s="60"/>
      <c r="J301" s="61"/>
    </row>
    <row r="302" spans="9:10">
      <c r="I302" s="60"/>
      <c r="J302" s="61"/>
    </row>
    <row r="303" spans="9:10">
      <c r="I303" s="60"/>
      <c r="J303" s="61"/>
    </row>
    <row r="304" spans="9:10">
      <c r="I304" s="60"/>
      <c r="J304" s="61"/>
    </row>
    <row r="305" spans="9:10">
      <c r="I305" s="60"/>
      <c r="J305" s="61"/>
    </row>
    <row r="306" spans="9:10">
      <c r="I306" s="60"/>
      <c r="J306" s="61"/>
    </row>
    <row r="307" spans="9:10">
      <c r="I307" s="60"/>
      <c r="J307" s="61"/>
    </row>
    <row r="308" spans="9:10">
      <c r="I308" s="60"/>
      <c r="J308" s="61"/>
    </row>
    <row r="309" spans="9:10">
      <c r="I309" s="60"/>
      <c r="J309" s="61"/>
    </row>
    <row r="310" spans="9:10">
      <c r="I310" s="60"/>
      <c r="J310" s="61"/>
    </row>
    <row r="311" spans="9:10">
      <c r="I311" s="60"/>
      <c r="J311" s="61"/>
    </row>
    <row r="312" spans="9:10">
      <c r="I312" s="60"/>
      <c r="J312" s="61"/>
    </row>
    <row r="313" spans="9:10">
      <c r="I313" s="60"/>
      <c r="J313" s="61"/>
    </row>
    <row r="314" spans="9:10">
      <c r="I314" s="60"/>
      <c r="J314" s="61"/>
    </row>
    <row r="315" spans="9:10">
      <c r="I315" s="60"/>
      <c r="J315" s="61"/>
    </row>
    <row r="316" spans="9:10">
      <c r="I316" s="60"/>
      <c r="J316" s="61"/>
    </row>
    <row r="317" spans="9:10">
      <c r="I317" s="60"/>
      <c r="J317" s="61"/>
    </row>
    <row r="318" spans="9:10">
      <c r="I318" s="60"/>
      <c r="J318" s="61"/>
    </row>
    <row r="319" spans="9:10">
      <c r="I319" s="60"/>
      <c r="J319" s="61"/>
    </row>
    <row r="320" spans="9:10">
      <c r="I320" s="60"/>
      <c r="J320" s="61"/>
    </row>
    <row r="321" spans="9:10">
      <c r="I321" s="60"/>
      <c r="J321" s="61"/>
    </row>
    <row r="322" spans="9:10">
      <c r="I322" s="60"/>
      <c r="J322" s="61"/>
    </row>
    <row r="323" spans="9:10">
      <c r="I323" s="60"/>
      <c r="J323" s="61"/>
    </row>
    <row r="324" spans="9:10">
      <c r="I324" s="60"/>
      <c r="J324" s="61"/>
    </row>
    <row r="325" spans="9:10">
      <c r="I325" s="60"/>
      <c r="J325" s="61"/>
    </row>
    <row r="326" spans="9:10">
      <c r="I326" s="60"/>
      <c r="J326" s="61"/>
    </row>
    <row r="327" spans="9:10">
      <c r="I327" s="60"/>
      <c r="J327" s="61"/>
    </row>
    <row r="328" spans="9:10">
      <c r="I328" s="60"/>
      <c r="J328" s="61"/>
    </row>
    <row r="329" spans="9:10">
      <c r="I329" s="60"/>
      <c r="J329" s="61"/>
    </row>
    <row r="330" spans="9:10">
      <c r="I330" s="60"/>
      <c r="J330" s="61"/>
    </row>
    <row r="331" spans="9:10">
      <c r="I331" s="60"/>
      <c r="J331" s="61"/>
    </row>
    <row r="332" spans="9:10">
      <c r="I332" s="60"/>
      <c r="J332" s="61"/>
    </row>
    <row r="333" spans="9:10">
      <c r="I333" s="60"/>
      <c r="J333" s="61"/>
    </row>
    <row r="334" spans="9:10">
      <c r="I334" s="60"/>
      <c r="J334" s="61"/>
    </row>
    <row r="335" spans="9:10">
      <c r="I335" s="60"/>
      <c r="J335" s="61"/>
    </row>
    <row r="336" spans="9:10">
      <c r="I336" s="60"/>
      <c r="J336" s="61"/>
    </row>
    <row r="337" spans="9:10">
      <c r="I337" s="60"/>
      <c r="J337" s="61"/>
    </row>
    <row r="338" spans="9:10">
      <c r="I338" s="60"/>
      <c r="J338" s="61"/>
    </row>
    <row r="339" spans="9:10">
      <c r="I339" s="60"/>
      <c r="J339" s="61"/>
    </row>
    <row r="340" spans="9:10">
      <c r="I340" s="60"/>
      <c r="J340" s="61"/>
    </row>
    <row r="341" spans="9:10">
      <c r="I341" s="60"/>
      <c r="J341" s="61"/>
    </row>
    <row r="342" spans="9:10">
      <c r="I342" s="60"/>
      <c r="J342" s="61"/>
    </row>
    <row r="343" spans="9:10">
      <c r="I343" s="60"/>
      <c r="J343" s="61"/>
    </row>
    <row r="344" spans="9:10">
      <c r="I344" s="60"/>
      <c r="J344" s="61"/>
    </row>
    <row r="345" spans="9:10">
      <c r="I345" s="60"/>
      <c r="J345" s="61"/>
    </row>
    <row r="346" spans="9:10">
      <c r="I346" s="60"/>
      <c r="J346" s="61"/>
    </row>
    <row r="347" spans="9:10">
      <c r="I347" s="60"/>
      <c r="J347" s="61"/>
    </row>
    <row r="348" spans="9:10">
      <c r="I348" s="60"/>
      <c r="J348" s="61"/>
    </row>
    <row r="349" spans="9:10">
      <c r="I349" s="60"/>
      <c r="J349" s="61"/>
    </row>
    <row r="350" spans="9:10">
      <c r="I350" s="60"/>
      <c r="J350" s="61"/>
    </row>
    <row r="351" spans="9:10">
      <c r="I351" s="60"/>
      <c r="J351" s="61"/>
    </row>
    <row r="352" spans="9:10">
      <c r="I352" s="60"/>
      <c r="J352" s="61"/>
    </row>
    <row r="353" spans="9:10">
      <c r="I353" s="60"/>
      <c r="J353" s="61"/>
    </row>
    <row r="354" spans="9:10">
      <c r="I354" s="60"/>
      <c r="J354" s="61"/>
    </row>
    <row r="355" spans="9:10">
      <c r="I355" s="60"/>
      <c r="J355" s="61"/>
    </row>
    <row r="356" spans="9:10">
      <c r="I356" s="60"/>
      <c r="J356" s="61"/>
    </row>
    <row r="357" spans="9:10">
      <c r="I357" s="60"/>
      <c r="J357" s="61"/>
    </row>
    <row r="358" spans="9:10">
      <c r="I358" s="60"/>
      <c r="J358" s="61"/>
    </row>
    <row r="359" spans="9:10">
      <c r="I359" s="60"/>
      <c r="J359" s="61"/>
    </row>
    <row r="360" spans="9:10">
      <c r="I360" s="60"/>
      <c r="J360" s="61"/>
    </row>
    <row r="361" spans="9:10">
      <c r="I361" s="60"/>
      <c r="J361" s="61"/>
    </row>
    <row r="362" spans="9:10">
      <c r="I362" s="60"/>
      <c r="J362" s="61"/>
    </row>
    <row r="363" spans="9:10">
      <c r="I363" s="60"/>
      <c r="J363" s="61"/>
    </row>
    <row r="364" spans="9:10">
      <c r="I364" s="60"/>
      <c r="J364" s="61"/>
    </row>
    <row r="365" spans="9:10">
      <c r="I365" s="60"/>
      <c r="J365" s="61"/>
    </row>
    <row r="366" spans="9:10">
      <c r="I366" s="60"/>
      <c r="J366" s="61"/>
    </row>
    <row r="367" spans="9:10">
      <c r="I367" s="60"/>
      <c r="J367" s="61"/>
    </row>
    <row r="368" spans="9:10">
      <c r="I368" s="60"/>
      <c r="J368" s="61"/>
    </row>
    <row r="369" spans="9:10">
      <c r="I369" s="60"/>
      <c r="J369" s="61"/>
    </row>
    <row r="370" spans="9:10">
      <c r="I370" s="60"/>
      <c r="J370" s="61"/>
    </row>
    <row r="371" spans="9:10">
      <c r="I371" s="60"/>
      <c r="J371" s="61"/>
    </row>
    <row r="372" spans="9:10">
      <c r="I372" s="60"/>
      <c r="J372" s="61"/>
    </row>
    <row r="373" spans="9:10">
      <c r="I373" s="60"/>
      <c r="J373" s="61"/>
    </row>
    <row r="374" spans="9:10">
      <c r="I374" s="60"/>
      <c r="J374" s="61"/>
    </row>
    <row r="375" spans="9:10">
      <c r="I375" s="60"/>
      <c r="J375" s="61"/>
    </row>
    <row r="376" spans="9:10">
      <c r="I376" s="60"/>
      <c r="J376" s="61"/>
    </row>
    <row r="377" spans="9:10">
      <c r="I377" s="60"/>
      <c r="J377" s="61"/>
    </row>
    <row r="378" spans="9:10">
      <c r="I378" s="60"/>
      <c r="J378" s="61"/>
    </row>
    <row r="379" spans="9:10">
      <c r="I379" s="60"/>
      <c r="J379" s="61"/>
    </row>
    <row r="380" spans="9:10">
      <c r="I380" s="60"/>
      <c r="J380" s="61"/>
    </row>
    <row r="381" spans="9:10">
      <c r="I381" s="60"/>
      <c r="J381" s="61"/>
    </row>
    <row r="382" spans="9:10">
      <c r="I382" s="60"/>
      <c r="J382" s="61"/>
    </row>
    <row r="383" spans="9:10">
      <c r="I383" s="60"/>
      <c r="J383" s="61"/>
    </row>
    <row r="384" spans="9:10">
      <c r="I384" s="60"/>
      <c r="J384" s="61"/>
    </row>
    <row r="385" spans="9:10">
      <c r="I385" s="60"/>
      <c r="J385" s="61"/>
    </row>
    <row r="386" spans="9:10">
      <c r="I386" s="60"/>
      <c r="J386" s="61"/>
    </row>
    <row r="387" spans="9:10">
      <c r="I387" s="60"/>
      <c r="J387" s="61"/>
    </row>
    <row r="388" spans="9:10">
      <c r="I388" s="60"/>
      <c r="J388" s="61"/>
    </row>
    <row r="389" spans="9:10">
      <c r="I389" s="60"/>
      <c r="J389" s="61"/>
    </row>
    <row r="390" spans="9:10">
      <c r="I390" s="60"/>
      <c r="J390" s="61"/>
    </row>
    <row r="391" spans="9:10">
      <c r="I391" s="60"/>
      <c r="J391" s="61"/>
    </row>
    <row r="392" spans="9:10">
      <c r="I392" s="60"/>
      <c r="J392" s="61"/>
    </row>
    <row r="393" spans="9:10">
      <c r="I393" s="60"/>
      <c r="J393" s="61"/>
    </row>
    <row r="394" spans="9:10">
      <c r="I394" s="60"/>
      <c r="J394" s="61"/>
    </row>
    <row r="395" spans="9:10">
      <c r="I395" s="60"/>
      <c r="J395" s="61"/>
    </row>
    <row r="396" spans="9:10">
      <c r="I396" s="60"/>
      <c r="J396" s="61"/>
    </row>
    <row r="397" spans="9:10">
      <c r="I397" s="60"/>
      <c r="J397" s="61"/>
    </row>
    <row r="398" spans="9:10">
      <c r="I398" s="60"/>
      <c r="J398" s="61"/>
    </row>
    <row r="399" spans="9:10">
      <c r="I399" s="60"/>
      <c r="J399" s="61"/>
    </row>
    <row r="400" spans="9:10">
      <c r="I400" s="60"/>
      <c r="J400" s="61"/>
    </row>
    <row r="401" spans="9:10">
      <c r="I401" s="60"/>
      <c r="J401" s="61"/>
    </row>
    <row r="402" spans="9:10">
      <c r="I402" s="60"/>
      <c r="J402" s="61"/>
    </row>
    <row r="403" spans="9:10">
      <c r="I403" s="60"/>
      <c r="J403" s="61"/>
    </row>
    <row r="404" spans="9:10">
      <c r="I404" s="60"/>
      <c r="J404" s="61"/>
    </row>
    <row r="405" spans="9:10">
      <c r="I405" s="60"/>
      <c r="J405" s="61"/>
    </row>
    <row r="406" spans="9:10">
      <c r="I406" s="60"/>
      <c r="J406" s="61"/>
    </row>
    <row r="407" spans="9:10">
      <c r="I407" s="60"/>
      <c r="J407" s="61"/>
    </row>
    <row r="408" spans="9:10">
      <c r="I408" s="60"/>
      <c r="J408" s="61"/>
    </row>
    <row r="409" spans="9:10">
      <c r="I409" s="60"/>
      <c r="J409" s="61"/>
    </row>
    <row r="410" spans="9:10">
      <c r="I410" s="60"/>
      <c r="J410" s="61"/>
    </row>
    <row r="411" spans="9:10">
      <c r="I411" s="60"/>
      <c r="J411" s="61"/>
    </row>
    <row r="412" spans="9:10">
      <c r="I412" s="60"/>
      <c r="J412" s="61"/>
    </row>
    <row r="413" spans="9:10">
      <c r="I413" s="60"/>
      <c r="J413" s="61"/>
    </row>
    <row r="414" spans="9:10">
      <c r="I414" s="60"/>
      <c r="J414" s="61"/>
    </row>
    <row r="415" spans="9:10">
      <c r="I415" s="60"/>
      <c r="J415" s="61"/>
    </row>
    <row r="416" spans="9:10">
      <c r="I416" s="60"/>
      <c r="J416" s="61"/>
    </row>
    <row r="417" spans="9:10">
      <c r="I417" s="60"/>
      <c r="J417" s="61"/>
    </row>
    <row r="418" spans="9:10">
      <c r="I418" s="60"/>
      <c r="J418" s="61"/>
    </row>
    <row r="419" spans="9:10">
      <c r="I419" s="60"/>
      <c r="J419" s="61"/>
    </row>
    <row r="420" spans="9:10">
      <c r="I420" s="60"/>
      <c r="J420" s="61"/>
    </row>
    <row r="421" spans="9:10">
      <c r="I421" s="60"/>
      <c r="J421" s="61"/>
    </row>
    <row r="422" spans="9:10">
      <c r="I422" s="60"/>
      <c r="J422" s="61"/>
    </row>
    <row r="423" spans="9:10">
      <c r="I423" s="60"/>
      <c r="J423" s="61"/>
    </row>
    <row r="424" spans="9:10">
      <c r="I424" s="60"/>
      <c r="J424" s="61"/>
    </row>
    <row r="425" spans="9:10">
      <c r="I425" s="60"/>
      <c r="J425" s="61"/>
    </row>
    <row r="426" spans="9:10">
      <c r="I426" s="60"/>
      <c r="J426" s="61"/>
    </row>
    <row r="427" spans="9:10">
      <c r="I427" s="60"/>
      <c r="J427" s="61"/>
    </row>
    <row r="428" spans="9:10">
      <c r="I428" s="60"/>
      <c r="J428" s="61"/>
    </row>
    <row r="429" spans="9:10">
      <c r="I429" s="60"/>
      <c r="J429" s="61"/>
    </row>
    <row r="430" spans="9:10">
      <c r="I430" s="60"/>
      <c r="J430" s="61"/>
    </row>
    <row r="431" spans="9:10">
      <c r="I431" s="60"/>
      <c r="J431" s="61"/>
    </row>
    <row r="432" spans="9:10">
      <c r="I432" s="60"/>
      <c r="J432" s="61"/>
    </row>
    <row r="433" spans="9:10">
      <c r="I433" s="60"/>
      <c r="J433" s="61"/>
    </row>
    <row r="434" spans="9:10">
      <c r="I434" s="60"/>
      <c r="J434" s="61"/>
    </row>
    <row r="435" spans="9:10">
      <c r="I435" s="60"/>
      <c r="J435" s="61"/>
    </row>
    <row r="436" spans="9:10">
      <c r="I436" s="60"/>
      <c r="J436" s="61"/>
    </row>
    <row r="437" spans="9:10">
      <c r="I437" s="60"/>
      <c r="J437" s="61"/>
    </row>
    <row r="438" spans="9:10">
      <c r="I438" s="60"/>
      <c r="J438" s="61"/>
    </row>
    <row r="439" spans="9:10">
      <c r="I439" s="60"/>
      <c r="J439" s="61"/>
    </row>
    <row r="440" spans="9:10">
      <c r="I440" s="60"/>
      <c r="J440" s="61"/>
    </row>
    <row r="441" spans="9:10">
      <c r="I441" s="60"/>
      <c r="J441" s="61"/>
    </row>
    <row r="442" spans="9:10">
      <c r="I442" s="60"/>
      <c r="J442" s="61"/>
    </row>
    <row r="443" spans="9:10">
      <c r="I443" s="60"/>
      <c r="J443" s="61"/>
    </row>
    <row r="444" spans="9:10">
      <c r="I444" s="60"/>
      <c r="J444" s="61"/>
    </row>
    <row r="445" spans="9:10">
      <c r="I445" s="60"/>
      <c r="J445" s="61"/>
    </row>
    <row r="446" spans="9:10">
      <c r="I446" s="60"/>
      <c r="J446" s="61"/>
    </row>
    <row r="447" spans="9:10">
      <c r="I447" s="60"/>
      <c r="J447" s="61"/>
    </row>
    <row r="448" spans="9:10">
      <c r="I448" s="60"/>
      <c r="J448" s="61"/>
    </row>
    <row r="449" spans="9:10">
      <c r="I449" s="60"/>
      <c r="J449" s="61"/>
    </row>
    <row r="450" spans="9:10">
      <c r="I450" s="60"/>
      <c r="J450" s="61"/>
    </row>
    <row r="451" spans="9:10">
      <c r="I451" s="60"/>
      <c r="J451" s="61"/>
    </row>
    <row r="452" spans="9:10">
      <c r="I452" s="60"/>
      <c r="J452" s="61"/>
    </row>
    <row r="453" spans="9:10">
      <c r="I453" s="60"/>
      <c r="J453" s="61"/>
    </row>
    <row r="454" spans="9:10">
      <c r="I454" s="60"/>
      <c r="J454" s="61"/>
    </row>
    <row r="455" spans="9:10">
      <c r="I455" s="60"/>
      <c r="J455" s="61"/>
    </row>
    <row r="456" spans="9:10">
      <c r="I456" s="60"/>
      <c r="J456" s="61"/>
    </row>
    <row r="457" spans="9:10">
      <c r="I457" s="60"/>
      <c r="J457" s="61"/>
    </row>
    <row r="458" spans="9:10">
      <c r="I458" s="60"/>
      <c r="J458" s="61"/>
    </row>
    <row r="459" spans="9:10">
      <c r="I459" s="60"/>
      <c r="J459" s="61"/>
    </row>
    <row r="460" spans="9:10">
      <c r="I460" s="60"/>
      <c r="J460" s="61"/>
    </row>
    <row r="461" spans="9:10">
      <c r="I461" s="60"/>
      <c r="J461" s="61"/>
    </row>
    <row r="462" spans="9:10">
      <c r="I462" s="60"/>
      <c r="J462" s="61"/>
    </row>
    <row r="463" spans="9:10">
      <c r="I463" s="60"/>
      <c r="J463" s="61"/>
    </row>
    <row r="464" spans="9:10">
      <c r="I464" s="60"/>
      <c r="J464" s="61"/>
    </row>
    <row r="465" spans="9:10">
      <c r="I465" s="60"/>
      <c r="J465" s="61"/>
    </row>
    <row r="466" spans="9:10">
      <c r="I466" s="60"/>
      <c r="J466" s="61"/>
    </row>
    <row r="467" spans="9:10">
      <c r="I467" s="60"/>
      <c r="J467" s="61"/>
    </row>
    <row r="468" spans="9:10">
      <c r="I468" s="60"/>
      <c r="J468" s="61"/>
    </row>
    <row r="469" spans="9:10">
      <c r="I469" s="60"/>
      <c r="J469" s="61"/>
    </row>
    <row r="470" spans="9:10">
      <c r="I470" s="60"/>
      <c r="J470" s="61"/>
    </row>
    <row r="471" spans="9:10">
      <c r="I471" s="60"/>
      <c r="J471" s="61"/>
    </row>
    <row r="472" spans="9:10">
      <c r="I472" s="60"/>
      <c r="J472" s="61"/>
    </row>
    <row r="473" spans="9:10">
      <c r="I473" s="60"/>
      <c r="J473" s="61"/>
    </row>
    <row r="474" spans="9:10">
      <c r="I474" s="60"/>
      <c r="J474" s="61"/>
    </row>
    <row r="475" spans="9:10">
      <c r="I475" s="60"/>
      <c r="J475" s="61"/>
    </row>
    <row r="476" spans="9:10">
      <c r="I476" s="60"/>
      <c r="J476" s="61"/>
    </row>
    <row r="477" spans="9:10">
      <c r="I477" s="60"/>
      <c r="J477" s="61"/>
    </row>
    <row r="478" spans="9:10">
      <c r="I478" s="60"/>
      <c r="J478" s="61"/>
    </row>
    <row r="479" spans="9:10">
      <c r="I479" s="60"/>
      <c r="J479" s="61"/>
    </row>
    <row r="480" spans="9:10">
      <c r="I480" s="60"/>
      <c r="J480" s="61"/>
    </row>
    <row r="481" spans="9:10">
      <c r="I481" s="60"/>
      <c r="J481" s="61"/>
    </row>
    <row r="482" spans="9:10">
      <c r="I482" s="60"/>
      <c r="J482" s="61"/>
    </row>
    <row r="483" spans="9:10">
      <c r="I483" s="60"/>
      <c r="J483" s="61"/>
    </row>
    <row r="484" spans="9:10">
      <c r="I484" s="60"/>
      <c r="J484" s="61"/>
    </row>
    <row r="485" spans="9:10">
      <c r="I485" s="60"/>
      <c r="J485" s="61"/>
    </row>
    <row r="486" spans="9:10">
      <c r="I486" s="60"/>
      <c r="J486" s="61"/>
    </row>
    <row r="487" spans="9:10">
      <c r="I487" s="60"/>
      <c r="J487" s="61"/>
    </row>
    <row r="488" spans="9:10">
      <c r="I488" s="60"/>
      <c r="J488" s="61"/>
    </row>
    <row r="489" spans="9:10">
      <c r="I489" s="60"/>
      <c r="J489" s="61"/>
    </row>
    <row r="490" spans="9:10">
      <c r="I490" s="60"/>
      <c r="J490" s="61"/>
    </row>
    <row r="491" spans="9:10">
      <c r="I491" s="60"/>
      <c r="J491" s="61"/>
    </row>
    <row r="492" spans="9:10">
      <c r="I492" s="60"/>
      <c r="J492" s="61"/>
    </row>
    <row r="493" spans="9:10">
      <c r="I493" s="60"/>
      <c r="J493" s="61"/>
    </row>
    <row r="494" spans="9:10">
      <c r="I494" s="60"/>
      <c r="J494" s="61"/>
    </row>
    <row r="495" spans="9:10">
      <c r="I495" s="60"/>
      <c r="J495" s="61"/>
    </row>
    <row r="496" spans="9:10">
      <c r="I496" s="60"/>
      <c r="J496" s="61"/>
    </row>
    <row r="497" spans="9:10">
      <c r="I497" s="60"/>
      <c r="J497" s="61"/>
    </row>
    <row r="498" spans="9:10">
      <c r="I498" s="60"/>
      <c r="J498" s="61"/>
    </row>
    <row r="499" spans="9:10">
      <c r="I499" s="60"/>
      <c r="J499" s="61"/>
    </row>
    <row r="500" spans="9:10">
      <c r="I500" s="60"/>
      <c r="J500" s="61"/>
    </row>
    <row r="501" spans="9:10">
      <c r="I501" s="60"/>
      <c r="J501" s="61"/>
    </row>
    <row r="502" spans="9:10">
      <c r="I502" s="60"/>
      <c r="J502" s="61"/>
    </row>
    <row r="503" spans="9:10">
      <c r="I503" s="60"/>
      <c r="J503" s="61"/>
    </row>
    <row r="504" spans="9:10">
      <c r="I504" s="60"/>
      <c r="J504" s="61"/>
    </row>
    <row r="505" spans="9:10">
      <c r="I505" s="60"/>
      <c r="J505" s="61"/>
    </row>
    <row r="506" spans="9:10">
      <c r="I506" s="60"/>
      <c r="J506" s="61"/>
    </row>
    <row r="507" spans="9:10">
      <c r="I507" s="60"/>
      <c r="J507" s="61"/>
    </row>
    <row r="508" spans="9:10">
      <c r="I508" s="60"/>
      <c r="J508" s="61"/>
    </row>
    <row r="509" spans="9:10">
      <c r="I509" s="60"/>
      <c r="J509" s="61"/>
    </row>
    <row r="510" spans="9:10">
      <c r="I510" s="60"/>
      <c r="J510" s="61"/>
    </row>
    <row r="511" spans="9:10">
      <c r="I511" s="60"/>
      <c r="J511" s="61"/>
    </row>
    <row r="512" spans="9:10">
      <c r="I512" s="60"/>
      <c r="J512" s="61"/>
    </row>
    <row r="513" spans="9:10">
      <c r="I513" s="60"/>
      <c r="J513" s="61"/>
    </row>
    <row r="514" spans="9:10">
      <c r="I514" s="60"/>
      <c r="J514" s="61"/>
    </row>
    <row r="515" spans="9:10">
      <c r="I515" s="60"/>
      <c r="J515" s="61"/>
    </row>
    <row r="516" spans="9:10">
      <c r="I516" s="60"/>
      <c r="J516" s="61"/>
    </row>
    <row r="517" spans="9:10">
      <c r="I517" s="60"/>
      <c r="J517" s="61"/>
    </row>
    <row r="518" spans="9:10">
      <c r="I518" s="60"/>
      <c r="J518" s="61"/>
    </row>
    <row r="519" spans="9:10">
      <c r="I519" s="60"/>
      <c r="J519" s="61"/>
    </row>
    <row r="520" spans="9:10">
      <c r="I520" s="60"/>
      <c r="J520" s="61"/>
    </row>
    <row r="521" spans="9:10">
      <c r="I521" s="60"/>
      <c r="J521" s="61"/>
    </row>
    <row r="522" spans="9:10">
      <c r="I522" s="60"/>
      <c r="J522" s="61"/>
    </row>
    <row r="523" spans="9:10">
      <c r="I523" s="60"/>
      <c r="J523" s="61"/>
    </row>
    <row r="524" spans="9:10">
      <c r="I524" s="60"/>
      <c r="J524" s="61"/>
    </row>
    <row r="525" spans="9:10">
      <c r="I525" s="60"/>
      <c r="J525" s="61"/>
    </row>
    <row r="526" spans="9:10">
      <c r="I526" s="60"/>
      <c r="J526" s="61"/>
    </row>
    <row r="527" spans="9:10">
      <c r="I527" s="60"/>
      <c r="J527" s="61"/>
    </row>
    <row r="528" spans="9:10">
      <c r="I528" s="60"/>
      <c r="J528" s="61"/>
    </row>
    <row r="529" spans="9:10">
      <c r="I529" s="60"/>
      <c r="J529" s="61"/>
    </row>
    <row r="530" spans="9:10">
      <c r="I530" s="60"/>
      <c r="J530" s="61"/>
    </row>
    <row r="531" spans="9:10">
      <c r="I531" s="60"/>
      <c r="J531" s="61"/>
    </row>
    <row r="532" spans="9:10">
      <c r="I532" s="60"/>
      <c r="J532" s="61"/>
    </row>
    <row r="533" spans="9:10">
      <c r="I533" s="60"/>
      <c r="J533" s="61"/>
    </row>
    <row r="534" spans="9:10">
      <c r="I534" s="60"/>
      <c r="J534" s="61"/>
    </row>
    <row r="535" spans="9:10">
      <c r="I535" s="60"/>
      <c r="J535" s="61"/>
    </row>
    <row r="536" spans="9:10">
      <c r="I536" s="60"/>
      <c r="J536" s="61"/>
    </row>
    <row r="537" spans="9:10">
      <c r="I537" s="60"/>
      <c r="J537" s="61"/>
    </row>
    <row r="538" spans="9:10">
      <c r="I538" s="60"/>
      <c r="J538" s="61"/>
    </row>
    <row r="539" spans="9:10">
      <c r="I539" s="60"/>
      <c r="J539" s="61"/>
    </row>
    <row r="540" spans="9:10">
      <c r="I540" s="60"/>
      <c r="J540" s="61"/>
    </row>
    <row r="541" spans="9:10">
      <c r="I541" s="60"/>
      <c r="J541" s="61"/>
    </row>
    <row r="542" spans="9:10">
      <c r="I542" s="60"/>
      <c r="J542" s="61"/>
    </row>
    <row r="543" spans="9:10">
      <c r="I543" s="60"/>
      <c r="J543" s="61"/>
    </row>
    <row r="544" spans="9:10">
      <c r="I544" s="60"/>
      <c r="J544" s="61"/>
    </row>
    <row r="545" spans="9:10">
      <c r="I545" s="60"/>
      <c r="J545" s="61"/>
    </row>
    <row r="546" spans="9:10">
      <c r="I546" s="60"/>
      <c r="J546" s="61"/>
    </row>
    <row r="547" spans="9:10">
      <c r="I547" s="60"/>
      <c r="J547" s="61"/>
    </row>
    <row r="548" spans="9:10">
      <c r="I548" s="60"/>
      <c r="J548" s="61"/>
    </row>
    <row r="549" spans="9:10">
      <c r="I549" s="60"/>
      <c r="J549" s="61"/>
    </row>
    <row r="550" spans="9:10">
      <c r="I550" s="60"/>
      <c r="J550" s="61"/>
    </row>
    <row r="551" spans="9:10">
      <c r="I551" s="60"/>
      <c r="J551" s="61"/>
    </row>
    <row r="552" spans="9:10">
      <c r="I552" s="60"/>
      <c r="J552" s="61"/>
    </row>
    <row r="553" spans="9:10">
      <c r="I553" s="60"/>
      <c r="J553" s="61"/>
    </row>
    <row r="554" spans="9:10">
      <c r="I554" s="60"/>
      <c r="J554" s="61"/>
    </row>
    <row r="555" spans="9:10">
      <c r="I555" s="60"/>
      <c r="J555" s="61"/>
    </row>
    <row r="556" spans="9:10">
      <c r="I556" s="60"/>
      <c r="J556" s="61"/>
    </row>
    <row r="557" spans="9:10">
      <c r="I557" s="60"/>
      <c r="J557" s="61"/>
    </row>
    <row r="558" spans="9:10">
      <c r="I558" s="60"/>
      <c r="J558" s="61"/>
    </row>
    <row r="559" spans="9:10">
      <c r="I559" s="60"/>
      <c r="J559" s="61"/>
    </row>
    <row r="560" spans="9:10">
      <c r="I560" s="60"/>
      <c r="J560" s="61"/>
    </row>
    <row r="561" spans="9:10">
      <c r="I561" s="60"/>
      <c r="J561" s="61"/>
    </row>
    <row r="562" spans="9:10">
      <c r="I562" s="60"/>
      <c r="J562" s="61"/>
    </row>
    <row r="563" spans="9:10">
      <c r="I563" s="60"/>
      <c r="J563" s="61"/>
    </row>
    <row r="564" spans="9:10">
      <c r="I564" s="60"/>
      <c r="J564" s="61"/>
    </row>
    <row r="565" spans="9:10">
      <c r="I565" s="60"/>
      <c r="J565" s="61"/>
    </row>
    <row r="566" spans="9:10">
      <c r="I566" s="60"/>
      <c r="J566" s="61"/>
    </row>
    <row r="567" spans="9:10">
      <c r="I567" s="60"/>
      <c r="J567" s="61"/>
    </row>
    <row r="568" spans="9:10">
      <c r="I568" s="60"/>
      <c r="J568" s="61"/>
    </row>
    <row r="569" spans="9:10">
      <c r="I569" s="60"/>
      <c r="J569" s="61"/>
    </row>
    <row r="570" spans="9:10">
      <c r="I570" s="60"/>
      <c r="J570" s="61"/>
    </row>
    <row r="571" spans="9:10">
      <c r="I571" s="60"/>
      <c r="J571" s="61"/>
    </row>
    <row r="572" spans="9:10">
      <c r="I572" s="60"/>
      <c r="J572" s="61"/>
    </row>
    <row r="573" spans="9:10">
      <c r="I573" s="60"/>
      <c r="J573" s="61"/>
    </row>
    <row r="574" spans="9:10">
      <c r="I574" s="60"/>
      <c r="J574" s="61"/>
    </row>
    <row r="575" spans="9:10">
      <c r="I575" s="60"/>
      <c r="J575" s="61"/>
    </row>
    <row r="576" spans="9:10">
      <c r="I576" s="60"/>
      <c r="J576" s="61"/>
    </row>
    <row r="577" spans="9:10">
      <c r="I577" s="60"/>
      <c r="J577" s="61"/>
    </row>
    <row r="578" spans="9:10">
      <c r="I578" s="60"/>
      <c r="J578" s="61"/>
    </row>
    <row r="579" spans="9:10">
      <c r="I579" s="60"/>
      <c r="J579" s="61"/>
    </row>
    <row r="580" spans="9:10">
      <c r="I580" s="60"/>
      <c r="J580" s="61"/>
    </row>
    <row r="581" spans="9:10">
      <c r="I581" s="60"/>
      <c r="J581" s="61"/>
    </row>
    <row r="582" spans="9:10">
      <c r="I582" s="60"/>
      <c r="J582" s="61"/>
    </row>
    <row r="583" spans="9:10">
      <c r="I583" s="60"/>
      <c r="J583" s="61"/>
    </row>
    <row r="584" spans="9:10">
      <c r="I584" s="60"/>
      <c r="J584" s="61"/>
    </row>
    <row r="585" spans="9:10">
      <c r="I585" s="60"/>
      <c r="J585" s="61"/>
    </row>
    <row r="586" spans="9:10">
      <c r="I586" s="60"/>
      <c r="J586" s="61"/>
    </row>
    <row r="587" spans="9:10">
      <c r="I587" s="60"/>
      <c r="J587" s="61"/>
    </row>
    <row r="588" spans="9:10">
      <c r="I588" s="60"/>
      <c r="J588" s="61"/>
    </row>
    <row r="589" spans="9:10">
      <c r="I589" s="60"/>
      <c r="J589" s="61"/>
    </row>
    <row r="590" spans="9:10">
      <c r="I590" s="60"/>
      <c r="J590" s="61"/>
    </row>
    <row r="591" spans="9:10">
      <c r="I591" s="60"/>
      <c r="J591" s="61"/>
    </row>
    <row r="592" spans="9:10">
      <c r="I592" s="60"/>
      <c r="J592" s="61"/>
    </row>
    <row r="593" spans="9:10">
      <c r="I593" s="60"/>
      <c r="J593" s="61"/>
    </row>
    <row r="594" spans="9:10">
      <c r="I594" s="60"/>
      <c r="J594" s="61"/>
    </row>
    <row r="595" spans="9:10">
      <c r="I595" s="60"/>
      <c r="J595" s="61"/>
    </row>
    <row r="596" spans="9:10">
      <c r="I596" s="60"/>
      <c r="J596" s="61"/>
    </row>
    <row r="597" spans="9:10">
      <c r="I597" s="60"/>
      <c r="J597" s="61"/>
    </row>
    <row r="598" spans="9:10">
      <c r="I598" s="60"/>
      <c r="J598" s="61"/>
    </row>
    <row r="599" spans="9:10">
      <c r="I599" s="60"/>
      <c r="J599" s="61"/>
    </row>
    <row r="600" spans="9:10">
      <c r="I600" s="60"/>
      <c r="J600" s="61"/>
    </row>
    <row r="601" spans="9:10">
      <c r="I601" s="60"/>
      <c r="J601" s="61"/>
    </row>
    <row r="602" spans="9:10">
      <c r="I602" s="60"/>
      <c r="J602" s="61"/>
    </row>
    <row r="603" spans="9:10">
      <c r="I603" s="60"/>
      <c r="J603" s="61"/>
    </row>
    <row r="604" spans="9:10">
      <c r="I604" s="60"/>
      <c r="J604" s="61"/>
    </row>
    <row r="605" spans="9:10">
      <c r="I605" s="60"/>
      <c r="J605" s="61"/>
    </row>
    <row r="606" spans="9:10">
      <c r="I606" s="60"/>
      <c r="J606" s="61"/>
    </row>
    <row r="607" spans="9:10">
      <c r="I607" s="60"/>
      <c r="J607" s="61"/>
    </row>
    <row r="608" spans="9:10">
      <c r="I608" s="60"/>
      <c r="J608" s="61"/>
    </row>
    <row r="609" spans="9:10">
      <c r="I609" s="60"/>
      <c r="J609" s="61"/>
    </row>
    <row r="610" spans="9:10">
      <c r="I610" s="60"/>
      <c r="J610" s="61"/>
    </row>
    <row r="611" spans="9:10">
      <c r="I611" s="60"/>
      <c r="J611" s="61"/>
    </row>
    <row r="612" spans="9:10">
      <c r="I612" s="60"/>
      <c r="J612" s="61"/>
    </row>
    <row r="613" spans="9:10">
      <c r="I613" s="60"/>
      <c r="J613" s="61"/>
    </row>
    <row r="614" spans="9:10">
      <c r="I614" s="60"/>
      <c r="J614" s="61"/>
    </row>
    <row r="615" spans="9:10">
      <c r="I615" s="60"/>
      <c r="J615" s="61"/>
    </row>
    <row r="616" spans="9:10">
      <c r="I616" s="60"/>
      <c r="J616" s="61"/>
    </row>
    <row r="617" spans="9:10">
      <c r="I617" s="60"/>
      <c r="J617" s="61"/>
    </row>
    <row r="618" spans="9:10">
      <c r="I618" s="60"/>
      <c r="J618" s="61"/>
    </row>
    <row r="619" spans="9:10">
      <c r="I619" s="60"/>
      <c r="J619" s="61"/>
    </row>
    <row r="620" spans="9:10">
      <c r="I620" s="60"/>
      <c r="J620" s="61"/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1:AG30"/>
  <sheetViews>
    <sheetView topLeftCell="A13" workbookViewId="0">
      <selection activeCell="A7" sqref="A7"/>
    </sheetView>
  </sheetViews>
  <sheetFormatPr baseColWidth="10" defaultRowHeight="15"/>
  <cols>
    <col min="7" max="7" width="5.7109375" customWidth="1"/>
    <col min="26" max="26" width="5.7109375" customWidth="1"/>
  </cols>
  <sheetData>
    <row r="1" spans="1:33" ht="19.5" thickBot="1">
      <c r="A1" s="45" t="str">
        <f>'CHAMBRES FILLES 2e ETAGE'!A1</f>
        <v>CHAMBRES FILLES 2e ETAGE</v>
      </c>
      <c r="B1" s="106"/>
      <c r="C1" s="106"/>
      <c r="D1" s="106"/>
      <c r="E1" s="106"/>
      <c r="F1" s="46"/>
      <c r="G1" s="47"/>
      <c r="H1" s="107" t="s">
        <v>60</v>
      </c>
      <c r="I1" s="108">
        <f>Accueil!C18</f>
        <v>2017</v>
      </c>
      <c r="J1" s="109" t="str">
        <f>Accueil!D18</f>
        <v xml:space="preserve"> / 2018</v>
      </c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10"/>
    </row>
    <row r="2" spans="1:33">
      <c r="A2" s="111" t="e">
        <f>'CHAMBRES FILLES 2e ETAGE'!D9</f>
        <v>#VALUE!</v>
      </c>
      <c r="B2" s="112" t="e">
        <f>'CHAMBRES FILLES 2e ETAGE'!E9</f>
        <v>#VALUE!</v>
      </c>
      <c r="C2" s="113" t="e">
        <f>'CHAMBRES FILLES 2e ETAGE'!F9</f>
        <v>#VALUE!</v>
      </c>
      <c r="D2" s="111" t="e">
        <f>'CHAMBRES FILLES 2e ETAGE'!D15</f>
        <v>#VALUE!</v>
      </c>
      <c r="E2" s="112" t="e">
        <f>'CHAMBRES FILLES 2e ETAGE'!E15</f>
        <v>#VALUE!</v>
      </c>
      <c r="F2" s="114" t="e">
        <f>'CHAMBRES FILLES 2e ETAGE'!F15</f>
        <v>#VALUE!</v>
      </c>
      <c r="G2" s="115"/>
      <c r="H2" s="111" t="e">
        <f>'CHAMBRES FILLES 2e ETAGE'!D21</f>
        <v>#VALUE!</v>
      </c>
      <c r="I2" s="112" t="e">
        <f>'CHAMBRES FILLES 2e ETAGE'!E21</f>
        <v>#VALUE!</v>
      </c>
      <c r="J2" s="112" t="e">
        <f>'CHAMBRES FILLES 2e ETAGE'!F21</f>
        <v>#VALUE!</v>
      </c>
      <c r="K2" s="111" t="e">
        <f>'CHAMBRES FILLES 2e ETAGE'!D27</f>
        <v>#VALUE!</v>
      </c>
      <c r="L2" s="112" t="e">
        <f>'CHAMBRES FILLES 2e ETAGE'!E27</f>
        <v>#VALUE!</v>
      </c>
      <c r="M2" s="112" t="e">
        <f>'CHAMBRES FILLES 2e ETAGE'!F27</f>
        <v>#VALUE!</v>
      </c>
      <c r="N2" s="111" t="e">
        <f>'CHAMBRES FILLES 2e ETAGE'!D39</f>
        <v>#VALUE!</v>
      </c>
      <c r="O2" s="112" t="e">
        <f>'CHAMBRES FILLES 2e ETAGE'!E39</f>
        <v>#VALUE!</v>
      </c>
      <c r="P2" s="112" t="e">
        <f>'CHAMBRES FILLES 2e ETAGE'!F39</f>
        <v>#VALUE!</v>
      </c>
      <c r="Q2" s="111" t="e">
        <f>'CHAMBRES FILLES 2e ETAGE'!D51</f>
        <v>#VALUE!</v>
      </c>
      <c r="R2" s="112" t="e">
        <f>'CHAMBRES FILLES 2e ETAGE'!E51</f>
        <v>#VALUE!</v>
      </c>
      <c r="S2" s="112" t="e">
        <f>'CHAMBRES FILLES 2e ETAGE'!F51</f>
        <v>#VALUE!</v>
      </c>
      <c r="T2" s="111" t="e">
        <f>'CHAMBRES FILLES 2e ETAGE'!D93</f>
        <v>#VALUE!</v>
      </c>
      <c r="U2" s="112" t="e">
        <f>'CHAMBRES FILLES 2e ETAGE'!E93</f>
        <v>#VALUE!</v>
      </c>
      <c r="V2" s="112" t="e">
        <f>'CHAMBRES FILLES 2e ETAGE'!F93</f>
        <v>#VALUE!</v>
      </c>
      <c r="W2" s="111" t="e">
        <f>'CHAMBRES FILLES 2e ETAGE'!D63</f>
        <v>#VALUE!</v>
      </c>
      <c r="X2" s="112" t="e">
        <f>'CHAMBRES FILLES 2e ETAGE'!E63</f>
        <v>#VALUE!</v>
      </c>
      <c r="Y2" s="114" t="e">
        <f>'CHAMBRES FILLES 2e ETAGE'!F63</f>
        <v>#VALUE!</v>
      </c>
      <c r="Z2" s="115"/>
      <c r="AA2" s="111" t="e">
        <f>'CHAMBRES FILLES 2e ETAGE'!D69</f>
        <v>#VALUE!</v>
      </c>
      <c r="AB2" s="112" t="e">
        <f>'CHAMBRES FILLES 2e ETAGE'!E69</f>
        <v>#VALUE!</v>
      </c>
      <c r="AC2" s="112" t="e">
        <f>'CHAMBRES FILLES 2e ETAGE'!F69</f>
        <v>#VALUE!</v>
      </c>
      <c r="AD2" s="111" t="e">
        <f>'CHAMBRES FILLES 2e ETAGE'!D87</f>
        <v>#VALUE!</v>
      </c>
      <c r="AE2" s="112" t="e">
        <f>'CHAMBRES FILLES 2e ETAGE'!E87</f>
        <v>#VALUE!</v>
      </c>
      <c r="AF2" s="114" t="e">
        <f>'CHAMBRES FILLES 2e ETAGE'!F87</f>
        <v>#VALUE!</v>
      </c>
      <c r="AG2" s="110"/>
    </row>
    <row r="3" spans="1:33">
      <c r="A3" s="116" t="e">
        <f>'CHAMBRES FILLES 2e ETAGE'!D10</f>
        <v>#VALUE!</v>
      </c>
      <c r="B3" s="115" t="e">
        <f>'CHAMBRES FILLES 2e ETAGE'!E10</f>
        <v>#VALUE!</v>
      </c>
      <c r="C3" s="117" t="e">
        <f>'CHAMBRES FILLES 2e ETAGE'!F10</f>
        <v>#VALUE!</v>
      </c>
      <c r="D3" s="116" t="e">
        <f>'CHAMBRES FILLES 2e ETAGE'!D16</f>
        <v>#VALUE!</v>
      </c>
      <c r="E3" s="115" t="e">
        <f>'CHAMBRES FILLES 2e ETAGE'!E16</f>
        <v>#VALUE!</v>
      </c>
      <c r="F3" s="118" t="e">
        <f>'CHAMBRES FILLES 2e ETAGE'!F16</f>
        <v>#VALUE!</v>
      </c>
      <c r="G3" s="115"/>
      <c r="H3" s="116" t="e">
        <f>'CHAMBRES FILLES 2e ETAGE'!D22</f>
        <v>#VALUE!</v>
      </c>
      <c r="I3" s="115" t="e">
        <f>'CHAMBRES FILLES 2e ETAGE'!E22</f>
        <v>#VALUE!</v>
      </c>
      <c r="J3" s="115" t="e">
        <f>'CHAMBRES FILLES 2e ETAGE'!F22</f>
        <v>#VALUE!</v>
      </c>
      <c r="K3" s="116" t="e">
        <f>'CHAMBRES FILLES 2e ETAGE'!D28</f>
        <v>#VALUE!</v>
      </c>
      <c r="L3" s="115" t="e">
        <f>'CHAMBRES FILLES 2e ETAGE'!E28</f>
        <v>#VALUE!</v>
      </c>
      <c r="M3" s="115" t="e">
        <f>'CHAMBRES FILLES 2e ETAGE'!F28</f>
        <v>#VALUE!</v>
      </c>
      <c r="N3" s="116" t="e">
        <f>'CHAMBRES FILLES 2e ETAGE'!D40</f>
        <v>#VALUE!</v>
      </c>
      <c r="O3" s="115" t="e">
        <f>'CHAMBRES FILLES 2e ETAGE'!E40</f>
        <v>#VALUE!</v>
      </c>
      <c r="P3" s="115" t="e">
        <f>'CHAMBRES FILLES 2e ETAGE'!F40</f>
        <v>#VALUE!</v>
      </c>
      <c r="Q3" s="116" t="e">
        <f>'CHAMBRES FILLES 2e ETAGE'!D52</f>
        <v>#VALUE!</v>
      </c>
      <c r="R3" s="115" t="e">
        <f>'CHAMBRES FILLES 2e ETAGE'!E52</f>
        <v>#VALUE!</v>
      </c>
      <c r="S3" s="115" t="e">
        <f>'CHAMBRES FILLES 2e ETAGE'!F52</f>
        <v>#VALUE!</v>
      </c>
      <c r="T3" s="116" t="e">
        <f>'CHAMBRES FILLES 2e ETAGE'!D94</f>
        <v>#VALUE!</v>
      </c>
      <c r="U3" s="115" t="e">
        <f>'CHAMBRES FILLES 2e ETAGE'!E94</f>
        <v>#VALUE!</v>
      </c>
      <c r="V3" s="115" t="e">
        <f>'CHAMBRES FILLES 2e ETAGE'!F94</f>
        <v>#VALUE!</v>
      </c>
      <c r="W3" s="116" t="e">
        <f>'CHAMBRES FILLES 2e ETAGE'!D64</f>
        <v>#VALUE!</v>
      </c>
      <c r="X3" s="115" t="e">
        <f>'CHAMBRES FILLES 2e ETAGE'!E64</f>
        <v>#VALUE!</v>
      </c>
      <c r="Y3" s="118" t="e">
        <f>'CHAMBRES FILLES 2e ETAGE'!F64</f>
        <v>#VALUE!</v>
      </c>
      <c r="Z3" s="115"/>
      <c r="AA3" s="116" t="e">
        <f>'CHAMBRES FILLES 2e ETAGE'!D70</f>
        <v>#VALUE!</v>
      </c>
      <c r="AB3" s="115" t="e">
        <f>'CHAMBRES FILLES 2e ETAGE'!E70</f>
        <v>#VALUE!</v>
      </c>
      <c r="AC3" s="115" t="e">
        <f>'CHAMBRES FILLES 2e ETAGE'!F70</f>
        <v>#VALUE!</v>
      </c>
      <c r="AD3" s="116" t="e">
        <f>'CHAMBRES FILLES 2e ETAGE'!D88</f>
        <v>#VALUE!</v>
      </c>
      <c r="AE3" s="115" t="e">
        <f>'CHAMBRES FILLES 2e ETAGE'!E88</f>
        <v>#VALUE!</v>
      </c>
      <c r="AF3" s="118" t="e">
        <f>'CHAMBRES FILLES 2e ETAGE'!F88</f>
        <v>#VALUE!</v>
      </c>
      <c r="AG3" s="110"/>
    </row>
    <row r="4" spans="1:33">
      <c r="A4" s="116" t="e">
        <f>'CHAMBRES FILLES 2e ETAGE'!D11</f>
        <v>#VALUE!</v>
      </c>
      <c r="B4" s="115" t="e">
        <f>'CHAMBRES FILLES 2e ETAGE'!E11</f>
        <v>#VALUE!</v>
      </c>
      <c r="C4" s="117" t="e">
        <f>'CHAMBRES FILLES 2e ETAGE'!F11</f>
        <v>#VALUE!</v>
      </c>
      <c r="D4" s="116" t="e">
        <f>'CHAMBRES FILLES 2e ETAGE'!D17</f>
        <v>#VALUE!</v>
      </c>
      <c r="E4" s="115" t="e">
        <f>'CHAMBRES FILLES 2e ETAGE'!E17</f>
        <v>#VALUE!</v>
      </c>
      <c r="F4" s="118" t="e">
        <f>'CHAMBRES FILLES 2e ETAGE'!F17</f>
        <v>#VALUE!</v>
      </c>
      <c r="G4" s="115"/>
      <c r="H4" s="116" t="e">
        <f>'CHAMBRES FILLES 2e ETAGE'!D23</f>
        <v>#VALUE!</v>
      </c>
      <c r="I4" s="115" t="e">
        <f>'CHAMBRES FILLES 2e ETAGE'!E23</f>
        <v>#VALUE!</v>
      </c>
      <c r="J4" s="115" t="e">
        <f>'CHAMBRES FILLES 2e ETAGE'!F23</f>
        <v>#VALUE!</v>
      </c>
      <c r="K4" s="116" t="e">
        <f>'CHAMBRES FILLES 2e ETAGE'!D29</f>
        <v>#VALUE!</v>
      </c>
      <c r="L4" s="115" t="e">
        <f>'CHAMBRES FILLES 2e ETAGE'!E29</f>
        <v>#VALUE!</v>
      </c>
      <c r="M4" s="115" t="e">
        <f>'CHAMBRES FILLES 2e ETAGE'!F29</f>
        <v>#VALUE!</v>
      </c>
      <c r="N4" s="116" t="e">
        <f>'CHAMBRES FILLES 2e ETAGE'!D41</f>
        <v>#VALUE!</v>
      </c>
      <c r="O4" s="115" t="e">
        <f>'CHAMBRES FILLES 2e ETAGE'!E41</f>
        <v>#VALUE!</v>
      </c>
      <c r="P4" s="115" t="e">
        <f>'CHAMBRES FILLES 2e ETAGE'!F41</f>
        <v>#VALUE!</v>
      </c>
      <c r="Q4" s="116" t="e">
        <f>'CHAMBRES FILLES 2e ETAGE'!D53</f>
        <v>#VALUE!</v>
      </c>
      <c r="R4" s="115" t="e">
        <f>'CHAMBRES FILLES 2e ETAGE'!E53</f>
        <v>#VALUE!</v>
      </c>
      <c r="S4" s="115" t="e">
        <f>'CHAMBRES FILLES 2e ETAGE'!F53</f>
        <v>#VALUE!</v>
      </c>
      <c r="T4" s="116" t="e">
        <f>'CHAMBRES FILLES 2e ETAGE'!D95</f>
        <v>#VALUE!</v>
      </c>
      <c r="U4" s="115" t="e">
        <f>'CHAMBRES FILLES 2e ETAGE'!E95</f>
        <v>#VALUE!</v>
      </c>
      <c r="V4" s="115" t="e">
        <f>'CHAMBRES FILLES 2e ETAGE'!F95</f>
        <v>#VALUE!</v>
      </c>
      <c r="W4" s="116" t="e">
        <f>'CHAMBRES FILLES 2e ETAGE'!D65</f>
        <v>#VALUE!</v>
      </c>
      <c r="X4" s="115" t="e">
        <f>'CHAMBRES FILLES 2e ETAGE'!E65</f>
        <v>#VALUE!</v>
      </c>
      <c r="Y4" s="118" t="e">
        <f>'CHAMBRES FILLES 2e ETAGE'!F65</f>
        <v>#VALUE!</v>
      </c>
      <c r="Z4" s="119"/>
      <c r="AA4" s="116" t="e">
        <f>'CHAMBRES FILLES 2e ETAGE'!D71</f>
        <v>#VALUE!</v>
      </c>
      <c r="AB4" s="115" t="e">
        <f>'CHAMBRES FILLES 2e ETAGE'!E71</f>
        <v>#VALUE!</v>
      </c>
      <c r="AC4" s="115" t="e">
        <f>'CHAMBRES FILLES 2e ETAGE'!F71</f>
        <v>#VALUE!</v>
      </c>
      <c r="AD4" s="116" t="e">
        <f>'CHAMBRES FILLES 2e ETAGE'!D89</f>
        <v>#VALUE!</v>
      </c>
      <c r="AE4" s="115" t="e">
        <f>'CHAMBRES FILLES 2e ETAGE'!E89</f>
        <v>#VALUE!</v>
      </c>
      <c r="AF4" s="118" t="e">
        <f>'CHAMBRES FILLES 2e ETAGE'!F89</f>
        <v>#VALUE!</v>
      </c>
      <c r="AG4" s="110"/>
    </row>
    <row r="5" spans="1:33">
      <c r="A5" s="116" t="e">
        <f>'CHAMBRES FILLES 2e ETAGE'!D12</f>
        <v>#VALUE!</v>
      </c>
      <c r="B5" s="115" t="e">
        <f>'CHAMBRES FILLES 2e ETAGE'!E12</f>
        <v>#VALUE!</v>
      </c>
      <c r="C5" s="117" t="e">
        <f>'CHAMBRES FILLES 2e ETAGE'!F12</f>
        <v>#VALUE!</v>
      </c>
      <c r="D5" s="116" t="e">
        <f>'CHAMBRES FILLES 2e ETAGE'!D18</f>
        <v>#VALUE!</v>
      </c>
      <c r="E5" s="115" t="e">
        <f>'CHAMBRES FILLES 2e ETAGE'!E18</f>
        <v>#VALUE!</v>
      </c>
      <c r="F5" s="118" t="e">
        <f>'CHAMBRES FILLES 2e ETAGE'!F18</f>
        <v>#VALUE!</v>
      </c>
      <c r="G5" s="115"/>
      <c r="H5" s="116" t="e">
        <f>'CHAMBRES FILLES 2e ETAGE'!D24</f>
        <v>#VALUE!</v>
      </c>
      <c r="I5" s="115" t="e">
        <f>'CHAMBRES FILLES 2e ETAGE'!E24</f>
        <v>#VALUE!</v>
      </c>
      <c r="J5" s="115" t="e">
        <f>'CHAMBRES FILLES 2e ETAGE'!F24</f>
        <v>#VALUE!</v>
      </c>
      <c r="K5" s="116" t="e">
        <f>'CHAMBRES FILLES 2e ETAGE'!D30</f>
        <v>#VALUE!</v>
      </c>
      <c r="L5" s="115" t="e">
        <f>'CHAMBRES FILLES 2e ETAGE'!E30</f>
        <v>#VALUE!</v>
      </c>
      <c r="M5" s="115" t="e">
        <f>'CHAMBRES FILLES 2e ETAGE'!F30</f>
        <v>#VALUE!</v>
      </c>
      <c r="N5" s="116" t="e">
        <f>'CHAMBRES FILLES 2e ETAGE'!D42</f>
        <v>#VALUE!</v>
      </c>
      <c r="O5" s="115" t="e">
        <f>'CHAMBRES FILLES 2e ETAGE'!E42</f>
        <v>#VALUE!</v>
      </c>
      <c r="P5" s="115" t="e">
        <f>'CHAMBRES FILLES 2e ETAGE'!F42</f>
        <v>#VALUE!</v>
      </c>
      <c r="Q5" s="116" t="e">
        <f>'CHAMBRES FILLES 2e ETAGE'!D54</f>
        <v>#VALUE!</v>
      </c>
      <c r="R5" s="115" t="e">
        <f>'CHAMBRES FILLES 2e ETAGE'!E54</f>
        <v>#VALUE!</v>
      </c>
      <c r="S5" s="115" t="e">
        <f>'CHAMBRES FILLES 2e ETAGE'!F54</f>
        <v>#VALUE!</v>
      </c>
      <c r="T5" s="116" t="e">
        <f>'CHAMBRES FILLES 2e ETAGE'!D96</f>
        <v>#VALUE!</v>
      </c>
      <c r="U5" s="115" t="e">
        <f>'CHAMBRES FILLES 2e ETAGE'!E96</f>
        <v>#VALUE!</v>
      </c>
      <c r="V5" s="115" t="e">
        <f>'CHAMBRES FILLES 2e ETAGE'!F96</f>
        <v>#VALUE!</v>
      </c>
      <c r="W5" s="116" t="e">
        <f>'CHAMBRES FILLES 2e ETAGE'!D66</f>
        <v>#VALUE!</v>
      </c>
      <c r="X5" s="115" t="e">
        <f>'CHAMBRES FILLES 2e ETAGE'!E66</f>
        <v>#VALUE!</v>
      </c>
      <c r="Y5" s="118" t="e">
        <f>'CHAMBRES FILLES 2e ETAGE'!F66</f>
        <v>#VALUE!</v>
      </c>
      <c r="Z5" s="115"/>
      <c r="AA5" s="116" t="e">
        <f>'CHAMBRES FILLES 2e ETAGE'!D72</f>
        <v>#VALUE!</v>
      </c>
      <c r="AB5" s="115" t="e">
        <f>'CHAMBRES FILLES 2e ETAGE'!E72</f>
        <v>#VALUE!</v>
      </c>
      <c r="AC5" s="115" t="e">
        <f>'CHAMBRES FILLES 2e ETAGE'!F72</f>
        <v>#VALUE!</v>
      </c>
      <c r="AD5" s="116" t="e">
        <f>'CHAMBRES FILLES 2e ETAGE'!D90</f>
        <v>#VALUE!</v>
      </c>
      <c r="AE5" s="115" t="e">
        <f>'CHAMBRES FILLES 2e ETAGE'!E90</f>
        <v>#VALUE!</v>
      </c>
      <c r="AF5" s="118" t="e">
        <f>'CHAMBRES FILLES 2e ETAGE'!F90</f>
        <v>#VALUE!</v>
      </c>
      <c r="AG5" s="110"/>
    </row>
    <row r="6" spans="1:33" ht="15.75" thickBot="1">
      <c r="A6" s="120" t="e">
        <f>'CHAMBRES FILLES 2e ETAGE'!D13</f>
        <v>#VALUE!</v>
      </c>
      <c r="B6" s="121" t="e">
        <f>'CHAMBRES FILLES 2e ETAGE'!E13</f>
        <v>#VALUE!</v>
      </c>
      <c r="C6" s="121" t="e">
        <f>'CHAMBRES FILLES 2e ETAGE'!F13</f>
        <v>#VALUE!</v>
      </c>
      <c r="D6" s="120" t="e">
        <f>'CHAMBRES FILLES 2e ETAGE'!D19</f>
        <v>#VALUE!</v>
      </c>
      <c r="E6" s="121" t="e">
        <f>'CHAMBRES FILLES 2e ETAGE'!E19</f>
        <v>#VALUE!</v>
      </c>
      <c r="F6" s="122" t="e">
        <f>'CHAMBRES FILLES 2e ETAGE'!F19</f>
        <v>#VALUE!</v>
      </c>
      <c r="G6" s="115"/>
      <c r="H6" s="120" t="e">
        <f>'CHAMBRES FILLES 2e ETAGE'!D25</f>
        <v>#VALUE!</v>
      </c>
      <c r="I6" s="121" t="e">
        <f>'CHAMBRES FILLES 2e ETAGE'!E25</f>
        <v>#VALUE!</v>
      </c>
      <c r="J6" s="121" t="e">
        <f>'CHAMBRES FILLES 2e ETAGE'!F25</f>
        <v>#VALUE!</v>
      </c>
      <c r="K6" s="120" t="e">
        <f>'CHAMBRES FILLES 2e ETAGE'!D31</f>
        <v>#VALUE!</v>
      </c>
      <c r="L6" s="121" t="e">
        <f>'CHAMBRES FILLES 2e ETAGE'!E31</f>
        <v>#VALUE!</v>
      </c>
      <c r="M6" s="121" t="e">
        <f>'CHAMBRES FILLES 2e ETAGE'!F31</f>
        <v>#VALUE!</v>
      </c>
      <c r="N6" s="120" t="e">
        <f>'CHAMBRES FILLES 2e ETAGE'!D43</f>
        <v>#VALUE!</v>
      </c>
      <c r="O6" s="121" t="e">
        <f>'CHAMBRES FILLES 2e ETAGE'!E43</f>
        <v>#VALUE!</v>
      </c>
      <c r="P6" s="121" t="e">
        <f>'CHAMBRES FILLES 2e ETAGE'!F43</f>
        <v>#VALUE!</v>
      </c>
      <c r="Q6" s="120" t="e">
        <f>'CHAMBRES FILLES 2e ETAGE'!D55</f>
        <v>#VALUE!</v>
      </c>
      <c r="R6" s="121" t="e">
        <f>'CHAMBRES FILLES 2e ETAGE'!E55</f>
        <v>#VALUE!</v>
      </c>
      <c r="S6" s="121" t="e">
        <f>'CHAMBRES FILLES 2e ETAGE'!F55</f>
        <v>#VALUE!</v>
      </c>
      <c r="T6" s="120" t="e">
        <f>'CHAMBRES FILLES 2e ETAGE'!D97</f>
        <v>#VALUE!</v>
      </c>
      <c r="U6" s="121" t="e">
        <f>'CHAMBRES FILLES 2e ETAGE'!E97</f>
        <v>#VALUE!</v>
      </c>
      <c r="V6" s="121" t="e">
        <f>'CHAMBRES FILLES 2e ETAGE'!F97</f>
        <v>#VALUE!</v>
      </c>
      <c r="W6" s="120" t="e">
        <f>'CHAMBRES FILLES 2e ETAGE'!D67</f>
        <v>#VALUE!</v>
      </c>
      <c r="X6" s="121" t="e">
        <f>'CHAMBRES FILLES 2e ETAGE'!E67</f>
        <v>#VALUE!</v>
      </c>
      <c r="Y6" s="122" t="e">
        <f>'CHAMBRES FILLES 2e ETAGE'!F67</f>
        <v>#VALUE!</v>
      </c>
      <c r="Z6" s="115"/>
      <c r="AA6" s="120" t="e">
        <f>'CHAMBRES FILLES 2e ETAGE'!D73</f>
        <v>#VALUE!</v>
      </c>
      <c r="AB6" s="121" t="e">
        <f>'CHAMBRES FILLES 2e ETAGE'!E73</f>
        <v>#VALUE!</v>
      </c>
      <c r="AC6" s="121" t="e">
        <f>'CHAMBRES FILLES 2e ETAGE'!F73</f>
        <v>#VALUE!</v>
      </c>
      <c r="AD6" s="120" t="e">
        <f>'CHAMBRES FILLES 2e ETAGE'!D91</f>
        <v>#VALUE!</v>
      </c>
      <c r="AE6" s="121" t="e">
        <f>'CHAMBRES FILLES 2e ETAGE'!E91</f>
        <v>#VALUE!</v>
      </c>
      <c r="AF6" s="122" t="e">
        <f>'CHAMBRES FILLES 2e ETAGE'!F91</f>
        <v>#VALUE!</v>
      </c>
      <c r="AG6" s="110"/>
    </row>
    <row r="7" spans="1:33" ht="18.75" thickBot="1">
      <c r="A7" s="123">
        <f>'CHAMBRES FILLES 2e ETAGE'!A11</f>
        <v>159</v>
      </c>
      <c r="B7" s="124" t="s">
        <v>61</v>
      </c>
      <c r="C7" s="125"/>
      <c r="D7" s="123">
        <f>'CHAMBRES FILLES 2e ETAGE'!A17</f>
        <v>160</v>
      </c>
      <c r="E7" s="124" t="s">
        <v>61</v>
      </c>
      <c r="F7" s="125"/>
      <c r="G7" s="126"/>
      <c r="H7" s="127">
        <f>'CHAMBRES FILLES 2e ETAGE'!A23</f>
        <v>167</v>
      </c>
      <c r="I7" s="124" t="s">
        <v>61</v>
      </c>
      <c r="J7" s="128"/>
      <c r="K7" s="127">
        <f>'CHAMBRES FILLES 2e ETAGE'!A29</f>
        <v>168</v>
      </c>
      <c r="L7" s="124" t="s">
        <v>61</v>
      </c>
      <c r="M7" s="128"/>
      <c r="N7" s="127">
        <f>'CHAMBRES FILLES 2e ETAGE'!A41</f>
        <v>169</v>
      </c>
      <c r="O7" s="124" t="s">
        <v>61</v>
      </c>
      <c r="P7" s="128"/>
      <c r="Q7" s="127">
        <f>'CHAMBRES FILLES 2e ETAGE'!A53</f>
        <v>170</v>
      </c>
      <c r="R7" s="124" t="s">
        <v>61</v>
      </c>
      <c r="S7" s="128"/>
      <c r="T7" s="127">
        <f>'CHAMBRES FILLES 2e ETAGE'!A95</f>
        <v>171</v>
      </c>
      <c r="U7" s="124" t="s">
        <v>61</v>
      </c>
      <c r="V7" s="128"/>
      <c r="W7" s="127">
        <f>'CHAMBRES FILLES 2e ETAGE'!A65</f>
        <v>172</v>
      </c>
      <c r="X7" s="124" t="s">
        <v>61</v>
      </c>
      <c r="Y7" s="128"/>
      <c r="Z7" s="129"/>
      <c r="AA7" s="127">
        <f>'CHAMBRES FILLES 2e ETAGE'!A71</f>
        <v>179</v>
      </c>
      <c r="AB7" s="124" t="s">
        <v>61</v>
      </c>
      <c r="AC7" s="128"/>
      <c r="AD7" s="127">
        <f>'CHAMBRES FILLES 2e ETAGE'!A89</f>
        <v>180</v>
      </c>
      <c r="AE7" s="124" t="s">
        <v>61</v>
      </c>
      <c r="AF7" s="128"/>
      <c r="AG7" s="110"/>
    </row>
    <row r="8" spans="1:33" ht="18.75" thickBot="1">
      <c r="A8" s="106"/>
      <c r="B8" s="106"/>
      <c r="C8" s="106"/>
      <c r="D8" s="106"/>
      <c r="E8" s="106"/>
      <c r="F8" s="106"/>
      <c r="G8" s="115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30"/>
      <c r="AE8" s="106"/>
      <c r="AF8" s="106"/>
      <c r="AG8" s="110"/>
    </row>
    <row r="9" spans="1:33" ht="18.75" thickBot="1">
      <c r="A9" s="123">
        <f>'CHAMBRES FILLES 2e ETAGE'!A5</f>
        <v>158</v>
      </c>
      <c r="B9" s="131" t="s">
        <v>61</v>
      </c>
      <c r="C9" s="125"/>
      <c r="D9" s="205" t="s">
        <v>62</v>
      </c>
      <c r="E9" s="206"/>
      <c r="F9" s="207"/>
      <c r="G9" s="126"/>
      <c r="H9" s="205" t="s">
        <v>63</v>
      </c>
      <c r="I9" s="206"/>
      <c r="J9" s="207"/>
      <c r="K9" s="132">
        <f>'CHAMBRES FILLES 2e ETAGE'!A35</f>
        <v>166</v>
      </c>
      <c r="L9" s="131" t="s">
        <v>61</v>
      </c>
      <c r="M9" s="125"/>
      <c r="N9" s="205" t="s">
        <v>64</v>
      </c>
      <c r="O9" s="206"/>
      <c r="P9" s="207"/>
      <c r="Q9" s="123">
        <f>'CHAMBRES FILLES 2e ETAGE'!A47</f>
        <v>164</v>
      </c>
      <c r="R9" s="131" t="s">
        <v>61</v>
      </c>
      <c r="S9" s="125"/>
      <c r="T9" s="133">
        <f>'CHAMBRES FILLES 2e ETAGE'!A59</f>
        <v>163</v>
      </c>
      <c r="U9" s="134" t="s">
        <v>61</v>
      </c>
      <c r="V9" s="135"/>
      <c r="W9" s="205" t="s">
        <v>64</v>
      </c>
      <c r="X9" s="206"/>
      <c r="Y9" s="207"/>
      <c r="Z9" s="129"/>
      <c r="AA9" s="133">
        <f>'CHAMBRES FILLES 2e ETAGE'!A77</f>
        <v>178</v>
      </c>
      <c r="AB9" s="134" t="s">
        <v>61</v>
      </c>
      <c r="AC9" s="135"/>
      <c r="AD9" s="133">
        <f>'CHAMBRES FILLES 2e ETAGE'!A83</f>
        <v>177</v>
      </c>
      <c r="AE9" s="134" t="s">
        <v>61</v>
      </c>
      <c r="AF9" s="135"/>
      <c r="AG9" s="110"/>
    </row>
    <row r="10" spans="1:33">
      <c r="A10" s="111" t="e">
        <f>'CHAMBRES FILLES 2e ETAGE'!D3</f>
        <v>#VALUE!</v>
      </c>
      <c r="B10" s="112" t="e">
        <f>'CHAMBRES FILLES 2e ETAGE'!E3</f>
        <v>#VALUE!</v>
      </c>
      <c r="C10" s="114" t="e">
        <f>'CHAMBRES FILLES 2e ETAGE'!F3</f>
        <v>#VALUE!</v>
      </c>
      <c r="D10" s="112"/>
      <c r="E10" s="112"/>
      <c r="F10" s="114"/>
      <c r="G10" s="115"/>
      <c r="H10" s="136"/>
      <c r="I10" s="112"/>
      <c r="J10" s="112"/>
      <c r="K10" s="111" t="e">
        <f>'CHAMBRES FILLES 2e ETAGE'!D33</f>
        <v>#VALUE!</v>
      </c>
      <c r="L10" s="112" t="e">
        <f>'CHAMBRES FILLES 2e ETAGE'!E33</f>
        <v>#VALUE!</v>
      </c>
      <c r="M10" s="114" t="e">
        <f>'CHAMBRES FILLES 2e ETAGE'!F33</f>
        <v>#VALUE!</v>
      </c>
      <c r="N10" s="112"/>
      <c r="O10" s="112"/>
      <c r="P10" s="112"/>
      <c r="Q10" s="111" t="e">
        <f>'CHAMBRES FILLES 2e ETAGE'!D45</f>
        <v>#VALUE!</v>
      </c>
      <c r="R10" s="112" t="e">
        <f>'CHAMBRES FILLES 2e ETAGE'!E45</f>
        <v>#VALUE!</v>
      </c>
      <c r="S10" s="112" t="e">
        <f>'CHAMBRES FILLES 2e ETAGE'!F45</f>
        <v>#VALUE!</v>
      </c>
      <c r="T10" s="111" t="e">
        <f>'CHAMBRES FILLES 2e ETAGE'!D57</f>
        <v>#VALUE!</v>
      </c>
      <c r="U10" s="112" t="e">
        <f>'CHAMBRES FILLES 2e ETAGE'!E57</f>
        <v>#VALUE!</v>
      </c>
      <c r="V10" s="114" t="e">
        <f>'CHAMBRES FILLES 2e ETAGE'!F57</f>
        <v>#VALUE!</v>
      </c>
      <c r="W10" s="112"/>
      <c r="X10" s="112"/>
      <c r="Y10" s="114"/>
      <c r="Z10" s="137"/>
      <c r="AA10" s="111" t="e">
        <f>'CHAMBRES FILLES 2e ETAGE'!D75</f>
        <v>#VALUE!</v>
      </c>
      <c r="AB10" s="112" t="e">
        <f>'CHAMBRES FILLES 2e ETAGE'!E75</f>
        <v>#VALUE!</v>
      </c>
      <c r="AC10" s="112" t="e">
        <f>'CHAMBRES FILLES 2e ETAGE'!F75</f>
        <v>#VALUE!</v>
      </c>
      <c r="AD10" s="111" t="e">
        <f>'CHAMBRES FILLES 2e ETAGE'!D81</f>
        <v>#VALUE!</v>
      </c>
      <c r="AE10" s="112" t="e">
        <f>'CHAMBRES FILLES 2e ETAGE'!E81</f>
        <v>#VALUE!</v>
      </c>
      <c r="AF10" s="114" t="e">
        <f>'CHAMBRES FILLES 2e ETAGE'!F81</f>
        <v>#VALUE!</v>
      </c>
      <c r="AG10" s="110"/>
    </row>
    <row r="11" spans="1:33">
      <c r="A11" s="116" t="e">
        <f>'CHAMBRES FILLES 2e ETAGE'!D4</f>
        <v>#VALUE!</v>
      </c>
      <c r="B11" s="115" t="e">
        <f>'CHAMBRES FILLES 2e ETAGE'!E4</f>
        <v>#VALUE!</v>
      </c>
      <c r="C11" s="118" t="e">
        <f>'CHAMBRES FILLES 2e ETAGE'!F4</f>
        <v>#VALUE!</v>
      </c>
      <c r="D11" s="115"/>
      <c r="E11" s="115"/>
      <c r="F11" s="118"/>
      <c r="G11" s="115"/>
      <c r="H11" s="137"/>
      <c r="I11" s="115"/>
      <c r="J11" s="115"/>
      <c r="K11" s="116" t="e">
        <f>'CHAMBRES FILLES 2e ETAGE'!D34</f>
        <v>#VALUE!</v>
      </c>
      <c r="L11" s="115" t="e">
        <f>'CHAMBRES FILLES 2e ETAGE'!E34</f>
        <v>#VALUE!</v>
      </c>
      <c r="M11" s="118" t="e">
        <f>'CHAMBRES FILLES 2e ETAGE'!F34</f>
        <v>#VALUE!</v>
      </c>
      <c r="N11" s="115"/>
      <c r="O11" s="115"/>
      <c r="P11" s="115"/>
      <c r="Q11" s="116" t="e">
        <f>'CHAMBRES FILLES 2e ETAGE'!D46</f>
        <v>#VALUE!</v>
      </c>
      <c r="R11" s="115" t="e">
        <f>'CHAMBRES FILLES 2e ETAGE'!E46</f>
        <v>#VALUE!</v>
      </c>
      <c r="S11" s="115" t="e">
        <f>'CHAMBRES FILLES 2e ETAGE'!F46</f>
        <v>#VALUE!</v>
      </c>
      <c r="T11" s="116" t="e">
        <f>'CHAMBRES FILLES 2e ETAGE'!D58</f>
        <v>#VALUE!</v>
      </c>
      <c r="U11" s="115" t="e">
        <f>'CHAMBRES FILLES 2e ETAGE'!E58</f>
        <v>#VALUE!</v>
      </c>
      <c r="V11" s="118" t="e">
        <f>'CHAMBRES FILLES 2e ETAGE'!F58</f>
        <v>#VALUE!</v>
      </c>
      <c r="W11" s="115"/>
      <c r="X11" s="115"/>
      <c r="Y11" s="118"/>
      <c r="Z11" s="137"/>
      <c r="AA11" s="116" t="e">
        <f>'CHAMBRES FILLES 2e ETAGE'!D76</f>
        <v>#VALUE!</v>
      </c>
      <c r="AB11" s="115" t="e">
        <f>'CHAMBRES FILLES 2e ETAGE'!E76</f>
        <v>#VALUE!</v>
      </c>
      <c r="AC11" s="115" t="e">
        <f>'CHAMBRES FILLES 2e ETAGE'!F76</f>
        <v>#VALUE!</v>
      </c>
      <c r="AD11" s="116" t="e">
        <f>'CHAMBRES FILLES 2e ETAGE'!D82</f>
        <v>#VALUE!</v>
      </c>
      <c r="AE11" s="115" t="e">
        <f>'CHAMBRES FILLES 2e ETAGE'!E82</f>
        <v>#VALUE!</v>
      </c>
      <c r="AF11" s="118" t="e">
        <f>'CHAMBRES FILLES 2e ETAGE'!F82</f>
        <v>#VALUE!</v>
      </c>
      <c r="AG11" s="110"/>
    </row>
    <row r="12" spans="1:33">
      <c r="A12" s="116" t="e">
        <f>'CHAMBRES FILLES 2e ETAGE'!D5</f>
        <v>#VALUE!</v>
      </c>
      <c r="B12" s="115" t="e">
        <f>'CHAMBRES FILLES 2e ETAGE'!E5</f>
        <v>#VALUE!</v>
      </c>
      <c r="C12" s="118" t="e">
        <f>'CHAMBRES FILLES 2e ETAGE'!F5</f>
        <v>#VALUE!</v>
      </c>
      <c r="D12" s="115"/>
      <c r="E12" s="115"/>
      <c r="F12" s="118"/>
      <c r="G12" s="115"/>
      <c r="H12" s="137"/>
      <c r="I12" s="115"/>
      <c r="J12" s="115"/>
      <c r="K12" s="116" t="e">
        <f>'CHAMBRES FILLES 2e ETAGE'!D35</f>
        <v>#VALUE!</v>
      </c>
      <c r="L12" s="115" t="e">
        <f>'CHAMBRES FILLES 2e ETAGE'!E35</f>
        <v>#VALUE!</v>
      </c>
      <c r="M12" s="118" t="e">
        <f>'CHAMBRES FILLES 2e ETAGE'!F35</f>
        <v>#VALUE!</v>
      </c>
      <c r="N12" s="115"/>
      <c r="O12" s="115"/>
      <c r="P12" s="115"/>
      <c r="Q12" s="116" t="e">
        <f>'CHAMBRES FILLES 2e ETAGE'!D47</f>
        <v>#VALUE!</v>
      </c>
      <c r="R12" s="115" t="e">
        <f>'CHAMBRES FILLES 2e ETAGE'!E47</f>
        <v>#VALUE!</v>
      </c>
      <c r="S12" s="115" t="e">
        <f>'CHAMBRES FILLES 2e ETAGE'!F47</f>
        <v>#VALUE!</v>
      </c>
      <c r="T12" s="116" t="e">
        <f>'CHAMBRES FILLES 2e ETAGE'!D59</f>
        <v>#VALUE!</v>
      </c>
      <c r="U12" s="115" t="e">
        <f>'CHAMBRES FILLES 2e ETAGE'!E59</f>
        <v>#VALUE!</v>
      </c>
      <c r="V12" s="118" t="e">
        <f>'CHAMBRES FILLES 2e ETAGE'!F59</f>
        <v>#VALUE!</v>
      </c>
      <c r="W12" s="115"/>
      <c r="X12" s="115"/>
      <c r="Y12" s="118"/>
      <c r="Z12" s="137"/>
      <c r="AA12" s="116" t="e">
        <f>'CHAMBRES FILLES 2e ETAGE'!D77</f>
        <v>#VALUE!</v>
      </c>
      <c r="AB12" s="115" t="e">
        <f>'CHAMBRES FILLES 2e ETAGE'!E77</f>
        <v>#VALUE!</v>
      </c>
      <c r="AC12" s="115" t="e">
        <f>'CHAMBRES FILLES 2e ETAGE'!F77</f>
        <v>#VALUE!</v>
      </c>
      <c r="AD12" s="116" t="e">
        <f>'CHAMBRES FILLES 2e ETAGE'!D83</f>
        <v>#VALUE!</v>
      </c>
      <c r="AE12" s="115" t="e">
        <f>'CHAMBRES FILLES 2e ETAGE'!E83</f>
        <v>#VALUE!</v>
      </c>
      <c r="AF12" s="118" t="e">
        <f>'CHAMBRES FILLES 2e ETAGE'!F83</f>
        <v>#VALUE!</v>
      </c>
      <c r="AG12" s="110"/>
    </row>
    <row r="13" spans="1:33">
      <c r="A13" s="116" t="e">
        <f>'CHAMBRES FILLES 2e ETAGE'!D6</f>
        <v>#VALUE!</v>
      </c>
      <c r="B13" s="115" t="e">
        <f>'CHAMBRES FILLES 2e ETAGE'!E6</f>
        <v>#VALUE!</v>
      </c>
      <c r="C13" s="118" t="e">
        <f>'CHAMBRES FILLES 2e ETAGE'!F6</f>
        <v>#VALUE!</v>
      </c>
      <c r="D13" s="115"/>
      <c r="E13" s="115"/>
      <c r="F13" s="118"/>
      <c r="G13" s="115"/>
      <c r="H13" s="137"/>
      <c r="I13" s="115"/>
      <c r="J13" s="115"/>
      <c r="K13" s="116" t="e">
        <f>'CHAMBRES FILLES 2e ETAGE'!D36</f>
        <v>#VALUE!</v>
      </c>
      <c r="L13" s="115" t="e">
        <f>'CHAMBRES FILLES 2e ETAGE'!E36</f>
        <v>#VALUE!</v>
      </c>
      <c r="M13" s="118" t="e">
        <f>'CHAMBRES FILLES 2e ETAGE'!F36</f>
        <v>#VALUE!</v>
      </c>
      <c r="N13" s="115"/>
      <c r="O13" s="115"/>
      <c r="P13" s="115"/>
      <c r="Q13" s="116" t="e">
        <f>'CHAMBRES FILLES 2e ETAGE'!D48</f>
        <v>#VALUE!</v>
      </c>
      <c r="R13" s="115" t="e">
        <f>'CHAMBRES FILLES 2e ETAGE'!E48</f>
        <v>#VALUE!</v>
      </c>
      <c r="S13" s="115" t="e">
        <f>'CHAMBRES FILLES 2e ETAGE'!F48</f>
        <v>#VALUE!</v>
      </c>
      <c r="T13" s="116" t="e">
        <f>'CHAMBRES FILLES 2e ETAGE'!D60</f>
        <v>#VALUE!</v>
      </c>
      <c r="U13" s="115" t="e">
        <f>'CHAMBRES FILLES 2e ETAGE'!E60</f>
        <v>#VALUE!</v>
      </c>
      <c r="V13" s="118" t="e">
        <f>'CHAMBRES FILLES 2e ETAGE'!F60</f>
        <v>#VALUE!</v>
      </c>
      <c r="W13" s="115"/>
      <c r="X13" s="115"/>
      <c r="Y13" s="118"/>
      <c r="Z13" s="137"/>
      <c r="AA13" s="116" t="e">
        <f>'CHAMBRES FILLES 2e ETAGE'!D78</f>
        <v>#VALUE!</v>
      </c>
      <c r="AB13" s="115" t="e">
        <f>'CHAMBRES FILLES 2e ETAGE'!E78</f>
        <v>#VALUE!</v>
      </c>
      <c r="AC13" s="115" t="e">
        <f>'CHAMBRES FILLES 2e ETAGE'!F78</f>
        <v>#VALUE!</v>
      </c>
      <c r="AD13" s="116" t="e">
        <f>'CHAMBRES FILLES 2e ETAGE'!D84</f>
        <v>#VALUE!</v>
      </c>
      <c r="AE13" s="115" t="e">
        <f>'CHAMBRES FILLES 2e ETAGE'!E84</f>
        <v>#VALUE!</v>
      </c>
      <c r="AF13" s="118" t="e">
        <f>'CHAMBRES FILLES 2e ETAGE'!F84</f>
        <v>#VALUE!</v>
      </c>
      <c r="AG13" s="110"/>
    </row>
    <row r="14" spans="1:33" ht="15.75" thickBot="1">
      <c r="A14" s="120" t="e">
        <f>'CHAMBRES FILLES 2e ETAGE'!D7</f>
        <v>#VALUE!</v>
      </c>
      <c r="B14" s="121" t="e">
        <f>'CHAMBRES FILLES 2e ETAGE'!E7</f>
        <v>#VALUE!</v>
      </c>
      <c r="C14" s="122" t="e">
        <f>'CHAMBRES FILLES 2e ETAGE'!F7</f>
        <v>#VALUE!</v>
      </c>
      <c r="D14" s="121"/>
      <c r="E14" s="121"/>
      <c r="F14" s="122"/>
      <c r="G14" s="115"/>
      <c r="H14" s="138"/>
      <c r="I14" s="121"/>
      <c r="J14" s="121"/>
      <c r="K14" s="120" t="e">
        <f>'CHAMBRES FILLES 2e ETAGE'!D37</f>
        <v>#VALUE!</v>
      </c>
      <c r="L14" s="121" t="e">
        <f>'CHAMBRES FILLES 2e ETAGE'!E37</f>
        <v>#VALUE!</v>
      </c>
      <c r="M14" s="122" t="e">
        <f>'CHAMBRES FILLES 2e ETAGE'!F37</f>
        <v>#VALUE!</v>
      </c>
      <c r="N14" s="121"/>
      <c r="O14" s="121"/>
      <c r="P14" s="121"/>
      <c r="Q14" s="120" t="e">
        <f>'CHAMBRES FILLES 2e ETAGE'!D49</f>
        <v>#VALUE!</v>
      </c>
      <c r="R14" s="121" t="e">
        <f>'CHAMBRES FILLES 2e ETAGE'!E49</f>
        <v>#VALUE!</v>
      </c>
      <c r="S14" s="121" t="e">
        <f>'CHAMBRES FILLES 2e ETAGE'!F49</f>
        <v>#VALUE!</v>
      </c>
      <c r="T14" s="120" t="e">
        <f>'CHAMBRES FILLES 2e ETAGE'!D61</f>
        <v>#VALUE!</v>
      </c>
      <c r="U14" s="121" t="e">
        <f>'CHAMBRES FILLES 2e ETAGE'!E61</f>
        <v>#VALUE!</v>
      </c>
      <c r="V14" s="122" t="e">
        <f>'CHAMBRES FILLES 2e ETAGE'!F61</f>
        <v>#VALUE!</v>
      </c>
      <c r="W14" s="121"/>
      <c r="X14" s="121"/>
      <c r="Y14" s="122"/>
      <c r="Z14" s="137"/>
      <c r="AA14" s="120" t="e">
        <f>'CHAMBRES FILLES 2e ETAGE'!D79</f>
        <v>#VALUE!</v>
      </c>
      <c r="AB14" s="121" t="e">
        <f>'CHAMBRES FILLES 2e ETAGE'!E79</f>
        <v>#VALUE!</v>
      </c>
      <c r="AC14" s="121" t="e">
        <f>'CHAMBRES FILLES 2e ETAGE'!F79</f>
        <v>#VALUE!</v>
      </c>
      <c r="AD14" s="120" t="e">
        <f>'CHAMBRES FILLES 2e ETAGE'!D85</f>
        <v>#VALUE!</v>
      </c>
      <c r="AE14" s="121" t="e">
        <f>'CHAMBRES FILLES 2e ETAGE'!E85</f>
        <v>#VALUE!</v>
      </c>
      <c r="AF14" s="122" t="e">
        <f>'CHAMBRES FILLES 2e ETAGE'!F85</f>
        <v>#VALUE!</v>
      </c>
      <c r="AG14" s="110"/>
    </row>
    <row r="15" spans="1:33" ht="18.75" thickBot="1">
      <c r="A15" s="139" t="str">
        <f>'CHAMBRES FILLES 1e ETAGE'!A1</f>
        <v>CHAMBRES FILLES 1e ETAGE</v>
      </c>
      <c r="B15" s="110"/>
      <c r="C15" s="110"/>
      <c r="D15" s="110"/>
      <c r="E15" s="110"/>
      <c r="F15" s="110"/>
      <c r="G15" s="14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</row>
    <row r="16" spans="1:33">
      <c r="A16" s="111" t="e">
        <f>'CHAMBRES FILLES 1e ETAGE'!D9</f>
        <v>#VALUE!</v>
      </c>
      <c r="B16" s="113" t="e">
        <f>'CHAMBRES FILLES 1e ETAGE'!E9</f>
        <v>#VALUE!</v>
      </c>
      <c r="C16" s="113" t="e">
        <f>'CHAMBRES FILLES 1e ETAGE'!F9</f>
        <v>#VALUE!</v>
      </c>
      <c r="D16" s="111" t="e">
        <f>'CHAMBRES FILLES 1e ETAGE'!D15</f>
        <v>#VALUE!</v>
      </c>
      <c r="E16" s="113" t="e">
        <f>'CHAMBRES FILLES 1e ETAGE'!E15</f>
        <v>#VALUE!</v>
      </c>
      <c r="F16" s="141" t="e">
        <f>'CHAMBRES FILLES 1e ETAGE'!F15</f>
        <v>#VALUE!</v>
      </c>
      <c r="G16" s="115"/>
      <c r="H16" s="111" t="e">
        <f>'CHAMBRES FILLES 1e ETAGE'!D21</f>
        <v>#VALUE!</v>
      </c>
      <c r="I16" s="113" t="e">
        <f>'CHAMBRES FILLES 1e ETAGE'!E21</f>
        <v>#VALUE!</v>
      </c>
      <c r="J16" s="142" t="e">
        <f>'CHAMBRES FILLES 1e ETAGE'!F21</f>
        <v>#VALUE!</v>
      </c>
      <c r="K16" s="111" t="e">
        <f>'CHAMBRES FILLES 1e ETAGE'!D33</f>
        <v>#VALUE!</v>
      </c>
      <c r="L16" s="113" t="e">
        <f>'CHAMBRES FILLES 1e ETAGE'!E33</f>
        <v>#VALUE!</v>
      </c>
      <c r="M16" s="113" t="e">
        <f>'CHAMBRES FILLES 1e ETAGE'!F33</f>
        <v>#VALUE!</v>
      </c>
      <c r="N16" s="111" t="e">
        <f>'CHAMBRES FILLES 1e ETAGE'!D39</f>
        <v>#VALUE!</v>
      </c>
      <c r="O16" s="113" t="e">
        <f>'CHAMBRES FILLES 1e ETAGE'!E39</f>
        <v>#VALUE!</v>
      </c>
      <c r="P16" s="113" t="e">
        <f>'CHAMBRES FILLES 1e ETAGE'!F39</f>
        <v>#VALUE!</v>
      </c>
      <c r="Q16" s="111" t="e">
        <f>'CHAMBRES FILLES 1e ETAGE'!D45</f>
        <v>#VALUE!</v>
      </c>
      <c r="R16" s="113" t="e">
        <f>'CHAMBRES FILLES 1e ETAGE'!E45</f>
        <v>#VALUE!</v>
      </c>
      <c r="S16" s="141" t="e">
        <f>'CHAMBRES FILLES 1e ETAGE'!F45</f>
        <v>#VALUE!</v>
      </c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</row>
    <row r="17" spans="1:33">
      <c r="A17" s="116" t="e">
        <f>'CHAMBRES FILLES 1e ETAGE'!D10</f>
        <v>#VALUE!</v>
      </c>
      <c r="B17" s="117" t="e">
        <f>'CHAMBRES FILLES 1e ETAGE'!E10</f>
        <v>#VALUE!</v>
      </c>
      <c r="C17" s="117" t="e">
        <f>'CHAMBRES FILLES 1e ETAGE'!F10</f>
        <v>#VALUE!</v>
      </c>
      <c r="D17" s="116" t="e">
        <f>'CHAMBRES FILLES 1e ETAGE'!D16</f>
        <v>#VALUE!</v>
      </c>
      <c r="E17" s="117" t="e">
        <f>'CHAMBRES FILLES 1e ETAGE'!E16</f>
        <v>#VALUE!</v>
      </c>
      <c r="F17" s="143" t="e">
        <f>'CHAMBRES FILLES 1e ETAGE'!F16</f>
        <v>#VALUE!</v>
      </c>
      <c r="G17" s="115"/>
      <c r="H17" s="116" t="e">
        <f>'CHAMBRES FILLES 1e ETAGE'!D22</f>
        <v>#VALUE!</v>
      </c>
      <c r="I17" s="117" t="e">
        <f>'CHAMBRES FILLES 1e ETAGE'!E22</f>
        <v>#VALUE!</v>
      </c>
      <c r="J17" s="144" t="e">
        <f>'CHAMBRES FILLES 1e ETAGE'!F22</f>
        <v>#VALUE!</v>
      </c>
      <c r="K17" s="116" t="e">
        <f>'CHAMBRES FILLES 1e ETAGE'!D34</f>
        <v>#VALUE!</v>
      </c>
      <c r="L17" s="117" t="e">
        <f>'CHAMBRES FILLES 1e ETAGE'!E34</f>
        <v>#VALUE!</v>
      </c>
      <c r="M17" s="117" t="e">
        <f>'CHAMBRES FILLES 1e ETAGE'!F34</f>
        <v>#VALUE!</v>
      </c>
      <c r="N17" s="116" t="e">
        <f>'CHAMBRES FILLES 1e ETAGE'!D40</f>
        <v>#VALUE!</v>
      </c>
      <c r="O17" s="117" t="e">
        <f>'CHAMBRES FILLES 1e ETAGE'!E40</f>
        <v>#VALUE!</v>
      </c>
      <c r="P17" s="117" t="e">
        <f>'CHAMBRES FILLES 1e ETAGE'!F40</f>
        <v>#VALUE!</v>
      </c>
      <c r="Q17" s="116" t="e">
        <f>'CHAMBRES FILLES 1e ETAGE'!D46</f>
        <v>#VALUE!</v>
      </c>
      <c r="R17" s="117" t="e">
        <f>'CHAMBRES FILLES 1e ETAGE'!E46</f>
        <v>#VALUE!</v>
      </c>
      <c r="S17" s="143" t="e">
        <f>'CHAMBRES FILLES 1e ETAGE'!F46</f>
        <v>#VALUE!</v>
      </c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</row>
    <row r="18" spans="1:33">
      <c r="A18" s="116" t="e">
        <f>'CHAMBRES FILLES 1e ETAGE'!D11</f>
        <v>#VALUE!</v>
      </c>
      <c r="B18" s="117" t="e">
        <f>'CHAMBRES FILLES 1e ETAGE'!E11</f>
        <v>#VALUE!</v>
      </c>
      <c r="C18" s="117" t="e">
        <f>'CHAMBRES FILLES 1e ETAGE'!F11</f>
        <v>#VALUE!</v>
      </c>
      <c r="D18" s="116" t="e">
        <f>'CHAMBRES FILLES 1e ETAGE'!D17</f>
        <v>#VALUE!</v>
      </c>
      <c r="E18" s="117" t="e">
        <f>'CHAMBRES FILLES 1e ETAGE'!E17</f>
        <v>#VALUE!</v>
      </c>
      <c r="F18" s="143" t="e">
        <f>'CHAMBRES FILLES 1e ETAGE'!F17</f>
        <v>#VALUE!</v>
      </c>
      <c r="G18" s="115"/>
      <c r="H18" s="116" t="e">
        <f>'CHAMBRES FILLES 1e ETAGE'!D23</f>
        <v>#VALUE!</v>
      </c>
      <c r="I18" s="117" t="e">
        <f>'CHAMBRES FILLES 1e ETAGE'!E23</f>
        <v>#VALUE!</v>
      </c>
      <c r="J18" s="144" t="e">
        <f>'CHAMBRES FILLES 1e ETAGE'!F23</f>
        <v>#VALUE!</v>
      </c>
      <c r="K18" s="116" t="e">
        <f>'CHAMBRES FILLES 1e ETAGE'!D35</f>
        <v>#VALUE!</v>
      </c>
      <c r="L18" s="117" t="e">
        <f>'CHAMBRES FILLES 1e ETAGE'!E35</f>
        <v>#VALUE!</v>
      </c>
      <c r="M18" s="117" t="e">
        <f>'CHAMBRES FILLES 1e ETAGE'!F35</f>
        <v>#VALUE!</v>
      </c>
      <c r="N18" s="116" t="e">
        <f>'CHAMBRES FILLES 1e ETAGE'!D41</f>
        <v>#VALUE!</v>
      </c>
      <c r="O18" s="117" t="e">
        <f>'CHAMBRES FILLES 1e ETAGE'!E41</f>
        <v>#VALUE!</v>
      </c>
      <c r="P18" s="117" t="e">
        <f>'CHAMBRES FILLES 1e ETAGE'!F41</f>
        <v>#VALUE!</v>
      </c>
      <c r="Q18" s="116" t="e">
        <f>'CHAMBRES FILLES 1e ETAGE'!D47</f>
        <v>#VALUE!</v>
      </c>
      <c r="R18" s="117" t="e">
        <f>'CHAMBRES FILLES 1e ETAGE'!E47</f>
        <v>#VALUE!</v>
      </c>
      <c r="S18" s="143" t="e">
        <f>'CHAMBRES FILLES 1e ETAGE'!F47</f>
        <v>#VALUE!</v>
      </c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</row>
    <row r="19" spans="1:33">
      <c r="A19" s="116" t="e">
        <f>'CHAMBRES FILLES 1e ETAGE'!D12</f>
        <v>#VALUE!</v>
      </c>
      <c r="B19" s="117" t="e">
        <f>'CHAMBRES FILLES 1e ETAGE'!E12</f>
        <v>#VALUE!</v>
      </c>
      <c r="C19" s="117" t="e">
        <f>'CHAMBRES FILLES 1e ETAGE'!F12</f>
        <v>#VALUE!</v>
      </c>
      <c r="D19" s="116" t="e">
        <f>'CHAMBRES FILLES 1e ETAGE'!D18</f>
        <v>#VALUE!</v>
      </c>
      <c r="E19" s="117" t="e">
        <f>'CHAMBRES FILLES 1e ETAGE'!E18</f>
        <v>#VALUE!</v>
      </c>
      <c r="F19" s="143" t="e">
        <f>'CHAMBRES FILLES 1e ETAGE'!F18</f>
        <v>#VALUE!</v>
      </c>
      <c r="G19" s="115"/>
      <c r="H19" s="116" t="e">
        <f>'CHAMBRES FILLES 1e ETAGE'!D24</f>
        <v>#VALUE!</v>
      </c>
      <c r="I19" s="117" t="e">
        <f>'CHAMBRES FILLES 1e ETAGE'!E24</f>
        <v>#VALUE!</v>
      </c>
      <c r="J19" s="144" t="e">
        <f>'CHAMBRES FILLES 1e ETAGE'!F24</f>
        <v>#VALUE!</v>
      </c>
      <c r="K19" s="116" t="e">
        <f>'CHAMBRES FILLES 1e ETAGE'!D36</f>
        <v>#VALUE!</v>
      </c>
      <c r="L19" s="117" t="e">
        <f>'CHAMBRES FILLES 1e ETAGE'!E36</f>
        <v>#VALUE!</v>
      </c>
      <c r="M19" s="117" t="e">
        <f>'CHAMBRES FILLES 1e ETAGE'!F36</f>
        <v>#VALUE!</v>
      </c>
      <c r="N19" s="116" t="e">
        <f>'CHAMBRES FILLES 1e ETAGE'!D42</f>
        <v>#VALUE!</v>
      </c>
      <c r="O19" s="117" t="e">
        <f>'CHAMBRES FILLES 1e ETAGE'!E42</f>
        <v>#VALUE!</v>
      </c>
      <c r="P19" s="117" t="e">
        <f>'CHAMBRES FILLES 1e ETAGE'!F42</f>
        <v>#VALUE!</v>
      </c>
      <c r="Q19" s="116" t="e">
        <f>'CHAMBRES FILLES 1e ETAGE'!D48</f>
        <v>#VALUE!</v>
      </c>
      <c r="R19" s="117" t="e">
        <f>'CHAMBRES FILLES 1e ETAGE'!E48</f>
        <v>#VALUE!</v>
      </c>
      <c r="S19" s="143" t="e">
        <f>'CHAMBRES FILLES 1e ETAGE'!F48</f>
        <v>#VALUE!</v>
      </c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</row>
    <row r="20" spans="1:33" ht="15.75" thickBot="1">
      <c r="A20" s="120" t="e">
        <f>'CHAMBRES FILLES 1e ETAGE'!D13</f>
        <v>#VALUE!</v>
      </c>
      <c r="B20" s="145" t="e">
        <f>'CHAMBRES FILLES 1e ETAGE'!E13</f>
        <v>#VALUE!</v>
      </c>
      <c r="C20" s="145" t="e">
        <f>'CHAMBRES FILLES 1e ETAGE'!F13</f>
        <v>#VALUE!</v>
      </c>
      <c r="D20" s="120" t="e">
        <f>'CHAMBRES FILLES 1e ETAGE'!D19</f>
        <v>#VALUE!</v>
      </c>
      <c r="E20" s="145" t="e">
        <f>'CHAMBRES FILLES 1e ETAGE'!E19</f>
        <v>#VALUE!</v>
      </c>
      <c r="F20" s="146" t="e">
        <f>'CHAMBRES FILLES 1e ETAGE'!F19</f>
        <v>#VALUE!</v>
      </c>
      <c r="G20" s="115"/>
      <c r="H20" s="120" t="e">
        <f>'CHAMBRES FILLES 1e ETAGE'!D25</f>
        <v>#VALUE!</v>
      </c>
      <c r="I20" s="145" t="e">
        <f>'CHAMBRES FILLES 1e ETAGE'!E25</f>
        <v>#VALUE!</v>
      </c>
      <c r="J20" s="147" t="e">
        <f>'CHAMBRES FILLES 1e ETAGE'!F25</f>
        <v>#VALUE!</v>
      </c>
      <c r="K20" s="120" t="e">
        <f>'CHAMBRES FILLES 1e ETAGE'!D37</f>
        <v>#VALUE!</v>
      </c>
      <c r="L20" s="145" t="e">
        <f>'CHAMBRES FILLES 1e ETAGE'!E37</f>
        <v>#VALUE!</v>
      </c>
      <c r="M20" s="145" t="e">
        <f>'CHAMBRES FILLES 1e ETAGE'!F37</f>
        <v>#VALUE!</v>
      </c>
      <c r="N20" s="120" t="e">
        <f>'CHAMBRES FILLES 1e ETAGE'!D43</f>
        <v>#VALUE!</v>
      </c>
      <c r="O20" s="145" t="e">
        <f>'CHAMBRES FILLES 1e ETAGE'!E43</f>
        <v>#VALUE!</v>
      </c>
      <c r="P20" s="145" t="e">
        <f>'CHAMBRES FILLES 1e ETAGE'!F43</f>
        <v>#VALUE!</v>
      </c>
      <c r="Q20" s="120" t="e">
        <f>'CHAMBRES FILLES 1e ETAGE'!D49</f>
        <v>#VALUE!</v>
      </c>
      <c r="R20" s="145" t="e">
        <f>'CHAMBRES FILLES 1e ETAGE'!E49</f>
        <v>#VALUE!</v>
      </c>
      <c r="S20" s="146" t="e">
        <f>'CHAMBRES FILLES 1e ETAGE'!F49</f>
        <v>#VALUE!</v>
      </c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</row>
    <row r="21" spans="1:33" ht="18.75" thickBot="1">
      <c r="A21" s="127">
        <f>'CHAMBRES FILLES 1e ETAGE'!A11</f>
        <v>133</v>
      </c>
      <c r="B21" s="124" t="s">
        <v>61</v>
      </c>
      <c r="C21" s="128"/>
      <c r="D21" s="127">
        <f>'CHAMBRES FILLES 1e ETAGE'!A17</f>
        <v>134</v>
      </c>
      <c r="E21" s="124" t="s">
        <v>61</v>
      </c>
      <c r="F21" s="128"/>
      <c r="G21" s="126"/>
      <c r="H21" s="127">
        <f>'CHAMBRES FILLES 1e ETAGE'!A23</f>
        <v>141</v>
      </c>
      <c r="I21" s="124" t="s">
        <v>61</v>
      </c>
      <c r="J21" s="128"/>
      <c r="K21" s="127">
        <f>'CHAMBRES FILLES 1e ETAGE'!A35</f>
        <v>142</v>
      </c>
      <c r="L21" s="124" t="s">
        <v>61</v>
      </c>
      <c r="M21" s="128"/>
      <c r="N21" s="127">
        <f>'CHAMBRES FILLES 1e ETAGE'!A41</f>
        <v>143</v>
      </c>
      <c r="O21" s="124" t="s">
        <v>61</v>
      </c>
      <c r="P21" s="128"/>
      <c r="Q21" s="127">
        <f>'CHAMBRES FILLES 1e ETAGE'!A47</f>
        <v>144</v>
      </c>
      <c r="R21" s="124" t="s">
        <v>61</v>
      </c>
      <c r="S21" s="128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</row>
    <row r="22" spans="1:33" ht="15.75" thickBot="1">
      <c r="A22" s="106"/>
      <c r="B22" s="106"/>
      <c r="C22" s="106"/>
      <c r="D22" s="106"/>
      <c r="E22" s="106"/>
      <c r="F22" s="106"/>
      <c r="G22" s="115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</row>
    <row r="23" spans="1:33" ht="18.75" thickBot="1">
      <c r="A23" s="133">
        <f>'CHAMBRES FILLES 1e ETAGE'!A5</f>
        <v>132</v>
      </c>
      <c r="B23" s="134" t="s">
        <v>61</v>
      </c>
      <c r="C23" s="135"/>
      <c r="D23" s="205" t="s">
        <v>62</v>
      </c>
      <c r="E23" s="206"/>
      <c r="F23" s="207"/>
      <c r="G23" s="126"/>
      <c r="H23" s="205" t="s">
        <v>63</v>
      </c>
      <c r="I23" s="206"/>
      <c r="J23" s="207"/>
      <c r="K23" s="148">
        <f>'CHAMBRES FILLES 1e ETAGE'!A29</f>
        <v>149</v>
      </c>
      <c r="L23" s="134" t="s">
        <v>61</v>
      </c>
      <c r="M23" s="135"/>
      <c r="N23" s="205" t="s">
        <v>64</v>
      </c>
      <c r="O23" s="206"/>
      <c r="P23" s="207"/>
      <c r="Q23" s="133">
        <f>'CHAMBRES FILLES 1e ETAGE'!A53</f>
        <v>148</v>
      </c>
      <c r="R23" s="134" t="s">
        <v>61</v>
      </c>
      <c r="S23" s="135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</row>
    <row r="24" spans="1:33">
      <c r="A24" s="111" t="e">
        <f>'CHAMBRES FILLES 1e ETAGE'!D3</f>
        <v>#VALUE!</v>
      </c>
      <c r="B24" s="113" t="e">
        <f>'CHAMBRES FILLES 1e ETAGE'!E3</f>
        <v>#VALUE!</v>
      </c>
      <c r="C24" s="141" t="e">
        <f>'CHAMBRES FILLES 1e ETAGE'!F3</f>
        <v>#VALUE!</v>
      </c>
      <c r="D24" s="112"/>
      <c r="E24" s="112"/>
      <c r="F24" s="114"/>
      <c r="G24" s="115"/>
      <c r="H24" s="136"/>
      <c r="I24" s="112"/>
      <c r="J24" s="112"/>
      <c r="K24" s="111" t="e">
        <f>'CHAMBRES FILLES 1e ETAGE'!D27</f>
        <v>#VALUE!</v>
      </c>
      <c r="L24" s="113" t="e">
        <f>'CHAMBRES FILLES 1e ETAGE'!E27</f>
        <v>#VALUE!</v>
      </c>
      <c r="M24" s="141" t="e">
        <f>'CHAMBRES FILLES 1e ETAGE'!F27</f>
        <v>#VALUE!</v>
      </c>
      <c r="N24" s="112"/>
      <c r="O24" s="112"/>
      <c r="P24" s="112"/>
      <c r="Q24" s="111" t="e">
        <f>'CHAMBRES FILLES 1e ETAGE'!D51</f>
        <v>#VALUE!</v>
      </c>
      <c r="R24" s="113" t="e">
        <f>'CHAMBRES FILLES 1e ETAGE'!E51</f>
        <v>#VALUE!</v>
      </c>
      <c r="S24" s="141" t="e">
        <f>'CHAMBRES FILLES 1e ETAGE'!F51</f>
        <v>#VALUE!</v>
      </c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</row>
    <row r="25" spans="1:33">
      <c r="A25" s="116" t="e">
        <f>'CHAMBRES FILLES 1e ETAGE'!D4</f>
        <v>#VALUE!</v>
      </c>
      <c r="B25" s="117" t="e">
        <f>'CHAMBRES FILLES 1e ETAGE'!E4</f>
        <v>#VALUE!</v>
      </c>
      <c r="C25" s="143" t="e">
        <f>'CHAMBRES FILLES 1e ETAGE'!F4</f>
        <v>#VALUE!</v>
      </c>
      <c r="D25" s="115"/>
      <c r="E25" s="115"/>
      <c r="F25" s="118"/>
      <c r="G25" s="115"/>
      <c r="H25" s="137"/>
      <c r="I25" s="115"/>
      <c r="J25" s="115"/>
      <c r="K25" s="116" t="e">
        <f>'CHAMBRES FILLES 1e ETAGE'!D28</f>
        <v>#VALUE!</v>
      </c>
      <c r="L25" s="117" t="e">
        <f>'CHAMBRES FILLES 1e ETAGE'!E28</f>
        <v>#VALUE!</v>
      </c>
      <c r="M25" s="143" t="e">
        <f>'CHAMBRES FILLES 1e ETAGE'!F28</f>
        <v>#VALUE!</v>
      </c>
      <c r="N25" s="115"/>
      <c r="O25" s="115"/>
      <c r="P25" s="115"/>
      <c r="Q25" s="116" t="e">
        <f>'CHAMBRES FILLES 1e ETAGE'!D52</f>
        <v>#VALUE!</v>
      </c>
      <c r="R25" s="117" t="e">
        <f>'CHAMBRES FILLES 1e ETAGE'!E52</f>
        <v>#VALUE!</v>
      </c>
      <c r="S25" s="143" t="e">
        <f>'CHAMBRES FILLES 1e ETAGE'!F52</f>
        <v>#VALUE!</v>
      </c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</row>
    <row r="26" spans="1:33">
      <c r="A26" s="116" t="e">
        <f>'CHAMBRES FILLES 1e ETAGE'!D5</f>
        <v>#VALUE!</v>
      </c>
      <c r="B26" s="117" t="e">
        <f>'CHAMBRES FILLES 1e ETAGE'!E5</f>
        <v>#VALUE!</v>
      </c>
      <c r="C26" s="143" t="e">
        <f>'CHAMBRES FILLES 1e ETAGE'!F5</f>
        <v>#VALUE!</v>
      </c>
      <c r="D26" s="115"/>
      <c r="E26" s="115"/>
      <c r="F26" s="118"/>
      <c r="G26" s="115"/>
      <c r="H26" s="137"/>
      <c r="I26" s="115"/>
      <c r="J26" s="115"/>
      <c r="K26" s="116" t="e">
        <f>'CHAMBRES FILLES 1e ETAGE'!D29</f>
        <v>#VALUE!</v>
      </c>
      <c r="L26" s="117" t="e">
        <f>'CHAMBRES FILLES 1e ETAGE'!E29</f>
        <v>#VALUE!</v>
      </c>
      <c r="M26" s="143" t="e">
        <f>'CHAMBRES FILLES 1e ETAGE'!F29</f>
        <v>#VALUE!</v>
      </c>
      <c r="N26" s="115"/>
      <c r="O26" s="115"/>
      <c r="P26" s="115"/>
      <c r="Q26" s="116" t="e">
        <f>'CHAMBRES FILLES 1e ETAGE'!D53</f>
        <v>#VALUE!</v>
      </c>
      <c r="R26" s="117" t="e">
        <f>'CHAMBRES FILLES 1e ETAGE'!E53</f>
        <v>#VALUE!</v>
      </c>
      <c r="S26" s="143" t="e">
        <f>'CHAMBRES FILLES 1e ETAGE'!F53</f>
        <v>#VALUE!</v>
      </c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</row>
    <row r="27" spans="1:33">
      <c r="A27" s="116" t="e">
        <f>'CHAMBRES FILLES 1e ETAGE'!D6</f>
        <v>#VALUE!</v>
      </c>
      <c r="B27" s="117" t="e">
        <f>'CHAMBRES FILLES 1e ETAGE'!E6</f>
        <v>#VALUE!</v>
      </c>
      <c r="C27" s="143" t="e">
        <f>'CHAMBRES FILLES 1e ETAGE'!F6</f>
        <v>#VALUE!</v>
      </c>
      <c r="D27" s="115"/>
      <c r="E27" s="115"/>
      <c r="F27" s="118"/>
      <c r="G27" s="115"/>
      <c r="H27" s="137"/>
      <c r="I27" s="115"/>
      <c r="J27" s="115"/>
      <c r="K27" s="116" t="e">
        <f>'CHAMBRES FILLES 1e ETAGE'!D30</f>
        <v>#VALUE!</v>
      </c>
      <c r="L27" s="117" t="e">
        <f>'CHAMBRES FILLES 1e ETAGE'!E30</f>
        <v>#VALUE!</v>
      </c>
      <c r="M27" s="143" t="e">
        <f>'CHAMBRES FILLES 1e ETAGE'!F30</f>
        <v>#VALUE!</v>
      </c>
      <c r="N27" s="115"/>
      <c r="O27" s="115"/>
      <c r="P27" s="115"/>
      <c r="Q27" s="116" t="e">
        <f>'CHAMBRES FILLES 1e ETAGE'!D54</f>
        <v>#VALUE!</v>
      </c>
      <c r="R27" s="117" t="e">
        <f>'CHAMBRES FILLES 1e ETAGE'!E54</f>
        <v>#VALUE!</v>
      </c>
      <c r="S27" s="143" t="e">
        <f>'CHAMBRES FILLES 1e ETAGE'!F54</f>
        <v>#VALUE!</v>
      </c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</row>
    <row r="28" spans="1:33" ht="15.75" thickBot="1">
      <c r="A28" s="120" t="e">
        <f>'CHAMBRES FILLES 1e ETAGE'!D7</f>
        <v>#VALUE!</v>
      </c>
      <c r="B28" s="145" t="e">
        <f>'CHAMBRES FILLES 1e ETAGE'!E7</f>
        <v>#VALUE!</v>
      </c>
      <c r="C28" s="146" t="e">
        <f>'CHAMBRES FILLES 1e ETAGE'!F7</f>
        <v>#VALUE!</v>
      </c>
      <c r="D28" s="121"/>
      <c r="E28" s="121"/>
      <c r="F28" s="122"/>
      <c r="G28" s="115"/>
      <c r="H28" s="138"/>
      <c r="I28" s="121"/>
      <c r="J28" s="121"/>
      <c r="K28" s="120" t="e">
        <f>'CHAMBRES FILLES 1e ETAGE'!D31</f>
        <v>#VALUE!</v>
      </c>
      <c r="L28" s="145" t="e">
        <f>'CHAMBRES FILLES 1e ETAGE'!E31</f>
        <v>#VALUE!</v>
      </c>
      <c r="M28" s="146" t="e">
        <f>'CHAMBRES FILLES 1e ETAGE'!F31</f>
        <v>#VALUE!</v>
      </c>
      <c r="N28" s="121"/>
      <c r="O28" s="121"/>
      <c r="P28" s="121"/>
      <c r="Q28" s="120" t="e">
        <f>'CHAMBRES FILLES 1e ETAGE'!D55</f>
        <v>#VALUE!</v>
      </c>
      <c r="R28" s="145" t="e">
        <f>'CHAMBRES FILLES 1e ETAGE'!E55</f>
        <v>#VALUE!</v>
      </c>
      <c r="S28" s="146" t="e">
        <f>'CHAMBRES FILLES 1e ETAGE'!F55</f>
        <v>#VALUE!</v>
      </c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</row>
    <row r="29" spans="1:33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</row>
    <row r="30" spans="1:33">
      <c r="A30" s="110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</row>
  </sheetData>
  <mergeCells count="7">
    <mergeCell ref="D9:F9"/>
    <mergeCell ref="H9:J9"/>
    <mergeCell ref="N9:P9"/>
    <mergeCell ref="W9:Y9"/>
    <mergeCell ref="D23:F23"/>
    <mergeCell ref="H23:J23"/>
    <mergeCell ref="N23:P2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A1:AG30"/>
  <sheetViews>
    <sheetView workbookViewId="0">
      <selection activeCell="G21" sqref="G21"/>
    </sheetView>
  </sheetViews>
  <sheetFormatPr baseColWidth="10" defaultRowHeight="15"/>
  <cols>
    <col min="7" max="7" width="5.7109375" customWidth="1"/>
    <col min="26" max="26" width="5.7109375" customWidth="1"/>
  </cols>
  <sheetData>
    <row r="1" spans="1:33" ht="19.5" thickBot="1">
      <c r="A1" s="45" t="str">
        <f>'CHAMBRES FILLES 2e ETAGE'!A1</f>
        <v>CHAMBRES FILLES 2e ETAGE</v>
      </c>
      <c r="B1" s="106"/>
      <c r="C1" s="106"/>
      <c r="D1" s="106"/>
      <c r="E1" s="106"/>
      <c r="F1" s="46"/>
      <c r="G1" s="47"/>
      <c r="H1" s="107" t="s">
        <v>60</v>
      </c>
      <c r="I1" s="108">
        <f>Accueil!C18</f>
        <v>2017</v>
      </c>
      <c r="J1" s="109" t="str">
        <f>Accueil!D18</f>
        <v xml:space="preserve"> / 2018</v>
      </c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10"/>
    </row>
    <row r="2" spans="1:33">
      <c r="A2" s="111" t="e">
        <f>'CHAMBRES FILLES 2e ETAGE'!D9</f>
        <v>#VALUE!</v>
      </c>
      <c r="B2" s="112" t="e">
        <f>'CHAMBRES FILLES 2e ETAGE'!E9</f>
        <v>#VALUE!</v>
      </c>
      <c r="C2" s="113" t="e">
        <f>'CHAMBRES FILLES 2e ETAGE'!F9</f>
        <v>#VALUE!</v>
      </c>
      <c r="D2" s="111" t="e">
        <f>'CHAMBRES FILLES 2e ETAGE'!D15</f>
        <v>#VALUE!</v>
      </c>
      <c r="E2" s="112" t="e">
        <f>'CHAMBRES FILLES 2e ETAGE'!E15</f>
        <v>#VALUE!</v>
      </c>
      <c r="F2" s="114" t="e">
        <f>'CHAMBRES FILLES 2e ETAGE'!F15</f>
        <v>#VALUE!</v>
      </c>
      <c r="G2" s="115"/>
      <c r="H2" s="111" t="e">
        <f>'CHAMBRES FILLES 2e ETAGE'!D21</f>
        <v>#VALUE!</v>
      </c>
      <c r="I2" s="112" t="e">
        <f>'CHAMBRES FILLES 2e ETAGE'!E21</f>
        <v>#VALUE!</v>
      </c>
      <c r="J2" s="112" t="e">
        <f>'CHAMBRES FILLES 2e ETAGE'!F21</f>
        <v>#VALUE!</v>
      </c>
      <c r="K2" s="111" t="e">
        <f>'CHAMBRES FILLES 2e ETAGE'!D27</f>
        <v>#VALUE!</v>
      </c>
      <c r="L2" s="112" t="e">
        <f>'CHAMBRES FILLES 2e ETAGE'!E27</f>
        <v>#VALUE!</v>
      </c>
      <c r="M2" s="112" t="e">
        <f>'CHAMBRES FILLES 2e ETAGE'!F27</f>
        <v>#VALUE!</v>
      </c>
      <c r="N2" s="111" t="e">
        <f>'CHAMBRES FILLES 2e ETAGE'!D39</f>
        <v>#VALUE!</v>
      </c>
      <c r="O2" s="112" t="e">
        <f>'CHAMBRES FILLES 2e ETAGE'!E39</f>
        <v>#VALUE!</v>
      </c>
      <c r="P2" s="112" t="e">
        <f>'CHAMBRES FILLES 2e ETAGE'!F39</f>
        <v>#VALUE!</v>
      </c>
      <c r="Q2" s="111" t="e">
        <f>'CHAMBRES FILLES 2e ETAGE'!D51</f>
        <v>#VALUE!</v>
      </c>
      <c r="R2" s="112" t="e">
        <f>'CHAMBRES FILLES 2e ETAGE'!E51</f>
        <v>#VALUE!</v>
      </c>
      <c r="S2" s="112" t="e">
        <f>'CHAMBRES FILLES 2e ETAGE'!F51</f>
        <v>#VALUE!</v>
      </c>
      <c r="T2" s="111" t="e">
        <f>'CHAMBRES FILLES 2e ETAGE'!D93</f>
        <v>#VALUE!</v>
      </c>
      <c r="U2" s="112" t="e">
        <f>'CHAMBRES FILLES 2e ETAGE'!E93</f>
        <v>#VALUE!</v>
      </c>
      <c r="V2" s="112" t="e">
        <f>'CHAMBRES FILLES 2e ETAGE'!F93</f>
        <v>#VALUE!</v>
      </c>
      <c r="W2" s="111" t="e">
        <f>'CHAMBRES FILLES 2e ETAGE'!D63</f>
        <v>#VALUE!</v>
      </c>
      <c r="X2" s="112" t="e">
        <f>'CHAMBRES FILLES 2e ETAGE'!E63</f>
        <v>#VALUE!</v>
      </c>
      <c r="Y2" s="114" t="e">
        <f>'CHAMBRES FILLES 2e ETAGE'!F63</f>
        <v>#VALUE!</v>
      </c>
      <c r="Z2" s="115"/>
      <c r="AA2" s="111" t="e">
        <f>'CHAMBRES FILLES 2e ETAGE'!D69</f>
        <v>#VALUE!</v>
      </c>
      <c r="AB2" s="112" t="e">
        <f>'CHAMBRES FILLES 2e ETAGE'!E69</f>
        <v>#VALUE!</v>
      </c>
      <c r="AC2" s="112" t="e">
        <f>'CHAMBRES FILLES 2e ETAGE'!F69</f>
        <v>#VALUE!</v>
      </c>
      <c r="AD2" s="111" t="e">
        <f>'CHAMBRES FILLES 2e ETAGE'!D87</f>
        <v>#VALUE!</v>
      </c>
      <c r="AE2" s="112" t="e">
        <f>'CHAMBRES FILLES 2e ETAGE'!E87</f>
        <v>#VALUE!</v>
      </c>
      <c r="AF2" s="114" t="e">
        <f>'CHAMBRES FILLES 2e ETAGE'!F87</f>
        <v>#VALUE!</v>
      </c>
      <c r="AG2" s="110"/>
    </row>
    <row r="3" spans="1:33">
      <c r="A3" s="116" t="e">
        <f>'CHAMBRES FILLES 2e ETAGE'!D10</f>
        <v>#VALUE!</v>
      </c>
      <c r="B3" s="115" t="e">
        <f>'CHAMBRES FILLES 2e ETAGE'!E10</f>
        <v>#VALUE!</v>
      </c>
      <c r="C3" s="117" t="e">
        <f>'CHAMBRES FILLES 2e ETAGE'!F10</f>
        <v>#VALUE!</v>
      </c>
      <c r="D3" s="116" t="e">
        <f>'CHAMBRES FILLES 2e ETAGE'!D16</f>
        <v>#VALUE!</v>
      </c>
      <c r="E3" s="115" t="e">
        <f>'CHAMBRES FILLES 2e ETAGE'!E16</f>
        <v>#VALUE!</v>
      </c>
      <c r="F3" s="118" t="e">
        <f>'CHAMBRES FILLES 2e ETAGE'!F16</f>
        <v>#VALUE!</v>
      </c>
      <c r="G3" s="115"/>
      <c r="H3" s="116" t="e">
        <f>'CHAMBRES FILLES 2e ETAGE'!D22</f>
        <v>#VALUE!</v>
      </c>
      <c r="I3" s="115" t="e">
        <f>'CHAMBRES FILLES 2e ETAGE'!E22</f>
        <v>#VALUE!</v>
      </c>
      <c r="J3" s="115" t="e">
        <f>'CHAMBRES FILLES 2e ETAGE'!F22</f>
        <v>#VALUE!</v>
      </c>
      <c r="K3" s="116" t="e">
        <f>'CHAMBRES FILLES 2e ETAGE'!D28</f>
        <v>#VALUE!</v>
      </c>
      <c r="L3" s="115" t="e">
        <f>'CHAMBRES FILLES 2e ETAGE'!E28</f>
        <v>#VALUE!</v>
      </c>
      <c r="M3" s="115" t="e">
        <f>'CHAMBRES FILLES 2e ETAGE'!F28</f>
        <v>#VALUE!</v>
      </c>
      <c r="N3" s="116" t="e">
        <f>'CHAMBRES FILLES 2e ETAGE'!D40</f>
        <v>#VALUE!</v>
      </c>
      <c r="O3" s="115" t="e">
        <f>'CHAMBRES FILLES 2e ETAGE'!E40</f>
        <v>#VALUE!</v>
      </c>
      <c r="P3" s="115" t="e">
        <f>'CHAMBRES FILLES 2e ETAGE'!F40</f>
        <v>#VALUE!</v>
      </c>
      <c r="Q3" s="116" t="e">
        <f>'CHAMBRES FILLES 2e ETAGE'!D52</f>
        <v>#VALUE!</v>
      </c>
      <c r="R3" s="115" t="e">
        <f>'CHAMBRES FILLES 2e ETAGE'!E52</f>
        <v>#VALUE!</v>
      </c>
      <c r="S3" s="115" t="e">
        <f>'CHAMBRES FILLES 2e ETAGE'!F52</f>
        <v>#VALUE!</v>
      </c>
      <c r="T3" s="116" t="e">
        <f>'CHAMBRES FILLES 2e ETAGE'!D94</f>
        <v>#VALUE!</v>
      </c>
      <c r="U3" s="115" t="e">
        <f>'CHAMBRES FILLES 2e ETAGE'!E94</f>
        <v>#VALUE!</v>
      </c>
      <c r="V3" s="115" t="e">
        <f>'CHAMBRES FILLES 2e ETAGE'!F94</f>
        <v>#VALUE!</v>
      </c>
      <c r="W3" s="116" t="e">
        <f>'CHAMBRES FILLES 2e ETAGE'!D64</f>
        <v>#VALUE!</v>
      </c>
      <c r="X3" s="115" t="e">
        <f>'CHAMBRES FILLES 2e ETAGE'!E64</f>
        <v>#VALUE!</v>
      </c>
      <c r="Y3" s="118" t="e">
        <f>'CHAMBRES FILLES 2e ETAGE'!F64</f>
        <v>#VALUE!</v>
      </c>
      <c r="Z3" s="115"/>
      <c r="AA3" s="116" t="e">
        <f>'CHAMBRES FILLES 2e ETAGE'!D70</f>
        <v>#VALUE!</v>
      </c>
      <c r="AB3" s="115" t="e">
        <f>'CHAMBRES FILLES 2e ETAGE'!E70</f>
        <v>#VALUE!</v>
      </c>
      <c r="AC3" s="115" t="e">
        <f>'CHAMBRES FILLES 2e ETAGE'!F70</f>
        <v>#VALUE!</v>
      </c>
      <c r="AD3" s="116" t="e">
        <f>'CHAMBRES FILLES 2e ETAGE'!D88</f>
        <v>#VALUE!</v>
      </c>
      <c r="AE3" s="115" t="e">
        <f>'CHAMBRES FILLES 2e ETAGE'!E88</f>
        <v>#VALUE!</v>
      </c>
      <c r="AF3" s="118" t="e">
        <f>'CHAMBRES FILLES 2e ETAGE'!F88</f>
        <v>#VALUE!</v>
      </c>
      <c r="AG3" s="110"/>
    </row>
    <row r="4" spans="1:33">
      <c r="A4" s="116" t="e">
        <f>'CHAMBRES FILLES 2e ETAGE'!D11</f>
        <v>#VALUE!</v>
      </c>
      <c r="B4" s="115" t="e">
        <f>'CHAMBRES FILLES 2e ETAGE'!E11</f>
        <v>#VALUE!</v>
      </c>
      <c r="C4" s="117" t="e">
        <f>'CHAMBRES FILLES 2e ETAGE'!F11</f>
        <v>#VALUE!</v>
      </c>
      <c r="D4" s="116" t="e">
        <f>'CHAMBRES FILLES 2e ETAGE'!D17</f>
        <v>#VALUE!</v>
      </c>
      <c r="E4" s="115" t="e">
        <f>'CHAMBRES FILLES 2e ETAGE'!E17</f>
        <v>#VALUE!</v>
      </c>
      <c r="F4" s="118" t="e">
        <f>'CHAMBRES FILLES 2e ETAGE'!F17</f>
        <v>#VALUE!</v>
      </c>
      <c r="G4" s="115"/>
      <c r="H4" s="116" t="e">
        <f>'CHAMBRES FILLES 2e ETAGE'!D23</f>
        <v>#VALUE!</v>
      </c>
      <c r="I4" s="115" t="e">
        <f>'CHAMBRES FILLES 2e ETAGE'!E23</f>
        <v>#VALUE!</v>
      </c>
      <c r="J4" s="115" t="e">
        <f>'CHAMBRES FILLES 2e ETAGE'!F23</f>
        <v>#VALUE!</v>
      </c>
      <c r="K4" s="116" t="e">
        <f>'CHAMBRES FILLES 2e ETAGE'!D29</f>
        <v>#VALUE!</v>
      </c>
      <c r="L4" s="115" t="e">
        <f>'CHAMBRES FILLES 2e ETAGE'!E29</f>
        <v>#VALUE!</v>
      </c>
      <c r="M4" s="115" t="e">
        <f>'CHAMBRES FILLES 2e ETAGE'!F29</f>
        <v>#VALUE!</v>
      </c>
      <c r="N4" s="116" t="e">
        <f>'CHAMBRES FILLES 2e ETAGE'!D41</f>
        <v>#VALUE!</v>
      </c>
      <c r="O4" s="115" t="e">
        <f>'CHAMBRES FILLES 2e ETAGE'!E41</f>
        <v>#VALUE!</v>
      </c>
      <c r="P4" s="115" t="e">
        <f>'CHAMBRES FILLES 2e ETAGE'!F41</f>
        <v>#VALUE!</v>
      </c>
      <c r="Q4" s="116" t="e">
        <f>'CHAMBRES FILLES 2e ETAGE'!D53</f>
        <v>#VALUE!</v>
      </c>
      <c r="R4" s="115" t="e">
        <f>'CHAMBRES FILLES 2e ETAGE'!E53</f>
        <v>#VALUE!</v>
      </c>
      <c r="S4" s="115" t="e">
        <f>'CHAMBRES FILLES 2e ETAGE'!F53</f>
        <v>#VALUE!</v>
      </c>
      <c r="T4" s="116" t="e">
        <f>'CHAMBRES FILLES 2e ETAGE'!D95</f>
        <v>#VALUE!</v>
      </c>
      <c r="U4" s="115" t="e">
        <f>'CHAMBRES FILLES 2e ETAGE'!E95</f>
        <v>#VALUE!</v>
      </c>
      <c r="V4" s="115" t="e">
        <f>'CHAMBRES FILLES 2e ETAGE'!F95</f>
        <v>#VALUE!</v>
      </c>
      <c r="W4" s="116" t="e">
        <f>'CHAMBRES FILLES 2e ETAGE'!D65</f>
        <v>#VALUE!</v>
      </c>
      <c r="X4" s="115" t="e">
        <f>'CHAMBRES FILLES 2e ETAGE'!E65</f>
        <v>#VALUE!</v>
      </c>
      <c r="Y4" s="118" t="e">
        <f>'CHAMBRES FILLES 2e ETAGE'!F65</f>
        <v>#VALUE!</v>
      </c>
      <c r="Z4" s="119"/>
      <c r="AA4" s="116" t="e">
        <f>'CHAMBRES FILLES 2e ETAGE'!D71</f>
        <v>#VALUE!</v>
      </c>
      <c r="AB4" s="115" t="e">
        <f>'CHAMBRES FILLES 2e ETAGE'!E71</f>
        <v>#VALUE!</v>
      </c>
      <c r="AC4" s="115" t="e">
        <f>'CHAMBRES FILLES 2e ETAGE'!F71</f>
        <v>#VALUE!</v>
      </c>
      <c r="AD4" s="116" t="e">
        <f>'CHAMBRES FILLES 2e ETAGE'!D89</f>
        <v>#VALUE!</v>
      </c>
      <c r="AE4" s="115" t="e">
        <f>'CHAMBRES FILLES 2e ETAGE'!E89</f>
        <v>#VALUE!</v>
      </c>
      <c r="AF4" s="118" t="e">
        <f>'CHAMBRES FILLES 2e ETAGE'!F89</f>
        <v>#VALUE!</v>
      </c>
      <c r="AG4" s="110"/>
    </row>
    <row r="5" spans="1:33">
      <c r="A5" s="116" t="e">
        <f>'CHAMBRES FILLES 2e ETAGE'!D12</f>
        <v>#VALUE!</v>
      </c>
      <c r="B5" s="115" t="e">
        <f>'CHAMBRES FILLES 2e ETAGE'!E12</f>
        <v>#VALUE!</v>
      </c>
      <c r="C5" s="117" t="e">
        <f>'CHAMBRES FILLES 2e ETAGE'!F12</f>
        <v>#VALUE!</v>
      </c>
      <c r="D5" s="116" t="e">
        <f>'CHAMBRES FILLES 2e ETAGE'!D18</f>
        <v>#VALUE!</v>
      </c>
      <c r="E5" s="115" t="e">
        <f>'CHAMBRES FILLES 2e ETAGE'!E18</f>
        <v>#VALUE!</v>
      </c>
      <c r="F5" s="118" t="e">
        <f>'CHAMBRES FILLES 2e ETAGE'!F18</f>
        <v>#VALUE!</v>
      </c>
      <c r="G5" s="115"/>
      <c r="H5" s="116" t="e">
        <f>'CHAMBRES FILLES 2e ETAGE'!D24</f>
        <v>#VALUE!</v>
      </c>
      <c r="I5" s="115" t="e">
        <f>'CHAMBRES FILLES 2e ETAGE'!E24</f>
        <v>#VALUE!</v>
      </c>
      <c r="J5" s="115" t="e">
        <f>'CHAMBRES FILLES 2e ETAGE'!F24</f>
        <v>#VALUE!</v>
      </c>
      <c r="K5" s="116" t="e">
        <f>'CHAMBRES FILLES 2e ETAGE'!D30</f>
        <v>#VALUE!</v>
      </c>
      <c r="L5" s="115" t="e">
        <f>'CHAMBRES FILLES 2e ETAGE'!E30</f>
        <v>#VALUE!</v>
      </c>
      <c r="M5" s="115" t="e">
        <f>'CHAMBRES FILLES 2e ETAGE'!F30</f>
        <v>#VALUE!</v>
      </c>
      <c r="N5" s="116" t="e">
        <f>'CHAMBRES FILLES 2e ETAGE'!D42</f>
        <v>#VALUE!</v>
      </c>
      <c r="O5" s="115" t="e">
        <f>'CHAMBRES FILLES 2e ETAGE'!E42</f>
        <v>#VALUE!</v>
      </c>
      <c r="P5" s="115" t="e">
        <f>'CHAMBRES FILLES 2e ETAGE'!F42</f>
        <v>#VALUE!</v>
      </c>
      <c r="Q5" s="116" t="e">
        <f>'CHAMBRES FILLES 2e ETAGE'!D54</f>
        <v>#VALUE!</v>
      </c>
      <c r="R5" s="115" t="e">
        <f>'CHAMBRES FILLES 2e ETAGE'!E54</f>
        <v>#VALUE!</v>
      </c>
      <c r="S5" s="115" t="e">
        <f>'CHAMBRES FILLES 2e ETAGE'!F54</f>
        <v>#VALUE!</v>
      </c>
      <c r="T5" s="116" t="e">
        <f>'CHAMBRES FILLES 2e ETAGE'!D96</f>
        <v>#VALUE!</v>
      </c>
      <c r="U5" s="115" t="e">
        <f>'CHAMBRES FILLES 2e ETAGE'!E96</f>
        <v>#VALUE!</v>
      </c>
      <c r="V5" s="115" t="e">
        <f>'CHAMBRES FILLES 2e ETAGE'!F96</f>
        <v>#VALUE!</v>
      </c>
      <c r="W5" s="116" t="e">
        <f>'CHAMBRES FILLES 2e ETAGE'!D66</f>
        <v>#VALUE!</v>
      </c>
      <c r="X5" s="115" t="e">
        <f>'CHAMBRES FILLES 2e ETAGE'!E66</f>
        <v>#VALUE!</v>
      </c>
      <c r="Y5" s="118" t="e">
        <f>'CHAMBRES FILLES 2e ETAGE'!F66</f>
        <v>#VALUE!</v>
      </c>
      <c r="Z5" s="115"/>
      <c r="AA5" s="116" t="e">
        <f>'CHAMBRES FILLES 2e ETAGE'!D72</f>
        <v>#VALUE!</v>
      </c>
      <c r="AB5" s="115" t="e">
        <f>'CHAMBRES FILLES 2e ETAGE'!E72</f>
        <v>#VALUE!</v>
      </c>
      <c r="AC5" s="115" t="e">
        <f>'CHAMBRES FILLES 2e ETAGE'!F72</f>
        <v>#VALUE!</v>
      </c>
      <c r="AD5" s="116" t="e">
        <f>'CHAMBRES FILLES 2e ETAGE'!D90</f>
        <v>#VALUE!</v>
      </c>
      <c r="AE5" s="115" t="e">
        <f>'CHAMBRES FILLES 2e ETAGE'!E90</f>
        <v>#VALUE!</v>
      </c>
      <c r="AF5" s="118" t="e">
        <f>'CHAMBRES FILLES 2e ETAGE'!F90</f>
        <v>#VALUE!</v>
      </c>
      <c r="AG5" s="110"/>
    </row>
    <row r="6" spans="1:33" ht="15.75" thickBot="1">
      <c r="A6" s="120" t="e">
        <f>'CHAMBRES FILLES 2e ETAGE'!D13</f>
        <v>#VALUE!</v>
      </c>
      <c r="B6" s="121" t="e">
        <f>'CHAMBRES FILLES 2e ETAGE'!E13</f>
        <v>#VALUE!</v>
      </c>
      <c r="C6" s="121" t="e">
        <f>'CHAMBRES FILLES 2e ETAGE'!F13</f>
        <v>#VALUE!</v>
      </c>
      <c r="D6" s="120" t="e">
        <f>'CHAMBRES FILLES 2e ETAGE'!D19</f>
        <v>#VALUE!</v>
      </c>
      <c r="E6" s="121" t="e">
        <f>'CHAMBRES FILLES 2e ETAGE'!E19</f>
        <v>#VALUE!</v>
      </c>
      <c r="F6" s="122" t="e">
        <f>'CHAMBRES FILLES 2e ETAGE'!F19</f>
        <v>#VALUE!</v>
      </c>
      <c r="G6" s="115"/>
      <c r="H6" s="120" t="e">
        <f>'CHAMBRES FILLES 2e ETAGE'!D25</f>
        <v>#VALUE!</v>
      </c>
      <c r="I6" s="121" t="e">
        <f>'CHAMBRES FILLES 2e ETAGE'!E25</f>
        <v>#VALUE!</v>
      </c>
      <c r="J6" s="121" t="e">
        <f>'CHAMBRES FILLES 2e ETAGE'!F25</f>
        <v>#VALUE!</v>
      </c>
      <c r="K6" s="120" t="e">
        <f>'CHAMBRES FILLES 2e ETAGE'!D31</f>
        <v>#VALUE!</v>
      </c>
      <c r="L6" s="121" t="e">
        <f>'CHAMBRES FILLES 2e ETAGE'!E31</f>
        <v>#VALUE!</v>
      </c>
      <c r="M6" s="121" t="e">
        <f>'CHAMBRES FILLES 2e ETAGE'!F31</f>
        <v>#VALUE!</v>
      </c>
      <c r="N6" s="120" t="e">
        <f>'CHAMBRES FILLES 2e ETAGE'!D43</f>
        <v>#VALUE!</v>
      </c>
      <c r="O6" s="121" t="e">
        <f>'CHAMBRES FILLES 2e ETAGE'!E43</f>
        <v>#VALUE!</v>
      </c>
      <c r="P6" s="121" t="e">
        <f>'CHAMBRES FILLES 2e ETAGE'!F43</f>
        <v>#VALUE!</v>
      </c>
      <c r="Q6" s="120" t="e">
        <f>'CHAMBRES FILLES 2e ETAGE'!D55</f>
        <v>#VALUE!</v>
      </c>
      <c r="R6" s="121" t="e">
        <f>'CHAMBRES FILLES 2e ETAGE'!E55</f>
        <v>#VALUE!</v>
      </c>
      <c r="S6" s="121" t="e">
        <f>'CHAMBRES FILLES 2e ETAGE'!F55</f>
        <v>#VALUE!</v>
      </c>
      <c r="T6" s="120" t="e">
        <f>'CHAMBRES FILLES 2e ETAGE'!D97</f>
        <v>#VALUE!</v>
      </c>
      <c r="U6" s="121" t="e">
        <f>'CHAMBRES FILLES 2e ETAGE'!E97</f>
        <v>#VALUE!</v>
      </c>
      <c r="V6" s="121" t="e">
        <f>'CHAMBRES FILLES 2e ETAGE'!F97</f>
        <v>#VALUE!</v>
      </c>
      <c r="W6" s="120" t="e">
        <f>'CHAMBRES FILLES 2e ETAGE'!D67</f>
        <v>#VALUE!</v>
      </c>
      <c r="X6" s="121" t="e">
        <f>'CHAMBRES FILLES 2e ETAGE'!E67</f>
        <v>#VALUE!</v>
      </c>
      <c r="Y6" s="122" t="e">
        <f>'CHAMBRES FILLES 2e ETAGE'!F67</f>
        <v>#VALUE!</v>
      </c>
      <c r="Z6" s="115"/>
      <c r="AA6" s="120" t="e">
        <f>'CHAMBRES FILLES 2e ETAGE'!D73</f>
        <v>#VALUE!</v>
      </c>
      <c r="AB6" s="121" t="e">
        <f>'CHAMBRES FILLES 2e ETAGE'!E73</f>
        <v>#VALUE!</v>
      </c>
      <c r="AC6" s="121" t="e">
        <f>'CHAMBRES FILLES 2e ETAGE'!F73</f>
        <v>#VALUE!</v>
      </c>
      <c r="AD6" s="120" t="e">
        <f>'CHAMBRES FILLES 2e ETAGE'!D91</f>
        <v>#VALUE!</v>
      </c>
      <c r="AE6" s="121" t="e">
        <f>'CHAMBRES FILLES 2e ETAGE'!E91</f>
        <v>#VALUE!</v>
      </c>
      <c r="AF6" s="122" t="e">
        <f>'CHAMBRES FILLES 2e ETAGE'!F91</f>
        <v>#VALUE!</v>
      </c>
      <c r="AG6" s="110"/>
    </row>
    <row r="7" spans="1:33" ht="18.75" thickBot="1">
      <c r="A7" s="123">
        <f>'CHAMBRES FILLES 2e ETAGE'!A11</f>
        <v>159</v>
      </c>
      <c r="B7" s="124" t="s">
        <v>61</v>
      </c>
      <c r="C7" s="125"/>
      <c r="D7" s="123">
        <f>'CHAMBRES FILLES 2e ETAGE'!A17</f>
        <v>160</v>
      </c>
      <c r="E7" s="124" t="s">
        <v>61</v>
      </c>
      <c r="F7" s="125"/>
      <c r="G7" s="126"/>
      <c r="H7" s="127">
        <f>'CHAMBRES FILLES 2e ETAGE'!A23</f>
        <v>167</v>
      </c>
      <c r="I7" s="124" t="s">
        <v>61</v>
      </c>
      <c r="J7" s="128"/>
      <c r="K7" s="127">
        <f>'CHAMBRES FILLES 2e ETAGE'!A29</f>
        <v>168</v>
      </c>
      <c r="L7" s="124" t="s">
        <v>61</v>
      </c>
      <c r="M7" s="128"/>
      <c r="N7" s="127">
        <f>'CHAMBRES FILLES 2e ETAGE'!A41</f>
        <v>169</v>
      </c>
      <c r="O7" s="124" t="s">
        <v>61</v>
      </c>
      <c r="P7" s="128"/>
      <c r="Q7" s="127">
        <f>'CHAMBRES FILLES 2e ETAGE'!A53</f>
        <v>170</v>
      </c>
      <c r="R7" s="124" t="s">
        <v>61</v>
      </c>
      <c r="S7" s="128"/>
      <c r="T7" s="127">
        <f>'CHAMBRES FILLES 2e ETAGE'!A95</f>
        <v>171</v>
      </c>
      <c r="U7" s="124" t="s">
        <v>61</v>
      </c>
      <c r="V7" s="128"/>
      <c r="W7" s="127">
        <f>'CHAMBRES FILLES 2e ETAGE'!A65</f>
        <v>172</v>
      </c>
      <c r="X7" s="124" t="s">
        <v>61</v>
      </c>
      <c r="Y7" s="128"/>
      <c r="Z7" s="129"/>
      <c r="AA7" s="127">
        <f>'CHAMBRES FILLES 2e ETAGE'!A71</f>
        <v>179</v>
      </c>
      <c r="AB7" s="124" t="s">
        <v>61</v>
      </c>
      <c r="AC7" s="128"/>
      <c r="AD7" s="127">
        <f>'CHAMBRES FILLES 2e ETAGE'!A89</f>
        <v>180</v>
      </c>
      <c r="AE7" s="124" t="s">
        <v>61</v>
      </c>
      <c r="AF7" s="128"/>
      <c r="AG7" s="110"/>
    </row>
    <row r="8" spans="1:33" ht="18.75" thickBot="1">
      <c r="A8" s="106"/>
      <c r="B8" s="106"/>
      <c r="C8" s="106"/>
      <c r="D8" s="106"/>
      <c r="E8" s="106"/>
      <c r="F8" s="106"/>
      <c r="G8" s="115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30"/>
      <c r="AE8" s="106"/>
      <c r="AF8" s="106"/>
      <c r="AG8" s="110"/>
    </row>
    <row r="9" spans="1:33" ht="18.75" thickBot="1">
      <c r="A9" s="123">
        <f>'CHAMBRES FILLES 2e ETAGE'!A5</f>
        <v>158</v>
      </c>
      <c r="B9" s="131" t="s">
        <v>61</v>
      </c>
      <c r="C9" s="125"/>
      <c r="D9" s="205" t="s">
        <v>62</v>
      </c>
      <c r="E9" s="206"/>
      <c r="F9" s="207"/>
      <c r="G9" s="126"/>
      <c r="H9" s="205" t="s">
        <v>63</v>
      </c>
      <c r="I9" s="206"/>
      <c r="J9" s="207"/>
      <c r="K9" s="123">
        <f>'CHAMBRES FILLES 2e ETAGE'!A35</f>
        <v>166</v>
      </c>
      <c r="L9" s="131" t="s">
        <v>61</v>
      </c>
      <c r="M9" s="125"/>
      <c r="N9" s="205" t="s">
        <v>64</v>
      </c>
      <c r="O9" s="206"/>
      <c r="P9" s="207"/>
      <c r="Q9" s="123">
        <f>'CHAMBRES FILLES 2e ETAGE'!A47</f>
        <v>164</v>
      </c>
      <c r="R9" s="131" t="s">
        <v>61</v>
      </c>
      <c r="S9" s="125"/>
      <c r="T9" s="133">
        <f>'CHAMBRES FILLES 2e ETAGE'!A59</f>
        <v>163</v>
      </c>
      <c r="U9" s="134" t="s">
        <v>61</v>
      </c>
      <c r="V9" s="135"/>
      <c r="W9" s="205" t="s">
        <v>64</v>
      </c>
      <c r="X9" s="206"/>
      <c r="Y9" s="207"/>
      <c r="Z9" s="129"/>
      <c r="AA9" s="133">
        <f>'CHAMBRES FILLES 2e ETAGE'!A77</f>
        <v>178</v>
      </c>
      <c r="AB9" s="134" t="s">
        <v>61</v>
      </c>
      <c r="AC9" s="135"/>
      <c r="AD9" s="133">
        <f>'CHAMBRES FILLES 2e ETAGE'!A83</f>
        <v>177</v>
      </c>
      <c r="AE9" s="134" t="s">
        <v>61</v>
      </c>
      <c r="AF9" s="135"/>
      <c r="AG9" s="110"/>
    </row>
    <row r="10" spans="1:33">
      <c r="A10" s="111" t="e">
        <f>'CHAMBRES FILLES 2e ETAGE'!D3</f>
        <v>#VALUE!</v>
      </c>
      <c r="B10" s="112" t="e">
        <f>'CHAMBRES FILLES 2e ETAGE'!E3</f>
        <v>#VALUE!</v>
      </c>
      <c r="C10" s="114" t="e">
        <f>'CHAMBRES FILLES 2e ETAGE'!F3</f>
        <v>#VALUE!</v>
      </c>
      <c r="D10" s="112"/>
      <c r="E10" s="112"/>
      <c r="F10" s="114"/>
      <c r="G10" s="115"/>
      <c r="H10" s="136"/>
      <c r="I10" s="112"/>
      <c r="J10" s="112"/>
      <c r="K10" s="111" t="e">
        <f>'CHAMBRES FILLES 2e ETAGE'!D33</f>
        <v>#VALUE!</v>
      </c>
      <c r="L10" s="112" t="e">
        <f>'CHAMBRES FILLES 2e ETAGE'!E33</f>
        <v>#VALUE!</v>
      </c>
      <c r="M10" s="114" t="e">
        <f>'CHAMBRES FILLES 2e ETAGE'!F33</f>
        <v>#VALUE!</v>
      </c>
      <c r="N10" s="112"/>
      <c r="O10" s="112"/>
      <c r="P10" s="112"/>
      <c r="Q10" s="111" t="e">
        <f>'CHAMBRES FILLES 2e ETAGE'!D45</f>
        <v>#VALUE!</v>
      </c>
      <c r="R10" s="112" t="e">
        <f>'CHAMBRES FILLES 2e ETAGE'!E45</f>
        <v>#VALUE!</v>
      </c>
      <c r="S10" s="112" t="e">
        <f>'CHAMBRES FILLES 2e ETAGE'!F45</f>
        <v>#VALUE!</v>
      </c>
      <c r="T10" s="111" t="e">
        <f>'CHAMBRES FILLES 2e ETAGE'!D57</f>
        <v>#VALUE!</v>
      </c>
      <c r="U10" s="112" t="e">
        <f>'CHAMBRES FILLES 2e ETAGE'!E57</f>
        <v>#VALUE!</v>
      </c>
      <c r="V10" s="114" t="e">
        <f>'CHAMBRES FILLES 2e ETAGE'!F57</f>
        <v>#VALUE!</v>
      </c>
      <c r="W10" s="112"/>
      <c r="X10" s="112"/>
      <c r="Y10" s="114"/>
      <c r="Z10" s="137"/>
      <c r="AA10" s="111" t="e">
        <f>'CHAMBRES FILLES 2e ETAGE'!D75</f>
        <v>#VALUE!</v>
      </c>
      <c r="AB10" s="112" t="e">
        <f>'CHAMBRES FILLES 2e ETAGE'!E75</f>
        <v>#VALUE!</v>
      </c>
      <c r="AC10" s="112" t="e">
        <f>'CHAMBRES FILLES 2e ETAGE'!F75</f>
        <v>#VALUE!</v>
      </c>
      <c r="AD10" s="111" t="e">
        <f>'CHAMBRES FILLES 2e ETAGE'!D81</f>
        <v>#VALUE!</v>
      </c>
      <c r="AE10" s="112" t="e">
        <f>'CHAMBRES FILLES 2e ETAGE'!E81</f>
        <v>#VALUE!</v>
      </c>
      <c r="AF10" s="114" t="e">
        <f>'CHAMBRES FILLES 2e ETAGE'!F81</f>
        <v>#VALUE!</v>
      </c>
      <c r="AG10" s="110"/>
    </row>
    <row r="11" spans="1:33">
      <c r="A11" s="116" t="e">
        <f>'CHAMBRES FILLES 2e ETAGE'!D4</f>
        <v>#VALUE!</v>
      </c>
      <c r="B11" s="115" t="e">
        <f>'CHAMBRES FILLES 2e ETAGE'!E4</f>
        <v>#VALUE!</v>
      </c>
      <c r="C11" s="118" t="e">
        <f>'CHAMBRES FILLES 2e ETAGE'!F4</f>
        <v>#VALUE!</v>
      </c>
      <c r="D11" s="115"/>
      <c r="E11" s="115"/>
      <c r="F11" s="118"/>
      <c r="G11" s="115"/>
      <c r="H11" s="137"/>
      <c r="I11" s="115"/>
      <c r="J11" s="115"/>
      <c r="K11" s="116" t="e">
        <f>'CHAMBRES FILLES 2e ETAGE'!D34</f>
        <v>#VALUE!</v>
      </c>
      <c r="L11" s="115" t="e">
        <f>'CHAMBRES FILLES 2e ETAGE'!E34</f>
        <v>#VALUE!</v>
      </c>
      <c r="M11" s="118" t="e">
        <f>'CHAMBRES FILLES 2e ETAGE'!F34</f>
        <v>#VALUE!</v>
      </c>
      <c r="N11" s="115"/>
      <c r="O11" s="115"/>
      <c r="P11" s="115"/>
      <c r="Q11" s="116" t="e">
        <f>'CHAMBRES FILLES 2e ETAGE'!D46</f>
        <v>#VALUE!</v>
      </c>
      <c r="R11" s="115" t="e">
        <f>'CHAMBRES FILLES 2e ETAGE'!E46</f>
        <v>#VALUE!</v>
      </c>
      <c r="S11" s="115" t="e">
        <f>'CHAMBRES FILLES 2e ETAGE'!F46</f>
        <v>#VALUE!</v>
      </c>
      <c r="T11" s="116" t="e">
        <f>'CHAMBRES FILLES 2e ETAGE'!D58</f>
        <v>#VALUE!</v>
      </c>
      <c r="U11" s="115" t="e">
        <f>'CHAMBRES FILLES 2e ETAGE'!E58</f>
        <v>#VALUE!</v>
      </c>
      <c r="V11" s="118" t="e">
        <f>'CHAMBRES FILLES 2e ETAGE'!F58</f>
        <v>#VALUE!</v>
      </c>
      <c r="W11" s="115"/>
      <c r="X11" s="115"/>
      <c r="Y11" s="118"/>
      <c r="Z11" s="137"/>
      <c r="AA11" s="116" t="e">
        <f>'CHAMBRES FILLES 2e ETAGE'!D76</f>
        <v>#VALUE!</v>
      </c>
      <c r="AB11" s="115" t="e">
        <f>'CHAMBRES FILLES 2e ETAGE'!E76</f>
        <v>#VALUE!</v>
      </c>
      <c r="AC11" s="115" t="e">
        <f>'CHAMBRES FILLES 2e ETAGE'!F76</f>
        <v>#VALUE!</v>
      </c>
      <c r="AD11" s="116" t="e">
        <f>'CHAMBRES FILLES 2e ETAGE'!D82</f>
        <v>#VALUE!</v>
      </c>
      <c r="AE11" s="115" t="e">
        <f>'CHAMBRES FILLES 2e ETAGE'!E82</f>
        <v>#VALUE!</v>
      </c>
      <c r="AF11" s="118" t="e">
        <f>'CHAMBRES FILLES 2e ETAGE'!F82</f>
        <v>#VALUE!</v>
      </c>
      <c r="AG11" s="110"/>
    </row>
    <row r="12" spans="1:33">
      <c r="A12" s="116" t="e">
        <f>'CHAMBRES FILLES 2e ETAGE'!D5</f>
        <v>#VALUE!</v>
      </c>
      <c r="B12" s="115" t="e">
        <f>'CHAMBRES FILLES 2e ETAGE'!E5</f>
        <v>#VALUE!</v>
      </c>
      <c r="C12" s="118" t="e">
        <f>'CHAMBRES FILLES 2e ETAGE'!F5</f>
        <v>#VALUE!</v>
      </c>
      <c r="D12" s="115"/>
      <c r="E12" s="115"/>
      <c r="F12" s="118"/>
      <c r="G12" s="115"/>
      <c r="H12" s="137"/>
      <c r="I12" s="115"/>
      <c r="J12" s="115"/>
      <c r="K12" s="116" t="e">
        <f>'CHAMBRES FILLES 2e ETAGE'!D35</f>
        <v>#VALUE!</v>
      </c>
      <c r="L12" s="115" t="e">
        <f>'CHAMBRES FILLES 2e ETAGE'!E35</f>
        <v>#VALUE!</v>
      </c>
      <c r="M12" s="118" t="e">
        <f>'CHAMBRES FILLES 2e ETAGE'!F35</f>
        <v>#VALUE!</v>
      </c>
      <c r="N12" s="115"/>
      <c r="O12" s="115"/>
      <c r="P12" s="115"/>
      <c r="Q12" s="116" t="e">
        <f>'CHAMBRES FILLES 2e ETAGE'!D47</f>
        <v>#VALUE!</v>
      </c>
      <c r="R12" s="115" t="e">
        <f>'CHAMBRES FILLES 2e ETAGE'!E47</f>
        <v>#VALUE!</v>
      </c>
      <c r="S12" s="115" t="e">
        <f>'CHAMBRES FILLES 2e ETAGE'!F47</f>
        <v>#VALUE!</v>
      </c>
      <c r="T12" s="116" t="e">
        <f>'CHAMBRES FILLES 2e ETAGE'!D59</f>
        <v>#VALUE!</v>
      </c>
      <c r="U12" s="115" t="e">
        <f>'CHAMBRES FILLES 2e ETAGE'!E59</f>
        <v>#VALUE!</v>
      </c>
      <c r="V12" s="118" t="e">
        <f>'CHAMBRES FILLES 2e ETAGE'!F59</f>
        <v>#VALUE!</v>
      </c>
      <c r="W12" s="115"/>
      <c r="X12" s="115"/>
      <c r="Y12" s="118"/>
      <c r="Z12" s="137"/>
      <c r="AA12" s="116" t="e">
        <f>'CHAMBRES FILLES 2e ETAGE'!D77</f>
        <v>#VALUE!</v>
      </c>
      <c r="AB12" s="115" t="e">
        <f>'CHAMBRES FILLES 2e ETAGE'!E77</f>
        <v>#VALUE!</v>
      </c>
      <c r="AC12" s="115" t="e">
        <f>'CHAMBRES FILLES 2e ETAGE'!F77</f>
        <v>#VALUE!</v>
      </c>
      <c r="AD12" s="116" t="e">
        <f>'CHAMBRES FILLES 2e ETAGE'!D83</f>
        <v>#VALUE!</v>
      </c>
      <c r="AE12" s="115" t="e">
        <f>'CHAMBRES FILLES 2e ETAGE'!E83</f>
        <v>#VALUE!</v>
      </c>
      <c r="AF12" s="118" t="e">
        <f>'CHAMBRES FILLES 2e ETAGE'!F83</f>
        <v>#VALUE!</v>
      </c>
      <c r="AG12" s="110"/>
    </row>
    <row r="13" spans="1:33">
      <c r="A13" s="116" t="e">
        <f>'CHAMBRES FILLES 2e ETAGE'!D6</f>
        <v>#VALUE!</v>
      </c>
      <c r="B13" s="115" t="e">
        <f>'CHAMBRES FILLES 2e ETAGE'!E6</f>
        <v>#VALUE!</v>
      </c>
      <c r="C13" s="118" t="e">
        <f>'CHAMBRES FILLES 2e ETAGE'!F6</f>
        <v>#VALUE!</v>
      </c>
      <c r="D13" s="115"/>
      <c r="E13" s="115"/>
      <c r="F13" s="118"/>
      <c r="G13" s="115"/>
      <c r="H13" s="137"/>
      <c r="I13" s="115"/>
      <c r="J13" s="115"/>
      <c r="K13" s="116" t="e">
        <f>'CHAMBRES FILLES 2e ETAGE'!D36</f>
        <v>#VALUE!</v>
      </c>
      <c r="L13" s="115" t="e">
        <f>'CHAMBRES FILLES 2e ETAGE'!E36</f>
        <v>#VALUE!</v>
      </c>
      <c r="M13" s="118" t="e">
        <f>'CHAMBRES FILLES 2e ETAGE'!F36</f>
        <v>#VALUE!</v>
      </c>
      <c r="N13" s="115"/>
      <c r="O13" s="115"/>
      <c r="P13" s="115"/>
      <c r="Q13" s="116" t="e">
        <f>'CHAMBRES FILLES 2e ETAGE'!D48</f>
        <v>#VALUE!</v>
      </c>
      <c r="R13" s="115" t="e">
        <f>'CHAMBRES FILLES 2e ETAGE'!E48</f>
        <v>#VALUE!</v>
      </c>
      <c r="S13" s="115" t="e">
        <f>'CHAMBRES FILLES 2e ETAGE'!F48</f>
        <v>#VALUE!</v>
      </c>
      <c r="T13" s="116" t="e">
        <f>'CHAMBRES FILLES 2e ETAGE'!D60</f>
        <v>#VALUE!</v>
      </c>
      <c r="U13" s="115" t="e">
        <f>'CHAMBRES FILLES 2e ETAGE'!E60</f>
        <v>#VALUE!</v>
      </c>
      <c r="V13" s="118" t="e">
        <f>'CHAMBRES FILLES 2e ETAGE'!F60</f>
        <v>#VALUE!</v>
      </c>
      <c r="W13" s="115"/>
      <c r="X13" s="115"/>
      <c r="Y13" s="118"/>
      <c r="Z13" s="137"/>
      <c r="AA13" s="116" t="e">
        <f>'CHAMBRES FILLES 2e ETAGE'!D78</f>
        <v>#VALUE!</v>
      </c>
      <c r="AB13" s="115" t="e">
        <f>'CHAMBRES FILLES 2e ETAGE'!E78</f>
        <v>#VALUE!</v>
      </c>
      <c r="AC13" s="115" t="e">
        <f>'CHAMBRES FILLES 2e ETAGE'!F78</f>
        <v>#VALUE!</v>
      </c>
      <c r="AD13" s="116" t="e">
        <f>'CHAMBRES FILLES 2e ETAGE'!D84</f>
        <v>#VALUE!</v>
      </c>
      <c r="AE13" s="115" t="e">
        <f>'CHAMBRES FILLES 2e ETAGE'!E84</f>
        <v>#VALUE!</v>
      </c>
      <c r="AF13" s="118" t="e">
        <f>'CHAMBRES FILLES 2e ETAGE'!F84</f>
        <v>#VALUE!</v>
      </c>
      <c r="AG13" s="110"/>
    </row>
    <row r="14" spans="1:33" ht="15.75" thickBot="1">
      <c r="A14" s="120" t="e">
        <f>'CHAMBRES FILLES 2e ETAGE'!D7</f>
        <v>#VALUE!</v>
      </c>
      <c r="B14" s="121" t="e">
        <f>'CHAMBRES FILLES 2e ETAGE'!E7</f>
        <v>#VALUE!</v>
      </c>
      <c r="C14" s="122" t="e">
        <f>'CHAMBRES FILLES 2e ETAGE'!F7</f>
        <v>#VALUE!</v>
      </c>
      <c r="D14" s="121"/>
      <c r="E14" s="121"/>
      <c r="F14" s="122"/>
      <c r="G14" s="115"/>
      <c r="H14" s="138"/>
      <c r="I14" s="121"/>
      <c r="J14" s="121"/>
      <c r="K14" s="120" t="e">
        <f>'CHAMBRES FILLES 2e ETAGE'!D37</f>
        <v>#VALUE!</v>
      </c>
      <c r="L14" s="121" t="e">
        <f>'CHAMBRES FILLES 2e ETAGE'!E37</f>
        <v>#VALUE!</v>
      </c>
      <c r="M14" s="122" t="e">
        <f>'CHAMBRES FILLES 2e ETAGE'!F37</f>
        <v>#VALUE!</v>
      </c>
      <c r="N14" s="121"/>
      <c r="O14" s="121"/>
      <c r="P14" s="121"/>
      <c r="Q14" s="120" t="e">
        <f>'CHAMBRES FILLES 2e ETAGE'!D49</f>
        <v>#VALUE!</v>
      </c>
      <c r="R14" s="121" t="e">
        <f>'CHAMBRES FILLES 2e ETAGE'!E49</f>
        <v>#VALUE!</v>
      </c>
      <c r="S14" s="121" t="e">
        <f>'CHAMBRES FILLES 2e ETAGE'!F49</f>
        <v>#VALUE!</v>
      </c>
      <c r="T14" s="120" t="e">
        <f>'CHAMBRES FILLES 2e ETAGE'!D61</f>
        <v>#VALUE!</v>
      </c>
      <c r="U14" s="121" t="e">
        <f>'CHAMBRES FILLES 2e ETAGE'!E61</f>
        <v>#VALUE!</v>
      </c>
      <c r="V14" s="122" t="e">
        <f>'CHAMBRES FILLES 2e ETAGE'!F61</f>
        <v>#VALUE!</v>
      </c>
      <c r="W14" s="121"/>
      <c r="X14" s="121"/>
      <c r="Y14" s="122"/>
      <c r="Z14" s="137"/>
      <c r="AA14" s="120" t="e">
        <f>'CHAMBRES FILLES 2e ETAGE'!D79</f>
        <v>#VALUE!</v>
      </c>
      <c r="AB14" s="121" t="e">
        <f>'CHAMBRES FILLES 2e ETAGE'!E79</f>
        <v>#VALUE!</v>
      </c>
      <c r="AC14" s="121" t="e">
        <f>'CHAMBRES FILLES 2e ETAGE'!F79</f>
        <v>#VALUE!</v>
      </c>
      <c r="AD14" s="120" t="e">
        <f>'CHAMBRES FILLES 2e ETAGE'!D85</f>
        <v>#VALUE!</v>
      </c>
      <c r="AE14" s="121" t="e">
        <f>'CHAMBRES FILLES 2e ETAGE'!E85</f>
        <v>#VALUE!</v>
      </c>
      <c r="AF14" s="122" t="e">
        <f>'CHAMBRES FILLES 2e ETAGE'!F85</f>
        <v>#VALUE!</v>
      </c>
      <c r="AG14" s="110"/>
    </row>
    <row r="15" spans="1:33" ht="18.75" thickBot="1">
      <c r="A15" s="139" t="str">
        <f>'CHAMBRES FILLES 1e ETAGE'!A1</f>
        <v>CHAMBRES FILLES 1e ETAGE</v>
      </c>
      <c r="B15" s="110"/>
      <c r="C15" s="110"/>
      <c r="D15" s="110"/>
      <c r="E15" s="110"/>
      <c r="F15" s="110"/>
      <c r="G15" s="14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</row>
    <row r="16" spans="1:33">
      <c r="G16" s="115"/>
      <c r="N16" s="144"/>
      <c r="O16" s="117"/>
      <c r="P16" s="117"/>
      <c r="Q16" s="144"/>
      <c r="R16" s="117"/>
      <c r="S16" s="117"/>
      <c r="T16" s="111" t="e">
        <f>'CHAMBRES FILLES 1e ETAGE'!D33</f>
        <v>#VALUE!</v>
      </c>
      <c r="U16" s="113" t="e">
        <f>'CHAMBRES FILLES 1e ETAGE'!E33</f>
        <v>#VALUE!</v>
      </c>
      <c r="V16" s="141" t="e">
        <f>'CHAMBRES FILLES 1e ETAGE'!F33</f>
        <v>#VALUE!</v>
      </c>
      <c r="W16" s="111" t="e">
        <f>'CHAMBRES FILLES 1e ETAGE'!D21</f>
        <v>#VALUE!</v>
      </c>
      <c r="X16" s="113" t="e">
        <f>'CHAMBRES FILLES 1e ETAGE'!E21</f>
        <v>#VALUE!</v>
      </c>
      <c r="Y16" s="149" t="e">
        <f>'CHAMBRES FILLES 1e ETAGE'!F21</f>
        <v>#VALUE!</v>
      </c>
      <c r="Z16" s="110"/>
      <c r="AA16" s="111" t="e">
        <f>'CHAMBRES FILLES 1e ETAGE'!D9</f>
        <v>#VALUE!</v>
      </c>
      <c r="AB16" s="113" t="e">
        <f>'CHAMBRES FILLES 1e ETAGE'!E9</f>
        <v>#VALUE!</v>
      </c>
      <c r="AC16" s="113" t="e">
        <f>'CHAMBRES FILLES 1e ETAGE'!F9</f>
        <v>#VALUE!</v>
      </c>
      <c r="AD16" s="111" t="e">
        <f>'CHAMBRES FILLES 1e ETAGE'!D15</f>
        <v>#VALUE!</v>
      </c>
      <c r="AE16" s="113" t="e">
        <f>'CHAMBRES FILLES 1e ETAGE'!E15</f>
        <v>#VALUE!</v>
      </c>
      <c r="AF16" s="141" t="e">
        <f>'CHAMBRES FILLES 1e ETAGE'!F15</f>
        <v>#VALUE!</v>
      </c>
      <c r="AG16" s="110"/>
    </row>
    <row r="17" spans="1:33">
      <c r="G17" s="115"/>
      <c r="N17" s="144"/>
      <c r="O17" s="117"/>
      <c r="P17" s="117"/>
      <c r="Q17" s="144"/>
      <c r="R17" s="117"/>
      <c r="S17" s="117"/>
      <c r="T17" s="116" t="e">
        <f>'CHAMBRES FILLES 1e ETAGE'!D34</f>
        <v>#VALUE!</v>
      </c>
      <c r="U17" s="117" t="e">
        <f>'CHAMBRES FILLES 1e ETAGE'!E34</f>
        <v>#VALUE!</v>
      </c>
      <c r="V17" s="143" t="e">
        <f>'CHAMBRES FILLES 1e ETAGE'!F34</f>
        <v>#VALUE!</v>
      </c>
      <c r="W17" s="116" t="e">
        <f>'CHAMBRES FILLES 1e ETAGE'!D22</f>
        <v>#VALUE!</v>
      </c>
      <c r="X17" s="117" t="e">
        <f>'CHAMBRES FILLES 1e ETAGE'!E22</f>
        <v>#VALUE!</v>
      </c>
      <c r="Y17" s="150" t="e">
        <f>'CHAMBRES FILLES 1e ETAGE'!F22</f>
        <v>#VALUE!</v>
      </c>
      <c r="Z17" s="110"/>
      <c r="AA17" s="116" t="e">
        <f>'CHAMBRES FILLES 1e ETAGE'!D10</f>
        <v>#VALUE!</v>
      </c>
      <c r="AB17" s="117" t="e">
        <f>'CHAMBRES FILLES 1e ETAGE'!E10</f>
        <v>#VALUE!</v>
      </c>
      <c r="AC17" s="117" t="e">
        <f>'CHAMBRES FILLES 1e ETAGE'!F10</f>
        <v>#VALUE!</v>
      </c>
      <c r="AD17" s="116" t="e">
        <f>'CHAMBRES FILLES 1e ETAGE'!D16</f>
        <v>#VALUE!</v>
      </c>
      <c r="AE17" s="117" t="e">
        <f>'CHAMBRES FILLES 1e ETAGE'!E16</f>
        <v>#VALUE!</v>
      </c>
      <c r="AF17" s="143" t="e">
        <f>'CHAMBRES FILLES 1e ETAGE'!F16</f>
        <v>#VALUE!</v>
      </c>
      <c r="AG17" s="110"/>
    </row>
    <row r="18" spans="1:33">
      <c r="G18" s="115"/>
      <c r="N18" s="144"/>
      <c r="O18" s="117"/>
      <c r="P18" s="117"/>
      <c r="Q18" s="144"/>
      <c r="R18" s="117"/>
      <c r="S18" s="117"/>
      <c r="T18" s="116" t="e">
        <f>'CHAMBRES FILLES 1e ETAGE'!D35</f>
        <v>#VALUE!</v>
      </c>
      <c r="U18" s="117" t="e">
        <f>'CHAMBRES FILLES 1e ETAGE'!E35</f>
        <v>#VALUE!</v>
      </c>
      <c r="V18" s="143" t="e">
        <f>'CHAMBRES FILLES 1e ETAGE'!F35</f>
        <v>#VALUE!</v>
      </c>
      <c r="W18" s="116" t="e">
        <f>'CHAMBRES FILLES 1e ETAGE'!D23</f>
        <v>#VALUE!</v>
      </c>
      <c r="X18" s="117" t="e">
        <f>'CHAMBRES FILLES 1e ETAGE'!E23</f>
        <v>#VALUE!</v>
      </c>
      <c r="Y18" s="150" t="e">
        <f>'CHAMBRES FILLES 1e ETAGE'!F23</f>
        <v>#VALUE!</v>
      </c>
      <c r="Z18" s="110"/>
      <c r="AA18" s="116" t="e">
        <f>'CHAMBRES FILLES 1e ETAGE'!D11</f>
        <v>#VALUE!</v>
      </c>
      <c r="AB18" s="117" t="e">
        <f>'CHAMBRES FILLES 1e ETAGE'!E11</f>
        <v>#VALUE!</v>
      </c>
      <c r="AC18" s="117" t="e">
        <f>'CHAMBRES FILLES 1e ETAGE'!F11</f>
        <v>#VALUE!</v>
      </c>
      <c r="AD18" s="116" t="e">
        <f>'CHAMBRES FILLES 1e ETAGE'!D17</f>
        <v>#VALUE!</v>
      </c>
      <c r="AE18" s="117" t="e">
        <f>'CHAMBRES FILLES 1e ETAGE'!E17</f>
        <v>#VALUE!</v>
      </c>
      <c r="AF18" s="143" t="e">
        <f>'CHAMBRES FILLES 1e ETAGE'!F17</f>
        <v>#VALUE!</v>
      </c>
      <c r="AG18" s="110"/>
    </row>
    <row r="19" spans="1:33">
      <c r="G19" s="115"/>
      <c r="N19" s="144"/>
      <c r="O19" s="117"/>
      <c r="P19" s="117"/>
      <c r="Q19" s="144"/>
      <c r="R19" s="117"/>
      <c r="S19" s="117"/>
      <c r="T19" s="116" t="e">
        <f>'CHAMBRES FILLES 1e ETAGE'!D36</f>
        <v>#VALUE!</v>
      </c>
      <c r="U19" s="117" t="e">
        <f>'CHAMBRES FILLES 1e ETAGE'!E36</f>
        <v>#VALUE!</v>
      </c>
      <c r="V19" s="143" t="e">
        <f>'CHAMBRES FILLES 1e ETAGE'!F36</f>
        <v>#VALUE!</v>
      </c>
      <c r="W19" s="116" t="e">
        <f>'CHAMBRES FILLES 1e ETAGE'!D24</f>
        <v>#VALUE!</v>
      </c>
      <c r="X19" s="117" t="e">
        <f>'CHAMBRES FILLES 1e ETAGE'!E24</f>
        <v>#VALUE!</v>
      </c>
      <c r="Y19" s="150" t="e">
        <f>'CHAMBRES FILLES 1e ETAGE'!F24</f>
        <v>#VALUE!</v>
      </c>
      <c r="Z19" s="110"/>
      <c r="AA19" s="116" t="e">
        <f>'CHAMBRES FILLES 1e ETAGE'!D12</f>
        <v>#VALUE!</v>
      </c>
      <c r="AB19" s="117" t="e">
        <f>'CHAMBRES FILLES 1e ETAGE'!E12</f>
        <v>#VALUE!</v>
      </c>
      <c r="AC19" s="117" t="e">
        <f>'CHAMBRES FILLES 1e ETAGE'!F12</f>
        <v>#VALUE!</v>
      </c>
      <c r="AD19" s="116" t="e">
        <f>'CHAMBRES FILLES 1e ETAGE'!D18</f>
        <v>#VALUE!</v>
      </c>
      <c r="AE19" s="117" t="e">
        <f>'CHAMBRES FILLES 1e ETAGE'!E18</f>
        <v>#VALUE!</v>
      </c>
      <c r="AF19" s="143" t="e">
        <f>'CHAMBRES FILLES 1e ETAGE'!F18</f>
        <v>#VALUE!</v>
      </c>
      <c r="AG19" s="110"/>
    </row>
    <row r="20" spans="1:33" ht="15.75" thickBot="1">
      <c r="G20" s="115"/>
      <c r="N20" s="144"/>
      <c r="O20" s="117"/>
      <c r="P20" s="117"/>
      <c r="Q20" s="144"/>
      <c r="R20" s="117"/>
      <c r="S20" s="117"/>
      <c r="T20" s="120" t="e">
        <f>'CHAMBRES FILLES 1e ETAGE'!D37</f>
        <v>#VALUE!</v>
      </c>
      <c r="U20" s="145" t="e">
        <f>'CHAMBRES FILLES 1e ETAGE'!E37</f>
        <v>#VALUE!</v>
      </c>
      <c r="V20" s="146" t="e">
        <f>'CHAMBRES FILLES 1e ETAGE'!F37</f>
        <v>#VALUE!</v>
      </c>
      <c r="W20" s="120" t="e">
        <f>'CHAMBRES FILLES 1e ETAGE'!D25</f>
        <v>#VALUE!</v>
      </c>
      <c r="X20" s="145" t="e">
        <f>'CHAMBRES FILLES 1e ETAGE'!E25</f>
        <v>#VALUE!</v>
      </c>
      <c r="Y20" s="151" t="e">
        <f>'CHAMBRES FILLES 1e ETAGE'!F25</f>
        <v>#VALUE!</v>
      </c>
      <c r="Z20" s="110"/>
      <c r="AA20" s="120" t="e">
        <f>'CHAMBRES FILLES 1e ETAGE'!D13</f>
        <v>#VALUE!</v>
      </c>
      <c r="AB20" s="145" t="e">
        <f>'CHAMBRES FILLES 1e ETAGE'!E13</f>
        <v>#VALUE!</v>
      </c>
      <c r="AC20" s="145" t="e">
        <f>'CHAMBRES FILLES 1e ETAGE'!F13</f>
        <v>#VALUE!</v>
      </c>
      <c r="AD20" s="120" t="e">
        <f>'CHAMBRES FILLES 1e ETAGE'!D19</f>
        <v>#VALUE!</v>
      </c>
      <c r="AE20" s="145" t="e">
        <f>'CHAMBRES FILLES 1e ETAGE'!E19</f>
        <v>#VALUE!</v>
      </c>
      <c r="AF20" s="146" t="e">
        <f>'CHAMBRES FILLES 1e ETAGE'!F19</f>
        <v>#VALUE!</v>
      </c>
      <c r="AG20" s="110"/>
    </row>
    <row r="21" spans="1:33" ht="18.75" thickBot="1">
      <c r="G21" s="126"/>
      <c r="N21" s="126"/>
      <c r="O21" s="152"/>
      <c r="P21" s="153"/>
      <c r="Q21" s="126"/>
      <c r="R21" s="152"/>
      <c r="S21" s="153"/>
      <c r="T21" s="123">
        <f>'CHAMBRES GARCONS 1e ETAGE'!A5</f>
        <v>145</v>
      </c>
      <c r="U21" s="131" t="s">
        <v>61</v>
      </c>
      <c r="V21" s="125"/>
      <c r="W21" s="127">
        <f>'CHAMBRES GARCONS 1e ETAGE'!A17</f>
        <v>146</v>
      </c>
      <c r="X21" s="124" t="s">
        <v>61</v>
      </c>
      <c r="Y21" s="128"/>
      <c r="Z21" s="110"/>
      <c r="AA21" s="127">
        <f>'CHAMBRES GARCONS 1e ETAGE'!A23</f>
        <v>153</v>
      </c>
      <c r="AB21" s="124" t="s">
        <v>61</v>
      </c>
      <c r="AC21" s="128"/>
      <c r="AD21" s="127">
        <f>'CHAMBRES GARCONS 1e ETAGE'!A35</f>
        <v>154</v>
      </c>
      <c r="AE21" s="124" t="s">
        <v>61</v>
      </c>
      <c r="AF21" s="128"/>
      <c r="AG21" s="110"/>
    </row>
    <row r="22" spans="1:33" ht="15.75" thickBot="1">
      <c r="G22" s="115"/>
      <c r="N22" s="115"/>
      <c r="O22" s="115"/>
      <c r="P22" s="115"/>
      <c r="Q22" s="115"/>
      <c r="R22" s="115"/>
      <c r="S22" s="115"/>
      <c r="T22" s="106"/>
      <c r="U22" s="106"/>
      <c r="V22" s="106"/>
      <c r="W22" s="106"/>
      <c r="X22" s="106"/>
      <c r="Y22" s="106"/>
      <c r="Z22" s="110"/>
      <c r="AA22" s="106"/>
      <c r="AB22" s="106"/>
      <c r="AC22" s="106"/>
      <c r="AD22" s="106"/>
      <c r="AE22" s="106"/>
      <c r="AF22" s="106"/>
      <c r="AG22" s="110"/>
    </row>
    <row r="23" spans="1:33" ht="18.75" thickBot="1">
      <c r="G23" s="126"/>
      <c r="N23" s="208"/>
      <c r="O23" s="208"/>
      <c r="P23" s="208"/>
      <c r="Q23" s="126"/>
      <c r="R23" s="152"/>
      <c r="S23" s="153"/>
      <c r="T23" s="123">
        <f>'CHAMBRES GARCONS 1e ETAGE'!A11</f>
        <v>147</v>
      </c>
      <c r="U23" s="131" t="s">
        <v>61</v>
      </c>
      <c r="V23" s="125"/>
      <c r="W23" s="205" t="s">
        <v>63</v>
      </c>
      <c r="X23" s="206"/>
      <c r="Y23" s="207"/>
      <c r="Z23" s="110"/>
      <c r="AA23" s="133">
        <f>'CHAMBRES GARCONS 1e ETAGE'!A29</f>
        <v>152</v>
      </c>
      <c r="AB23" s="134" t="s">
        <v>61</v>
      </c>
      <c r="AC23" s="135"/>
      <c r="AD23" s="205" t="s">
        <v>62</v>
      </c>
      <c r="AE23" s="206"/>
      <c r="AF23" s="207"/>
      <c r="AG23" s="110"/>
    </row>
    <row r="24" spans="1:33">
      <c r="G24" s="115"/>
      <c r="N24" s="115"/>
      <c r="O24" s="115"/>
      <c r="P24" s="115"/>
      <c r="Q24" s="144"/>
      <c r="R24" s="117"/>
      <c r="S24" s="117"/>
      <c r="T24" s="111" t="e">
        <f>'CHAMBRES FILLES 1e ETAGE'!D27</f>
        <v>#VALUE!</v>
      </c>
      <c r="U24" s="113" t="e">
        <f>'CHAMBRES FILLES 1e ETAGE'!E27</f>
        <v>#VALUE!</v>
      </c>
      <c r="V24" s="141" t="e">
        <f>'CHAMBRES FILLES 1e ETAGE'!F27</f>
        <v>#VALUE!</v>
      </c>
      <c r="W24" s="136"/>
      <c r="X24" s="112"/>
      <c r="Y24" s="114"/>
      <c r="Z24" s="110"/>
      <c r="AA24" s="111" t="e">
        <f>'CHAMBRES FILLES 1e ETAGE'!D3</f>
        <v>#VALUE!</v>
      </c>
      <c r="AB24" s="113" t="e">
        <f>'CHAMBRES FILLES 1e ETAGE'!E3</f>
        <v>#VALUE!</v>
      </c>
      <c r="AC24" s="141" t="e">
        <f>'CHAMBRES FILLES 1e ETAGE'!F3</f>
        <v>#VALUE!</v>
      </c>
      <c r="AD24" s="112"/>
      <c r="AE24" s="112"/>
      <c r="AF24" s="114"/>
      <c r="AG24" s="110"/>
    </row>
    <row r="25" spans="1:33">
      <c r="G25" s="115"/>
      <c r="N25" s="115"/>
      <c r="O25" s="115"/>
      <c r="P25" s="115"/>
      <c r="Q25" s="144"/>
      <c r="R25" s="117"/>
      <c r="S25" s="117"/>
      <c r="T25" s="116" t="e">
        <f>'CHAMBRES FILLES 1e ETAGE'!D28</f>
        <v>#VALUE!</v>
      </c>
      <c r="U25" s="117" t="e">
        <f>'CHAMBRES FILLES 1e ETAGE'!E28</f>
        <v>#VALUE!</v>
      </c>
      <c r="V25" s="143" t="e">
        <f>'CHAMBRES FILLES 1e ETAGE'!F28</f>
        <v>#VALUE!</v>
      </c>
      <c r="W25" s="137"/>
      <c r="X25" s="115"/>
      <c r="Y25" s="118"/>
      <c r="Z25" s="110"/>
      <c r="AA25" s="116" t="e">
        <f>'CHAMBRES FILLES 1e ETAGE'!D4</f>
        <v>#VALUE!</v>
      </c>
      <c r="AB25" s="117" t="e">
        <f>'CHAMBRES FILLES 1e ETAGE'!E4</f>
        <v>#VALUE!</v>
      </c>
      <c r="AC25" s="143" t="e">
        <f>'CHAMBRES FILLES 1e ETAGE'!F4</f>
        <v>#VALUE!</v>
      </c>
      <c r="AD25" s="115"/>
      <c r="AE25" s="115"/>
      <c r="AF25" s="118"/>
      <c r="AG25" s="110"/>
    </row>
    <row r="26" spans="1:33">
      <c r="G26" s="115"/>
      <c r="N26" s="115"/>
      <c r="O26" s="115"/>
      <c r="P26" s="115"/>
      <c r="Q26" s="144"/>
      <c r="R26" s="117"/>
      <c r="S26" s="117"/>
      <c r="T26" s="116" t="e">
        <f>'CHAMBRES FILLES 1e ETAGE'!D29</f>
        <v>#VALUE!</v>
      </c>
      <c r="U26" s="117" t="e">
        <f>'CHAMBRES FILLES 1e ETAGE'!E29</f>
        <v>#VALUE!</v>
      </c>
      <c r="V26" s="143" t="e">
        <f>'CHAMBRES FILLES 1e ETAGE'!F29</f>
        <v>#VALUE!</v>
      </c>
      <c r="W26" s="137"/>
      <c r="X26" s="115"/>
      <c r="Y26" s="118"/>
      <c r="Z26" s="110"/>
      <c r="AA26" s="116" t="e">
        <f>'CHAMBRES FILLES 1e ETAGE'!D5</f>
        <v>#VALUE!</v>
      </c>
      <c r="AB26" s="117" t="e">
        <f>'CHAMBRES FILLES 1e ETAGE'!E5</f>
        <v>#VALUE!</v>
      </c>
      <c r="AC26" s="143" t="e">
        <f>'CHAMBRES FILLES 1e ETAGE'!F5</f>
        <v>#VALUE!</v>
      </c>
      <c r="AD26" s="115"/>
      <c r="AE26" s="115"/>
      <c r="AF26" s="118"/>
      <c r="AG26" s="110"/>
    </row>
    <row r="27" spans="1:33">
      <c r="G27" s="115"/>
      <c r="N27" s="115"/>
      <c r="O27" s="115"/>
      <c r="P27" s="115"/>
      <c r="Q27" s="144"/>
      <c r="R27" s="117"/>
      <c r="S27" s="117"/>
      <c r="T27" s="116" t="e">
        <f>'CHAMBRES FILLES 1e ETAGE'!D30</f>
        <v>#VALUE!</v>
      </c>
      <c r="U27" s="117" t="e">
        <f>'CHAMBRES FILLES 1e ETAGE'!E30</f>
        <v>#VALUE!</v>
      </c>
      <c r="V27" s="143" t="e">
        <f>'CHAMBRES FILLES 1e ETAGE'!F30</f>
        <v>#VALUE!</v>
      </c>
      <c r="W27" s="137"/>
      <c r="X27" s="115"/>
      <c r="Y27" s="118"/>
      <c r="Z27" s="110"/>
      <c r="AA27" s="116" t="e">
        <f>'CHAMBRES FILLES 1e ETAGE'!D6</f>
        <v>#VALUE!</v>
      </c>
      <c r="AB27" s="117" t="e">
        <f>'CHAMBRES FILLES 1e ETAGE'!E6</f>
        <v>#VALUE!</v>
      </c>
      <c r="AC27" s="143" t="e">
        <f>'CHAMBRES FILLES 1e ETAGE'!F6</f>
        <v>#VALUE!</v>
      </c>
      <c r="AD27" s="115"/>
      <c r="AE27" s="115"/>
      <c r="AF27" s="118"/>
      <c r="AG27" s="110"/>
    </row>
    <row r="28" spans="1:33" ht="15.75" thickBot="1">
      <c r="G28" s="115"/>
      <c r="N28" s="115"/>
      <c r="O28" s="115"/>
      <c r="P28" s="115"/>
      <c r="Q28" s="144"/>
      <c r="R28" s="117"/>
      <c r="S28" s="117"/>
      <c r="T28" s="120" t="e">
        <f>'CHAMBRES FILLES 1e ETAGE'!D31</f>
        <v>#VALUE!</v>
      </c>
      <c r="U28" s="145" t="e">
        <f>'CHAMBRES FILLES 1e ETAGE'!E31</f>
        <v>#VALUE!</v>
      </c>
      <c r="V28" s="146" t="e">
        <f>'CHAMBRES FILLES 1e ETAGE'!F31</f>
        <v>#VALUE!</v>
      </c>
      <c r="W28" s="138"/>
      <c r="X28" s="121"/>
      <c r="Y28" s="122"/>
      <c r="Z28" s="110"/>
      <c r="AA28" s="120" t="e">
        <f>'CHAMBRES FILLES 1e ETAGE'!D7</f>
        <v>#VALUE!</v>
      </c>
      <c r="AB28" s="145" t="e">
        <f>'CHAMBRES FILLES 1e ETAGE'!E7</f>
        <v>#VALUE!</v>
      </c>
      <c r="AC28" s="146" t="e">
        <f>'CHAMBRES FILLES 1e ETAGE'!F7</f>
        <v>#VALUE!</v>
      </c>
      <c r="AD28" s="121"/>
      <c r="AE28" s="121"/>
      <c r="AF28" s="122"/>
      <c r="AG28" s="110"/>
    </row>
    <row r="29" spans="1:33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</row>
    <row r="30" spans="1:33">
      <c r="A30" s="110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</row>
  </sheetData>
  <mergeCells count="7">
    <mergeCell ref="AD23:AF23"/>
    <mergeCell ref="D9:F9"/>
    <mergeCell ref="H9:J9"/>
    <mergeCell ref="N9:P9"/>
    <mergeCell ref="W9:Y9"/>
    <mergeCell ref="N23:P23"/>
    <mergeCell ref="W23:Y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3</vt:i4>
      </vt:variant>
    </vt:vector>
  </HeadingPairs>
  <TitlesOfParts>
    <vt:vector size="15" baseType="lpstr">
      <vt:lpstr>Accueil</vt:lpstr>
      <vt:lpstr>Liste élève par classes</vt:lpstr>
      <vt:lpstr>Liste_des_Enfants</vt:lpstr>
      <vt:lpstr>Etudes Semaine</vt:lpstr>
      <vt:lpstr>Etudes</vt:lpstr>
      <vt:lpstr>LISTES</vt:lpstr>
      <vt:lpstr>CHAMBRES FILLES 1e ETAGE</vt:lpstr>
      <vt:lpstr>CHAMBRES GARCONS 1e ETAGE</vt:lpstr>
      <vt:lpstr>CHAMBRES FILLES 2e ETAGE</vt:lpstr>
      <vt:lpstr>CHAMBRES GARCONS RDC</vt:lpstr>
      <vt:lpstr>Plan Etages fille</vt:lpstr>
      <vt:lpstr>Plan Etages garçon</vt:lpstr>
      <vt:lpstr>'CHAMBRES FILLES 1e ETAGE'!Classe</vt:lpstr>
      <vt:lpstr>Classe</vt:lpstr>
      <vt:lpstr>TableauEtudes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Erwans 12</dc:creator>
  <cp:lastModifiedBy>Erwans 12</cp:lastModifiedBy>
  <dcterms:created xsi:type="dcterms:W3CDTF">2017-10-31T08:06:57Z</dcterms:created>
  <dcterms:modified xsi:type="dcterms:W3CDTF">2017-11-02T17:47:54Z</dcterms:modified>
</cp:coreProperties>
</file>