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esktop\"/>
    </mc:Choice>
  </mc:AlternateContent>
  <bookViews>
    <workbookView xWindow="0" yWindow="0" windowWidth="20490" windowHeight="8370" activeTab="1" xr2:uid="{00000000-000D-0000-FFFF-FFFF00000000}"/>
  </bookViews>
  <sheets>
    <sheet name="Données" sheetId="5" r:id="rId1"/>
    <sheet name="SAC" sheetId="8" r:id="rId2"/>
    <sheet name="Formula" sheetId="4" state="hidden" r:id="rId3"/>
    <sheet name="EX" sheetId="6" state="hidden" r:id="rId4"/>
  </sheets>
  <functionGroups builtInGroupCount="19"/>
  <definedNames>
    <definedName name="_xlnm._FilterDatabase" localSheetId="0" hidden="1">Données!$A$173:$Z$2943</definedName>
  </definedNames>
  <calcPr calcId="171027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coo0001-STInternetFr-1464148800-1464148800 1" name="coo0001-STInternetFr-1464148800-1464148800 1" connection="coo0001-STInternetFr-1464148800-14641488001"/>
          <x15:modelTable id="coo0001-STInternetFr-1464148800-1464148800" name="coo0001-STInternetFr-1464148800-1464148800" connection="coo0001-STInternetFr-1464148800-1464148800"/>
        </x15:modelTables>
      </x15:dataModel>
    </ext>
  </extLst>
</workbook>
</file>

<file path=xl/calcChain.xml><?xml version="1.0" encoding="utf-8"?>
<calcChain xmlns="http://schemas.openxmlformats.org/spreadsheetml/2006/main">
  <c r="A5" i="8" l="1"/>
  <c r="A4" i="8" a="1"/>
  <c r="A4" i="8" s="1"/>
  <c r="A3" i="8" a="1"/>
  <c r="A3" i="8"/>
  <c r="A2" i="8" l="1" a="1"/>
  <c r="A2" i="8" s="1"/>
  <c r="G5" i="8" l="1"/>
  <c r="G6" i="8" s="1"/>
  <c r="E5" i="8"/>
  <c r="D5" i="8"/>
  <c r="C5" i="8"/>
  <c r="E17" i="8"/>
  <c r="C16" i="8" a="1"/>
  <c r="C22" i="8" a="1"/>
  <c r="C14" i="8" a="1"/>
  <c r="C20" i="8" a="1"/>
  <c r="C12" i="8" a="1"/>
  <c r="E11" i="8"/>
  <c r="C17" i="8" a="1"/>
  <c r="C23" i="8" a="1"/>
  <c r="E18" i="8"/>
  <c r="E15" i="8"/>
  <c r="C13" i="8" a="1"/>
  <c r="C10" i="8" a="1"/>
  <c r="C19" i="8" a="1"/>
  <c r="C15" i="8" a="1"/>
  <c r="E12" i="8"/>
  <c r="E19" i="8"/>
  <c r="E14" i="8"/>
  <c r="E22" i="8"/>
  <c r="E20" i="8"/>
  <c r="C11" i="8" a="1"/>
  <c r="E10" i="8"/>
  <c r="E21" i="8"/>
  <c r="C18" i="8" a="1"/>
  <c r="C21" i="8" a="1"/>
  <c r="E13" i="8"/>
  <c r="E16" i="8"/>
  <c r="E23" i="8"/>
  <c r="J5" i="8" l="1"/>
  <c r="H5" i="8"/>
  <c r="H6" i="8" s="1"/>
  <c r="F5" i="8"/>
  <c r="F6" i="8" s="1"/>
  <c r="I5" i="8"/>
  <c r="I6" i="8" s="1"/>
  <c r="C18" i="8"/>
  <c r="C15" i="8"/>
  <c r="L15" i="8" s="1"/>
  <c r="C19" i="8"/>
  <c r="C11" i="8"/>
  <c r="L11" i="8" s="1"/>
  <c r="C10" i="8"/>
  <c r="C16" i="8"/>
  <c r="C17" i="8"/>
  <c r="C12" i="8"/>
  <c r="C13" i="8"/>
  <c r="L13" i="8" s="1"/>
  <c r="C14" i="8"/>
  <c r="C20" i="8"/>
  <c r="C21" i="8"/>
  <c r="C22" i="8"/>
  <c r="C23" i="8"/>
  <c r="L23" i="8" s="1"/>
  <c r="F10" i="8"/>
  <c r="E1" i="8" a="1"/>
  <c r="E1" i="8" l="1"/>
  <c r="D22" i="8" a="1"/>
  <c r="D22" i="8" s="1"/>
  <c r="D20" i="8" a="1"/>
  <c r="D20" i="8" s="1"/>
  <c r="C24" i="8" a="1"/>
  <c r="C24" i="8" s="1"/>
  <c r="D10" i="8" a="1"/>
  <c r="D10" i="8" s="1"/>
  <c r="D18" i="8" a="1"/>
  <c r="D18" i="8" s="1"/>
  <c r="H13" i="8"/>
  <c r="K13" i="8"/>
  <c r="G13" i="8"/>
  <c r="I13" i="8"/>
  <c r="D13" i="8" a="1"/>
  <c r="D13" i="8" s="1"/>
  <c r="D11" i="8" a="1"/>
  <c r="D11" i="8" s="1"/>
  <c r="D14" i="8"/>
  <c r="D12" i="8" a="1"/>
  <c r="D12" i="8" s="1"/>
  <c r="D17" i="8" a="1"/>
  <c r="D17" i="8" s="1"/>
  <c r="D19" i="8" a="1"/>
  <c r="D19" i="8" s="1"/>
  <c r="H23" i="8"/>
  <c r="G23" i="8"/>
  <c r="D23" i="8" a="1"/>
  <c r="D23" i="8" s="1"/>
  <c r="K23" i="8"/>
  <c r="I23" i="8"/>
  <c r="D21" i="8" a="1"/>
  <c r="D21" i="8" s="1"/>
  <c r="D16" i="8" a="1"/>
  <c r="D16" i="8" s="1"/>
  <c r="I15" i="8"/>
  <c r="H15" i="8"/>
  <c r="G15" i="8"/>
  <c r="D15" i="8" a="1"/>
  <c r="D15" i="8" s="1"/>
  <c r="K15" i="8"/>
  <c r="H11" i="8"/>
  <c r="K11" i="8"/>
  <c r="G11" i="8"/>
  <c r="I11" i="8" l="1"/>
  <c r="D24" i="8" a="1"/>
  <c r="D24" i="8" s="1"/>
  <c r="F21" i="8" a="1"/>
  <c r="F17" i="8" a="1"/>
  <c r="F16" i="8" a="1"/>
  <c r="F19" i="8" a="1"/>
  <c r="F15" i="8" a="1"/>
  <c r="F11" i="8" a="1"/>
  <c r="F13" i="8" a="1"/>
  <c r="F23" i="8" a="1"/>
  <c r="F14" i="8" a="1"/>
  <c r="F20" i="8" a="1"/>
  <c r="F22" i="8" a="1"/>
  <c r="F18" i="8" a="1"/>
  <c r="F12" i="8" a="1"/>
  <c r="K19" i="8"/>
  <c r="K10" i="8"/>
  <c r="G19" i="8" a="1"/>
  <c r="G20" i="8"/>
  <c r="K21" i="8"/>
  <c r="K18" i="8"/>
  <c r="D7" i="8"/>
  <c r="H17" i="8"/>
  <c r="G10" i="8"/>
  <c r="G22" i="8"/>
  <c r="G17" i="8"/>
  <c r="G18" i="8"/>
  <c r="H21" i="8"/>
  <c r="G16" i="8"/>
  <c r="K20" i="8"/>
  <c r="K12" i="8"/>
  <c r="G12" i="8"/>
  <c r="H18" i="8"/>
  <c r="K16" i="8"/>
  <c r="G14" i="8"/>
  <c r="H14" i="8"/>
  <c r="K22" i="8"/>
  <c r="H20" i="8"/>
  <c r="H12" i="8"/>
  <c r="K17" i="8"/>
  <c r="K14" i="8"/>
  <c r="H19" i="8"/>
  <c r="H10" i="8"/>
  <c r="G21" i="8"/>
  <c r="H22" i="8"/>
  <c r="H16" i="8"/>
  <c r="E7" i="8"/>
  <c r="C8" i="8" l="1"/>
  <c r="I16" i="8"/>
  <c r="I22" i="8"/>
  <c r="I10" i="8"/>
  <c r="I19" i="8"/>
  <c r="I12" i="8"/>
  <c r="I20" i="8"/>
  <c r="I14" i="8"/>
  <c r="I18" i="8"/>
  <c r="I21" i="8"/>
  <c r="I17" i="8"/>
  <c r="D8" i="8"/>
  <c r="G19" i="8"/>
  <c r="F12" i="8"/>
  <c r="F18" i="8"/>
  <c r="F22" i="8"/>
  <c r="F20" i="8"/>
  <c r="F14" i="8"/>
  <c r="F23" i="8"/>
  <c r="F13" i="8"/>
  <c r="F11" i="8"/>
  <c r="F15" i="8"/>
  <c r="F19" i="8"/>
  <c r="F16" i="8"/>
  <c r="F17" i="8"/>
  <c r="F21" i="8"/>
  <c r="L17" i="8" l="1"/>
  <c r="L19" i="8"/>
  <c r="L21" i="8"/>
  <c r="L12" i="8"/>
  <c r="F24" i="8" a="1"/>
  <c r="F24" i="8" s="1"/>
  <c r="L14" i="8"/>
  <c r="L22" i="8"/>
  <c r="L10" i="8" a="1"/>
  <c r="L10" i="8" s="1"/>
  <c r="L18" i="8"/>
  <c r="L20" i="8"/>
  <c r="L16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Bernard Daoust</author>
  </authors>
  <commentList>
    <comment ref="A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Début AGENT</t>
        </r>
      </text>
    </comment>
    <comment ref="A3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Fin AGENT</t>
        </r>
      </text>
    </comment>
    <comment ref="A4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Début TYPE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Fin TYPE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Bernard Daoust:</t>
        </r>
        <r>
          <rPr>
            <sz val="9"/>
            <color indexed="81"/>
            <rFont val="Tahoma"/>
            <family val="2"/>
          </rPr>
          <t xml:space="preserve">
Changer calcul le 17mars. Avant le calul ce fesait sur toutes les files alors que un hold ce fait sur toutes les files. Donc J,additionnais le temps de toutes files.</t>
        </r>
      </text>
    </comment>
    <comment ref="K9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 xml:space="preserve">Bernard Daoust
</t>
        </r>
        <r>
          <rPr>
            <sz val="9"/>
            <color indexed="81"/>
            <rFont val="Tahoma"/>
            <family val="2"/>
          </rPr>
          <t xml:space="preserve">Changer calcul le 17mars. Avant le calul ce fesait sur toutes les files alors que une pause ce fait sur toutes les files. Donc j'additionnais le temps de toutes files.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o0001-STInternetFr-1464148800-1464148800" type="103" refreshedVersion="6" minRefreshableVersion="5">
    <extLst>
      <ext xmlns:x15="http://schemas.microsoft.com/office/spreadsheetml/2010/11/main" uri="{DE250136-89BD-433C-8126-D09CA5730AF9}">
        <x15:connection id="coo0001-STInternetFr-1464148800-1464148800">
          <x15:textPr prompt="0" codePage="65001" sourceFile="C:\Users\Bernard\Desktop\coo0001-STInternetFr-1464148800-1464148800.csv" decimal="," thousands=" ">
            <textFields>
              <textField/>
            </textFields>
          </x15:textPr>
        </x15:connection>
      </ext>
    </extLst>
  </connection>
  <connection id="2" xr16:uid="{00000000-0015-0000-FFFF-FFFF01000000}" name="coo0001-STInternetFr-1464148800-14641488001" type="103" refreshedVersion="6" minRefreshableVersion="5">
    <extLst>
      <ext xmlns:x15="http://schemas.microsoft.com/office/spreadsheetml/2010/11/main" uri="{DE250136-89BD-433C-8126-D09CA5730AF9}">
        <x15:connection id="coo0001-STInternetFr-1464148800-1464148800 1" autoDelete="1">
          <x15:textPr codePage="65001" sourceFile="C:\Users\Bernard\Desktop\coo0001-STInternetFr-1464148800-1464148800.csv" thousands="." tab="0" comma="1">
            <textFields count="10">
              <textField/>
              <textField/>
              <textField/>
              <textField/>
              <textField/>
              <textField/>
              <textField/>
              <textField/>
              <textField/>
              <textField/>
            </textFields>
          </x15:textPr>
        </x15:connection>
      </ext>
    </extLst>
  </connection>
  <connection id="3" xr16:uid="{00000000-0015-0000-FFFF-FFFF02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<sst xmlns="http://schemas.openxmlformats.org/spreadsheetml/2006/main" count="738" uniqueCount="375">
  <si>
    <t>SI(ESTNUM(B1);CONVERT(B1;"sec";"mn");"")</t>
  </si>
  <si>
    <t>Text+Min</t>
  </si>
  <si>
    <t>Total des appels</t>
  </si>
  <si>
    <t>Temps d'attente moyen</t>
  </si>
  <si>
    <t>File</t>
  </si>
  <si>
    <t>SAC-Abonnements-En</t>
  </si>
  <si>
    <t>ST-Television-Fr</t>
  </si>
  <si>
    <t>ST-Telephonie-Fr</t>
  </si>
  <si>
    <t>SAC-Affaires-En</t>
  </si>
  <si>
    <t>ST-Hebergement-En</t>
  </si>
  <si>
    <t>SAC-Facturation-En</t>
  </si>
  <si>
    <t>SAC-Affaires-Fr</t>
  </si>
  <si>
    <t>SAC-Abonnements-Fr</t>
  </si>
  <si>
    <t>ST-Internet-Fr</t>
  </si>
  <si>
    <t>ST-Internet-En</t>
  </si>
  <si>
    <t>ST-FileTechBell</t>
  </si>
  <si>
    <t>ST-Hebergement-Fr</t>
  </si>
  <si>
    <t>ST-Telephonie-En</t>
  </si>
  <si>
    <t>ST-Television-En</t>
  </si>
  <si>
    <t>SAC-Winback-En</t>
  </si>
  <si>
    <t>SAC-Facturation-Fr</t>
  </si>
  <si>
    <t>SAC-Winback-Fr</t>
  </si>
  <si>
    <t>agent</t>
  </si>
  <si>
    <t>calls</t>
  </si>
  <si>
    <t>percentage of total calls</t>
  </si>
  <si>
    <t>call time</t>
  </si>
  <si>
    <t>percentage of total call time</t>
  </si>
  <si>
    <t>onhold time</t>
  </si>
  <si>
    <t>pause time</t>
  </si>
  <si>
    <t>SESSION</t>
  </si>
  <si>
    <t>CALL</t>
  </si>
  <si>
    <t>HOLD</t>
  </si>
  <si>
    <t>PAUSE</t>
  </si>
  <si>
    <t>Appels répondus</t>
  </si>
  <si>
    <t>Appels non-répondus</t>
  </si>
  <si>
    <t>Durée moyenne</t>
  </si>
  <si>
    <t>Durée totale de l'appel</t>
  </si>
  <si>
    <t>Durée moyenne avant abandon</t>
  </si>
  <si>
    <t>Pourcentage abandonné(s)</t>
  </si>
  <si>
    <t>You want to count cells where value is greater than or equal 10. Cells are in C column.</t>
  </si>
  <si>
    <t>The formula is =COUNTIF(C2:C10,"&gt;="&amp;10)</t>
  </si>
  <si>
    <t>You want to count cells where value is less than 40 but more than 15. Cells are in C column.</t>
  </si>
  <si>
    <t>The formula is =COUNTIF(C2:C10,"&lt;"&amp;40)-COUNTIF(C2:C10,"&lt;="&amp;15)</t>
  </si>
  <si>
    <t>You want to count cells which contain REPORT text. Cells are in C column. Use asterisk in your formula. Asterisk replaces any other signs.</t>
  </si>
  <si>
    <t>The formula is =COUNTIF(C2:C10,"*REPORT*")</t>
  </si>
  <si>
    <t>You want to count cells where value is greater than 40 plus less than 15. Cells are in C column.</t>
  </si>
  <si>
    <t>The formula is =COUNTIF(C2:C10,"&gt;"&amp;40)+COUNTIF(C2:C10,"&lt;"&amp;15)  </t>
  </si>
  <si>
    <t>http://best-excel-tutorial.com/58-excel-functions/129-countif-function</t>
  </si>
  <si>
    <t>Total / par le nombre</t>
  </si>
  <si>
    <t>SI(ESTNUM(CHERCHE("sac";$L4));($E4/(SOMME.SI($L$4:$L$20;"&lt;&gt;st*";$E$4:$E$20)));($E4/(SOMME.SI($L$4:$L$20;"&lt;&gt;sac*";$E$4:$E$20))))</t>
  </si>
  <si>
    <t>Poids dans l'ensemble des appels</t>
  </si>
  <si>
    <t>(SOMMEPROD((ESTNUM(CHERCHE($A7;Données!$B$22:$JB$158))*(Données!$C$22:$C$158)*(Données!F$22:F$158))))</t>
  </si>
  <si>
    <t>Multi 2 tableau la ou la condition vrai</t>
  </si>
  <si>
    <t>Audrey</t>
  </si>
  <si>
    <t>Jacinthe</t>
  </si>
  <si>
    <t>Annie</t>
  </si>
  <si>
    <t>Johanne</t>
  </si>
  <si>
    <t>Élodie</t>
  </si>
  <si>
    <t>Lisette</t>
  </si>
  <si>
    <t>Magalie</t>
  </si>
  <si>
    <t>MEH</t>
  </si>
  <si>
    <t>SAC</t>
  </si>
  <si>
    <t>Pour Session</t>
  </si>
  <si>
    <t>SOMMEPROD(ESTNUM(CHERCHE($a$25;Données!$b$160:$b$6382)))*(ESTNUM(CHERCHE($B$25;Données!$D$160:$D$6382)))*(ESTNUM(CHERCHE(D$23;Données!$C$160:$C$6382)*Données!$F$160:$F$6382)))</t>
  </si>
  <si>
    <t>((C3-((ENT(C3/60))*60))/100)+(ENT(C3/60))</t>
  </si>
  <si>
    <t>sec en min</t>
  </si>
  <si>
    <t>Sylvie</t>
  </si>
  <si>
    <t>EQUIV("type";E10:E83;0)</t>
  </si>
  <si>
    <t>SOMME(INDIRECT(A3 &amp; ":" &amp; A4))</t>
  </si>
  <si>
    <t>ADRESSE(A1;2)</t>
  </si>
  <si>
    <t>45 sec</t>
  </si>
  <si>
    <t>%</t>
  </si>
  <si>
    <t>NBR &amp; SEC</t>
  </si>
  <si>
    <t>&lt; 45 sec</t>
  </si>
  <si>
    <t>Min,Sec</t>
  </si>
  <si>
    <t>&gt; 45 sec</t>
  </si>
  <si>
    <t>Indirect</t>
  </si>
  <si>
    <t>SOMME(INDIRECT("B"&amp;D11):INDIRECT("B"&amp;D12))</t>
  </si>
  <si>
    <t>Indirect qui fonctionne</t>
  </si>
  <si>
    <t>SOMME(INDIRECT("données!B"&amp;D11):INDIRECT("données!B"&amp;D12))</t>
  </si>
  <si>
    <t>(EQUIV(C5;A1:A162;0))+1</t>
  </si>
  <si>
    <t>EQUIV(VRAI;ESTVIDE(A1:A100);0)</t>
  </si>
  <si>
    <t>Fonctionne trpouver position vide</t>
  </si>
  <si>
    <t>Pas touché svp</t>
  </si>
  <si>
    <t>;</t>
  </si>
  <si>
    <t>Call</t>
  </si>
  <si>
    <t>nb.</t>
  </si>
  <si>
    <t>SOMMEPROD(ESTNUM(CHERCHE($D55;(INDIRECT("données!b"&amp;$H$35)):(INDIRECT("données!b"&amp;$H$37))))*</t>
  </si>
  <si>
    <t>call</t>
  </si>
  <si>
    <t>Agent</t>
  </si>
  <si>
    <t xml:space="preserve">Donne position de la dte </t>
  </si>
  <si>
    <t>2016-06-22 15</t>
  </si>
  <si>
    <t>Sammy</t>
  </si>
  <si>
    <t>SI(ESTNUM(A1);CONVERT(A1;"sec";"mn");"")</t>
  </si>
  <si>
    <t>T(A2)&amp;" min"</t>
  </si>
  <si>
    <t>(SOMMEPROD(ESTNUM(CHERCHE($A27;Données!INDIRECT("B"&amp;C6)INDIRECT("B"&amp;C7))))*(ESTNUM(CHERCHE(C$25;Données!$C$160:$C$6382)))*(Données!$F$160:$F$6382)))/C26</t>
  </si>
  <si>
    <t>SOMME(INDIRECT("données!b"&amp;A19):INDIRECT("données!b"&amp;A20))</t>
  </si>
  <si>
    <t>sOMME(Données!B16:B19)</t>
  </si>
  <si>
    <t>DATE.COUPON.SUIV(E48;E49;1)</t>
  </si>
  <si>
    <t>JOURSEM(Données!D168:D194;2)</t>
  </si>
  <si>
    <t>NB.SI((INDIRECT("données!d"&amp;$H$35)):(INDIRECT("données!d"&amp;$H$37));(JOURSEM(E55;1)))</t>
  </si>
  <si>
    <t>JOURSEM(G55;1)</t>
  </si>
  <si>
    <t>E661</t>
  </si>
  <si>
    <t>Sec2Min""</t>
  </si>
  <si>
    <t>SOMME.SI.ENS($A$2:$A$18;$N$2:$N$18;"""sac*")</t>
  </si>
  <si>
    <t>(SOMME.SI(Feuil1!$O$4:$O$20;"""sac*";Feuil1!F$4:F$20))/(NB.SI(Feuil1!$O$4:$O$20;"""st*"))</t>
  </si>
  <si>
    <t>""Formula!F56""SOMMEPROD(ESTNUM(CHERCHE($A27;(INDIRECT("données!b"&amp;$H$35)):(INDIRECT("données!b"&amp;$H$37))))*(ESTNUM(CHERCHE(D$25;(INDIRECT("données!c"&amp;$H$35)):(INDIRECT("données!c"&amp;$H$37))))*((INDIRECT("données!f"&amp;$H$35)):(INDIRECT("données!f"&amp;$H$37)))))/D26</t>
  </si>
  <si>
    <t>Formula!D9""((D26-((ENT(D26/60))*60))/100)+(ENT(D26/60))</t>
  </si>
  <si>
    <t>Note: Agent est a  ""</t>
  </si>
  <si>
    <t>""(EQUIV("agent";Données!$B$1:$B$200;0))+1</t>
  </si>
  <si>
    <t>Début Type est a  ""</t>
  </si>
  <si>
    <t>""(EQUIV("type";Données!$B$1:$B$200;0))+1</t>
  </si>
  <si>
    <t>Fin agent est ""</t>
  </si>
  <si>
    <t>""(MIN(SI(Données!B22:B300"""";LIGNE(Données!B22:B300))))-1</t>
  </si>
  <si>
    <t>Fin Type est a""</t>
  </si>
  <si>
    <t>""MIN(SI(Données!B167:B8000"""";LIGNE(Données!B167:B8000)))</t>
  </si>
  <si>
    <t>NB.SI.ENS((INDIRECT("données!b"&amp;$H$35):(INDIRECT("données!b"&amp;$H$37));"call";(INDIRECT("données!c"&amp;$H$35)):(INDIRECT("données!c"&amp;$H$37));"st*";(INDIRECT("données!c"&amp;$H$35)):(INDIRECT("données!c"&amp;$H$37));(joursem((INDIRECT("données!d"&amp;$H$35)):(INDIRECT("données!d"&amp;$H$37));1);""1))</t>
  </si>
  <si>
    <t>""SOMMEPROD(ESTNUM(CHERCHE($D55;(INDIRECT("données!b"&amp;$H$35)):(INDIRECT("données!b"&amp;$H$37))))*(ESTNUM(CHERCHE("st*";(INDIRECT("données!c"&amp;$H$35)):(INDIRECT("données!c"&amp;$H$37))))*ESTNUM(CHERCHE("E$55";(INDIRECT("données!d"&amp;$H$35)):(INDIRECT("données!d"&amp;$H$37))))*(INDIRECT("données!d"&amp;$H$35)):(INDIRECT("données!d"&amp;$H$37))))</t>
  </si>
  <si>
    <t>""NB.SI.ENS(INDIRECT("données!b"&amp;$H$35):INDIRECT("données!b"&amp;$H$37);"call";(INDIRECT("données!c"&amp;$H$35)):(INDIRECT("données!c"&amp;$H$37));"st*";(INDIRECT("données!d"&amp;$H$35)):(INDIRECT("données!d"&amp;$H$37));H55)</t>
  </si>
  <si>
    <t>""NB.SI.ENS(INDIRECT("données!b"&amp;$H$35):INDIRECT("données!b"&amp;$H$37);"call";(INDIRECT("données!c"&amp;$H$35)):(INDIRECT("données!c"&amp;$H$37));"st*";(INDIRECT("données!d"&amp;$H$35)):(INDIRECT("données!d"&amp;$H$37));I55)</t>
  </si>
  <si>
    <t>""NB.SI.ENS(INDIRECT("données!b"&amp;$H$35):INDIRECT("données!b"&amp;$H$37);"call";(INDIRECT("données!c"&amp;$H$35)):(INDIRECT("données!c"&amp;$H$37));"st*";(INDIRECT("données!d"&amp;$H$35)):(INDIRECT("données!d"&amp;$H$37));J55)</t>
  </si>
  <si>
    <t>""NB.SI.ENS(INDIRECT("données!b"&amp;$H$35):INDIRECT("données!b"&amp;$H$37);"call";(INDIRECT("données!c"&amp;$H$35)):(INDIRECT("données!c"&amp;$H$37));"st*";(INDIRECT("données!d"&amp;$H$35)):(INDIRECT("données!d"&amp;$H$37));K55)</t>
  </si>
  <si>
    <t>NB.SI((INDIRECT("données!d"&amp;$H$35)):(INDIRECT("données!d"&amp;$H$37));(JOURSEM((INDIRECT("données!d"&amp;$H$35)):(INDIRECT("données!d"&amp;$H$37));1))""1)</t>
  </si>
  <si>
    <t>""SOMME(ESTNUM(CHERCHE((JOURSEM(E$55;1));(INDIRECT("données!d"&amp;$H$35)):(INDIRECT("données!d"&amp;$H$37)))))</t>
  </si>
  <si>
    <t>NB((SI((INDIRECT("données!b"&amp;$H$35)):(INDIRECT("données!b"&amp;$H$37))"""Call";0;1));(JOURSEM((INDIRECT("données!d"&amp;$H$35)):(INDIRECT("données!d"&amp;$H$37));1)))</t>
  </si>
  <si>
    <t>""JOURSEM(F55;1)</t>
  </si>
  <si>
    <t>""JOURSEM(H55;1)</t>
  </si>
  <si>
    <t>""JOURSEM(I55;1)</t>
  </si>
  <si>
    <t>""JOURSEM(J55;1)</t>
  </si>
  <si>
    <t>""JOURSEM(K55;1)</t>
  </si>
  <si>
    <t>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ESTNUM(CHERCHE("st*";(INDIRECT("données!c"&amp;$H$35)):(INDIRECT("données!c"&amp;$H$37))))*(JOURSEM((INDIRECT("données!d"&amp;$H$35)):(INDIRECT("données!d"&amp;$H$37));1)""E$66))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</si>
  <si>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ESTNUM(CHERCHE("st*";(INDIRECT("données!c"&amp;$H$35)):(INDIRECT("données!c"&amp;$H$37))))*(JOURSEM((INDIRECT("données!d"&amp;$H$35)):(INDIRECT("données!d"&amp;$H$37));1)""F$66))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</si>
  <si>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ESTNUM(CHERCHE("st*";(INDIRECT("données!c"&amp;$H$35)):(INDIRECT("données!c"&amp;$H$37))))*(JOURSEM((INDIRECT("données!d"&amp;$H$35)):(INDIRECT("données!d"&amp;$H$37));1)""G$66))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</si>
  <si>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ESTNUM(CHERCHE("st*";(INDIRECT("données!c"&amp;$H$35)):(INDIRECT("données!c"&amp;$H$37))))*(JOURSEM((INDIRECT("données!d"&amp;$H$35)):(INDIRECT("données!d"&amp;$H$37));1)""H$66))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</si>
  <si>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ESTNUM(CHERCHE("st*";(INDIRECT("données!c"&amp;$H$35)):(INDIRECT("données!c"&amp;$H$37))))*(JOURSEM((INDIRECT("données!d"&amp;$H$35)):(INDIRECT("données!d"&amp;$H$37));1)""I$66))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</si>
  <si>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ESTNUM(CHERCHE("st*";(INDIRECT("données!c"&amp;$H$35)):(INDIRECT("données!c"&amp;$H$37))))*(JOURSEM((INDIRECT("données!d"&amp;$H$35)):(INDIRECT("données!d"&amp;$H$37));1)""J$66))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</si>
  <si>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ESTNUM(CHERCHE("st*";(INDIRECT("données!c"&amp;$H$35)):(INDIRECT("données!c"&amp;$H$37))))*(JOURSEM((INDIRECT("données!d"&amp;$H$35)):(INDIRECT("données!d"&amp;$H$37));1)""K$66))</t>
  </si>
  <si>
    <t>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ESTNUM(CHERCHE("st*";(INDIRECT("données!c"&amp;$H$35)):(INDIRECT("données!c"&amp;$H$37))))*(JOURSEM((INDIRECT("données!d"&amp;$H$35)):(INDIRECT("données!d"&amp;$H$37));1)""E$66))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</si>
  <si>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ESTNUM(CHERCHE("st*";(INDIRECT("données!c"&amp;$H$35)):(INDIRECT("données!c"&amp;$H$37))))*(JOURSEM((INDIRECT("données!d"&amp;$H$35)):(INDIRECT("données!d"&amp;$H$37));1)""F$66))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</si>
  <si>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ESTNUM(CHERCHE("st*";(INDIRECT("données!c"&amp;$H$35)):(INDIRECT("données!c"&amp;$H$37))))*(JOURSEM((INDIRECT("données!d"&amp;$H$35)):(INDIRECT("données!d"&amp;$H$37));1)""G$66))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</si>
  <si>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ESTNUM(CHERCHE("st*";(INDIRECT("données!c"&amp;$H$35)):(INDIRECT("données!c"&amp;$H$37))))*(JOURSEM((INDIRECT("données!d"&amp;$H$35)):(INDIRECT("données!d"&amp;$H$37));1)""H$66))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</si>
  <si>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ESTNUM(CHERCHE("st*";(INDIRECT("données!c"&amp;$H$35)):(INDIRECT("données!c"&amp;$H$37))))*(JOURSEM((INDIRECT("données!d"&amp;$H$35)):(INDIRECT("données!d"&amp;$H$37));1)""I$66))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</si>
  <si>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ESTNUM(CHERCHE("st*";(INDIRECT("données!c"&amp;$H$35)):(INDIRECT("données!c"&amp;$H$37))))*(JOURSEM((INDIRECT("données!d"&amp;$H$35)):(INDIRECT("données!d"&amp;$H$37));1)""J$66))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</si>
  <si>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ESTNUM(CHERCHE("st*";(INDIRECT("données!c"&amp;$H$35)):(INDIRECT("données!c"&amp;$H$37))))*(JOURSEM((INDIRECT("données!d"&amp;$H$35)):(INDIRECT("données!d"&amp;$H$37));1)""K$66))</t>
  </si>
  <si>
    <t>""EQUIV(Données!D1638;Données!D137:D1639;1)</t>
  </si>
  <si>
    <t>""EQUIV(F7;Données!D13:D1638;1)</t>
  </si>
  <si>
    <t>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ESTNUM(CHERCHE("st*";(INDIRECT("données!c"&amp;$H$35)):(INDIRECT("données!c"&amp;$H$37))))*(JOURSEM((INDIRECT("données!d"&amp;$H$35)):(INDIRECT("données!d"&amp;$H$37));1)""D$41)*(si(Données!D231&gt;(INDIRECT("données!b"&amp;$H$35)):(INDIRECT("données!b"&amp;$H$37);1;0)</t>
  </si>
  <si>
    <t>""SOMME(SI((INDIRECT("données!d"&amp;$H$35)):(INDIRECT("données!d"&amp;$H$37))&lt;Données!D231;1;0))</t>
  </si>
  <si>
    <t>""Données!D231</t>
  </si>
  <si>
    <t>""D79+1/24</t>
  </si>
  <si>
    <t>""DATEVAL(ANNEE(D79) &amp; "/" &amp; MOIS(D79) &amp; "/" &amp; JOUR(D79)) + "09:00"</t>
  </si>
  <si>
    <t>""F79+"09:00"</t>
  </si>
  <si>
    <t>""HEURE(D79)</t>
  </si>
  <si>
    <t>SI(JOURSEM(($E$1);1)""C$45;DATEVAL(ANNEE($E$1) &amp; "-" &amp; MOIS($E$1) &amp; "-" &amp; JOUR($E$1));"")</t>
  </si>
  <si>
    <t>Erreur si non=0 ou 100%</t>
  </si>
  <si>
    <t>auto-pause</t>
  </si>
  <si>
    <t>café</t>
  </si>
  <si>
    <t>average onhold time/appel</t>
  </si>
  <si>
    <t>average pause time/appel</t>
  </si>
  <si>
    <t>average call time/appel</t>
  </si>
  <si>
    <t>dÃ®ner</t>
  </si>
  <si>
    <t>total</t>
  </si>
  <si>
    <t>average call time</t>
  </si>
  <si>
    <t>average onhold time</t>
  </si>
  <si>
    <t>average pause time</t>
  </si>
  <si>
    <t>ST-Telephonie-En_1083</t>
  </si>
  <si>
    <t>ST-Television-En_1083</t>
  </si>
  <si>
    <t>ST-FileTechBell_1083</t>
  </si>
  <si>
    <t>ST-Internet-Fr_1083</t>
  </si>
  <si>
    <t>ST-Hebergement-Fr_1083</t>
  </si>
  <si>
    <t>ST-Telephonie-Fr_1083</t>
  </si>
  <si>
    <t>ST-Hebergement-En_1083</t>
  </si>
  <si>
    <t>ST-Internet-En_1083</t>
  </si>
  <si>
    <t>ST-Television-Fr_1083</t>
  </si>
  <si>
    <t>Type</t>
  </si>
  <si>
    <t>Fin</t>
  </si>
  <si>
    <t>Temps d'attente total</t>
  </si>
  <si>
    <t>Temps d'attente dans la file</t>
  </si>
  <si>
    <t>Raison / nom de l'appelant</t>
  </si>
  <si>
    <t>ABANDONED</t>
  </si>
  <si>
    <t>coo0001-STHebergementEn</t>
  </si>
  <si>
    <t>coo0001-SACFacturationEn</t>
  </si>
  <si>
    <t>coo0001-SACAffairesFr</t>
  </si>
  <si>
    <t>coo0001-SACAbonnementsFr</t>
  </si>
  <si>
    <t>coo0001-STInternetFr</t>
  </si>
  <si>
    <t>coo0001-STInternetEn</t>
  </si>
  <si>
    <t>coo0001-STFileTechBell</t>
  </si>
  <si>
    <t>coo0001-STHebergementFr</t>
  </si>
  <si>
    <t>Démarrer</t>
  </si>
  <si>
    <t>Durée (secondes) / Raison de l'abandon</t>
  </si>
  <si>
    <t>Numéro de l'appelant</t>
  </si>
  <si>
    <t>Maryse</t>
  </si>
  <si>
    <t>ST-Telephonie-En_1089</t>
  </si>
  <si>
    <t>ST-Telephonie-Fr_1089</t>
  </si>
  <si>
    <t>ST-Hebergement-En_1089</t>
  </si>
  <si>
    <t>ST-Internet-Fr_1089</t>
  </si>
  <si>
    <t>ST-FileTechBell_1089</t>
  </si>
  <si>
    <t>ST-Television-En_1089</t>
  </si>
  <si>
    <t>ST-Hebergement-Fr_1089</t>
  </si>
  <si>
    <t>ST-Internet-En_1089</t>
  </si>
  <si>
    <t>ST-Television-Fr_1089</t>
  </si>
  <si>
    <t>A venir</t>
  </si>
  <si>
    <t>Vicky</t>
  </si>
  <si>
    <t>En minute(ex,73 de min)</t>
  </si>
  <si>
    <t>ST-FileTechBell_1090</t>
  </si>
  <si>
    <t>SAC-Abonnements-Fr_1078</t>
  </si>
  <si>
    <t>SAC-Winback-Fr_1077</t>
  </si>
  <si>
    <t>SAC-Abonnements-Fr_1077</t>
  </si>
  <si>
    <t>ST-Hebergement-Fr_1093</t>
  </si>
  <si>
    <t>SAC-Facturation-Fr_1077</t>
  </si>
  <si>
    <t>SAC-Winback-En_1003</t>
  </si>
  <si>
    <t>SAC-Winback-En_1079</t>
  </si>
  <si>
    <t>ST-FileTechBell_1009</t>
  </si>
  <si>
    <t>ST-Telephonie-En_1084</t>
  </si>
  <si>
    <t>SAC-Winback-En_1088</t>
  </si>
  <si>
    <t>ST-Internet-En_1090</t>
  </si>
  <si>
    <t>SAC-Facturation-Fr_1074</t>
  </si>
  <si>
    <t>SAC-Abonnements-En_1081</t>
  </si>
  <si>
    <t>SAC-Facturation-En_1088</t>
  </si>
  <si>
    <t>SAC-Facturation-En_1079</t>
  </si>
  <si>
    <t>ST-Internet-En_1085</t>
  </si>
  <si>
    <t>SAC-Abonnements-En_1003</t>
  </si>
  <si>
    <t>ST-Television-Fr_1098</t>
  </si>
  <si>
    <t>SAC-Abonnements-En_1078</t>
  </si>
  <si>
    <t>ST-Hebergement-Fr_1009</t>
  </si>
  <si>
    <t>SAC-Facturation-Fr_1079</t>
  </si>
  <si>
    <t>SAC-Abonnements-En_1052</t>
  </si>
  <si>
    <t>SAC-Facturation-Fr_1088</t>
  </si>
  <si>
    <t>SAC-Affaires-Fr_1003</t>
  </si>
  <si>
    <t>ST-FileTechBell_1085</t>
  </si>
  <si>
    <t>ST-Television-En_1093</t>
  </si>
  <si>
    <t>ST-Hebergement-Fr_1085</t>
  </si>
  <si>
    <t>ST-FileTechBell_1094</t>
  </si>
  <si>
    <t>SAC-Facturation-En_1081</t>
  </si>
  <si>
    <t>SAC-Winback-Fr_1052</t>
  </si>
  <si>
    <t>ST-Telephonie-En_1093</t>
  </si>
  <si>
    <t>ST-Internet-Fr_1098</t>
  </si>
  <si>
    <t>ST-Telephonie-Fr_1085</t>
  </si>
  <si>
    <t>ST-Hebergement-En_1084</t>
  </si>
  <si>
    <t>SAC-Winback-En_1052</t>
  </si>
  <si>
    <t>SAC-Winback-Fr_1078</t>
  </si>
  <si>
    <t>SAC-Affaires-Fr_1078</t>
  </si>
  <si>
    <t>ST-Telephonie-En_1009</t>
  </si>
  <si>
    <t>SAC-Affaires-Fr_1088</t>
  </si>
  <si>
    <t>SAC-Abonnements-Fr_1088</t>
  </si>
  <si>
    <t>SAC-Winback-En_1008</t>
  </si>
  <si>
    <t>ST-FileTechBell_1093</t>
  </si>
  <si>
    <t>SAC-Abonnements-Fr_1079</t>
  </si>
  <si>
    <t>ST-Television-Fr_1093</t>
  </si>
  <si>
    <t>SAC-Affaires-En_1088</t>
  </si>
  <si>
    <t>SAC-Winback-En_1081</t>
  </si>
  <si>
    <t>SAC-Abonnements-En_1088</t>
  </si>
  <si>
    <t>SAC-Affaires-Fr_1008</t>
  </si>
  <si>
    <t>SAC-Winback-En_1077</t>
  </si>
  <si>
    <t>SAC-Affaires-En_1077</t>
  </si>
  <si>
    <t>ST-Internet-Fr_1093</t>
  </si>
  <si>
    <t>SAC-Affaires-Fr_1052</t>
  </si>
  <si>
    <t>SAC-Facturation-Fr_1003</t>
  </si>
  <si>
    <t>ST-Hebergement-En_1094</t>
  </si>
  <si>
    <t>SAC-Facturation-En_1078</t>
  </si>
  <si>
    <t>SAC-Facturation-Fr_1081</t>
  </si>
  <si>
    <t>ST-Internet-En_1084</t>
  </si>
  <si>
    <t>SAC-Abonnements-Fr_1081</t>
  </si>
  <si>
    <t>SAC-Abonnements-Fr_1074</t>
  </si>
  <si>
    <t>ST-Hebergement-Fr_1094</t>
  </si>
  <si>
    <t>ST-Television-En_1090</t>
  </si>
  <si>
    <t>SAC-Affaires-En_1081</t>
  </si>
  <si>
    <t>SAC-Facturation-En_1003</t>
  </si>
  <si>
    <t>SAC-Affaires-En_1078</t>
  </si>
  <si>
    <t>ST-Telephonie-Fr_1098</t>
  </si>
  <si>
    <t>SAC-Abonnements-Fr_1052</t>
  </si>
  <si>
    <t>ST-Telephonie-En_1090</t>
  </si>
  <si>
    <t>ST-Internet-Fr_1009</t>
  </si>
  <si>
    <t>ST-FileTechBell_1098</t>
  </si>
  <si>
    <t>ST-Telephonie-Fr_1009</t>
  </si>
  <si>
    <t>ST-Hebergement-En_1090</t>
  </si>
  <si>
    <t>ST-Telephonie-En_1094</t>
  </si>
  <si>
    <t>ST-Hebergement-En_1009</t>
  </si>
  <si>
    <t>ST-Television-En_1084</t>
  </si>
  <si>
    <t>ST-Internet-Fr_1084</t>
  </si>
  <si>
    <t>ST-Internet-En_1098</t>
  </si>
  <si>
    <t>ST-Television-Fr_1085</t>
  </si>
  <si>
    <t>SAC-Facturation-Fr_1008</t>
  </si>
  <si>
    <t>ST-Hebergement-En_1098</t>
  </si>
  <si>
    <t>SAC-Abonnements-Fr_1008</t>
  </si>
  <si>
    <t>SAC-Abonnements-Fr_1003</t>
  </si>
  <si>
    <t>SAC-Affaires-En_1008</t>
  </si>
  <si>
    <t>ST-Television-En_1094</t>
  </si>
  <si>
    <t>SAC-Winback-Fr_1081</t>
  </si>
  <si>
    <t>SAC-Affaires-Fr_1081</t>
  </si>
  <si>
    <t>ST-Telephonie-Fr_1093</t>
  </si>
  <si>
    <t>ST-Hebergement-Fr_1090</t>
  </si>
  <si>
    <t>ST-Television-Fr_1090</t>
  </si>
  <si>
    <t>ST-Telephonie-Fr_1094</t>
  </si>
  <si>
    <t>ST-Television-En_1098</t>
  </si>
  <si>
    <t>SAC-Winback-En_1078</t>
  </si>
  <si>
    <t>ST-Telephonie-En_1085</t>
  </si>
  <si>
    <t>ST-Internet-En_1093</t>
  </si>
  <si>
    <t>SAC-Abonnements-En_1077</t>
  </si>
  <si>
    <t>SAC-Winback-Fr_1003</t>
  </si>
  <si>
    <t>ST-Internet-En_1009</t>
  </si>
  <si>
    <t>SAC-Facturation-En_1077</t>
  </si>
  <si>
    <t>SAC-Winback-Fr_1088</t>
  </si>
  <si>
    <t>ST-Television-Fr_1094</t>
  </si>
  <si>
    <t>ST-Internet-Fr_1085</t>
  </si>
  <si>
    <t>ST-Television-Fr_1009</t>
  </si>
  <si>
    <t>SAC-Facturation-En_1008</t>
  </si>
  <si>
    <t>SAC-Abonnements-En_1079</t>
  </si>
  <si>
    <t>ST-Internet-Fr_1094</t>
  </si>
  <si>
    <t>ST-Internet-En_1094</t>
  </si>
  <si>
    <t>ST-Television-En_1009</t>
  </si>
  <si>
    <t>SAC-Facturation-Fr_1078</t>
  </si>
  <si>
    <t>SAC-Abonnements-En_1008</t>
  </si>
  <si>
    <t>ST-Hebergement-En_1093</t>
  </si>
  <si>
    <t>SAC-Facturation-Fr_1052</t>
  </si>
  <si>
    <t>ST-Internet-Fr_1090</t>
  </si>
  <si>
    <t>ST-FileTechBell_1084</t>
  </si>
  <si>
    <t>ST-Television-Fr_1084</t>
  </si>
  <si>
    <t>ST-Hebergement-Fr_1084</t>
  </si>
  <si>
    <t>SAC-Affaires-En_1003</t>
  </si>
  <si>
    <t>ST-Television-En_1085</t>
  </si>
  <si>
    <t>caller</t>
  </si>
  <si>
    <t>Semaine</t>
  </si>
  <si>
    <t>Joseph</t>
  </si>
  <si>
    <t>SAC-Abonnements-En_1073</t>
  </si>
  <si>
    <t>SAC-Facturation-En_1073</t>
  </si>
  <si>
    <t>SAC-Winback-En_1073</t>
  </si>
  <si>
    <t>SAC-Affaires-En_1073</t>
  </si>
  <si>
    <t>SAC-Facturation-Fr_1073</t>
  </si>
  <si>
    <t>SAC-Abonnements-Fr_1073</t>
  </si>
  <si>
    <t>SAC-Affaires-Fr_1073</t>
  </si>
  <si>
    <t>SAC-Winback-Fr_1073</t>
  </si>
  <si>
    <t>Ratio #Appel/Hr-Session</t>
  </si>
  <si>
    <t>ST-FileTechBell_1082</t>
  </si>
  <si>
    <t>ST-Internet-Fr_1082</t>
  </si>
  <si>
    <t>ST-Television-En_1082</t>
  </si>
  <si>
    <t>ST-Television-Fr_1082</t>
  </si>
  <si>
    <t>ST-Telephonie-En_1082</t>
  </si>
  <si>
    <t>ST-Hebergement-Fr_1082</t>
  </si>
  <si>
    <t>ST-Telephonie-Fr_1082</t>
  </si>
  <si>
    <t>ST-Hebergement-En_1082</t>
  </si>
  <si>
    <t>ST-Internet-En_1082</t>
  </si>
  <si>
    <t>2-1051-8196794006</t>
  </si>
  <si>
    <t>3-ST-FONTAINE V</t>
  </si>
  <si>
    <t>3-ST-LUSSIER H</t>
  </si>
  <si>
    <t>3-ST-4505012502</t>
  </si>
  <si>
    <t>3-ST-8196793720</t>
  </si>
  <si>
    <t>3-ST-8198211306</t>
  </si>
  <si>
    <t>5-ST-4508881427</t>
  </si>
  <si>
    <t>3-ST-8195886400</t>
  </si>
  <si>
    <t>3-ST-8195420223</t>
  </si>
  <si>
    <t>3-ST-FONTAINE M</t>
  </si>
  <si>
    <t>2-1051-8195713183</t>
  </si>
  <si>
    <t>3-ST-5149957030</t>
  </si>
  <si>
    <t>2-1051-8196206882</t>
  </si>
  <si>
    <t>5-ST-FERLAND J M</t>
  </si>
  <si>
    <t>3-ST-8198165469</t>
  </si>
  <si>
    <t>3-ST-5142401313</t>
  </si>
  <si>
    <t>3-ST-8199935499</t>
  </si>
  <si>
    <t>3-ST-5143768364</t>
  </si>
  <si>
    <t>2ST-EN-ROULEAU C</t>
  </si>
  <si>
    <t>3-ST-8195420922</t>
  </si>
  <si>
    <t>3-ST-5145631840</t>
  </si>
  <si>
    <t>3-ST-ST-4388752011</t>
  </si>
  <si>
    <t>3-ST-DUFRESNE D</t>
  </si>
  <si>
    <t>3-ST-EN-8195632328</t>
  </si>
  <si>
    <t>3-ST-BOURASSA D</t>
  </si>
  <si>
    <t>3-ST-4505482752</t>
  </si>
  <si>
    <t>3-ST-DOZON MELVIN</t>
  </si>
  <si>
    <t>3-ST-8194141728</t>
  </si>
  <si>
    <t>2ST-5145275582</t>
  </si>
  <si>
    <t>3-ST-5145631443</t>
  </si>
  <si>
    <t>3-ST-8196407047</t>
  </si>
  <si>
    <t>3-ST-8195420944</t>
  </si>
  <si>
    <t>Time 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</si>
</sst>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0.000"/>
    <numFmt numFmtId="166" formatCode="[$-F800]dddd\,\ mmmm\ dd\,\ yy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8.25"/>
      <color rgb="FF000000"/>
      <name val="Arial"/>
      <family val="2"/>
    </font>
    <font>
      <sz val="11"/>
      <color theme="0"/>
      <name val="Calibri"/>
      <family val="2"/>
      <scheme val="minor"/>
    </font>
    <font>
      <sz val="10"/>
      <color rgb="FF303030"/>
      <name val="Verdana"/>
      <family val="2"/>
    </font>
    <font>
      <b/>
      <sz val="24"/>
      <name val="Calibri"/>
      <family val="2"/>
      <scheme val="minor"/>
    </font>
    <font>
      <b/>
      <sz val="22"/>
      <name val="Calibri"/>
      <family val="2"/>
      <scheme val="minor"/>
    </font>
    <font>
      <sz val="24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sz val="12"/>
      <name val="Calibri"/>
      <family val="2"/>
      <scheme val="minor"/>
    </font>
    <font>
      <sz val="10"/>
      <name val="Arial"/>
      <family val="2"/>
    </font>
    <font>
      <b/>
      <sz val="11"/>
      <color rgb="FFFFFF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21" fillId="0" borderId="0"/>
  </cellStyleXfs>
  <cellXfs count="92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22" fontId="0" fillId="0" borderId="0" xfId="0" applyNumberFormat="1"/>
    <xf numFmtId="22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0" xfId="1"/>
    <xf numFmtId="0" fontId="0" fillId="0" borderId="0" xfId="0" applyBorder="1"/>
    <xf numFmtId="2" fontId="0" fillId="0" borderId="0" xfId="0" applyNumberFormat="1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165" fontId="0" fillId="0" borderId="0" xfId="0" applyNumberFormat="1" applyBorder="1"/>
    <xf numFmtId="2" fontId="1" fillId="0" borderId="0" xfId="0" applyNumberFormat="1" applyFont="1" applyBorder="1"/>
    <xf numFmtId="1" fontId="0" fillId="0" borderId="10" xfId="0" applyNumberFormat="1" applyBorder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3" fillId="0" borderId="0" xfId="0" applyFont="1" applyAlignment="1">
      <alignment vertical="center"/>
    </xf>
    <xf numFmtId="1" fontId="0" fillId="2" borderId="1" xfId="0" applyNumberFormat="1" applyFill="1" applyBorder="1" applyAlignment="1" applyProtection="1">
      <alignment horizontal="center"/>
    </xf>
    <xf numFmtId="1" fontId="6" fillId="0" borderId="1" xfId="0" applyNumberFormat="1" applyFont="1" applyBorder="1" applyAlignment="1" applyProtection="1">
      <alignment horizontal="center"/>
    </xf>
    <xf numFmtId="0" fontId="8" fillId="0" borderId="0" xfId="0" applyFont="1"/>
    <xf numFmtId="0" fontId="0" fillId="0" borderId="0" xfId="0" applyNumberFormat="1"/>
    <xf numFmtId="0" fontId="5" fillId="3" borderId="18" xfId="0" applyFont="1" applyFill="1" applyBorder="1" applyAlignment="1"/>
    <xf numFmtId="0" fontId="5" fillId="3" borderId="14" xfId="0" applyFont="1" applyFill="1" applyBorder="1" applyAlignment="1">
      <alignment horizontal="center"/>
    </xf>
    <xf numFmtId="0" fontId="5" fillId="3" borderId="16" xfId="0" applyFont="1" applyFill="1" applyBorder="1" applyAlignment="1"/>
    <xf numFmtId="0" fontId="5" fillId="3" borderId="17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9" fillId="5" borderId="0" xfId="0" applyFont="1" applyFill="1" applyAlignment="1">
      <alignment horizontal="center"/>
    </xf>
    <xf numFmtId="0" fontId="0" fillId="3" borderId="18" xfId="0" applyFill="1" applyBorder="1" applyAlignment="1"/>
    <xf numFmtId="0" fontId="0" fillId="3" borderId="14" xfId="0" applyFill="1" applyBorder="1" applyAlignment="1">
      <alignment horizontal="center"/>
    </xf>
    <xf numFmtId="0" fontId="0" fillId="3" borderId="16" xfId="0" applyFill="1" applyBorder="1" applyAlignment="1"/>
    <xf numFmtId="0" fontId="0" fillId="3" borderId="17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 applyProtection="1">
      <alignment horizontal="center"/>
      <protection hidden="1"/>
    </xf>
    <xf numFmtId="0" fontId="0" fillId="6" borderId="15" xfId="0" applyNumberFormat="1" applyFill="1" applyBorder="1" applyAlignment="1" applyProtection="1">
      <alignment horizontal="center"/>
      <protection hidden="1"/>
    </xf>
    <xf numFmtId="22" fontId="10" fillId="0" borderId="0" xfId="0" applyNumberFormat="1" applyFont="1"/>
    <xf numFmtId="47" fontId="0" fillId="0" borderId="0" xfId="0" applyNumberFormat="1"/>
    <xf numFmtId="45" fontId="0" fillId="0" borderId="0" xfId="0" applyNumberFormat="1"/>
    <xf numFmtId="0" fontId="0" fillId="4" borderId="0" xfId="0" applyFill="1" applyAlignment="1" applyProtection="1">
      <alignment horizontal="center"/>
      <protection hidden="1"/>
    </xf>
    <xf numFmtId="0" fontId="11" fillId="4" borderId="0" xfId="0" applyFont="1" applyFill="1" applyAlignment="1" applyProtection="1">
      <alignment horizontal="center"/>
      <protection hidden="1"/>
    </xf>
    <xf numFmtId="0" fontId="5" fillId="4" borderId="0" xfId="0" applyFont="1" applyFill="1" applyAlignment="1" applyProtection="1">
      <alignment horizontal="center"/>
      <protection hidden="1"/>
    </xf>
    <xf numFmtId="0" fontId="12" fillId="4" borderId="0" xfId="0" applyFont="1" applyFill="1" applyAlignment="1" applyProtection="1">
      <protection hidden="1"/>
    </xf>
    <xf numFmtId="0" fontId="13" fillId="4" borderId="0" xfId="0" applyFont="1" applyFill="1" applyAlignment="1" applyProtection="1">
      <protection hidden="1"/>
    </xf>
    <xf numFmtId="166" fontId="12" fillId="4" borderId="0" xfId="0" applyNumberFormat="1" applyFont="1" applyFill="1" applyAlignment="1" applyProtection="1">
      <alignment horizontal="left"/>
      <protection hidden="1"/>
    </xf>
    <xf numFmtId="0" fontId="0" fillId="7" borderId="2" xfId="0" applyFill="1" applyBorder="1" applyAlignment="1" applyProtection="1">
      <alignment horizontal="center"/>
      <protection hidden="1"/>
    </xf>
    <xf numFmtId="0" fontId="1" fillId="7" borderId="3" xfId="0" applyFont="1" applyFill="1" applyBorder="1" applyAlignment="1" applyProtection="1">
      <alignment horizontal="center"/>
      <protection hidden="1"/>
    </xf>
    <xf numFmtId="0" fontId="1" fillId="7" borderId="4" xfId="0" applyFont="1" applyFill="1" applyBorder="1" applyAlignment="1" applyProtection="1">
      <alignment horizontal="center"/>
      <protection hidden="1"/>
    </xf>
    <xf numFmtId="2" fontId="0" fillId="6" borderId="8" xfId="0" applyNumberFormat="1" applyFill="1" applyBorder="1" applyAlignment="1" applyProtection="1">
      <alignment horizontal="center"/>
      <protection hidden="1"/>
    </xf>
    <xf numFmtId="10" fontId="0" fillId="6" borderId="9" xfId="0" applyNumberFormat="1" applyFill="1" applyBorder="1" applyAlignment="1" applyProtection="1">
      <alignment horizontal="center"/>
      <protection hidden="1"/>
    </xf>
    <xf numFmtId="1" fontId="4" fillId="6" borderId="3" xfId="0" applyNumberFormat="1" applyFont="1" applyFill="1" applyBorder="1" applyAlignment="1" applyProtection="1">
      <alignment horizontal="center"/>
      <protection hidden="1"/>
    </xf>
    <xf numFmtId="1" fontId="6" fillId="6" borderId="1" xfId="0" applyNumberFormat="1" applyFont="1" applyFill="1" applyBorder="1" applyAlignment="1" applyProtection="1">
      <alignment horizontal="center"/>
      <protection hidden="1"/>
    </xf>
    <xf numFmtId="0" fontId="0" fillId="4" borderId="6" xfId="0" applyFill="1" applyBorder="1" applyAlignment="1" applyProtection="1">
      <alignment horizontal="center"/>
      <protection hidden="1"/>
    </xf>
    <xf numFmtId="2" fontId="1" fillId="7" borderId="11" xfId="0" applyNumberFormat="1" applyFont="1" applyFill="1" applyBorder="1" applyAlignment="1" applyProtection="1">
      <alignment horizontal="center"/>
      <protection hidden="1"/>
    </xf>
    <xf numFmtId="0" fontId="1" fillId="7" borderId="11" xfId="0" applyFont="1" applyFill="1" applyBorder="1" applyAlignment="1" applyProtection="1">
      <alignment horizontal="center"/>
      <protection hidden="1"/>
    </xf>
    <xf numFmtId="2" fontId="1" fillId="7" borderId="4" xfId="0" applyNumberFormat="1" applyFont="1" applyFill="1" applyBorder="1" applyAlignment="1" applyProtection="1">
      <alignment horizontal="center"/>
      <protection hidden="1"/>
    </xf>
    <xf numFmtId="1" fontId="14" fillId="6" borderId="8" xfId="0" applyNumberFormat="1" applyFont="1" applyFill="1" applyBorder="1" applyAlignment="1" applyProtection="1">
      <alignment horizontal="center"/>
      <protection hidden="1"/>
    </xf>
    <xf numFmtId="1" fontId="14" fillId="6" borderId="1" xfId="0" applyNumberFormat="1" applyFont="1" applyFill="1" applyBorder="1" applyAlignment="1" applyProtection="1">
      <alignment horizontal="center"/>
      <protection hidden="1"/>
    </xf>
    <xf numFmtId="0" fontId="1" fillId="6" borderId="5" xfId="0" applyFont="1" applyFill="1" applyBorder="1" applyAlignment="1" applyProtection="1">
      <alignment horizontal="center"/>
      <protection hidden="1"/>
    </xf>
    <xf numFmtId="0" fontId="1" fillId="7" borderId="3" xfId="0" applyFont="1" applyFill="1" applyBorder="1" applyAlignment="1" applyProtection="1">
      <protection hidden="1"/>
    </xf>
    <xf numFmtId="0" fontId="0" fillId="4" borderId="9" xfId="0" applyFill="1" applyBorder="1" applyAlignment="1" applyProtection="1">
      <alignment horizontal="center"/>
      <protection hidden="1"/>
    </xf>
    <xf numFmtId="0" fontId="16" fillId="6" borderId="7" xfId="0" applyFont="1" applyFill="1" applyBorder="1" applyAlignment="1" applyProtection="1">
      <alignment horizontal="center"/>
      <protection hidden="1"/>
    </xf>
    <xf numFmtId="0" fontId="16" fillId="6" borderId="2" xfId="0" applyFont="1" applyFill="1" applyBorder="1" applyAlignment="1" applyProtection="1">
      <alignment horizontal="center"/>
      <protection hidden="1"/>
    </xf>
    <xf numFmtId="0" fontId="16" fillId="6" borderId="5" xfId="0" applyFont="1" applyFill="1" applyBorder="1" applyAlignment="1" applyProtection="1">
      <alignment horizontal="center"/>
      <protection hidden="1"/>
    </xf>
    <xf numFmtId="0" fontId="1" fillId="7" borderId="12" xfId="0" applyFont="1" applyFill="1" applyBorder="1" applyAlignment="1" applyProtection="1">
      <alignment horizontal="center"/>
      <protection hidden="1"/>
    </xf>
    <xf numFmtId="0" fontId="1" fillId="7" borderId="13" xfId="0" applyFont="1" applyFill="1" applyBorder="1" applyAlignment="1" applyProtection="1">
      <alignment horizontal="center"/>
      <protection hidden="1"/>
    </xf>
    <xf numFmtId="0" fontId="1" fillId="6" borderId="7" xfId="0" applyFont="1" applyFill="1" applyBorder="1" applyAlignment="1" applyProtection="1">
      <alignment horizontal="center"/>
      <protection hidden="1"/>
    </xf>
    <xf numFmtId="1" fontId="6" fillId="6" borderId="3" xfId="0" applyNumberFormat="1" applyFont="1" applyFill="1" applyBorder="1" applyAlignment="1" applyProtection="1">
      <protection hidden="1"/>
    </xf>
    <xf numFmtId="1" fontId="4" fillId="6" borderId="3" xfId="0" applyNumberFormat="1" applyFont="1" applyFill="1" applyBorder="1" applyAlignment="1" applyProtection="1">
      <protection hidden="1"/>
    </xf>
    <xf numFmtId="10" fontId="6" fillId="6" borderId="4" xfId="0" applyNumberFormat="1" applyFont="1" applyFill="1" applyBorder="1" applyAlignment="1" applyProtection="1">
      <alignment horizontal="center"/>
      <protection hidden="1"/>
    </xf>
    <xf numFmtId="2" fontId="6" fillId="6" borderId="1" xfId="0" applyNumberFormat="1" applyFont="1" applyFill="1" applyBorder="1" applyAlignment="1" applyProtection="1">
      <alignment horizontal="center"/>
      <protection hidden="1"/>
    </xf>
    <xf numFmtId="2" fontId="6" fillId="6" borderId="6" xfId="0" applyNumberFormat="1" applyFont="1" applyFill="1" applyBorder="1" applyAlignment="1" applyProtection="1">
      <alignment horizontal="center"/>
      <protection hidden="1"/>
    </xf>
    <xf numFmtId="2" fontId="6" fillId="6" borderId="8" xfId="0" applyNumberFormat="1" applyFont="1" applyFill="1" applyBorder="1" applyAlignment="1" applyProtection="1">
      <alignment horizontal="center"/>
      <protection hidden="1"/>
    </xf>
    <xf numFmtId="2" fontId="6" fillId="6" borderId="9" xfId="0" applyNumberFormat="1" applyFont="1" applyFill="1" applyBorder="1" applyAlignment="1" applyProtection="1">
      <alignment horizontal="center"/>
      <protection hidden="1"/>
    </xf>
    <xf numFmtId="1" fontId="14" fillId="6" borderId="8" xfId="0" applyNumberFormat="1" applyFont="1" applyFill="1" applyBorder="1" applyAlignment="1" applyProtection="1">
      <protection hidden="1"/>
    </xf>
    <xf numFmtId="9" fontId="14" fillId="6" borderId="8" xfId="0" applyNumberFormat="1" applyFont="1" applyFill="1" applyBorder="1" applyAlignment="1" applyProtection="1">
      <alignment horizontal="center"/>
      <protection hidden="1"/>
    </xf>
    <xf numFmtId="2" fontId="14" fillId="6" borderId="3" xfId="0" applyNumberFormat="1" applyFont="1" applyFill="1" applyBorder="1" applyAlignment="1" applyProtection="1">
      <alignment horizontal="center"/>
      <protection hidden="1"/>
    </xf>
    <xf numFmtId="2" fontId="5" fillId="6" borderId="3" xfId="0" applyNumberFormat="1" applyFont="1" applyFill="1" applyBorder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/>
      <protection hidden="1"/>
    </xf>
    <xf numFmtId="1" fontId="0" fillId="8" borderId="1" xfId="0" applyNumberFormat="1" applyFill="1" applyBorder="1" applyAlignment="1" applyProtection="1">
      <alignment horizontal="center"/>
      <protection hidden="1"/>
    </xf>
    <xf numFmtId="10" fontId="0" fillId="8" borderId="0" xfId="0" applyNumberFormat="1" applyFill="1" applyAlignment="1" applyProtection="1">
      <alignment horizontal="center"/>
      <protection hidden="1"/>
    </xf>
    <xf numFmtId="0" fontId="17" fillId="4" borderId="0" xfId="0" applyFont="1" applyFill="1" applyAlignment="1" applyProtection="1">
      <alignment horizontal="center"/>
      <protection hidden="1"/>
    </xf>
    <xf numFmtId="0" fontId="18" fillId="4" borderId="0" xfId="0" applyFont="1" applyFill="1" applyAlignment="1" applyProtection="1">
      <alignment horizontal="center"/>
      <protection hidden="1"/>
    </xf>
    <xf numFmtId="0" fontId="17" fillId="4" borderId="0" xfId="0" applyFont="1" applyFill="1" applyAlignment="1" applyProtection="1">
      <alignment horizontal="center" vertical="center"/>
      <protection hidden="1"/>
    </xf>
    <xf numFmtId="0" fontId="20" fillId="4" borderId="0" xfId="0" applyFont="1" applyFill="1" applyAlignment="1" applyProtection="1">
      <alignment horizontal="center" vertical="center"/>
      <protection hidden="1"/>
    </xf>
    <xf numFmtId="0" fontId="22" fillId="9" borderId="2" xfId="0" applyFont="1" applyFill="1" applyBorder="1" applyAlignment="1" applyProtection="1">
      <alignment horizontal="center"/>
      <protection hidden="1"/>
    </xf>
    <xf numFmtId="0" fontId="1" fillId="7" borderId="19" xfId="0" applyFont="1" applyFill="1" applyBorder="1" applyAlignment="1" applyProtection="1">
      <alignment horizontal="center"/>
      <protection hidden="1"/>
    </xf>
    <xf numFmtId="2" fontId="12" fillId="4" borderId="0" xfId="0" applyNumberFormat="1" applyFont="1" applyFill="1" applyAlignment="1" applyProtection="1">
      <alignment horizontal="left"/>
      <protection hidden="1"/>
    </xf>
    <xf numFmtId="1" fontId="15" fillId="3" borderId="10" xfId="0" applyNumberFormat="1" applyFont="1" applyFill="1" applyBorder="1" applyAlignment="1" applyProtection="1">
      <alignment horizontal="center"/>
      <protection hidden="1"/>
    </xf>
    <xf numFmtId="10" fontId="0" fillId="3" borderId="1" xfId="0" applyNumberFormat="1" applyFill="1" applyBorder="1" applyAlignment="1" applyProtection="1">
      <alignment horizontal="center"/>
      <protection hidden="1"/>
    </xf>
    <xf numFmtId="2" fontId="0" fillId="3" borderId="1" xfId="0" applyNumberFormat="1" applyFill="1" applyBorder="1" applyAlignment="1" applyProtection="1">
      <alignment horizontal="center"/>
      <protection hidden="1"/>
    </xf>
    <xf numFmtId="2" fontId="0" fillId="3" borderId="6" xfId="0" applyNumberFormat="1" applyFill="1" applyBorder="1" applyAlignment="1" applyProtection="1">
      <alignment horizontal="center"/>
      <protection hidden="1"/>
    </xf>
    <xf numFmtId="2" fontId="0" fillId="3" borderId="11" xfId="0" applyNumberFormat="1" applyFill="1" applyBorder="1" applyAlignment="1" applyProtection="1">
      <alignment horizontal="center"/>
      <protection hidden="1"/>
    </xf>
  </cellXfs>
  <cellStyles count="3">
    <cellStyle name="Lien hypertexte" xfId="1" builtinId="8"/>
    <cellStyle name="Normal" xfId="0" builtinId="0"/>
    <cellStyle name="Normal 2" xfId="2" xr:uid="{00000000-0005-0000-0000-000003000000}"/>
  </cellStyles>
  <dxfs count="1"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powerPivotData" Target="model/item.data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best-excel-tutorial.com/58-excel-functions/129-countif-func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Z333"/>
  <sheetViews>
    <sheetView zoomScale="98" zoomScaleNormal="98" workbookViewId="0">
      <selection activeCell="F340" sqref="F340"/>
    </sheetView>
  </sheetViews>
  <sheetFormatPr baseColWidth="10" defaultColWidth="11.42578125" defaultRowHeight="15" x14ac:dyDescent="0.25"/>
  <cols>
    <col min="1" max="1" width="4.42578125" style="6" bestFit="1" customWidth="1"/>
    <col min="2" max="2" width="25.85546875" style="6" bestFit="1" customWidth="1"/>
    <col min="3" max="3" width="27.42578125" style="6" bestFit="1" customWidth="1"/>
    <col min="4" max="4" width="22.42578125" style="6" bestFit="1" customWidth="1"/>
    <col min="5" max="5" width="22" style="6" bestFit="1" customWidth="1"/>
    <col min="6" max="6" width="36.7109375" style="6" bestFit="1" customWidth="1"/>
    <col min="7" max="7" width="23" style="6" bestFit="1" customWidth="1"/>
    <col min="8" max="8" width="29.140625" style="6" bestFit="1" customWidth="1"/>
    <col min="9" max="9" width="25.7109375" style="6" bestFit="1" customWidth="1"/>
    <col min="10" max="10" width="30.140625" style="6" bestFit="1" customWidth="1"/>
    <col min="11" max="11" width="25.5703125" style="6" bestFit="1" customWidth="1"/>
    <col min="12" max="12" width="2" style="6" bestFit="1" customWidth="1"/>
    <col min="13" max="13" width="24.7109375" style="6" bestFit="1" customWidth="1"/>
    <col min="14" max="14" width="2" style="6" bestFit="1" customWidth="1"/>
    <col min="15" max="15" width="21.28515625" style="6" bestFit="1" customWidth="1"/>
    <col min="16" max="16" width="2" style="6" bestFit="1" customWidth="1"/>
    <col min="17" max="17" width="27" style="6" bestFit="1" customWidth="1"/>
    <col min="18" max="18" width="2" style="6" bestFit="1" customWidth="1"/>
    <col min="19" max="19" width="20" style="6" bestFit="1" customWidth="1"/>
    <col min="20" max="20" width="2" style="6" bestFit="1" customWidth="1"/>
    <col min="21" max="21" width="20.42578125" style="6" bestFit="1" customWidth="1"/>
    <col min="22" max="22" width="2" style="6" bestFit="1" customWidth="1"/>
    <col min="23" max="23" width="22" style="6" bestFit="1" customWidth="1"/>
    <col min="24" max="24" width="2" style="6" bestFit="1" customWidth="1"/>
    <col min="25" max="25" width="25.140625" style="6" bestFit="1" customWidth="1"/>
    <col min="26" max="27" width="2" style="6" bestFit="1" customWidth="1"/>
    <col min="28" max="28" width="22" style="6" bestFit="1" customWidth="1"/>
    <col min="29" max="29" width="2" style="6" bestFit="1" customWidth="1"/>
    <col min="30" max="30" width="25.140625" style="6" bestFit="1" customWidth="1"/>
    <col min="31" max="31" width="2" style="6" bestFit="1" customWidth="1"/>
    <col min="32" max="32" width="23.42578125" style="6" bestFit="1" customWidth="1"/>
    <col min="33" max="16384" width="11.42578125" style="6"/>
  </cols>
  <sheetData>
    <row r="1" spans="1:12" x14ac:dyDescent="0.25">
      <c r="A1" s="16"/>
      <c r="B1" s="16" t="s">
        <v>2</v>
      </c>
      <c r="C1" s="15" t="s">
        <v>33</v>
      </c>
      <c r="D1" s="15" t="s">
        <v>34</v>
      </c>
      <c r="E1" s="15" t="s">
        <v>35</v>
      </c>
      <c r="F1" s="15" t="s">
        <v>36</v>
      </c>
      <c r="G1" s="15" t="s">
        <v>3</v>
      </c>
      <c r="H1" s="15" t="s">
        <v>37</v>
      </c>
      <c r="I1" s="15" t="s">
        <v>38</v>
      </c>
      <c r="J1" s="15" t="s">
        <v>4</v>
      </c>
      <c r="K1" s="15"/>
      <c r="L1" s="15"/>
    </row>
    <row r="2" spans="1:12" x14ac:dyDescent="0.25">
      <c r="A2" s="16"/>
      <c r="B2" s="16">
        <v>4</v>
      </c>
      <c r="C2" s="15">
        <v>3</v>
      </c>
      <c r="D2" s="15">
        <v>1</v>
      </c>
      <c r="E2" s="15">
        <v>447</v>
      </c>
      <c r="F2" s="15">
        <v>1342</v>
      </c>
      <c r="G2" s="15">
        <v>8</v>
      </c>
      <c r="H2" s="15">
        <v>134</v>
      </c>
      <c r="I2" s="15">
        <v>25</v>
      </c>
      <c r="J2" s="15" t="s">
        <v>5</v>
      </c>
      <c r="K2" s="15"/>
      <c r="L2" s="15"/>
    </row>
    <row r="3" spans="1:12" x14ac:dyDescent="0.25">
      <c r="A3" s="16"/>
      <c r="B3" s="16">
        <v>66</v>
      </c>
      <c r="C3" s="15">
        <v>64</v>
      </c>
      <c r="D3" s="15">
        <v>2</v>
      </c>
      <c r="E3" s="15">
        <v>540</v>
      </c>
      <c r="F3" s="15">
        <v>34580</v>
      </c>
      <c r="G3" s="15">
        <v>66</v>
      </c>
      <c r="H3" s="15">
        <v>39</v>
      </c>
      <c r="I3" s="15">
        <v>3</v>
      </c>
      <c r="J3" s="15" t="s">
        <v>6</v>
      </c>
      <c r="K3" s="15"/>
      <c r="L3" s="15"/>
    </row>
    <row r="4" spans="1:12" x14ac:dyDescent="0.25">
      <c r="A4" s="16"/>
      <c r="B4" s="16">
        <v>102</v>
      </c>
      <c r="C4" s="15">
        <v>90</v>
      </c>
      <c r="D4" s="15">
        <v>12</v>
      </c>
      <c r="E4" s="15">
        <v>426</v>
      </c>
      <c r="F4" s="15">
        <v>38416</v>
      </c>
      <c r="G4" s="15">
        <v>67</v>
      </c>
      <c r="H4" s="15">
        <v>163</v>
      </c>
      <c r="I4" s="15">
        <v>11</v>
      </c>
      <c r="J4" s="15" t="s">
        <v>7</v>
      </c>
      <c r="K4" s="15"/>
      <c r="L4" s="15"/>
    </row>
    <row r="5" spans="1:12" x14ac:dyDescent="0.25">
      <c r="A5" s="16"/>
      <c r="B5" s="16">
        <v>4</v>
      </c>
      <c r="C5" s="15">
        <v>4</v>
      </c>
      <c r="D5" s="15">
        <v>0</v>
      </c>
      <c r="E5" s="15">
        <v>323</v>
      </c>
      <c r="F5" s="15">
        <v>1294</v>
      </c>
      <c r="G5" s="15">
        <v>20</v>
      </c>
      <c r="H5" s="15">
        <v>0</v>
      </c>
      <c r="I5" s="15">
        <v>0</v>
      </c>
      <c r="J5" s="15" t="s">
        <v>8</v>
      </c>
      <c r="K5" s="15"/>
      <c r="L5" s="15"/>
    </row>
    <row r="6" spans="1:12" x14ac:dyDescent="0.25">
      <c r="A6" s="16"/>
      <c r="B6" s="16">
        <v>0</v>
      </c>
      <c r="C6" s="15">
        <v>0</v>
      </c>
      <c r="D6" s="15">
        <v>0</v>
      </c>
      <c r="E6" s="15">
        <v>0</v>
      </c>
      <c r="F6" s="15">
        <v>0</v>
      </c>
      <c r="G6" s="15">
        <v>0</v>
      </c>
      <c r="H6" s="15">
        <v>0</v>
      </c>
      <c r="I6" s="15">
        <v>0</v>
      </c>
      <c r="J6" s="15" t="s">
        <v>9</v>
      </c>
      <c r="K6" s="15"/>
      <c r="L6" s="15"/>
    </row>
    <row r="7" spans="1:12" x14ac:dyDescent="0.25">
      <c r="A7" s="16"/>
      <c r="B7" s="16">
        <v>1</v>
      </c>
      <c r="C7" s="15">
        <v>1</v>
      </c>
      <c r="D7" s="15">
        <v>0</v>
      </c>
      <c r="E7" s="15">
        <v>1561</v>
      </c>
      <c r="F7" s="15">
        <v>1561</v>
      </c>
      <c r="G7" s="15">
        <v>28</v>
      </c>
      <c r="H7" s="15">
        <v>0</v>
      </c>
      <c r="I7" s="15">
        <v>0</v>
      </c>
      <c r="J7" s="15" t="s">
        <v>10</v>
      </c>
      <c r="K7" s="15"/>
      <c r="L7" s="15"/>
    </row>
    <row r="8" spans="1:12" x14ac:dyDescent="0.25">
      <c r="A8" s="16"/>
      <c r="B8" s="16">
        <v>121</v>
      </c>
      <c r="C8" s="15">
        <v>112</v>
      </c>
      <c r="D8" s="15">
        <v>9</v>
      </c>
      <c r="E8" s="15">
        <v>386</v>
      </c>
      <c r="F8" s="15">
        <v>43332</v>
      </c>
      <c r="G8" s="15">
        <v>49</v>
      </c>
      <c r="H8" s="15">
        <v>82</v>
      </c>
      <c r="I8" s="15">
        <v>7</v>
      </c>
      <c r="J8" s="15" t="s">
        <v>11</v>
      </c>
      <c r="K8" s="15"/>
      <c r="L8" s="15"/>
    </row>
    <row r="9" spans="1:12" x14ac:dyDescent="0.25">
      <c r="A9" s="16"/>
      <c r="B9" s="16">
        <v>249</v>
      </c>
      <c r="C9" s="15">
        <v>241</v>
      </c>
      <c r="D9" s="15">
        <v>8</v>
      </c>
      <c r="E9" s="15">
        <v>453</v>
      </c>
      <c r="F9" s="15">
        <v>109244</v>
      </c>
      <c r="G9" s="15">
        <v>26</v>
      </c>
      <c r="H9" s="15">
        <v>76</v>
      </c>
      <c r="I9" s="15">
        <v>3</v>
      </c>
      <c r="J9" s="15" t="s">
        <v>12</v>
      </c>
      <c r="K9" s="15"/>
      <c r="L9" s="15"/>
    </row>
    <row r="10" spans="1:12" x14ac:dyDescent="0.25">
      <c r="A10" s="16"/>
      <c r="B10" s="16">
        <v>326</v>
      </c>
      <c r="C10" s="15">
        <v>312</v>
      </c>
      <c r="D10" s="15">
        <v>14</v>
      </c>
      <c r="E10" s="15">
        <v>607</v>
      </c>
      <c r="F10" s="15">
        <v>189694</v>
      </c>
      <c r="G10" s="15">
        <v>53</v>
      </c>
      <c r="H10" s="15">
        <v>163</v>
      </c>
      <c r="I10" s="15">
        <v>4</v>
      </c>
      <c r="J10" s="15" t="s">
        <v>13</v>
      </c>
      <c r="K10" s="15"/>
      <c r="L10" s="15"/>
    </row>
    <row r="11" spans="1:12" x14ac:dyDescent="0.25">
      <c r="A11" s="16"/>
      <c r="B11" s="16">
        <v>21</v>
      </c>
      <c r="C11" s="15">
        <v>20</v>
      </c>
      <c r="D11" s="15">
        <v>1</v>
      </c>
      <c r="E11" s="15">
        <v>690</v>
      </c>
      <c r="F11" s="15">
        <v>13812</v>
      </c>
      <c r="G11" s="15">
        <v>120</v>
      </c>
      <c r="H11" s="15">
        <v>184</v>
      </c>
      <c r="I11" s="15">
        <v>4</v>
      </c>
      <c r="J11" s="15" t="s">
        <v>14</v>
      </c>
      <c r="K11" s="15"/>
      <c r="L11" s="15"/>
    </row>
    <row r="12" spans="1:12" x14ac:dyDescent="0.25">
      <c r="A12" s="16"/>
      <c r="B12" s="16">
        <v>40</v>
      </c>
      <c r="C12" s="15">
        <v>38</v>
      </c>
      <c r="D12" s="15">
        <v>2</v>
      </c>
      <c r="E12" s="15">
        <v>431</v>
      </c>
      <c r="F12" s="15">
        <v>16408</v>
      </c>
      <c r="G12" s="15">
        <v>22</v>
      </c>
      <c r="H12" s="15">
        <v>117</v>
      </c>
      <c r="I12" s="15">
        <v>5</v>
      </c>
      <c r="J12" s="15" t="s">
        <v>15</v>
      </c>
      <c r="K12" s="15"/>
      <c r="L12" s="15"/>
    </row>
    <row r="13" spans="1:12" x14ac:dyDescent="0.25">
      <c r="A13" s="16"/>
      <c r="B13" s="16">
        <v>6</v>
      </c>
      <c r="C13" s="15">
        <v>6</v>
      </c>
      <c r="D13" s="15">
        <v>0</v>
      </c>
      <c r="E13" s="15">
        <v>570</v>
      </c>
      <c r="F13" s="15">
        <v>3425</v>
      </c>
      <c r="G13" s="15">
        <v>12</v>
      </c>
      <c r="H13" s="15">
        <v>0</v>
      </c>
      <c r="I13" s="15">
        <v>0</v>
      </c>
      <c r="J13" s="15" t="s">
        <v>16</v>
      </c>
      <c r="K13" s="15"/>
      <c r="L13" s="15"/>
    </row>
    <row r="14" spans="1:12" x14ac:dyDescent="0.25">
      <c r="A14" s="16"/>
      <c r="B14" s="16">
        <v>2</v>
      </c>
      <c r="C14" s="15">
        <v>2</v>
      </c>
      <c r="D14" s="15">
        <v>0</v>
      </c>
      <c r="E14" s="15">
        <v>446</v>
      </c>
      <c r="F14" s="15">
        <v>892</v>
      </c>
      <c r="G14" s="15">
        <v>26</v>
      </c>
      <c r="H14" s="15">
        <v>0</v>
      </c>
      <c r="I14" s="15">
        <v>0</v>
      </c>
      <c r="J14" s="15" t="s">
        <v>17</v>
      </c>
      <c r="K14" s="15"/>
      <c r="L14" s="15"/>
    </row>
    <row r="15" spans="1:12" x14ac:dyDescent="0.25">
      <c r="A15" s="16"/>
      <c r="B15" s="16">
        <v>0</v>
      </c>
      <c r="C15" s="15">
        <v>0</v>
      </c>
      <c r="D15" s="15">
        <v>0</v>
      </c>
      <c r="E15" s="15">
        <v>0</v>
      </c>
      <c r="F15" s="15">
        <v>0</v>
      </c>
      <c r="G15" s="15">
        <v>0</v>
      </c>
      <c r="H15" s="15">
        <v>0</v>
      </c>
      <c r="I15" s="15">
        <v>0</v>
      </c>
      <c r="J15" s="15" t="s">
        <v>18</v>
      </c>
      <c r="K15" s="15"/>
      <c r="L15" s="15"/>
    </row>
    <row r="16" spans="1:12" x14ac:dyDescent="0.25">
      <c r="A16" s="16"/>
      <c r="B16" s="16">
        <v>1</v>
      </c>
      <c r="C16" s="15">
        <v>1</v>
      </c>
      <c r="D16" s="15">
        <v>0</v>
      </c>
      <c r="E16" s="15">
        <v>209</v>
      </c>
      <c r="F16" s="15">
        <v>209</v>
      </c>
      <c r="G16" s="15">
        <v>6</v>
      </c>
      <c r="H16" s="15">
        <v>0</v>
      </c>
      <c r="I16" s="15">
        <v>0</v>
      </c>
      <c r="J16" s="15" t="s">
        <v>19</v>
      </c>
      <c r="K16" s="15"/>
      <c r="L16" s="15"/>
    </row>
    <row r="17" spans="1:12" x14ac:dyDescent="0.25">
      <c r="A17" s="16"/>
      <c r="B17" s="16">
        <v>129</v>
      </c>
      <c r="C17" s="15">
        <v>127</v>
      </c>
      <c r="D17" s="15">
        <v>2</v>
      </c>
      <c r="E17" s="15">
        <v>357</v>
      </c>
      <c r="F17" s="15">
        <v>45346</v>
      </c>
      <c r="G17" s="15">
        <v>42</v>
      </c>
      <c r="H17" s="15">
        <v>114</v>
      </c>
      <c r="I17" s="15">
        <v>1</v>
      </c>
      <c r="J17" s="15" t="s">
        <v>20</v>
      </c>
      <c r="K17" s="15"/>
      <c r="L17" s="15"/>
    </row>
    <row r="18" spans="1:12" x14ac:dyDescent="0.25">
      <c r="A18" s="16"/>
      <c r="B18" s="16">
        <v>48</v>
      </c>
      <c r="C18" s="15">
        <v>45</v>
      </c>
      <c r="D18" s="15">
        <v>3</v>
      </c>
      <c r="E18" s="15">
        <v>435</v>
      </c>
      <c r="F18" s="15">
        <v>19584</v>
      </c>
      <c r="G18" s="15">
        <v>26</v>
      </c>
      <c r="H18" s="15">
        <v>21</v>
      </c>
      <c r="I18" s="15">
        <v>6</v>
      </c>
      <c r="J18" s="15" t="s">
        <v>21</v>
      </c>
      <c r="K18" s="15"/>
      <c r="L18" s="15"/>
    </row>
    <row r="19" spans="1:12" x14ac:dyDescent="0.25">
      <c r="A19" s="16"/>
      <c r="B19" s="16">
        <v>1120</v>
      </c>
      <c r="C19" s="15">
        <v>1066</v>
      </c>
      <c r="D19" s="15">
        <v>54</v>
      </c>
      <c r="E19" s="15">
        <v>487</v>
      </c>
      <c r="F19" s="15">
        <v>519139</v>
      </c>
      <c r="G19" s="15">
        <v>46</v>
      </c>
      <c r="H19" s="15">
        <v>120</v>
      </c>
      <c r="I19" s="15">
        <v>5</v>
      </c>
      <c r="J19" s="15" t="s">
        <v>161</v>
      </c>
      <c r="K19" s="15"/>
      <c r="L19" s="15"/>
    </row>
    <row r="20" spans="1:12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</row>
    <row r="21" spans="1:12" x14ac:dyDescent="0.25">
      <c r="A21" s="15"/>
      <c r="B21" s="15" t="s">
        <v>22</v>
      </c>
      <c r="C21" s="15" t="s">
        <v>23</v>
      </c>
      <c r="D21" s="15" t="s">
        <v>24</v>
      </c>
      <c r="E21" s="15" t="s">
        <v>25</v>
      </c>
      <c r="F21" s="15" t="s">
        <v>26</v>
      </c>
      <c r="G21" s="15" t="s">
        <v>162</v>
      </c>
      <c r="H21" s="15" t="s">
        <v>27</v>
      </c>
      <c r="I21" s="15" t="s">
        <v>163</v>
      </c>
      <c r="J21" s="15" t="s">
        <v>164</v>
      </c>
      <c r="K21" s="15"/>
      <c r="L21" s="15"/>
    </row>
    <row r="22" spans="1:12" x14ac:dyDescent="0.25">
      <c r="A22" s="15"/>
      <c r="B22" s="15" t="s">
        <v>204</v>
      </c>
      <c r="C22" s="15">
        <v>0</v>
      </c>
      <c r="D22" s="15">
        <v>0</v>
      </c>
      <c r="E22" s="15">
        <v>0</v>
      </c>
      <c r="F22" s="15">
        <v>0</v>
      </c>
      <c r="G22" s="15">
        <v>0</v>
      </c>
      <c r="H22" s="15">
        <v>3501</v>
      </c>
      <c r="I22" s="15">
        <v>0</v>
      </c>
      <c r="J22" s="15">
        <v>665</v>
      </c>
      <c r="K22" s="15"/>
      <c r="L22" s="15"/>
    </row>
    <row r="23" spans="1:12" x14ac:dyDescent="0.25">
      <c r="A23" s="15"/>
      <c r="B23" s="15" t="s">
        <v>205</v>
      </c>
      <c r="C23" s="15">
        <v>64</v>
      </c>
      <c r="D23" s="15">
        <v>26</v>
      </c>
      <c r="E23" s="15">
        <v>22238</v>
      </c>
      <c r="F23" s="15">
        <v>20</v>
      </c>
      <c r="G23" s="15">
        <v>347</v>
      </c>
      <c r="H23" s="15">
        <v>4512</v>
      </c>
      <c r="I23" s="15">
        <v>71</v>
      </c>
      <c r="J23" s="15">
        <v>1383</v>
      </c>
      <c r="K23" s="15"/>
      <c r="L23" s="15"/>
    </row>
    <row r="24" spans="1:12" x14ac:dyDescent="0.25">
      <c r="A24" s="15"/>
      <c r="B24" s="15" t="s">
        <v>192</v>
      </c>
      <c r="C24" s="15">
        <v>0</v>
      </c>
      <c r="D24" s="15">
        <v>0</v>
      </c>
      <c r="E24" s="15">
        <v>0</v>
      </c>
      <c r="F24" s="15">
        <v>0</v>
      </c>
      <c r="G24" s="15">
        <v>0</v>
      </c>
      <c r="H24" s="15">
        <v>8351</v>
      </c>
      <c r="I24" s="15">
        <v>0</v>
      </c>
      <c r="J24" s="15">
        <v>1052</v>
      </c>
      <c r="K24" s="15"/>
      <c r="L24" s="15"/>
    </row>
    <row r="25" spans="1:12" x14ac:dyDescent="0.25">
      <c r="B25" s="6" t="s">
        <v>193</v>
      </c>
      <c r="C25" s="6">
        <v>7</v>
      </c>
      <c r="D25" s="6">
        <v>7</v>
      </c>
      <c r="E25" s="6">
        <v>5886</v>
      </c>
      <c r="F25" s="6">
        <v>15</v>
      </c>
      <c r="G25" s="6">
        <v>841</v>
      </c>
      <c r="H25" s="6">
        <v>8351</v>
      </c>
      <c r="I25" s="6">
        <v>1193</v>
      </c>
      <c r="J25" s="6">
        <v>1052</v>
      </c>
    </row>
    <row r="26" spans="1:12" x14ac:dyDescent="0.25">
      <c r="B26" s="6" t="s">
        <v>206</v>
      </c>
      <c r="C26" s="6">
        <v>0</v>
      </c>
      <c r="D26" s="6">
        <v>0</v>
      </c>
      <c r="E26" s="6">
        <v>0</v>
      </c>
      <c r="F26" s="6">
        <v>0</v>
      </c>
      <c r="G26" s="6">
        <v>0</v>
      </c>
      <c r="H26" s="6">
        <v>2527</v>
      </c>
      <c r="I26" s="6">
        <v>0</v>
      </c>
      <c r="J26" s="6">
        <v>1091</v>
      </c>
    </row>
    <row r="27" spans="1:12" x14ac:dyDescent="0.25">
      <c r="B27" s="6" t="s">
        <v>207</v>
      </c>
      <c r="C27" s="6">
        <v>18</v>
      </c>
      <c r="D27" s="6">
        <v>7</v>
      </c>
      <c r="E27" s="6">
        <v>8546</v>
      </c>
      <c r="F27" s="6">
        <v>7</v>
      </c>
      <c r="G27" s="6">
        <v>475</v>
      </c>
      <c r="H27" s="6">
        <v>2527</v>
      </c>
      <c r="I27" s="6">
        <v>140</v>
      </c>
      <c r="J27" s="6">
        <v>1091</v>
      </c>
    </row>
    <row r="28" spans="1:12" x14ac:dyDescent="0.25">
      <c r="B28" s="6" t="s">
        <v>324</v>
      </c>
      <c r="C28" s="6">
        <v>2</v>
      </c>
      <c r="D28" s="6">
        <v>66</v>
      </c>
      <c r="E28" s="6">
        <v>444</v>
      </c>
      <c r="F28" s="6">
        <v>33</v>
      </c>
      <c r="G28" s="6">
        <v>222</v>
      </c>
      <c r="H28" s="6">
        <v>1319</v>
      </c>
      <c r="I28" s="6">
        <v>660</v>
      </c>
      <c r="J28" s="6">
        <v>3607</v>
      </c>
    </row>
    <row r="29" spans="1:12" x14ac:dyDescent="0.25">
      <c r="B29" s="6" t="s">
        <v>209</v>
      </c>
      <c r="C29" s="6">
        <v>15</v>
      </c>
      <c r="D29" s="6">
        <v>11</v>
      </c>
      <c r="E29" s="6">
        <v>4669</v>
      </c>
      <c r="F29" s="6">
        <v>10</v>
      </c>
      <c r="G29" s="6">
        <v>311</v>
      </c>
      <c r="H29" s="6">
        <v>2527</v>
      </c>
      <c r="I29" s="6">
        <v>168</v>
      </c>
      <c r="J29" s="6">
        <v>1091</v>
      </c>
    </row>
    <row r="30" spans="1:12" x14ac:dyDescent="0.25">
      <c r="B30" s="6" t="s">
        <v>210</v>
      </c>
      <c r="C30" s="6">
        <v>0</v>
      </c>
      <c r="D30" s="6">
        <v>0</v>
      </c>
      <c r="E30" s="6">
        <v>0</v>
      </c>
      <c r="F30" s="6">
        <v>0</v>
      </c>
      <c r="G30" s="6">
        <v>0</v>
      </c>
      <c r="H30" s="6">
        <v>3245</v>
      </c>
      <c r="I30" s="6">
        <v>0</v>
      </c>
      <c r="J30" s="6">
        <v>2107</v>
      </c>
    </row>
    <row r="31" spans="1:12" x14ac:dyDescent="0.25">
      <c r="B31" s="6" t="s">
        <v>325</v>
      </c>
      <c r="C31" s="6">
        <v>0</v>
      </c>
      <c r="D31" s="6">
        <v>0</v>
      </c>
      <c r="E31" s="6">
        <v>0</v>
      </c>
      <c r="F31" s="6">
        <v>0</v>
      </c>
      <c r="G31" s="6">
        <v>0</v>
      </c>
      <c r="H31" s="6">
        <v>1319</v>
      </c>
      <c r="I31" s="6">
        <v>0</v>
      </c>
      <c r="J31" s="6">
        <v>3607</v>
      </c>
    </row>
    <row r="32" spans="1:12" x14ac:dyDescent="0.25">
      <c r="B32" s="6" t="s">
        <v>333</v>
      </c>
      <c r="C32" s="6">
        <v>1</v>
      </c>
      <c r="D32" s="6">
        <v>2</v>
      </c>
      <c r="E32" s="6">
        <v>76</v>
      </c>
      <c r="F32" s="6">
        <v>0</v>
      </c>
      <c r="G32" s="6">
        <v>76</v>
      </c>
      <c r="H32" s="6">
        <v>378</v>
      </c>
      <c r="I32" s="6">
        <v>378</v>
      </c>
      <c r="J32" s="6">
        <v>852</v>
      </c>
    </row>
    <row r="33" spans="2:10" x14ac:dyDescent="0.25">
      <c r="B33" s="6" t="s">
        <v>306</v>
      </c>
      <c r="C33" s="6">
        <v>0</v>
      </c>
      <c r="D33" s="6">
        <v>0</v>
      </c>
      <c r="E33" s="6">
        <v>0</v>
      </c>
      <c r="F33" s="6">
        <v>0</v>
      </c>
      <c r="G33" s="6">
        <v>0</v>
      </c>
      <c r="H33" s="6">
        <v>3914</v>
      </c>
      <c r="I33" s="6">
        <v>0</v>
      </c>
      <c r="J33" s="6">
        <v>936</v>
      </c>
    </row>
    <row r="34" spans="2:10" x14ac:dyDescent="0.25">
      <c r="B34" s="6" t="s">
        <v>211</v>
      </c>
      <c r="C34" s="6">
        <v>0</v>
      </c>
      <c r="D34" s="6">
        <v>0</v>
      </c>
      <c r="E34" s="6">
        <v>0</v>
      </c>
      <c r="F34" s="6">
        <v>0</v>
      </c>
      <c r="G34" s="6">
        <v>0</v>
      </c>
      <c r="H34" s="6">
        <v>9553</v>
      </c>
      <c r="I34" s="6">
        <v>0</v>
      </c>
      <c r="J34" s="6">
        <v>929</v>
      </c>
    </row>
    <row r="35" spans="2:10" x14ac:dyDescent="0.25">
      <c r="B35" s="6" t="s">
        <v>266</v>
      </c>
      <c r="C35" s="6">
        <v>1</v>
      </c>
      <c r="D35" s="6">
        <v>25</v>
      </c>
      <c r="E35" s="6">
        <v>230</v>
      </c>
      <c r="F35" s="6">
        <v>17</v>
      </c>
      <c r="G35" s="6">
        <v>230</v>
      </c>
      <c r="H35" s="6">
        <v>4052</v>
      </c>
      <c r="I35" s="6">
        <v>4052</v>
      </c>
      <c r="J35" s="6">
        <v>1092</v>
      </c>
    </row>
    <row r="36" spans="2:10" x14ac:dyDescent="0.25">
      <c r="B36" s="6" t="s">
        <v>213</v>
      </c>
      <c r="C36" s="6">
        <v>0</v>
      </c>
      <c r="D36" s="6">
        <v>0</v>
      </c>
      <c r="E36" s="6">
        <v>0</v>
      </c>
      <c r="F36" s="6">
        <v>0</v>
      </c>
      <c r="G36" s="6">
        <v>0</v>
      </c>
      <c r="H36" s="6">
        <v>7845</v>
      </c>
      <c r="I36" s="6">
        <v>0</v>
      </c>
      <c r="J36" s="6">
        <v>1028</v>
      </c>
    </row>
    <row r="37" spans="2:10" x14ac:dyDescent="0.25">
      <c r="B37" s="6" t="s">
        <v>214</v>
      </c>
      <c r="C37" s="6">
        <v>1</v>
      </c>
      <c r="D37" s="6">
        <v>100</v>
      </c>
      <c r="E37" s="6">
        <v>209</v>
      </c>
      <c r="F37" s="6">
        <v>100</v>
      </c>
      <c r="G37" s="6">
        <v>209</v>
      </c>
      <c r="H37" s="6">
        <v>1701</v>
      </c>
      <c r="I37" s="6">
        <v>1701</v>
      </c>
      <c r="J37" s="6">
        <v>2060</v>
      </c>
    </row>
    <row r="38" spans="2:10" x14ac:dyDescent="0.25">
      <c r="B38" s="6" t="s">
        <v>215</v>
      </c>
      <c r="C38" s="6">
        <v>1</v>
      </c>
      <c r="D38" s="6">
        <v>5</v>
      </c>
      <c r="E38" s="6">
        <v>452</v>
      </c>
      <c r="F38" s="6">
        <v>3</v>
      </c>
      <c r="G38" s="6">
        <v>452</v>
      </c>
      <c r="H38" s="6">
        <v>3501</v>
      </c>
      <c r="I38" s="6">
        <v>3501</v>
      </c>
      <c r="J38" s="6">
        <v>665</v>
      </c>
    </row>
    <row r="39" spans="2:10" x14ac:dyDescent="0.25">
      <c r="B39" s="6" t="s">
        <v>216</v>
      </c>
      <c r="C39" s="6">
        <v>14</v>
      </c>
      <c r="D39" s="6">
        <v>11</v>
      </c>
      <c r="E39" s="6">
        <v>3782</v>
      </c>
      <c r="F39" s="6">
        <v>8</v>
      </c>
      <c r="G39" s="6">
        <v>270</v>
      </c>
      <c r="H39" s="6">
        <v>2314</v>
      </c>
      <c r="I39" s="6">
        <v>165</v>
      </c>
      <c r="J39" s="6">
        <v>878</v>
      </c>
    </row>
    <row r="40" spans="2:10" x14ac:dyDescent="0.25">
      <c r="B40" s="6" t="s">
        <v>217</v>
      </c>
      <c r="C40" s="6">
        <v>0</v>
      </c>
      <c r="D40" s="6">
        <v>0</v>
      </c>
      <c r="E40" s="6">
        <v>0</v>
      </c>
      <c r="F40" s="6">
        <v>0</v>
      </c>
      <c r="G40" s="6">
        <v>0</v>
      </c>
      <c r="H40" s="6">
        <v>4052</v>
      </c>
      <c r="I40" s="6">
        <v>0</v>
      </c>
      <c r="J40" s="6">
        <v>1092</v>
      </c>
    </row>
    <row r="41" spans="2:10" x14ac:dyDescent="0.25">
      <c r="B41" s="6" t="s">
        <v>208</v>
      </c>
      <c r="C41" s="6">
        <v>1</v>
      </c>
      <c r="D41" s="6">
        <v>16</v>
      </c>
      <c r="E41" s="6">
        <v>1593</v>
      </c>
      <c r="F41" s="6">
        <v>46</v>
      </c>
      <c r="G41" s="6">
        <v>1593</v>
      </c>
      <c r="H41" s="6">
        <v>1299</v>
      </c>
      <c r="I41" s="6">
        <v>1299</v>
      </c>
      <c r="J41" s="6">
        <v>1119</v>
      </c>
    </row>
    <row r="42" spans="2:10" x14ac:dyDescent="0.25">
      <c r="B42" s="6" t="s">
        <v>218</v>
      </c>
      <c r="C42" s="6">
        <v>0</v>
      </c>
      <c r="D42" s="6">
        <v>0</v>
      </c>
      <c r="E42" s="6">
        <v>0</v>
      </c>
      <c r="F42" s="6">
        <v>0</v>
      </c>
      <c r="G42" s="6">
        <v>0</v>
      </c>
      <c r="H42" s="6">
        <v>1701</v>
      </c>
      <c r="I42" s="6">
        <v>0</v>
      </c>
      <c r="J42" s="6">
        <v>2060</v>
      </c>
    </row>
    <row r="43" spans="2:10" x14ac:dyDescent="0.25">
      <c r="B43" s="6" t="s">
        <v>219</v>
      </c>
      <c r="C43" s="6">
        <v>0</v>
      </c>
      <c r="D43" s="6">
        <v>0</v>
      </c>
      <c r="E43" s="6">
        <v>0</v>
      </c>
      <c r="F43" s="6">
        <v>0</v>
      </c>
      <c r="G43" s="6">
        <v>0</v>
      </c>
      <c r="H43" s="6">
        <v>9553</v>
      </c>
      <c r="I43" s="6">
        <v>0</v>
      </c>
      <c r="J43" s="6">
        <v>929</v>
      </c>
    </row>
    <row r="44" spans="2:10" x14ac:dyDescent="0.25">
      <c r="B44" s="6" t="s">
        <v>220</v>
      </c>
      <c r="C44" s="6">
        <v>1</v>
      </c>
      <c r="D44" s="6">
        <v>5</v>
      </c>
      <c r="E44" s="6">
        <v>413</v>
      </c>
      <c r="F44" s="6">
        <v>3</v>
      </c>
      <c r="G44" s="6">
        <v>413</v>
      </c>
      <c r="H44" s="6">
        <v>2551</v>
      </c>
      <c r="I44" s="6">
        <v>2551</v>
      </c>
      <c r="J44" s="6">
        <v>1330</v>
      </c>
    </row>
    <row r="45" spans="2:10" x14ac:dyDescent="0.25">
      <c r="B45" s="6" t="s">
        <v>326</v>
      </c>
      <c r="C45" s="6">
        <v>0</v>
      </c>
      <c r="D45" s="6">
        <v>0</v>
      </c>
      <c r="E45" s="6">
        <v>0</v>
      </c>
      <c r="F45" s="6">
        <v>0</v>
      </c>
      <c r="G45" s="6">
        <v>0</v>
      </c>
      <c r="H45" s="6">
        <v>1319</v>
      </c>
      <c r="I45" s="6">
        <v>0</v>
      </c>
      <c r="J45" s="6">
        <v>3607</v>
      </c>
    </row>
    <row r="46" spans="2:10" x14ac:dyDescent="0.25">
      <c r="B46" s="6" t="s">
        <v>327</v>
      </c>
      <c r="C46" s="6">
        <v>1</v>
      </c>
      <c r="D46" s="6">
        <v>25</v>
      </c>
      <c r="E46" s="6">
        <v>556</v>
      </c>
      <c r="F46" s="6">
        <v>42</v>
      </c>
      <c r="G46" s="6">
        <v>556</v>
      </c>
      <c r="H46" s="6">
        <v>1319</v>
      </c>
      <c r="I46" s="6">
        <v>1319</v>
      </c>
      <c r="J46" s="6">
        <v>3607</v>
      </c>
    </row>
    <row r="47" spans="2:10" x14ac:dyDescent="0.25">
      <c r="B47" s="6" t="s">
        <v>222</v>
      </c>
      <c r="C47" s="6">
        <v>8</v>
      </c>
      <c r="D47" s="6">
        <v>12</v>
      </c>
      <c r="E47" s="6">
        <v>2776</v>
      </c>
      <c r="F47" s="6">
        <v>8</v>
      </c>
      <c r="G47" s="6">
        <v>347</v>
      </c>
      <c r="H47" s="6">
        <v>271</v>
      </c>
      <c r="I47" s="6">
        <v>34</v>
      </c>
      <c r="J47" s="6">
        <v>951</v>
      </c>
    </row>
    <row r="48" spans="2:10" x14ac:dyDescent="0.25">
      <c r="B48" s="6" t="s">
        <v>334</v>
      </c>
      <c r="C48" s="6">
        <v>34</v>
      </c>
      <c r="D48" s="6">
        <v>10</v>
      </c>
      <c r="E48" s="6">
        <v>18263</v>
      </c>
      <c r="F48" s="6">
        <v>9</v>
      </c>
      <c r="G48" s="6">
        <v>537</v>
      </c>
      <c r="H48" s="6">
        <v>378</v>
      </c>
      <c r="I48" s="6">
        <v>11</v>
      </c>
      <c r="J48" s="6">
        <v>852</v>
      </c>
    </row>
    <row r="49" spans="2:10" x14ac:dyDescent="0.25">
      <c r="B49" s="6" t="s">
        <v>194</v>
      </c>
      <c r="C49" s="6">
        <v>0</v>
      </c>
      <c r="D49" s="6">
        <v>0</v>
      </c>
      <c r="E49" s="6">
        <v>0</v>
      </c>
      <c r="F49" s="6">
        <v>0</v>
      </c>
      <c r="G49" s="6">
        <v>0</v>
      </c>
      <c r="H49" s="6">
        <v>8351</v>
      </c>
      <c r="I49" s="6">
        <v>0</v>
      </c>
      <c r="J49" s="6">
        <v>1052</v>
      </c>
    </row>
    <row r="50" spans="2:10" x14ac:dyDescent="0.25">
      <c r="B50" s="6" t="s">
        <v>223</v>
      </c>
      <c r="C50" s="6">
        <v>1</v>
      </c>
      <c r="D50" s="6">
        <v>33</v>
      </c>
      <c r="E50" s="6">
        <v>898</v>
      </c>
      <c r="F50" s="6">
        <v>66</v>
      </c>
      <c r="G50" s="6">
        <v>898</v>
      </c>
      <c r="H50" s="6">
        <v>4512</v>
      </c>
      <c r="I50" s="6">
        <v>4512</v>
      </c>
      <c r="J50" s="6">
        <v>1383</v>
      </c>
    </row>
    <row r="51" spans="2:10" x14ac:dyDescent="0.25">
      <c r="B51" s="6" t="s">
        <v>165</v>
      </c>
      <c r="C51" s="6">
        <v>0</v>
      </c>
      <c r="D51" s="6">
        <v>0</v>
      </c>
      <c r="E51" s="6">
        <v>0</v>
      </c>
      <c r="F51" s="6">
        <v>0</v>
      </c>
      <c r="G51" s="6">
        <v>0</v>
      </c>
      <c r="H51" s="6">
        <v>969</v>
      </c>
      <c r="I51" s="6">
        <v>0</v>
      </c>
      <c r="J51" s="6">
        <v>1512</v>
      </c>
    </row>
    <row r="52" spans="2:10" x14ac:dyDescent="0.25">
      <c r="B52" s="6" t="s">
        <v>224</v>
      </c>
      <c r="C52" s="6">
        <v>0</v>
      </c>
      <c r="D52" s="6">
        <v>0</v>
      </c>
      <c r="E52" s="6">
        <v>0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</row>
    <row r="53" spans="2:10" x14ac:dyDescent="0.25">
      <c r="B53" s="6" t="s">
        <v>225</v>
      </c>
      <c r="C53" s="6">
        <v>21</v>
      </c>
      <c r="D53" s="6">
        <v>16</v>
      </c>
      <c r="E53" s="6">
        <v>10731</v>
      </c>
      <c r="F53" s="6">
        <v>23</v>
      </c>
      <c r="G53" s="6">
        <v>511</v>
      </c>
      <c r="H53" s="6">
        <v>9553</v>
      </c>
      <c r="I53" s="6">
        <v>455</v>
      </c>
      <c r="J53" s="6">
        <v>929</v>
      </c>
    </row>
    <row r="54" spans="2:10" x14ac:dyDescent="0.25">
      <c r="B54" s="6" t="s">
        <v>275</v>
      </c>
      <c r="C54" s="6">
        <v>0</v>
      </c>
      <c r="D54" s="6">
        <v>0</v>
      </c>
      <c r="E54" s="6">
        <v>0</v>
      </c>
      <c r="F54" s="6">
        <v>0</v>
      </c>
      <c r="G54" s="6">
        <v>0</v>
      </c>
      <c r="H54" s="6">
        <v>3501</v>
      </c>
      <c r="I54" s="6">
        <v>0</v>
      </c>
      <c r="J54" s="6">
        <v>665</v>
      </c>
    </row>
    <row r="55" spans="2:10" x14ac:dyDescent="0.25">
      <c r="B55" s="6" t="s">
        <v>226</v>
      </c>
      <c r="C55" s="6">
        <v>0</v>
      </c>
      <c r="D55" s="6">
        <v>0</v>
      </c>
      <c r="E55" s="6">
        <v>0</v>
      </c>
      <c r="F55" s="6">
        <v>0</v>
      </c>
      <c r="G55" s="6">
        <v>0</v>
      </c>
      <c r="H55" s="6">
        <v>4008</v>
      </c>
      <c r="I55" s="6">
        <v>0</v>
      </c>
      <c r="J55" s="6">
        <v>1208</v>
      </c>
    </row>
    <row r="56" spans="2:10" x14ac:dyDescent="0.25">
      <c r="B56" s="6" t="s">
        <v>227</v>
      </c>
      <c r="C56" s="6">
        <v>34</v>
      </c>
      <c r="D56" s="6">
        <v>26</v>
      </c>
      <c r="E56" s="6">
        <v>8074</v>
      </c>
      <c r="F56" s="6">
        <v>17</v>
      </c>
      <c r="G56" s="6">
        <v>237</v>
      </c>
      <c r="H56" s="6">
        <v>1701</v>
      </c>
      <c r="I56" s="6">
        <v>50</v>
      </c>
      <c r="J56" s="6">
        <v>2060</v>
      </c>
    </row>
    <row r="57" spans="2:10" x14ac:dyDescent="0.25">
      <c r="B57" s="6" t="s">
        <v>228</v>
      </c>
      <c r="C57" s="6">
        <v>6</v>
      </c>
      <c r="D57" s="6">
        <v>5</v>
      </c>
      <c r="E57" s="6">
        <v>2917</v>
      </c>
      <c r="F57" s="6">
        <v>6</v>
      </c>
      <c r="G57" s="6">
        <v>486</v>
      </c>
      <c r="H57" s="6">
        <v>3245</v>
      </c>
      <c r="I57" s="6">
        <v>541</v>
      </c>
      <c r="J57" s="6">
        <v>2107</v>
      </c>
    </row>
    <row r="58" spans="2:10" x14ac:dyDescent="0.25">
      <c r="B58" s="6" t="s">
        <v>229</v>
      </c>
      <c r="C58" s="6">
        <v>1</v>
      </c>
      <c r="D58" s="6">
        <v>2</v>
      </c>
      <c r="E58" s="6">
        <v>891</v>
      </c>
      <c r="F58" s="6">
        <v>5</v>
      </c>
      <c r="G58" s="6">
        <v>891</v>
      </c>
      <c r="H58" s="6">
        <v>2551</v>
      </c>
      <c r="I58" s="6">
        <v>2551</v>
      </c>
      <c r="J58" s="6">
        <v>1330</v>
      </c>
    </row>
    <row r="59" spans="2:10" x14ac:dyDescent="0.25">
      <c r="B59" s="6" t="s">
        <v>230</v>
      </c>
      <c r="C59" s="6">
        <v>0</v>
      </c>
      <c r="D59" s="6">
        <v>0</v>
      </c>
      <c r="E59" s="6">
        <v>0</v>
      </c>
      <c r="F59" s="6">
        <v>0</v>
      </c>
      <c r="G59" s="6">
        <v>0</v>
      </c>
      <c r="H59" s="6">
        <v>1299</v>
      </c>
      <c r="I59" s="6">
        <v>0</v>
      </c>
      <c r="J59" s="6">
        <v>1119</v>
      </c>
    </row>
    <row r="60" spans="2:10" x14ac:dyDescent="0.25">
      <c r="B60" s="6" t="s">
        <v>231</v>
      </c>
      <c r="C60" s="6">
        <v>0</v>
      </c>
      <c r="D60" s="6">
        <v>0</v>
      </c>
      <c r="E60" s="6">
        <v>0</v>
      </c>
      <c r="F60" s="6">
        <v>0</v>
      </c>
      <c r="G60" s="6">
        <v>0</v>
      </c>
      <c r="H60" s="6">
        <v>2551</v>
      </c>
      <c r="I60" s="6">
        <v>0</v>
      </c>
      <c r="J60" s="6">
        <v>1330</v>
      </c>
    </row>
    <row r="61" spans="2:10" x14ac:dyDescent="0.25">
      <c r="B61" s="6" t="s">
        <v>232</v>
      </c>
      <c r="C61" s="6">
        <v>11</v>
      </c>
      <c r="D61" s="6">
        <v>28</v>
      </c>
      <c r="E61" s="6">
        <v>1962</v>
      </c>
      <c r="F61" s="6">
        <v>12</v>
      </c>
      <c r="G61" s="6">
        <v>178</v>
      </c>
      <c r="H61" s="6">
        <v>7077</v>
      </c>
      <c r="I61" s="6">
        <v>643</v>
      </c>
      <c r="J61" s="6">
        <v>1186</v>
      </c>
    </row>
    <row r="62" spans="2:10" x14ac:dyDescent="0.25">
      <c r="B62" s="6" t="s">
        <v>233</v>
      </c>
      <c r="C62" s="6">
        <v>1</v>
      </c>
      <c r="D62" s="6">
        <v>100</v>
      </c>
      <c r="E62" s="6">
        <v>1561</v>
      </c>
      <c r="F62" s="6">
        <v>100</v>
      </c>
      <c r="G62" s="6">
        <v>1561</v>
      </c>
      <c r="H62" s="6">
        <v>4052</v>
      </c>
      <c r="I62" s="6">
        <v>4052</v>
      </c>
      <c r="J62" s="6">
        <v>1092</v>
      </c>
    </row>
    <row r="63" spans="2:10" x14ac:dyDescent="0.25">
      <c r="B63" s="6" t="s">
        <v>234</v>
      </c>
      <c r="C63" s="6">
        <v>6</v>
      </c>
      <c r="D63" s="6">
        <v>13</v>
      </c>
      <c r="E63" s="6">
        <v>3217</v>
      </c>
      <c r="F63" s="6">
        <v>16</v>
      </c>
      <c r="G63" s="6">
        <v>536</v>
      </c>
      <c r="H63" s="6">
        <v>4008</v>
      </c>
      <c r="I63" s="6">
        <v>668</v>
      </c>
      <c r="J63" s="6">
        <v>1208</v>
      </c>
    </row>
    <row r="64" spans="2:10" x14ac:dyDescent="0.25">
      <c r="B64" s="6" t="s">
        <v>335</v>
      </c>
      <c r="C64" s="6">
        <v>0</v>
      </c>
      <c r="D64" s="6">
        <v>0</v>
      </c>
      <c r="E64" s="6">
        <v>0</v>
      </c>
      <c r="F64" s="6">
        <v>0</v>
      </c>
      <c r="G64" s="6">
        <v>0</v>
      </c>
      <c r="H64" s="6">
        <v>378</v>
      </c>
      <c r="I64" s="6">
        <v>0</v>
      </c>
      <c r="J64" s="6">
        <v>852</v>
      </c>
    </row>
    <row r="65" spans="2:10" x14ac:dyDescent="0.25">
      <c r="B65" s="6" t="s">
        <v>235</v>
      </c>
      <c r="C65" s="6">
        <v>1</v>
      </c>
      <c r="D65" s="6">
        <v>50</v>
      </c>
      <c r="E65" s="6">
        <v>442</v>
      </c>
      <c r="F65" s="6">
        <v>49</v>
      </c>
      <c r="G65" s="6">
        <v>442</v>
      </c>
      <c r="H65" s="6">
        <v>1299</v>
      </c>
      <c r="I65" s="6">
        <v>1299</v>
      </c>
      <c r="J65" s="6">
        <v>1119</v>
      </c>
    </row>
    <row r="66" spans="2:10" x14ac:dyDescent="0.25">
      <c r="B66" s="6" t="s">
        <v>236</v>
      </c>
      <c r="C66" s="6">
        <v>49</v>
      </c>
      <c r="D66" s="6">
        <v>15</v>
      </c>
      <c r="E66" s="6">
        <v>24216</v>
      </c>
      <c r="F66" s="6">
        <v>12</v>
      </c>
      <c r="G66" s="6">
        <v>494</v>
      </c>
      <c r="H66" s="6">
        <v>271</v>
      </c>
      <c r="I66" s="6">
        <v>6</v>
      </c>
      <c r="J66" s="6">
        <v>951</v>
      </c>
    </row>
    <row r="67" spans="2:10" x14ac:dyDescent="0.25">
      <c r="B67" s="6" t="s">
        <v>237</v>
      </c>
      <c r="C67" s="6">
        <v>7</v>
      </c>
      <c r="D67" s="6">
        <v>7</v>
      </c>
      <c r="E67" s="6">
        <v>2328</v>
      </c>
      <c r="F67" s="6">
        <v>6</v>
      </c>
      <c r="G67" s="6">
        <v>333</v>
      </c>
      <c r="H67" s="6">
        <v>2551</v>
      </c>
      <c r="I67" s="6">
        <v>364</v>
      </c>
      <c r="J67" s="6">
        <v>1330</v>
      </c>
    </row>
    <row r="68" spans="2:10" x14ac:dyDescent="0.25">
      <c r="B68" s="6" t="s">
        <v>238</v>
      </c>
      <c r="C68" s="6">
        <v>0</v>
      </c>
      <c r="D68" s="6">
        <v>0</v>
      </c>
      <c r="E68" s="6">
        <v>0</v>
      </c>
      <c r="F68" s="6">
        <v>0</v>
      </c>
      <c r="G68" s="6">
        <v>0</v>
      </c>
      <c r="H68" s="6">
        <v>7845</v>
      </c>
      <c r="I68" s="6">
        <v>0</v>
      </c>
      <c r="J68" s="6">
        <v>1028</v>
      </c>
    </row>
    <row r="69" spans="2:10" x14ac:dyDescent="0.25">
      <c r="B69" s="6" t="s">
        <v>328</v>
      </c>
      <c r="C69" s="6">
        <v>4</v>
      </c>
      <c r="D69" s="6">
        <v>3</v>
      </c>
      <c r="E69" s="6">
        <v>1837</v>
      </c>
      <c r="F69" s="6">
        <v>4</v>
      </c>
      <c r="G69" s="6">
        <v>459</v>
      </c>
      <c r="H69" s="6">
        <v>1319</v>
      </c>
      <c r="I69" s="6">
        <v>330</v>
      </c>
      <c r="J69" s="6">
        <v>3607</v>
      </c>
    </row>
    <row r="70" spans="2:10" x14ac:dyDescent="0.25">
      <c r="B70" s="6" t="s">
        <v>239</v>
      </c>
      <c r="C70" s="6">
        <v>0</v>
      </c>
      <c r="D70" s="6">
        <v>0</v>
      </c>
      <c r="E70" s="6">
        <v>0</v>
      </c>
      <c r="F70" s="6">
        <v>0</v>
      </c>
      <c r="G70" s="6">
        <v>0</v>
      </c>
      <c r="H70" s="6">
        <v>4008</v>
      </c>
      <c r="I70" s="6">
        <v>0</v>
      </c>
      <c r="J70" s="6">
        <v>1208</v>
      </c>
    </row>
    <row r="71" spans="2:10" x14ac:dyDescent="0.25">
      <c r="B71" s="6" t="s">
        <v>240</v>
      </c>
      <c r="C71" s="6">
        <v>7</v>
      </c>
      <c r="D71" s="6">
        <v>15</v>
      </c>
      <c r="E71" s="6">
        <v>3869</v>
      </c>
      <c r="F71" s="6">
        <v>19</v>
      </c>
      <c r="G71" s="6">
        <v>553</v>
      </c>
      <c r="H71" s="6">
        <v>4512</v>
      </c>
      <c r="I71" s="6">
        <v>645</v>
      </c>
      <c r="J71" s="6">
        <v>1383</v>
      </c>
    </row>
    <row r="72" spans="2:10" x14ac:dyDescent="0.25">
      <c r="B72" s="6" t="s">
        <v>241</v>
      </c>
      <c r="C72" s="6">
        <v>7</v>
      </c>
      <c r="D72" s="6">
        <v>6</v>
      </c>
      <c r="E72" s="6">
        <v>2485</v>
      </c>
      <c r="F72" s="6">
        <v>5</v>
      </c>
      <c r="G72" s="6">
        <v>355</v>
      </c>
      <c r="H72" s="6">
        <v>4512</v>
      </c>
      <c r="I72" s="6">
        <v>645</v>
      </c>
      <c r="J72" s="6">
        <v>1383</v>
      </c>
    </row>
    <row r="73" spans="2:10" x14ac:dyDescent="0.25">
      <c r="B73" s="6" t="s">
        <v>242</v>
      </c>
      <c r="C73" s="6">
        <v>0</v>
      </c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</row>
    <row r="74" spans="2:10" x14ac:dyDescent="0.25">
      <c r="B74" s="6" t="s">
        <v>284</v>
      </c>
      <c r="C74" s="6">
        <v>16</v>
      </c>
      <c r="D74" s="6">
        <v>6</v>
      </c>
      <c r="E74" s="6">
        <v>5643</v>
      </c>
      <c r="F74" s="6">
        <v>5</v>
      </c>
      <c r="G74" s="6">
        <v>353</v>
      </c>
      <c r="H74" s="6">
        <v>3914</v>
      </c>
      <c r="I74" s="6">
        <v>245</v>
      </c>
      <c r="J74" s="6">
        <v>936</v>
      </c>
    </row>
    <row r="75" spans="2:10" x14ac:dyDescent="0.25">
      <c r="B75" s="6" t="s">
        <v>243</v>
      </c>
      <c r="C75" s="6">
        <v>15</v>
      </c>
      <c r="D75" s="6">
        <v>13</v>
      </c>
      <c r="E75" s="6">
        <v>3017</v>
      </c>
      <c r="F75" s="6">
        <v>7</v>
      </c>
      <c r="G75" s="6">
        <v>201</v>
      </c>
      <c r="H75" s="6">
        <v>1701</v>
      </c>
      <c r="I75" s="6">
        <v>113</v>
      </c>
      <c r="J75" s="6">
        <v>2060</v>
      </c>
    </row>
    <row r="76" spans="2:10" x14ac:dyDescent="0.25">
      <c r="B76" s="6" t="s">
        <v>244</v>
      </c>
      <c r="C76" s="6">
        <v>32</v>
      </c>
      <c r="D76" s="6">
        <v>13</v>
      </c>
      <c r="E76" s="6">
        <v>6777</v>
      </c>
      <c r="F76" s="6">
        <v>6</v>
      </c>
      <c r="G76" s="6">
        <v>212</v>
      </c>
      <c r="H76" s="6">
        <v>1701</v>
      </c>
      <c r="I76" s="6">
        <v>53</v>
      </c>
      <c r="J76" s="6">
        <v>2060</v>
      </c>
    </row>
    <row r="77" spans="2:10" x14ac:dyDescent="0.25">
      <c r="B77" s="6" t="s">
        <v>245</v>
      </c>
      <c r="C77" s="6">
        <v>0</v>
      </c>
      <c r="D77" s="6">
        <v>0</v>
      </c>
      <c r="E77" s="6">
        <v>0</v>
      </c>
      <c r="F77" s="6">
        <v>0</v>
      </c>
      <c r="G77" s="6">
        <v>0</v>
      </c>
      <c r="H77" s="6">
        <v>3914</v>
      </c>
      <c r="I77" s="6">
        <v>0</v>
      </c>
      <c r="J77" s="6">
        <v>936</v>
      </c>
    </row>
    <row r="78" spans="2:10" x14ac:dyDescent="0.25">
      <c r="B78" s="6" t="s">
        <v>336</v>
      </c>
      <c r="C78" s="6">
        <v>9</v>
      </c>
      <c r="D78" s="6">
        <v>14</v>
      </c>
      <c r="E78" s="6">
        <v>5538</v>
      </c>
      <c r="F78" s="6">
        <v>16</v>
      </c>
      <c r="G78" s="6">
        <v>615</v>
      </c>
      <c r="H78" s="6">
        <v>378</v>
      </c>
      <c r="I78" s="6">
        <v>42</v>
      </c>
      <c r="J78" s="6">
        <v>852</v>
      </c>
    </row>
    <row r="79" spans="2:10" x14ac:dyDescent="0.25">
      <c r="B79" s="6" t="s">
        <v>246</v>
      </c>
      <c r="C79" s="6">
        <v>8</v>
      </c>
      <c r="D79" s="6">
        <v>21</v>
      </c>
      <c r="E79" s="6">
        <v>5413</v>
      </c>
      <c r="F79" s="6">
        <v>33</v>
      </c>
      <c r="G79" s="6">
        <v>677</v>
      </c>
      <c r="H79" s="6">
        <v>1299</v>
      </c>
      <c r="I79" s="6">
        <v>162</v>
      </c>
      <c r="J79" s="6">
        <v>1119</v>
      </c>
    </row>
    <row r="80" spans="2:10" x14ac:dyDescent="0.25">
      <c r="B80" s="6" t="s">
        <v>247</v>
      </c>
      <c r="C80" s="6">
        <v>34</v>
      </c>
      <c r="D80" s="6">
        <v>14</v>
      </c>
      <c r="E80" s="6">
        <v>16958</v>
      </c>
      <c r="F80" s="6">
        <v>15</v>
      </c>
      <c r="G80" s="6">
        <v>499</v>
      </c>
      <c r="H80" s="6">
        <v>9553</v>
      </c>
      <c r="I80" s="6">
        <v>281</v>
      </c>
      <c r="J80" s="6">
        <v>929</v>
      </c>
    </row>
    <row r="81" spans="2:10" x14ac:dyDescent="0.25">
      <c r="B81" s="6" t="s">
        <v>248</v>
      </c>
      <c r="C81" s="6">
        <v>7</v>
      </c>
      <c r="D81" s="6">
        <v>10</v>
      </c>
      <c r="E81" s="6">
        <v>2932</v>
      </c>
      <c r="F81" s="6">
        <v>8</v>
      </c>
      <c r="G81" s="6">
        <v>419</v>
      </c>
      <c r="H81" s="6">
        <v>1299</v>
      </c>
      <c r="I81" s="6">
        <v>186</v>
      </c>
      <c r="J81" s="6">
        <v>1119</v>
      </c>
    </row>
    <row r="82" spans="2:10" x14ac:dyDescent="0.25">
      <c r="B82" s="6" t="s">
        <v>171</v>
      </c>
      <c r="C82" s="6">
        <v>0</v>
      </c>
      <c r="D82" s="6">
        <v>0</v>
      </c>
      <c r="E82" s="6">
        <v>0</v>
      </c>
      <c r="F82" s="6">
        <v>0</v>
      </c>
      <c r="G82" s="6">
        <v>0</v>
      </c>
      <c r="H82" s="6">
        <v>969</v>
      </c>
      <c r="I82" s="6">
        <v>0</v>
      </c>
      <c r="J82" s="6">
        <v>1512</v>
      </c>
    </row>
    <row r="83" spans="2:10" x14ac:dyDescent="0.25">
      <c r="B83" s="6" t="s">
        <v>250</v>
      </c>
      <c r="C83" s="6">
        <v>0</v>
      </c>
      <c r="D83" s="6">
        <v>0</v>
      </c>
      <c r="E83" s="6">
        <v>0</v>
      </c>
      <c r="F83" s="6">
        <v>0</v>
      </c>
      <c r="G83" s="6">
        <v>0</v>
      </c>
      <c r="H83" s="6">
        <v>4052</v>
      </c>
      <c r="I83" s="6">
        <v>0</v>
      </c>
      <c r="J83" s="6">
        <v>1092</v>
      </c>
    </row>
    <row r="84" spans="2:10" x14ac:dyDescent="0.25">
      <c r="B84" s="6" t="s">
        <v>251</v>
      </c>
      <c r="C84" s="6">
        <v>0</v>
      </c>
      <c r="D84" s="6">
        <v>0</v>
      </c>
      <c r="E84" s="6">
        <v>0</v>
      </c>
      <c r="F84" s="6">
        <v>0</v>
      </c>
      <c r="G84" s="6">
        <v>0</v>
      </c>
      <c r="H84" s="6">
        <v>1701</v>
      </c>
      <c r="I84" s="6">
        <v>0</v>
      </c>
      <c r="J84" s="6">
        <v>2060</v>
      </c>
    </row>
    <row r="85" spans="2:10" x14ac:dyDescent="0.25">
      <c r="B85" s="6" t="s">
        <v>252</v>
      </c>
      <c r="C85" s="6">
        <v>17</v>
      </c>
      <c r="D85" s="6">
        <v>15</v>
      </c>
      <c r="E85" s="6">
        <v>7546</v>
      </c>
      <c r="F85" s="6">
        <v>17</v>
      </c>
      <c r="G85" s="6">
        <v>444</v>
      </c>
      <c r="H85" s="6">
        <v>3914</v>
      </c>
      <c r="I85" s="6">
        <v>230</v>
      </c>
      <c r="J85" s="6">
        <v>936</v>
      </c>
    </row>
    <row r="86" spans="2:10" x14ac:dyDescent="0.25">
      <c r="B86" s="6" t="s">
        <v>221</v>
      </c>
      <c r="C86" s="6">
        <v>0</v>
      </c>
      <c r="D86" s="6">
        <v>0</v>
      </c>
      <c r="E86" s="6">
        <v>0</v>
      </c>
      <c r="F86" s="6">
        <v>0</v>
      </c>
      <c r="G86" s="6">
        <v>0</v>
      </c>
      <c r="H86" s="6">
        <v>3245</v>
      </c>
      <c r="I86" s="6">
        <v>0</v>
      </c>
      <c r="J86" s="6">
        <v>2107</v>
      </c>
    </row>
    <row r="87" spans="2:10" x14ac:dyDescent="0.25">
      <c r="B87" s="6" t="s">
        <v>253</v>
      </c>
      <c r="C87" s="6">
        <v>0</v>
      </c>
      <c r="D87" s="6">
        <v>0</v>
      </c>
      <c r="E87" s="6">
        <v>0</v>
      </c>
      <c r="F87" s="6">
        <v>0</v>
      </c>
      <c r="G87" s="6">
        <v>0</v>
      </c>
      <c r="H87" s="6">
        <v>2527</v>
      </c>
      <c r="I87" s="6">
        <v>0</v>
      </c>
      <c r="J87" s="6">
        <v>1091</v>
      </c>
    </row>
    <row r="88" spans="2:10" x14ac:dyDescent="0.25">
      <c r="B88" s="6" t="s">
        <v>254</v>
      </c>
      <c r="C88" s="6">
        <v>2</v>
      </c>
      <c r="D88" s="6">
        <v>50</v>
      </c>
      <c r="E88" s="6">
        <v>508</v>
      </c>
      <c r="F88" s="6">
        <v>39</v>
      </c>
      <c r="G88" s="6">
        <v>254</v>
      </c>
      <c r="H88" s="6">
        <v>2527</v>
      </c>
      <c r="I88" s="6">
        <v>1264</v>
      </c>
      <c r="J88" s="6">
        <v>1091</v>
      </c>
    </row>
    <row r="89" spans="2:10" x14ac:dyDescent="0.25">
      <c r="B89" s="6" t="s">
        <v>167</v>
      </c>
      <c r="C89" s="6">
        <v>5</v>
      </c>
      <c r="D89" s="6">
        <v>13</v>
      </c>
      <c r="E89" s="6">
        <v>1290</v>
      </c>
      <c r="F89" s="6">
        <v>7</v>
      </c>
      <c r="G89" s="6">
        <v>258</v>
      </c>
      <c r="H89" s="6">
        <v>969</v>
      </c>
      <c r="I89" s="6">
        <v>194</v>
      </c>
      <c r="J89" s="6">
        <v>1512</v>
      </c>
    </row>
    <row r="90" spans="2:10" x14ac:dyDescent="0.25">
      <c r="B90" s="6" t="s">
        <v>255</v>
      </c>
      <c r="C90" s="6">
        <v>44</v>
      </c>
      <c r="D90" s="6">
        <v>14</v>
      </c>
      <c r="E90" s="6">
        <v>29535</v>
      </c>
      <c r="F90" s="6">
        <v>15</v>
      </c>
      <c r="G90" s="6">
        <v>671</v>
      </c>
      <c r="H90" s="6">
        <v>1299</v>
      </c>
      <c r="I90" s="6">
        <v>30</v>
      </c>
      <c r="J90" s="6">
        <v>1119</v>
      </c>
    </row>
    <row r="91" spans="2:10" x14ac:dyDescent="0.25">
      <c r="B91" s="6" t="s">
        <v>256</v>
      </c>
      <c r="C91" s="6">
        <v>8</v>
      </c>
      <c r="D91" s="6">
        <v>7</v>
      </c>
      <c r="E91" s="6">
        <v>4280</v>
      </c>
      <c r="F91" s="6">
        <v>9</v>
      </c>
      <c r="G91" s="6">
        <v>535</v>
      </c>
      <c r="H91" s="6">
        <v>4008</v>
      </c>
      <c r="I91" s="6">
        <v>501</v>
      </c>
      <c r="J91" s="6">
        <v>1208</v>
      </c>
    </row>
    <row r="92" spans="2:10" x14ac:dyDescent="0.25">
      <c r="B92" s="6" t="s">
        <v>257</v>
      </c>
      <c r="C92" s="6">
        <v>5</v>
      </c>
      <c r="D92" s="6">
        <v>3</v>
      </c>
      <c r="E92" s="6">
        <v>3016</v>
      </c>
      <c r="F92" s="6">
        <v>6</v>
      </c>
      <c r="G92" s="6">
        <v>603</v>
      </c>
      <c r="H92" s="6">
        <v>3245</v>
      </c>
      <c r="I92" s="6">
        <v>649</v>
      </c>
      <c r="J92" s="6">
        <v>2107</v>
      </c>
    </row>
    <row r="93" spans="2:10" x14ac:dyDescent="0.25">
      <c r="B93" s="6" t="s">
        <v>258</v>
      </c>
      <c r="C93" s="6">
        <v>0</v>
      </c>
      <c r="D93" s="6">
        <v>0</v>
      </c>
      <c r="E93" s="6">
        <v>0</v>
      </c>
      <c r="F93" s="6">
        <v>0</v>
      </c>
      <c r="G93" s="6">
        <v>0</v>
      </c>
      <c r="H93" s="6">
        <v>7077</v>
      </c>
      <c r="I93" s="6">
        <v>0</v>
      </c>
      <c r="J93" s="6">
        <v>1186</v>
      </c>
    </row>
    <row r="94" spans="2:10" x14ac:dyDescent="0.25">
      <c r="B94" s="6" t="s">
        <v>199</v>
      </c>
      <c r="C94" s="6">
        <v>1</v>
      </c>
      <c r="D94" s="6">
        <v>5</v>
      </c>
      <c r="E94" s="6">
        <v>840</v>
      </c>
      <c r="F94" s="6">
        <v>6</v>
      </c>
      <c r="G94" s="6">
        <v>840</v>
      </c>
      <c r="H94" s="6">
        <v>8351</v>
      </c>
      <c r="I94" s="6">
        <v>8351</v>
      </c>
      <c r="J94" s="6">
        <v>1052</v>
      </c>
    </row>
    <row r="95" spans="2:10" x14ac:dyDescent="0.25">
      <c r="B95" s="6" t="s">
        <v>259</v>
      </c>
      <c r="C95" s="6">
        <v>0</v>
      </c>
      <c r="D95" s="6">
        <v>0</v>
      </c>
      <c r="E95" s="6">
        <v>0</v>
      </c>
      <c r="F95" s="6">
        <v>0</v>
      </c>
      <c r="G95" s="6">
        <v>0</v>
      </c>
      <c r="H95" s="6">
        <v>4512</v>
      </c>
      <c r="I95" s="6">
        <v>0</v>
      </c>
      <c r="J95" s="6">
        <v>1383</v>
      </c>
    </row>
    <row r="96" spans="2:10" x14ac:dyDescent="0.25">
      <c r="B96" s="6" t="s">
        <v>260</v>
      </c>
      <c r="C96" s="6">
        <v>8</v>
      </c>
      <c r="D96" s="6">
        <v>6</v>
      </c>
      <c r="E96" s="6">
        <v>3499</v>
      </c>
      <c r="F96" s="6">
        <v>7</v>
      </c>
      <c r="G96" s="6">
        <v>437</v>
      </c>
      <c r="H96" s="6">
        <v>4052</v>
      </c>
      <c r="I96" s="6">
        <v>507</v>
      </c>
      <c r="J96" s="6">
        <v>1092</v>
      </c>
    </row>
    <row r="97" spans="2:10" x14ac:dyDescent="0.25">
      <c r="B97" s="6" t="s">
        <v>261</v>
      </c>
      <c r="C97" s="6">
        <v>6</v>
      </c>
      <c r="D97" s="6">
        <v>30</v>
      </c>
      <c r="E97" s="6">
        <v>6645</v>
      </c>
      <c r="F97" s="6">
        <v>48</v>
      </c>
      <c r="G97" s="6">
        <v>1108</v>
      </c>
      <c r="H97" s="6">
        <v>7845</v>
      </c>
      <c r="I97" s="6">
        <v>1308</v>
      </c>
      <c r="J97" s="6">
        <v>1028</v>
      </c>
    </row>
    <row r="98" spans="2:10" x14ac:dyDescent="0.25">
      <c r="B98" s="6" t="s">
        <v>262</v>
      </c>
      <c r="C98" s="6">
        <v>11</v>
      </c>
      <c r="D98" s="6">
        <v>4</v>
      </c>
      <c r="E98" s="6">
        <v>10414</v>
      </c>
      <c r="F98" s="6">
        <v>9</v>
      </c>
      <c r="G98" s="6">
        <v>947</v>
      </c>
      <c r="H98" s="6">
        <v>4052</v>
      </c>
      <c r="I98" s="6">
        <v>368</v>
      </c>
      <c r="J98" s="6">
        <v>1092</v>
      </c>
    </row>
    <row r="99" spans="2:10" x14ac:dyDescent="0.25">
      <c r="B99" s="6" t="s">
        <v>329</v>
      </c>
      <c r="C99" s="6">
        <v>12</v>
      </c>
      <c r="D99" s="6">
        <v>5</v>
      </c>
      <c r="E99" s="6">
        <v>7780</v>
      </c>
      <c r="F99" s="6">
        <v>7</v>
      </c>
      <c r="G99" s="6">
        <v>648</v>
      </c>
      <c r="H99" s="6">
        <v>1319</v>
      </c>
      <c r="I99" s="6">
        <v>110</v>
      </c>
      <c r="J99" s="6">
        <v>3607</v>
      </c>
    </row>
    <row r="100" spans="2:10" x14ac:dyDescent="0.25">
      <c r="B100" s="6" t="s">
        <v>168</v>
      </c>
      <c r="C100" s="6">
        <v>24</v>
      </c>
      <c r="D100" s="6">
        <v>7</v>
      </c>
      <c r="E100" s="6">
        <v>12086</v>
      </c>
      <c r="F100" s="6">
        <v>6</v>
      </c>
      <c r="G100" s="6">
        <v>504</v>
      </c>
      <c r="H100" s="6">
        <v>969</v>
      </c>
      <c r="I100" s="6">
        <v>40</v>
      </c>
      <c r="J100" s="6">
        <v>1512</v>
      </c>
    </row>
    <row r="101" spans="2:10" x14ac:dyDescent="0.25">
      <c r="B101" s="6" t="s">
        <v>263</v>
      </c>
      <c r="C101" s="6">
        <v>33</v>
      </c>
      <c r="D101" s="6">
        <v>13</v>
      </c>
      <c r="E101" s="6">
        <v>18148</v>
      </c>
      <c r="F101" s="6">
        <v>16</v>
      </c>
      <c r="G101" s="6">
        <v>550</v>
      </c>
      <c r="H101" s="6">
        <v>2314</v>
      </c>
      <c r="I101" s="6">
        <v>70</v>
      </c>
      <c r="J101" s="6">
        <v>878</v>
      </c>
    </row>
    <row r="102" spans="2:10" x14ac:dyDescent="0.25">
      <c r="B102" s="6" t="s">
        <v>337</v>
      </c>
      <c r="C102" s="6">
        <v>0</v>
      </c>
      <c r="D102" s="6">
        <v>0</v>
      </c>
      <c r="E102" s="6">
        <v>0</v>
      </c>
      <c r="F102" s="6">
        <v>0</v>
      </c>
      <c r="G102" s="6">
        <v>0</v>
      </c>
      <c r="H102" s="6">
        <v>378</v>
      </c>
      <c r="I102" s="6">
        <v>0</v>
      </c>
      <c r="J102" s="6">
        <v>852</v>
      </c>
    </row>
    <row r="103" spans="2:10" x14ac:dyDescent="0.25">
      <c r="B103" s="6" t="s">
        <v>264</v>
      </c>
      <c r="C103" s="6">
        <v>2</v>
      </c>
      <c r="D103" s="6">
        <v>33</v>
      </c>
      <c r="E103" s="6">
        <v>920</v>
      </c>
      <c r="F103" s="6">
        <v>26</v>
      </c>
      <c r="G103" s="6">
        <v>460</v>
      </c>
      <c r="H103" s="6">
        <v>7077</v>
      </c>
      <c r="I103" s="6">
        <v>3539</v>
      </c>
      <c r="J103" s="6">
        <v>1186</v>
      </c>
    </row>
    <row r="104" spans="2:10" x14ac:dyDescent="0.25">
      <c r="B104" s="6" t="s">
        <v>265</v>
      </c>
      <c r="C104" s="6">
        <v>0</v>
      </c>
      <c r="D104" s="6">
        <v>0</v>
      </c>
      <c r="E104" s="6">
        <v>0</v>
      </c>
      <c r="F104" s="6">
        <v>0</v>
      </c>
      <c r="G104" s="6">
        <v>0</v>
      </c>
      <c r="H104" s="6">
        <v>3501</v>
      </c>
      <c r="I104" s="6">
        <v>0</v>
      </c>
      <c r="J104" s="6">
        <v>665</v>
      </c>
    </row>
    <row r="105" spans="2:10" x14ac:dyDescent="0.25">
      <c r="B105" s="6" t="s">
        <v>212</v>
      </c>
      <c r="C105" s="6">
        <v>0</v>
      </c>
      <c r="D105" s="6">
        <v>0</v>
      </c>
      <c r="E105" s="6">
        <v>0</v>
      </c>
      <c r="F105" s="6">
        <v>0</v>
      </c>
      <c r="G105" s="6">
        <v>0</v>
      </c>
      <c r="H105" s="6">
        <v>0</v>
      </c>
      <c r="I105" s="6">
        <v>0</v>
      </c>
      <c r="J105" s="6">
        <v>0</v>
      </c>
    </row>
    <row r="106" spans="2:10" x14ac:dyDescent="0.25">
      <c r="B106" s="6" t="s">
        <v>267</v>
      </c>
      <c r="C106" s="6">
        <v>0</v>
      </c>
      <c r="D106" s="6">
        <v>0</v>
      </c>
      <c r="E106" s="6">
        <v>0</v>
      </c>
      <c r="F106" s="6">
        <v>0</v>
      </c>
      <c r="G106" s="6">
        <v>0</v>
      </c>
      <c r="H106" s="6">
        <v>3245</v>
      </c>
      <c r="I106" s="6">
        <v>0</v>
      </c>
      <c r="J106" s="6">
        <v>2107</v>
      </c>
    </row>
    <row r="107" spans="2:10" x14ac:dyDescent="0.25">
      <c r="B107" s="6" t="s">
        <v>268</v>
      </c>
      <c r="C107" s="6">
        <v>0</v>
      </c>
      <c r="D107" s="6">
        <v>0</v>
      </c>
      <c r="E107" s="6">
        <v>0</v>
      </c>
      <c r="F107" s="6">
        <v>0</v>
      </c>
      <c r="G107" s="6">
        <v>0</v>
      </c>
      <c r="H107" s="6">
        <v>4512</v>
      </c>
      <c r="I107" s="6">
        <v>0</v>
      </c>
      <c r="J107" s="6">
        <v>1383</v>
      </c>
    </row>
    <row r="108" spans="2:10" x14ac:dyDescent="0.25">
      <c r="B108" s="6" t="s">
        <v>269</v>
      </c>
      <c r="C108" s="6">
        <v>14</v>
      </c>
      <c r="D108" s="6">
        <v>15</v>
      </c>
      <c r="E108" s="6">
        <v>6292</v>
      </c>
      <c r="F108" s="6">
        <v>16</v>
      </c>
      <c r="G108" s="6">
        <v>449</v>
      </c>
      <c r="H108" s="6">
        <v>271</v>
      </c>
      <c r="I108" s="6">
        <v>19</v>
      </c>
      <c r="J108" s="6">
        <v>951</v>
      </c>
    </row>
    <row r="109" spans="2:10" x14ac:dyDescent="0.25">
      <c r="B109" s="6" t="s">
        <v>270</v>
      </c>
      <c r="C109" s="6">
        <v>9</v>
      </c>
      <c r="D109" s="6">
        <v>3</v>
      </c>
      <c r="E109" s="6">
        <v>6691</v>
      </c>
      <c r="F109" s="6">
        <v>6</v>
      </c>
      <c r="G109" s="6">
        <v>743</v>
      </c>
      <c r="H109" s="6">
        <v>4008</v>
      </c>
      <c r="I109" s="6">
        <v>445</v>
      </c>
      <c r="J109" s="6">
        <v>1208</v>
      </c>
    </row>
    <row r="110" spans="2:10" x14ac:dyDescent="0.25">
      <c r="B110" s="6" t="s">
        <v>195</v>
      </c>
      <c r="C110" s="6">
        <v>28</v>
      </c>
      <c r="D110" s="6">
        <v>9</v>
      </c>
      <c r="E110" s="6">
        <v>16877</v>
      </c>
      <c r="F110" s="6">
        <v>8</v>
      </c>
      <c r="G110" s="6">
        <v>603</v>
      </c>
      <c r="H110" s="6">
        <v>8351</v>
      </c>
      <c r="I110" s="6">
        <v>298</v>
      </c>
      <c r="J110" s="6">
        <v>1052</v>
      </c>
    </row>
    <row r="111" spans="2:10" x14ac:dyDescent="0.25">
      <c r="B111" s="6" t="s">
        <v>338</v>
      </c>
      <c r="C111" s="6">
        <v>0</v>
      </c>
      <c r="D111" s="6">
        <v>0</v>
      </c>
      <c r="E111" s="6">
        <v>0</v>
      </c>
      <c r="F111" s="6">
        <v>0</v>
      </c>
      <c r="G111" s="6">
        <v>0</v>
      </c>
      <c r="H111" s="6">
        <v>378</v>
      </c>
      <c r="I111" s="6">
        <v>0</v>
      </c>
      <c r="J111" s="6">
        <v>852</v>
      </c>
    </row>
    <row r="112" spans="2:10" x14ac:dyDescent="0.25">
      <c r="B112" s="6" t="s">
        <v>196</v>
      </c>
      <c r="C112" s="6">
        <v>3</v>
      </c>
      <c r="D112" s="6">
        <v>7</v>
      </c>
      <c r="E112" s="6">
        <v>2438</v>
      </c>
      <c r="F112" s="6">
        <v>14</v>
      </c>
      <c r="G112" s="6">
        <v>813</v>
      </c>
      <c r="H112" s="6">
        <v>8351</v>
      </c>
      <c r="I112" s="6">
        <v>2784</v>
      </c>
      <c r="J112" s="6">
        <v>1052</v>
      </c>
    </row>
    <row r="113" spans="2:10" x14ac:dyDescent="0.25">
      <c r="B113" s="6" t="s">
        <v>166</v>
      </c>
      <c r="C113" s="6">
        <v>0</v>
      </c>
      <c r="D113" s="6">
        <v>0</v>
      </c>
      <c r="E113" s="6">
        <v>0</v>
      </c>
      <c r="F113" s="6">
        <v>0</v>
      </c>
      <c r="G113" s="6">
        <v>0</v>
      </c>
      <c r="H113" s="6">
        <v>969</v>
      </c>
      <c r="I113" s="6">
        <v>0</v>
      </c>
      <c r="J113" s="6">
        <v>1512</v>
      </c>
    </row>
    <row r="114" spans="2:10" x14ac:dyDescent="0.25">
      <c r="B114" s="6" t="s">
        <v>271</v>
      </c>
      <c r="C114" s="6">
        <v>0</v>
      </c>
      <c r="D114" s="6">
        <v>0</v>
      </c>
      <c r="E114" s="6">
        <v>0</v>
      </c>
      <c r="F114" s="6">
        <v>0</v>
      </c>
      <c r="G114" s="6">
        <v>0</v>
      </c>
      <c r="H114" s="6">
        <v>3501</v>
      </c>
      <c r="I114" s="6">
        <v>0</v>
      </c>
      <c r="J114" s="6">
        <v>665</v>
      </c>
    </row>
    <row r="115" spans="2:10" x14ac:dyDescent="0.25">
      <c r="B115" s="6" t="s">
        <v>272</v>
      </c>
      <c r="C115" s="6">
        <v>0</v>
      </c>
      <c r="D115" s="6">
        <v>0</v>
      </c>
      <c r="E115" s="6">
        <v>0</v>
      </c>
      <c r="F115" s="6">
        <v>0</v>
      </c>
      <c r="G115" s="6">
        <v>0</v>
      </c>
      <c r="H115" s="6">
        <v>0</v>
      </c>
      <c r="I115" s="6">
        <v>0</v>
      </c>
      <c r="J115" s="6">
        <v>0</v>
      </c>
    </row>
    <row r="116" spans="2:10" x14ac:dyDescent="0.25">
      <c r="B116" s="6" t="s">
        <v>339</v>
      </c>
      <c r="C116" s="6">
        <v>5</v>
      </c>
      <c r="D116" s="6">
        <v>5</v>
      </c>
      <c r="E116" s="6">
        <v>2631</v>
      </c>
      <c r="F116" s="6">
        <v>6</v>
      </c>
      <c r="G116" s="6">
        <v>526</v>
      </c>
      <c r="H116" s="6">
        <v>378</v>
      </c>
      <c r="I116" s="6">
        <v>76</v>
      </c>
      <c r="J116" s="6">
        <v>852</v>
      </c>
    </row>
    <row r="117" spans="2:10" x14ac:dyDescent="0.25">
      <c r="B117" s="6" t="s">
        <v>273</v>
      </c>
      <c r="C117" s="6">
        <v>4</v>
      </c>
      <c r="D117" s="6">
        <v>10</v>
      </c>
      <c r="E117" s="6">
        <v>1108</v>
      </c>
      <c r="F117" s="6">
        <v>6</v>
      </c>
      <c r="G117" s="6">
        <v>277</v>
      </c>
      <c r="H117" s="6">
        <v>271</v>
      </c>
      <c r="I117" s="6">
        <v>68</v>
      </c>
      <c r="J117" s="6">
        <v>951</v>
      </c>
    </row>
    <row r="118" spans="2:10" x14ac:dyDescent="0.25">
      <c r="B118" s="6" t="s">
        <v>274</v>
      </c>
      <c r="C118" s="6">
        <v>0</v>
      </c>
      <c r="D118" s="6">
        <v>0</v>
      </c>
      <c r="E118" s="6">
        <v>0</v>
      </c>
      <c r="F118" s="6">
        <v>0</v>
      </c>
      <c r="G118" s="6">
        <v>0</v>
      </c>
      <c r="H118" s="6">
        <v>0</v>
      </c>
      <c r="I118" s="6">
        <v>0</v>
      </c>
      <c r="J118" s="6">
        <v>0</v>
      </c>
    </row>
    <row r="119" spans="2:10" x14ac:dyDescent="0.25">
      <c r="B119" s="6" t="s">
        <v>276</v>
      </c>
      <c r="C119" s="6">
        <v>1</v>
      </c>
      <c r="D119" s="6">
        <v>50</v>
      </c>
      <c r="E119" s="6">
        <v>450</v>
      </c>
      <c r="F119" s="6">
        <v>50</v>
      </c>
      <c r="G119" s="6">
        <v>450</v>
      </c>
      <c r="H119" s="6">
        <v>7077</v>
      </c>
      <c r="I119" s="6">
        <v>7077</v>
      </c>
      <c r="J119" s="6">
        <v>1186</v>
      </c>
    </row>
    <row r="120" spans="2:10" x14ac:dyDescent="0.25">
      <c r="B120" s="6" t="s">
        <v>281</v>
      </c>
      <c r="C120" s="6">
        <v>4</v>
      </c>
      <c r="D120" s="6">
        <v>6</v>
      </c>
      <c r="E120" s="6">
        <v>3443</v>
      </c>
      <c r="F120" s="6">
        <v>10</v>
      </c>
      <c r="G120" s="6">
        <v>861</v>
      </c>
      <c r="H120" s="6">
        <v>2551</v>
      </c>
      <c r="I120" s="6">
        <v>638</v>
      </c>
      <c r="J120" s="6">
        <v>1330</v>
      </c>
    </row>
    <row r="121" spans="2:10" x14ac:dyDescent="0.25">
      <c r="B121" s="6" t="s">
        <v>277</v>
      </c>
      <c r="C121" s="6">
        <v>0</v>
      </c>
      <c r="D121" s="6">
        <v>0</v>
      </c>
      <c r="E121" s="6">
        <v>0</v>
      </c>
      <c r="F121" s="6">
        <v>0</v>
      </c>
      <c r="G121" s="6">
        <v>0</v>
      </c>
      <c r="H121" s="6">
        <v>0</v>
      </c>
      <c r="I121" s="6">
        <v>0</v>
      </c>
      <c r="J121" s="6">
        <v>0</v>
      </c>
    </row>
    <row r="122" spans="2:10" x14ac:dyDescent="0.25">
      <c r="B122" s="6" t="s">
        <v>278</v>
      </c>
      <c r="C122" s="6">
        <v>0</v>
      </c>
      <c r="D122" s="6">
        <v>0</v>
      </c>
      <c r="E122" s="6">
        <v>0</v>
      </c>
      <c r="F122" s="6">
        <v>0</v>
      </c>
      <c r="G122" s="6">
        <v>0</v>
      </c>
      <c r="H122" s="6">
        <v>7845</v>
      </c>
      <c r="I122" s="6">
        <v>0</v>
      </c>
      <c r="J122" s="6">
        <v>1028</v>
      </c>
    </row>
    <row r="123" spans="2:10" x14ac:dyDescent="0.25">
      <c r="B123" s="6" t="s">
        <v>340</v>
      </c>
      <c r="C123" s="6">
        <v>0</v>
      </c>
      <c r="D123" s="6">
        <v>0</v>
      </c>
      <c r="E123" s="6">
        <v>0</v>
      </c>
      <c r="F123" s="6">
        <v>0</v>
      </c>
      <c r="G123" s="6">
        <v>0</v>
      </c>
      <c r="H123" s="6">
        <v>378</v>
      </c>
      <c r="I123" s="6">
        <v>0</v>
      </c>
      <c r="J123" s="6">
        <v>852</v>
      </c>
    </row>
    <row r="124" spans="2:10" x14ac:dyDescent="0.25">
      <c r="B124" s="6" t="s">
        <v>279</v>
      </c>
      <c r="C124" s="6">
        <v>46</v>
      </c>
      <c r="D124" s="6">
        <v>14</v>
      </c>
      <c r="E124" s="6">
        <v>36687</v>
      </c>
      <c r="F124" s="6">
        <v>19</v>
      </c>
      <c r="G124" s="6">
        <v>798</v>
      </c>
      <c r="H124" s="6">
        <v>7845</v>
      </c>
      <c r="I124" s="6">
        <v>171</v>
      </c>
      <c r="J124" s="6">
        <v>1028</v>
      </c>
    </row>
    <row r="125" spans="2:10" x14ac:dyDescent="0.25">
      <c r="B125" s="6" t="s">
        <v>280</v>
      </c>
      <c r="C125" s="6">
        <v>5</v>
      </c>
      <c r="D125" s="6">
        <v>25</v>
      </c>
      <c r="E125" s="6">
        <v>2598</v>
      </c>
      <c r="F125" s="6">
        <v>18</v>
      </c>
      <c r="G125" s="6">
        <v>520</v>
      </c>
      <c r="H125" s="6">
        <v>271</v>
      </c>
      <c r="I125" s="6">
        <v>54</v>
      </c>
      <c r="J125" s="6">
        <v>951</v>
      </c>
    </row>
    <row r="126" spans="2:10" x14ac:dyDescent="0.25">
      <c r="B126" s="6" t="s">
        <v>282</v>
      </c>
      <c r="C126" s="6">
        <v>10</v>
      </c>
      <c r="D126" s="6">
        <v>7</v>
      </c>
      <c r="E126" s="6">
        <v>2902</v>
      </c>
      <c r="F126" s="6">
        <v>6</v>
      </c>
      <c r="G126" s="6">
        <v>290</v>
      </c>
      <c r="H126" s="6">
        <v>3914</v>
      </c>
      <c r="I126" s="6">
        <v>391</v>
      </c>
      <c r="J126" s="6">
        <v>936</v>
      </c>
    </row>
    <row r="127" spans="2:10" x14ac:dyDescent="0.25">
      <c r="B127" s="6" t="s">
        <v>283</v>
      </c>
      <c r="C127" s="6">
        <v>0</v>
      </c>
      <c r="D127" s="6">
        <v>0</v>
      </c>
      <c r="E127" s="6">
        <v>0</v>
      </c>
      <c r="F127" s="6">
        <v>0</v>
      </c>
      <c r="G127" s="6">
        <v>0</v>
      </c>
      <c r="H127" s="6">
        <v>271</v>
      </c>
      <c r="I127" s="6">
        <v>0</v>
      </c>
      <c r="J127" s="6">
        <v>951</v>
      </c>
    </row>
    <row r="128" spans="2:10" x14ac:dyDescent="0.25">
      <c r="B128" s="6" t="s">
        <v>341</v>
      </c>
      <c r="C128" s="6">
        <v>1</v>
      </c>
      <c r="D128" s="6">
        <v>5</v>
      </c>
      <c r="E128" s="6">
        <v>1085</v>
      </c>
      <c r="F128" s="6">
        <v>7</v>
      </c>
      <c r="G128" s="6">
        <v>1085</v>
      </c>
      <c r="H128" s="6">
        <v>378</v>
      </c>
      <c r="I128" s="6">
        <v>378</v>
      </c>
      <c r="J128" s="6">
        <v>852</v>
      </c>
    </row>
    <row r="129" spans="2:10" x14ac:dyDescent="0.25">
      <c r="B129" s="6" t="s">
        <v>285</v>
      </c>
      <c r="C129" s="6">
        <v>12</v>
      </c>
      <c r="D129" s="6">
        <v>5</v>
      </c>
      <c r="E129" s="6">
        <v>6050</v>
      </c>
      <c r="F129" s="6">
        <v>5</v>
      </c>
      <c r="G129" s="6">
        <v>504</v>
      </c>
      <c r="H129" s="6">
        <v>3245</v>
      </c>
      <c r="I129" s="6">
        <v>270</v>
      </c>
      <c r="J129" s="6">
        <v>2107</v>
      </c>
    </row>
    <row r="130" spans="2:10" x14ac:dyDescent="0.25">
      <c r="B130" s="6" t="s">
        <v>286</v>
      </c>
      <c r="C130" s="6">
        <v>0</v>
      </c>
      <c r="D130" s="6">
        <v>0</v>
      </c>
      <c r="E130" s="6">
        <v>0</v>
      </c>
      <c r="F130" s="6">
        <v>0</v>
      </c>
      <c r="G130" s="6">
        <v>0</v>
      </c>
      <c r="H130" s="6">
        <v>3914</v>
      </c>
      <c r="I130" s="6">
        <v>0</v>
      </c>
      <c r="J130" s="6">
        <v>936</v>
      </c>
    </row>
    <row r="131" spans="2:10" x14ac:dyDescent="0.25">
      <c r="B131" s="6" t="s">
        <v>287</v>
      </c>
      <c r="C131" s="6">
        <v>0</v>
      </c>
      <c r="D131" s="6">
        <v>0</v>
      </c>
      <c r="E131" s="6">
        <v>0</v>
      </c>
      <c r="F131" s="6">
        <v>0</v>
      </c>
      <c r="G131" s="6">
        <v>0</v>
      </c>
      <c r="H131" s="6">
        <v>7077</v>
      </c>
      <c r="I131" s="6">
        <v>0</v>
      </c>
      <c r="J131" s="6">
        <v>1186</v>
      </c>
    </row>
    <row r="132" spans="2:10" x14ac:dyDescent="0.25">
      <c r="B132" s="6" t="s">
        <v>249</v>
      </c>
      <c r="C132" s="6">
        <v>0</v>
      </c>
      <c r="D132" s="6">
        <v>0</v>
      </c>
      <c r="E132" s="6">
        <v>0</v>
      </c>
      <c r="F132" s="6">
        <v>0</v>
      </c>
      <c r="G132" s="6">
        <v>0</v>
      </c>
      <c r="H132" s="6">
        <v>1701</v>
      </c>
      <c r="I132" s="6">
        <v>0</v>
      </c>
      <c r="J132" s="6">
        <v>2060</v>
      </c>
    </row>
    <row r="133" spans="2:10" x14ac:dyDescent="0.25">
      <c r="B133" s="6" t="s">
        <v>288</v>
      </c>
      <c r="C133" s="6">
        <v>4</v>
      </c>
      <c r="D133" s="6">
        <v>8</v>
      </c>
      <c r="E133" s="6">
        <v>1694</v>
      </c>
      <c r="F133" s="6">
        <v>8</v>
      </c>
      <c r="G133" s="6">
        <v>423</v>
      </c>
      <c r="H133" s="6">
        <v>4052</v>
      </c>
      <c r="I133" s="6">
        <v>1013</v>
      </c>
      <c r="J133" s="6">
        <v>1092</v>
      </c>
    </row>
    <row r="134" spans="2:10" x14ac:dyDescent="0.25">
      <c r="B134" s="6" t="s">
        <v>289</v>
      </c>
      <c r="C134" s="6">
        <v>17</v>
      </c>
      <c r="D134" s="6">
        <v>15</v>
      </c>
      <c r="E134" s="6">
        <v>8375</v>
      </c>
      <c r="F134" s="6">
        <v>19</v>
      </c>
      <c r="G134" s="6">
        <v>493</v>
      </c>
      <c r="H134" s="6">
        <v>4052</v>
      </c>
      <c r="I134" s="6">
        <v>238</v>
      </c>
      <c r="J134" s="6">
        <v>1092</v>
      </c>
    </row>
    <row r="135" spans="2:10" x14ac:dyDescent="0.25">
      <c r="B135" s="6" t="s">
        <v>197</v>
      </c>
      <c r="C135" s="6">
        <v>0</v>
      </c>
      <c r="D135" s="6">
        <v>0</v>
      </c>
      <c r="E135" s="6">
        <v>0</v>
      </c>
      <c r="F135" s="6">
        <v>0</v>
      </c>
      <c r="G135" s="6">
        <v>0</v>
      </c>
      <c r="H135" s="6">
        <v>8351</v>
      </c>
      <c r="I135" s="6">
        <v>0</v>
      </c>
      <c r="J135" s="6">
        <v>1052</v>
      </c>
    </row>
    <row r="136" spans="2:10" x14ac:dyDescent="0.25">
      <c r="B136" s="6" t="s">
        <v>290</v>
      </c>
      <c r="C136" s="6">
        <v>15</v>
      </c>
      <c r="D136" s="6">
        <v>16</v>
      </c>
      <c r="E136" s="6">
        <v>4840</v>
      </c>
      <c r="F136" s="6">
        <v>12</v>
      </c>
      <c r="G136" s="6">
        <v>323</v>
      </c>
      <c r="H136" s="6">
        <v>1299</v>
      </c>
      <c r="I136" s="6">
        <v>87</v>
      </c>
      <c r="J136" s="6">
        <v>1119</v>
      </c>
    </row>
    <row r="137" spans="2:10" x14ac:dyDescent="0.25">
      <c r="B137" s="6" t="s">
        <v>291</v>
      </c>
      <c r="C137" s="6">
        <v>1</v>
      </c>
      <c r="D137" s="6">
        <v>16</v>
      </c>
      <c r="E137" s="6">
        <v>688</v>
      </c>
      <c r="F137" s="6">
        <v>20</v>
      </c>
      <c r="G137" s="6">
        <v>688</v>
      </c>
      <c r="H137" s="6">
        <v>3501</v>
      </c>
      <c r="I137" s="6">
        <v>3501</v>
      </c>
      <c r="J137" s="6">
        <v>665</v>
      </c>
    </row>
    <row r="138" spans="2:10" x14ac:dyDescent="0.25">
      <c r="B138" s="6" t="s">
        <v>292</v>
      </c>
      <c r="C138" s="6">
        <v>6</v>
      </c>
      <c r="D138" s="6">
        <v>9</v>
      </c>
      <c r="E138" s="6">
        <v>4394</v>
      </c>
      <c r="F138" s="6">
        <v>12</v>
      </c>
      <c r="G138" s="6">
        <v>732</v>
      </c>
      <c r="H138" s="6">
        <v>3501</v>
      </c>
      <c r="I138" s="6">
        <v>584</v>
      </c>
      <c r="J138" s="6">
        <v>665</v>
      </c>
    </row>
    <row r="139" spans="2:10" x14ac:dyDescent="0.25">
      <c r="B139" s="6" t="s">
        <v>330</v>
      </c>
      <c r="C139" s="6">
        <v>26</v>
      </c>
      <c r="D139" s="6">
        <v>23</v>
      </c>
      <c r="E139" s="6">
        <v>10660</v>
      </c>
      <c r="F139" s="6">
        <v>24</v>
      </c>
      <c r="G139" s="6">
        <v>410</v>
      </c>
      <c r="H139" s="6">
        <v>1319</v>
      </c>
      <c r="I139" s="6">
        <v>51</v>
      </c>
      <c r="J139" s="6">
        <v>3607</v>
      </c>
    </row>
    <row r="140" spans="2:10" x14ac:dyDescent="0.25">
      <c r="B140" s="6" t="s">
        <v>293</v>
      </c>
      <c r="C140" s="6">
        <v>18</v>
      </c>
      <c r="D140" s="6">
        <v>20</v>
      </c>
      <c r="E140" s="6">
        <v>6908</v>
      </c>
      <c r="F140" s="6">
        <v>18</v>
      </c>
      <c r="G140" s="6">
        <v>384</v>
      </c>
      <c r="H140" s="6">
        <v>7077</v>
      </c>
      <c r="I140" s="6">
        <v>393</v>
      </c>
      <c r="J140" s="6">
        <v>1186</v>
      </c>
    </row>
    <row r="141" spans="2:10" x14ac:dyDescent="0.25">
      <c r="B141" s="6" t="s">
        <v>294</v>
      </c>
      <c r="C141" s="6">
        <v>0</v>
      </c>
      <c r="D141" s="6">
        <v>0</v>
      </c>
      <c r="E141" s="6">
        <v>0</v>
      </c>
      <c r="F141" s="6">
        <v>0</v>
      </c>
      <c r="G141" s="6">
        <v>0</v>
      </c>
      <c r="H141" s="6">
        <v>271</v>
      </c>
      <c r="I141" s="6">
        <v>0</v>
      </c>
      <c r="J141" s="6">
        <v>951</v>
      </c>
    </row>
    <row r="142" spans="2:10" x14ac:dyDescent="0.25">
      <c r="B142" s="6" t="s">
        <v>295</v>
      </c>
      <c r="C142" s="6">
        <v>0</v>
      </c>
      <c r="D142" s="6">
        <v>0</v>
      </c>
      <c r="E142" s="6">
        <v>0</v>
      </c>
      <c r="F142" s="6">
        <v>0</v>
      </c>
      <c r="G142" s="6">
        <v>0</v>
      </c>
      <c r="H142" s="6">
        <v>4512</v>
      </c>
      <c r="I142" s="6">
        <v>0</v>
      </c>
      <c r="J142" s="6">
        <v>1383</v>
      </c>
    </row>
    <row r="143" spans="2:10" x14ac:dyDescent="0.25">
      <c r="B143" s="6" t="s">
        <v>296</v>
      </c>
      <c r="C143" s="6">
        <v>0</v>
      </c>
      <c r="D143" s="6">
        <v>0</v>
      </c>
      <c r="E143" s="6">
        <v>0</v>
      </c>
      <c r="F143" s="6">
        <v>0</v>
      </c>
      <c r="G143" s="6">
        <v>0</v>
      </c>
      <c r="H143" s="6">
        <v>2551</v>
      </c>
      <c r="I143" s="6">
        <v>0</v>
      </c>
      <c r="J143" s="6">
        <v>1330</v>
      </c>
    </row>
    <row r="144" spans="2:10" x14ac:dyDescent="0.25">
      <c r="B144" s="6" t="s">
        <v>331</v>
      </c>
      <c r="C144" s="6">
        <v>9</v>
      </c>
      <c r="D144" s="6">
        <v>20</v>
      </c>
      <c r="E144" s="6">
        <v>5480</v>
      </c>
      <c r="F144" s="6">
        <v>28</v>
      </c>
      <c r="G144" s="6">
        <v>609</v>
      </c>
      <c r="H144" s="6">
        <v>1319</v>
      </c>
      <c r="I144" s="6">
        <v>147</v>
      </c>
      <c r="J144" s="6">
        <v>3607</v>
      </c>
    </row>
    <row r="145" spans="2:10" x14ac:dyDescent="0.25">
      <c r="B145" s="6" t="s">
        <v>297</v>
      </c>
      <c r="C145" s="6">
        <v>3</v>
      </c>
      <c r="D145" s="6">
        <v>15</v>
      </c>
      <c r="E145" s="6">
        <v>1558</v>
      </c>
      <c r="F145" s="6">
        <v>11</v>
      </c>
      <c r="G145" s="6">
        <v>519</v>
      </c>
      <c r="H145" s="6">
        <v>1299</v>
      </c>
      <c r="I145" s="6">
        <v>433</v>
      </c>
      <c r="J145" s="6">
        <v>1119</v>
      </c>
    </row>
    <row r="146" spans="2:10" x14ac:dyDescent="0.25">
      <c r="B146" s="6" t="s">
        <v>298</v>
      </c>
      <c r="C146" s="6">
        <v>0</v>
      </c>
      <c r="D146" s="6">
        <v>0</v>
      </c>
      <c r="E146" s="6">
        <v>0</v>
      </c>
      <c r="F146" s="6">
        <v>0</v>
      </c>
      <c r="G146" s="6">
        <v>0</v>
      </c>
      <c r="H146" s="6">
        <v>2527</v>
      </c>
      <c r="I146" s="6">
        <v>0</v>
      </c>
      <c r="J146" s="6">
        <v>1091</v>
      </c>
    </row>
    <row r="147" spans="2:10" x14ac:dyDescent="0.25">
      <c r="B147" s="6" t="s">
        <v>299</v>
      </c>
      <c r="C147" s="6">
        <v>0</v>
      </c>
      <c r="D147" s="6">
        <v>0</v>
      </c>
      <c r="E147" s="6">
        <v>0</v>
      </c>
      <c r="F147" s="6">
        <v>0</v>
      </c>
      <c r="G147" s="6">
        <v>0</v>
      </c>
      <c r="H147" s="6">
        <v>3245</v>
      </c>
      <c r="I147" s="6">
        <v>0</v>
      </c>
      <c r="J147" s="6">
        <v>2107</v>
      </c>
    </row>
    <row r="148" spans="2:10" x14ac:dyDescent="0.25">
      <c r="B148" s="6" t="s">
        <v>300</v>
      </c>
      <c r="C148" s="6">
        <v>0</v>
      </c>
      <c r="D148" s="6">
        <v>0</v>
      </c>
      <c r="E148" s="6">
        <v>0</v>
      </c>
      <c r="F148" s="6">
        <v>0</v>
      </c>
      <c r="G148" s="6">
        <v>0</v>
      </c>
      <c r="H148" s="6">
        <v>0</v>
      </c>
      <c r="I148" s="6">
        <v>0</v>
      </c>
      <c r="J148" s="6">
        <v>0</v>
      </c>
    </row>
    <row r="149" spans="2:10" x14ac:dyDescent="0.25">
      <c r="B149" s="6" t="s">
        <v>301</v>
      </c>
      <c r="C149" s="6">
        <v>0</v>
      </c>
      <c r="D149" s="6">
        <v>0</v>
      </c>
      <c r="E149" s="6">
        <v>0</v>
      </c>
      <c r="F149" s="6">
        <v>0</v>
      </c>
      <c r="G149" s="6">
        <v>0</v>
      </c>
      <c r="H149" s="6">
        <v>2527</v>
      </c>
      <c r="I149" s="6">
        <v>0</v>
      </c>
      <c r="J149" s="6">
        <v>1091</v>
      </c>
    </row>
    <row r="150" spans="2:10" x14ac:dyDescent="0.25">
      <c r="B150" s="6" t="s">
        <v>169</v>
      </c>
      <c r="C150" s="6">
        <v>0</v>
      </c>
      <c r="D150" s="6">
        <v>0</v>
      </c>
      <c r="E150" s="6">
        <v>0</v>
      </c>
      <c r="F150" s="6">
        <v>0</v>
      </c>
      <c r="G150" s="6">
        <v>0</v>
      </c>
      <c r="H150" s="6">
        <v>969</v>
      </c>
      <c r="I150" s="6">
        <v>0</v>
      </c>
      <c r="J150" s="6">
        <v>1512</v>
      </c>
    </row>
    <row r="151" spans="2:10" x14ac:dyDescent="0.25">
      <c r="B151" s="6" t="s">
        <v>302</v>
      </c>
      <c r="C151" s="6">
        <v>8</v>
      </c>
      <c r="D151" s="6">
        <v>17</v>
      </c>
      <c r="E151" s="6">
        <v>1526</v>
      </c>
      <c r="F151" s="6">
        <v>7</v>
      </c>
      <c r="G151" s="6">
        <v>191</v>
      </c>
      <c r="H151" s="6">
        <v>1701</v>
      </c>
      <c r="I151" s="6">
        <v>213</v>
      </c>
      <c r="J151" s="6">
        <v>2060</v>
      </c>
    </row>
    <row r="152" spans="2:10" x14ac:dyDescent="0.25">
      <c r="B152" s="6" t="s">
        <v>303</v>
      </c>
      <c r="C152" s="6">
        <v>8</v>
      </c>
      <c r="D152" s="6">
        <v>12</v>
      </c>
      <c r="E152" s="6">
        <v>2959</v>
      </c>
      <c r="F152" s="6">
        <v>8</v>
      </c>
      <c r="G152" s="6">
        <v>370</v>
      </c>
      <c r="H152" s="6">
        <v>7077</v>
      </c>
      <c r="I152" s="6">
        <v>885</v>
      </c>
      <c r="J152" s="6">
        <v>1186</v>
      </c>
    </row>
    <row r="153" spans="2:10" x14ac:dyDescent="0.25">
      <c r="B153" s="6" t="s">
        <v>304</v>
      </c>
      <c r="C153" s="6">
        <v>21</v>
      </c>
      <c r="D153" s="6">
        <v>6</v>
      </c>
      <c r="E153" s="6">
        <v>15371</v>
      </c>
      <c r="F153" s="6">
        <v>8</v>
      </c>
      <c r="G153" s="6">
        <v>732</v>
      </c>
      <c r="H153" s="6">
        <v>2551</v>
      </c>
      <c r="I153" s="6">
        <v>121</v>
      </c>
      <c r="J153" s="6">
        <v>1330</v>
      </c>
    </row>
    <row r="154" spans="2:10" x14ac:dyDescent="0.25">
      <c r="B154" s="6" t="s">
        <v>305</v>
      </c>
      <c r="C154" s="6">
        <v>0</v>
      </c>
      <c r="D154" s="6">
        <v>0</v>
      </c>
      <c r="E154" s="6">
        <v>0</v>
      </c>
      <c r="F154" s="6">
        <v>0</v>
      </c>
      <c r="G154" s="6">
        <v>0</v>
      </c>
      <c r="H154" s="6">
        <v>0</v>
      </c>
      <c r="I154" s="6">
        <v>0</v>
      </c>
      <c r="J154" s="6">
        <v>0</v>
      </c>
    </row>
    <row r="155" spans="2:10" x14ac:dyDescent="0.25">
      <c r="B155" s="6" t="s">
        <v>170</v>
      </c>
      <c r="C155" s="6">
        <v>7</v>
      </c>
      <c r="D155" s="6">
        <v>7</v>
      </c>
      <c r="E155" s="6">
        <v>2954</v>
      </c>
      <c r="F155" s="6">
        <v>7</v>
      </c>
      <c r="G155" s="6">
        <v>422</v>
      </c>
      <c r="H155" s="6">
        <v>969</v>
      </c>
      <c r="I155" s="6">
        <v>138</v>
      </c>
      <c r="J155" s="6">
        <v>1512</v>
      </c>
    </row>
    <row r="156" spans="2:10" x14ac:dyDescent="0.25">
      <c r="B156" s="6" t="s">
        <v>307</v>
      </c>
      <c r="C156" s="6">
        <v>0</v>
      </c>
      <c r="D156" s="6">
        <v>0</v>
      </c>
      <c r="E156" s="6">
        <v>0</v>
      </c>
      <c r="F156" s="6">
        <v>0</v>
      </c>
      <c r="G156" s="6">
        <v>0</v>
      </c>
      <c r="H156" s="6">
        <v>9553</v>
      </c>
      <c r="I156" s="6">
        <v>0</v>
      </c>
      <c r="J156" s="6">
        <v>929</v>
      </c>
    </row>
    <row r="157" spans="2:10" x14ac:dyDescent="0.25">
      <c r="B157" s="6" t="s">
        <v>308</v>
      </c>
      <c r="C157" s="6">
        <v>45</v>
      </c>
      <c r="D157" s="6">
        <v>14</v>
      </c>
      <c r="E157" s="6">
        <v>18322</v>
      </c>
      <c r="F157" s="6">
        <v>9</v>
      </c>
      <c r="G157" s="6">
        <v>407</v>
      </c>
      <c r="H157" s="6">
        <v>7077</v>
      </c>
      <c r="I157" s="6">
        <v>157</v>
      </c>
      <c r="J157" s="6">
        <v>1186</v>
      </c>
    </row>
    <row r="158" spans="2:10" x14ac:dyDescent="0.25">
      <c r="B158" s="6" t="s">
        <v>309</v>
      </c>
      <c r="C158" s="6">
        <v>2</v>
      </c>
      <c r="D158" s="6">
        <v>10</v>
      </c>
      <c r="E158" s="6">
        <v>222</v>
      </c>
      <c r="F158" s="6">
        <v>1</v>
      </c>
      <c r="G158" s="6">
        <v>111</v>
      </c>
      <c r="H158" s="6">
        <v>7077</v>
      </c>
      <c r="I158" s="6">
        <v>3539</v>
      </c>
      <c r="J158" s="6">
        <v>1186</v>
      </c>
    </row>
    <row r="159" spans="2:10" x14ac:dyDescent="0.25">
      <c r="B159" s="6" t="s">
        <v>310</v>
      </c>
      <c r="C159" s="6">
        <v>0</v>
      </c>
      <c r="D159" s="6">
        <v>0</v>
      </c>
      <c r="E159" s="6">
        <v>0</v>
      </c>
      <c r="F159" s="6">
        <v>0</v>
      </c>
      <c r="G159" s="6">
        <v>0</v>
      </c>
      <c r="H159" s="6">
        <v>0</v>
      </c>
      <c r="I159" s="6">
        <v>0</v>
      </c>
      <c r="J159" s="6">
        <v>0</v>
      </c>
    </row>
    <row r="160" spans="2:10" ht="15" customHeight="1" x14ac:dyDescent="0.25">
      <c r="B160" s="6" t="s">
        <v>311</v>
      </c>
      <c r="C160" s="6">
        <v>12</v>
      </c>
      <c r="D160" s="6">
        <v>9</v>
      </c>
      <c r="E160" s="6">
        <v>4461</v>
      </c>
      <c r="F160" s="6">
        <v>9</v>
      </c>
      <c r="G160" s="6">
        <v>372</v>
      </c>
      <c r="H160" s="6">
        <v>4512</v>
      </c>
      <c r="I160" s="6">
        <v>376</v>
      </c>
      <c r="J160" s="6">
        <v>1383</v>
      </c>
    </row>
    <row r="161" spans="2:26" ht="15" customHeight="1" x14ac:dyDescent="0.25">
      <c r="B161" s="6" t="s">
        <v>312</v>
      </c>
      <c r="C161" s="6">
        <v>0</v>
      </c>
      <c r="D161" s="6">
        <v>0</v>
      </c>
      <c r="E161" s="6">
        <v>0</v>
      </c>
      <c r="F161" s="6">
        <v>0</v>
      </c>
      <c r="G161" s="6">
        <v>0</v>
      </c>
      <c r="H161" s="6">
        <v>3914</v>
      </c>
      <c r="I161" s="6">
        <v>0</v>
      </c>
      <c r="J161" s="6">
        <v>936</v>
      </c>
    </row>
    <row r="162" spans="2:26" ht="15" customHeight="1" x14ac:dyDescent="0.25">
      <c r="B162" s="6" t="s">
        <v>313</v>
      </c>
      <c r="C162" s="6">
        <v>0</v>
      </c>
      <c r="D162" s="6">
        <v>0</v>
      </c>
      <c r="E162" s="6">
        <v>0</v>
      </c>
      <c r="F162" s="6">
        <v>0</v>
      </c>
      <c r="G162" s="6">
        <v>0</v>
      </c>
      <c r="H162" s="6">
        <v>1299</v>
      </c>
      <c r="I162" s="6">
        <v>0</v>
      </c>
      <c r="J162" s="6">
        <v>1119</v>
      </c>
    </row>
    <row r="163" spans="2:26" ht="15" customHeight="1" x14ac:dyDescent="0.25">
      <c r="B163" s="6" t="s">
        <v>314</v>
      </c>
      <c r="C163" s="6">
        <v>4</v>
      </c>
      <c r="D163" s="6">
        <v>3</v>
      </c>
      <c r="E163" s="6">
        <v>2374</v>
      </c>
      <c r="F163" s="6">
        <v>5</v>
      </c>
      <c r="G163" s="6">
        <v>594</v>
      </c>
      <c r="H163" s="6">
        <v>4008</v>
      </c>
      <c r="I163" s="6">
        <v>1002</v>
      </c>
      <c r="J163" s="6">
        <v>1208</v>
      </c>
    </row>
    <row r="164" spans="2:26" ht="15" customHeight="1" x14ac:dyDescent="0.25">
      <c r="B164" s="6" t="s">
        <v>198</v>
      </c>
      <c r="C164" s="6">
        <v>0</v>
      </c>
      <c r="D164" s="6">
        <v>0</v>
      </c>
      <c r="E164" s="6">
        <v>0</v>
      </c>
      <c r="F164" s="6">
        <v>0</v>
      </c>
      <c r="G164" s="6">
        <v>0</v>
      </c>
      <c r="H164" s="6">
        <v>8351</v>
      </c>
      <c r="I164" s="6">
        <v>0</v>
      </c>
      <c r="J164" s="6">
        <v>1052</v>
      </c>
    </row>
    <row r="165" spans="2:26" ht="15" customHeight="1" x14ac:dyDescent="0.25">
      <c r="B165" s="6" t="s">
        <v>315</v>
      </c>
      <c r="C165" s="6">
        <v>21</v>
      </c>
      <c r="D165" s="6">
        <v>6</v>
      </c>
      <c r="E165" s="6">
        <v>18337</v>
      </c>
      <c r="F165" s="6">
        <v>9</v>
      </c>
      <c r="G165" s="6">
        <v>873</v>
      </c>
      <c r="H165" s="6">
        <v>3501</v>
      </c>
      <c r="I165" s="6">
        <v>167</v>
      </c>
      <c r="J165" s="6">
        <v>665</v>
      </c>
    </row>
    <row r="166" spans="2:26" ht="15" customHeight="1" x14ac:dyDescent="0.25">
      <c r="B166" s="6" t="s">
        <v>316</v>
      </c>
      <c r="C166" s="6">
        <v>5</v>
      </c>
      <c r="D166" s="6">
        <v>13</v>
      </c>
      <c r="E166" s="6">
        <v>3230</v>
      </c>
      <c r="F166" s="6">
        <v>19</v>
      </c>
      <c r="G166" s="6">
        <v>646</v>
      </c>
      <c r="H166" s="6">
        <v>7845</v>
      </c>
      <c r="I166" s="6">
        <v>1569</v>
      </c>
      <c r="J166" s="6">
        <v>1028</v>
      </c>
    </row>
    <row r="167" spans="2:26" ht="15" customHeight="1" x14ac:dyDescent="0.25">
      <c r="B167" s="6" t="s">
        <v>317</v>
      </c>
      <c r="C167" s="6">
        <v>9</v>
      </c>
      <c r="D167" s="6">
        <v>14</v>
      </c>
      <c r="E167" s="6">
        <v>4558</v>
      </c>
      <c r="F167" s="6">
        <v>13</v>
      </c>
      <c r="G167" s="6">
        <v>506</v>
      </c>
      <c r="H167" s="6">
        <v>7845</v>
      </c>
      <c r="I167" s="6">
        <v>872</v>
      </c>
      <c r="J167" s="6">
        <v>1028</v>
      </c>
    </row>
    <row r="168" spans="2:26" ht="15" customHeight="1" x14ac:dyDescent="0.25">
      <c r="B168" s="6" t="s">
        <v>318</v>
      </c>
      <c r="C168" s="6">
        <v>0</v>
      </c>
      <c r="D168" s="6">
        <v>0</v>
      </c>
      <c r="E168" s="6">
        <v>0</v>
      </c>
      <c r="F168" s="6">
        <v>0</v>
      </c>
      <c r="G168" s="6">
        <v>0</v>
      </c>
      <c r="H168" s="6">
        <v>7845</v>
      </c>
      <c r="I168" s="6">
        <v>0</v>
      </c>
      <c r="J168" s="6">
        <v>1028</v>
      </c>
    </row>
    <row r="169" spans="2:26" ht="15" customHeight="1" x14ac:dyDescent="0.25">
      <c r="B169" s="6" t="s">
        <v>319</v>
      </c>
      <c r="C169" s="6">
        <v>0</v>
      </c>
      <c r="D169" s="6">
        <v>0</v>
      </c>
      <c r="E169" s="6">
        <v>0</v>
      </c>
      <c r="F169" s="6">
        <v>0</v>
      </c>
      <c r="G169" s="6">
        <v>0</v>
      </c>
      <c r="H169" s="6">
        <v>3245</v>
      </c>
      <c r="I169" s="6">
        <v>0</v>
      </c>
      <c r="J169" s="6">
        <v>2107</v>
      </c>
    </row>
    <row r="170" spans="2:26" ht="15" customHeight="1" x14ac:dyDescent="0.25">
      <c r="B170" s="6" t="s">
        <v>320</v>
      </c>
      <c r="C170" s="6">
        <v>0</v>
      </c>
      <c r="D170" s="6">
        <v>0</v>
      </c>
      <c r="E170" s="6">
        <v>0</v>
      </c>
      <c r="F170" s="6">
        <v>0</v>
      </c>
      <c r="G170" s="6">
        <v>0</v>
      </c>
      <c r="H170" s="6">
        <v>2551</v>
      </c>
      <c r="I170" s="6">
        <v>0</v>
      </c>
      <c r="J170" s="6">
        <v>1330</v>
      </c>
    </row>
    <row r="171" spans="2:26" ht="15" customHeight="1" x14ac:dyDescent="0.25"/>
    <row r="172" spans="2:26" ht="15" customHeight="1" x14ac:dyDescent="0.25">
      <c r="B172" s="6" t="s">
        <v>174</v>
      </c>
      <c r="C172" s="6" t="s">
        <v>89</v>
      </c>
      <c r="D172" s="6" t="s">
        <v>188</v>
      </c>
      <c r="E172" s="6" t="s">
        <v>175</v>
      </c>
      <c r="F172" s="6" t="s">
        <v>189</v>
      </c>
      <c r="G172" s="6" t="s">
        <v>190</v>
      </c>
      <c r="H172" s="6" t="s">
        <v>176</v>
      </c>
      <c r="I172" s="6" t="s">
        <v>177</v>
      </c>
      <c r="J172" s="6" t="s">
        <v>178</v>
      </c>
    </row>
    <row r="173" spans="2:26" x14ac:dyDescent="0.25">
      <c r="B173" s="6" t="s">
        <v>29</v>
      </c>
      <c r="C173" s="6" t="s">
        <v>194</v>
      </c>
      <c r="D173" s="6">
        <v>42827.373518518521</v>
      </c>
      <c r="E173" s="6">
        <v>42827.878379629627</v>
      </c>
      <c r="F173" s="6">
        <v>43621</v>
      </c>
      <c r="G173" s="6">
        <v>-3</v>
      </c>
      <c r="H173" s="6">
        <v>-3</v>
      </c>
      <c r="I173" s="6">
        <v>-3</v>
      </c>
      <c r="J173" s="6">
        <v>-3</v>
      </c>
      <c r="K173" s="6" t="s">
        <v>180</v>
      </c>
      <c r="L173" s="6">
        <v>0</v>
      </c>
      <c r="M173" s="6" t="s">
        <v>181</v>
      </c>
      <c r="N173" s="6">
        <v>0</v>
      </c>
      <c r="O173" s="6" t="s">
        <v>182</v>
      </c>
      <c r="P173" s="6">
        <v>0</v>
      </c>
      <c r="Q173" s="6" t="s">
        <v>183</v>
      </c>
      <c r="R173" s="6">
        <v>0</v>
      </c>
      <c r="S173" s="6" t="s">
        <v>184</v>
      </c>
      <c r="T173" s="6">
        <v>0</v>
      </c>
      <c r="U173" s="6" t="s">
        <v>185</v>
      </c>
      <c r="V173" s="6">
        <v>0</v>
      </c>
      <c r="W173" s="6" t="s">
        <v>186</v>
      </c>
      <c r="X173" s="6">
        <v>0</v>
      </c>
      <c r="Y173" s="6" t="s">
        <v>187</v>
      </c>
      <c r="Z173" s="6">
        <v>0</v>
      </c>
    </row>
    <row r="174" spans="2:26" x14ac:dyDescent="0.25">
      <c r="B174" s="6" t="s">
        <v>29</v>
      </c>
      <c r="C174" s="6" t="s">
        <v>198</v>
      </c>
      <c r="D174" s="6">
        <v>42827.373518518521</v>
      </c>
      <c r="E174" s="6">
        <v>42827.878379629627</v>
      </c>
      <c r="F174" s="6">
        <v>43621</v>
      </c>
      <c r="G174" s="6">
        <v>-3</v>
      </c>
      <c r="H174" s="6">
        <v>-3</v>
      </c>
      <c r="I174" s="6">
        <v>-3</v>
      </c>
      <c r="J174" s="6">
        <v>-3</v>
      </c>
    </row>
    <row r="175" spans="2:26" x14ac:dyDescent="0.25">
      <c r="B175" s="6" t="s">
        <v>29</v>
      </c>
      <c r="C175" s="6" t="s">
        <v>199</v>
      </c>
      <c r="D175" s="6">
        <v>42827.373518518521</v>
      </c>
      <c r="E175" s="6">
        <v>42827.878379629627</v>
      </c>
      <c r="F175" s="6">
        <v>43621</v>
      </c>
      <c r="G175" s="6">
        <v>-3</v>
      </c>
      <c r="H175" s="6">
        <v>-3</v>
      </c>
      <c r="I175" s="6">
        <v>-3</v>
      </c>
      <c r="J175" s="6">
        <v>-3</v>
      </c>
    </row>
    <row r="176" spans="2:26" x14ac:dyDescent="0.25">
      <c r="B176" s="6" t="s">
        <v>29</v>
      </c>
      <c r="C176" s="6" t="s">
        <v>195</v>
      </c>
      <c r="D176" s="6">
        <v>42827.373518518521</v>
      </c>
      <c r="E176" s="6">
        <v>42827.878379629627</v>
      </c>
      <c r="F176" s="6">
        <v>43621</v>
      </c>
      <c r="G176" s="6">
        <v>-3</v>
      </c>
      <c r="H176" s="6">
        <v>-3</v>
      </c>
      <c r="I176" s="6">
        <v>-3</v>
      </c>
      <c r="J176" s="6">
        <v>-3</v>
      </c>
    </row>
    <row r="177" spans="2:10" x14ac:dyDescent="0.25">
      <c r="B177" s="6" t="s">
        <v>29</v>
      </c>
      <c r="C177" s="6" t="s">
        <v>192</v>
      </c>
      <c r="D177" s="6">
        <v>42827.373518518521</v>
      </c>
      <c r="E177" s="6">
        <v>42827.878379629627</v>
      </c>
      <c r="F177" s="6">
        <v>43621</v>
      </c>
      <c r="G177" s="6">
        <v>-3</v>
      </c>
      <c r="H177" s="6">
        <v>-3</v>
      </c>
      <c r="I177" s="6">
        <v>-3</v>
      </c>
      <c r="J177" s="6">
        <v>-3</v>
      </c>
    </row>
    <row r="178" spans="2:10" x14ac:dyDescent="0.25">
      <c r="B178" s="6" t="s">
        <v>29</v>
      </c>
      <c r="C178" s="6" t="s">
        <v>193</v>
      </c>
      <c r="D178" s="6">
        <v>42827.373518518521</v>
      </c>
      <c r="E178" s="6">
        <v>42827.878379629627</v>
      </c>
      <c r="F178" s="6">
        <v>43621</v>
      </c>
      <c r="G178" s="6">
        <v>-3</v>
      </c>
      <c r="H178" s="6">
        <v>-3</v>
      </c>
      <c r="I178" s="6">
        <v>-3</v>
      </c>
      <c r="J178" s="6">
        <v>-3</v>
      </c>
    </row>
    <row r="179" spans="2:10" x14ac:dyDescent="0.25">
      <c r="B179" s="6" t="s">
        <v>29</v>
      </c>
      <c r="C179" s="6" t="s">
        <v>197</v>
      </c>
      <c r="D179" s="6">
        <v>42827.373518518521</v>
      </c>
      <c r="E179" s="6">
        <v>42827.878379629627</v>
      </c>
      <c r="F179" s="6">
        <v>43621</v>
      </c>
      <c r="G179" s="6">
        <v>-3</v>
      </c>
      <c r="H179" s="6">
        <v>-3</v>
      </c>
      <c r="I179" s="6">
        <v>-3</v>
      </c>
      <c r="J179" s="6">
        <v>-3</v>
      </c>
    </row>
    <row r="180" spans="2:10" x14ac:dyDescent="0.25">
      <c r="B180" s="6" t="s">
        <v>29</v>
      </c>
      <c r="C180" s="6" t="s">
        <v>200</v>
      </c>
      <c r="D180" s="6">
        <v>42827.373518518521</v>
      </c>
      <c r="E180" s="6">
        <v>42827.878379629627</v>
      </c>
      <c r="F180" s="6">
        <v>43620</v>
      </c>
      <c r="G180" s="6">
        <v>-3</v>
      </c>
      <c r="H180" s="6">
        <v>-3</v>
      </c>
      <c r="I180" s="6">
        <v>-3</v>
      </c>
      <c r="J180" s="6">
        <v>-3</v>
      </c>
    </row>
    <row r="181" spans="2:10" x14ac:dyDescent="0.25">
      <c r="B181" s="6" t="s">
        <v>29</v>
      </c>
      <c r="C181" s="6" t="s">
        <v>196</v>
      </c>
      <c r="D181" s="6">
        <v>42827.373518518521</v>
      </c>
      <c r="E181" s="6">
        <v>42827.878379629627</v>
      </c>
      <c r="F181" s="6">
        <v>43620</v>
      </c>
      <c r="G181" s="6">
        <v>-3</v>
      </c>
      <c r="H181" s="6">
        <v>-3</v>
      </c>
      <c r="I181" s="6">
        <v>-3</v>
      </c>
      <c r="J181" s="6">
        <v>-3</v>
      </c>
    </row>
    <row r="182" spans="2:10" x14ac:dyDescent="0.25">
      <c r="B182" s="6" t="s">
        <v>29</v>
      </c>
      <c r="C182" s="6" t="s">
        <v>168</v>
      </c>
      <c r="D182" s="6">
        <v>42827.373541666668</v>
      </c>
      <c r="E182" s="6">
        <v>42827.708495370367</v>
      </c>
      <c r="F182" s="6">
        <v>28940</v>
      </c>
      <c r="G182" s="6">
        <v>-3</v>
      </c>
      <c r="H182" s="6">
        <v>-3</v>
      </c>
      <c r="I182" s="6">
        <v>-3</v>
      </c>
      <c r="J182" s="6">
        <v>-3</v>
      </c>
    </row>
    <row r="183" spans="2:10" x14ac:dyDescent="0.25">
      <c r="B183" s="6" t="s">
        <v>29</v>
      </c>
      <c r="C183" s="6" t="s">
        <v>172</v>
      </c>
      <c r="D183" s="6">
        <v>42827.373541666668</v>
      </c>
      <c r="E183" s="6">
        <v>42827.708495370367</v>
      </c>
      <c r="F183" s="6">
        <v>28940</v>
      </c>
      <c r="G183" s="6">
        <v>-3</v>
      </c>
      <c r="H183" s="6">
        <v>-3</v>
      </c>
      <c r="I183" s="6">
        <v>-3</v>
      </c>
      <c r="J183" s="6">
        <v>-3</v>
      </c>
    </row>
    <row r="184" spans="2:10" x14ac:dyDescent="0.25">
      <c r="B184" s="6" t="s">
        <v>29</v>
      </c>
      <c r="C184" s="6" t="s">
        <v>171</v>
      </c>
      <c r="D184" s="6">
        <v>42827.373541666668</v>
      </c>
      <c r="E184" s="6">
        <v>42827.708495370367</v>
      </c>
      <c r="F184" s="6">
        <v>28940</v>
      </c>
      <c r="G184" s="6">
        <v>-3</v>
      </c>
      <c r="H184" s="6">
        <v>-3</v>
      </c>
      <c r="I184" s="6">
        <v>-3</v>
      </c>
      <c r="J184" s="6">
        <v>-3</v>
      </c>
    </row>
    <row r="185" spans="2:10" x14ac:dyDescent="0.25">
      <c r="B185" s="6" t="s">
        <v>29</v>
      </c>
      <c r="C185" s="6" t="s">
        <v>167</v>
      </c>
      <c r="D185" s="6">
        <v>42827.373541666668</v>
      </c>
      <c r="E185" s="6">
        <v>42827.708495370367</v>
      </c>
      <c r="F185" s="6">
        <v>28940</v>
      </c>
      <c r="G185" s="6">
        <v>-3</v>
      </c>
      <c r="H185" s="6">
        <v>-3</v>
      </c>
      <c r="I185" s="6">
        <v>-3</v>
      </c>
      <c r="J185" s="6">
        <v>-3</v>
      </c>
    </row>
    <row r="186" spans="2:10" x14ac:dyDescent="0.25">
      <c r="B186" s="6" t="s">
        <v>29</v>
      </c>
      <c r="C186" s="6" t="s">
        <v>170</v>
      </c>
      <c r="D186" s="6">
        <v>42827.373541666668</v>
      </c>
      <c r="E186" s="6">
        <v>42827.708495370367</v>
      </c>
      <c r="F186" s="6">
        <v>28940</v>
      </c>
      <c r="G186" s="6">
        <v>-3</v>
      </c>
      <c r="H186" s="6">
        <v>-3</v>
      </c>
      <c r="I186" s="6">
        <v>-3</v>
      </c>
      <c r="J186" s="6">
        <v>-3</v>
      </c>
    </row>
    <row r="187" spans="2:10" x14ac:dyDescent="0.25">
      <c r="B187" s="6" t="s">
        <v>29</v>
      </c>
      <c r="C187" s="6" t="s">
        <v>173</v>
      </c>
      <c r="D187" s="6">
        <v>42827.373541666668</v>
      </c>
      <c r="E187" s="6">
        <v>42827.708495370367</v>
      </c>
      <c r="F187" s="6">
        <v>28940</v>
      </c>
      <c r="G187" s="6">
        <v>-3</v>
      </c>
      <c r="H187" s="6">
        <v>-3</v>
      </c>
      <c r="I187" s="6">
        <v>-3</v>
      </c>
      <c r="J187" s="6">
        <v>-3</v>
      </c>
    </row>
    <row r="188" spans="2:10" x14ac:dyDescent="0.25">
      <c r="B188" s="6" t="s">
        <v>29</v>
      </c>
      <c r="C188" s="6" t="s">
        <v>169</v>
      </c>
      <c r="D188" s="6">
        <v>42827.373541666668</v>
      </c>
      <c r="E188" s="6">
        <v>42827.708495370367</v>
      </c>
      <c r="F188" s="6">
        <v>28940</v>
      </c>
      <c r="G188" s="6">
        <v>-3</v>
      </c>
      <c r="H188" s="6">
        <v>-3</v>
      </c>
      <c r="I188" s="6">
        <v>-3</v>
      </c>
      <c r="J188" s="6">
        <v>-3</v>
      </c>
    </row>
    <row r="189" spans="2:10" x14ac:dyDescent="0.25">
      <c r="B189" s="6" t="s">
        <v>29</v>
      </c>
      <c r="C189" s="6" t="s">
        <v>166</v>
      </c>
      <c r="D189" s="6">
        <v>42827.373541666668</v>
      </c>
      <c r="E189" s="6">
        <v>42827.708495370367</v>
      </c>
      <c r="F189" s="6">
        <v>28940</v>
      </c>
      <c r="G189" s="6">
        <v>-3</v>
      </c>
      <c r="H189" s="6">
        <v>-3</v>
      </c>
      <c r="I189" s="6">
        <v>-3</v>
      </c>
      <c r="J189" s="6">
        <v>-3</v>
      </c>
    </row>
    <row r="190" spans="2:10" x14ac:dyDescent="0.25">
      <c r="B190" s="6" t="s">
        <v>29</v>
      </c>
      <c r="C190" s="6" t="s">
        <v>165</v>
      </c>
      <c r="D190" s="6">
        <v>42827.373541666668</v>
      </c>
      <c r="E190" s="6">
        <v>42827.708495370367</v>
      </c>
      <c r="F190" s="6">
        <v>28940</v>
      </c>
      <c r="G190" s="6">
        <v>-3</v>
      </c>
      <c r="H190" s="6">
        <v>-3</v>
      </c>
      <c r="I190" s="6">
        <v>-3</v>
      </c>
      <c r="J190" s="6">
        <v>-3</v>
      </c>
    </row>
    <row r="191" spans="2:10" x14ac:dyDescent="0.25">
      <c r="B191" s="6" t="s">
        <v>30</v>
      </c>
      <c r="C191" s="6" t="s">
        <v>195</v>
      </c>
      <c r="D191" s="6">
        <v>42827.38484953704</v>
      </c>
      <c r="E191" s="6">
        <v>42827.38958333333</v>
      </c>
      <c r="F191" s="6">
        <v>409</v>
      </c>
      <c r="G191" s="6">
        <v>8195886400</v>
      </c>
      <c r="H191" s="6">
        <v>196</v>
      </c>
      <c r="I191" s="6">
        <v>6</v>
      </c>
      <c r="J191" s="6" t="s">
        <v>349</v>
      </c>
    </row>
    <row r="192" spans="2:10" x14ac:dyDescent="0.25">
      <c r="B192" s="6" t="s">
        <v>31</v>
      </c>
      <c r="C192" s="6" t="s">
        <v>195</v>
      </c>
      <c r="D192" s="6">
        <v>42827.38486111111</v>
      </c>
      <c r="E192" s="6">
        <v>42827.385104166664</v>
      </c>
      <c r="F192" s="6">
        <v>21</v>
      </c>
      <c r="G192" s="6">
        <v>-3</v>
      </c>
      <c r="H192" s="6">
        <v>-3</v>
      </c>
      <c r="I192" s="6">
        <v>-3</v>
      </c>
      <c r="J192" s="6">
        <v>-3</v>
      </c>
    </row>
    <row r="193" spans="2:10" x14ac:dyDescent="0.25">
      <c r="B193" s="6" t="s">
        <v>31</v>
      </c>
      <c r="C193" s="6" t="s">
        <v>195</v>
      </c>
      <c r="D193" s="6">
        <v>42827.385798611111</v>
      </c>
      <c r="E193" s="6">
        <v>42827.387824074074</v>
      </c>
      <c r="F193" s="6">
        <v>175</v>
      </c>
      <c r="G193" s="6">
        <v>-3</v>
      </c>
      <c r="H193" s="6">
        <v>-3</v>
      </c>
      <c r="I193" s="6">
        <v>-3</v>
      </c>
      <c r="J193" s="6">
        <v>-3</v>
      </c>
    </row>
    <row r="194" spans="2:10" x14ac:dyDescent="0.25">
      <c r="B194" s="6" t="s">
        <v>30</v>
      </c>
      <c r="C194" s="6" t="s">
        <v>168</v>
      </c>
      <c r="D194" s="6">
        <v>42827.38795138889</v>
      </c>
      <c r="E194" s="6">
        <v>42827.391701388886</v>
      </c>
      <c r="F194" s="6">
        <v>325</v>
      </c>
      <c r="G194" s="6">
        <v>8195420223</v>
      </c>
      <c r="H194" s="6">
        <v>-3</v>
      </c>
      <c r="I194" s="6">
        <v>4</v>
      </c>
      <c r="J194" s="6" t="s">
        <v>350</v>
      </c>
    </row>
    <row r="195" spans="2:10" x14ac:dyDescent="0.25">
      <c r="B195" s="6" t="s">
        <v>30</v>
      </c>
      <c r="C195" s="6" t="s">
        <v>195</v>
      </c>
      <c r="D195" s="6">
        <v>42827.390104166669</v>
      </c>
      <c r="E195" s="6">
        <v>42827.397604166668</v>
      </c>
      <c r="F195" s="6">
        <v>649</v>
      </c>
      <c r="G195" s="6">
        <v>4505323450</v>
      </c>
      <c r="H195" s="6">
        <v>-3</v>
      </c>
      <c r="I195" s="6">
        <v>116</v>
      </c>
      <c r="J195" s="6" t="s">
        <v>351</v>
      </c>
    </row>
    <row r="196" spans="2:10" x14ac:dyDescent="0.25">
      <c r="B196" s="6" t="s">
        <v>30</v>
      </c>
      <c r="C196" s="6" t="s">
        <v>196</v>
      </c>
      <c r="D196" s="6">
        <v>42827.406064814815</v>
      </c>
      <c r="E196" s="6">
        <v>42827.410613425927</v>
      </c>
      <c r="F196" s="6">
        <v>393</v>
      </c>
      <c r="G196" s="6">
        <v>8195713183</v>
      </c>
      <c r="H196" s="6">
        <v>203</v>
      </c>
      <c r="I196" s="6">
        <v>8</v>
      </c>
      <c r="J196" s="6" t="s">
        <v>352</v>
      </c>
    </row>
    <row r="197" spans="2:10" x14ac:dyDescent="0.25">
      <c r="B197" s="6" t="s">
        <v>31</v>
      </c>
      <c r="C197" s="6" t="s">
        <v>196</v>
      </c>
      <c r="D197" s="6">
        <v>42827.406064814815</v>
      </c>
      <c r="E197" s="6">
        <v>42827.406284722223</v>
      </c>
      <c r="F197" s="6">
        <v>19</v>
      </c>
      <c r="G197" s="6">
        <v>-3</v>
      </c>
      <c r="H197" s="6">
        <v>-3</v>
      </c>
      <c r="I197" s="6">
        <v>-3</v>
      </c>
      <c r="J197" s="6">
        <v>-3</v>
      </c>
    </row>
    <row r="198" spans="2:10" x14ac:dyDescent="0.25">
      <c r="B198" s="6" t="s">
        <v>31</v>
      </c>
      <c r="C198" s="6" t="s">
        <v>196</v>
      </c>
      <c r="D198" s="6">
        <v>42827.407430555555</v>
      </c>
      <c r="E198" s="6">
        <v>42827.408576388887</v>
      </c>
      <c r="F198" s="6">
        <v>99</v>
      </c>
      <c r="G198" s="6">
        <v>-3</v>
      </c>
      <c r="H198" s="6">
        <v>-3</v>
      </c>
      <c r="I198" s="6">
        <v>-3</v>
      </c>
      <c r="J198" s="6">
        <v>-3</v>
      </c>
    </row>
    <row r="199" spans="2:10" x14ac:dyDescent="0.25">
      <c r="B199" s="6" t="s">
        <v>31</v>
      </c>
      <c r="C199" s="6" t="s">
        <v>196</v>
      </c>
      <c r="D199" s="6">
        <v>42827.409479166665</v>
      </c>
      <c r="E199" s="6">
        <v>42827.410474537035</v>
      </c>
      <c r="F199" s="6">
        <v>85</v>
      </c>
      <c r="G199" s="6">
        <v>-3</v>
      </c>
      <c r="H199" s="6">
        <v>-3</v>
      </c>
      <c r="I199" s="6">
        <v>-3</v>
      </c>
      <c r="J199" s="6">
        <v>-3</v>
      </c>
    </row>
    <row r="200" spans="2:10" x14ac:dyDescent="0.25">
      <c r="B200" s="6" t="s">
        <v>32</v>
      </c>
      <c r="C200" s="6" t="s">
        <v>196</v>
      </c>
      <c r="D200" s="6">
        <v>42827.412106481483</v>
      </c>
      <c r="E200" s="6">
        <v>42827.412303240744</v>
      </c>
      <c r="F200" s="6">
        <v>16</v>
      </c>
      <c r="G200" s="6">
        <v>-3</v>
      </c>
      <c r="H200" s="6">
        <v>-3</v>
      </c>
      <c r="I200" s="6">
        <v>-3</v>
      </c>
      <c r="J200" s="6" t="s">
        <v>22</v>
      </c>
    </row>
    <row r="201" spans="2:10" x14ac:dyDescent="0.25">
      <c r="B201" s="6" t="s">
        <v>32</v>
      </c>
      <c r="C201" s="6" t="s">
        <v>193</v>
      </c>
      <c r="D201" s="6">
        <v>42827.412106481483</v>
      </c>
      <c r="E201" s="6">
        <v>42827.412303240744</v>
      </c>
      <c r="F201" s="6">
        <v>16</v>
      </c>
      <c r="G201" s="6">
        <v>-3</v>
      </c>
      <c r="H201" s="6">
        <v>-3</v>
      </c>
      <c r="I201" s="6">
        <v>-3</v>
      </c>
      <c r="J201" s="6">
        <v>-3</v>
      </c>
    </row>
    <row r="202" spans="2:10" x14ac:dyDescent="0.25">
      <c r="B202" s="6" t="s">
        <v>32</v>
      </c>
      <c r="C202" s="6" t="s">
        <v>192</v>
      </c>
      <c r="D202" s="6">
        <v>42827.412106481483</v>
      </c>
      <c r="E202" s="6">
        <v>42827.412303240744</v>
      </c>
      <c r="F202" s="6">
        <v>16</v>
      </c>
      <c r="G202" s="6">
        <v>-3</v>
      </c>
      <c r="H202" s="6">
        <v>-3</v>
      </c>
      <c r="I202" s="6">
        <v>-3</v>
      </c>
      <c r="J202" s="6">
        <v>-3</v>
      </c>
    </row>
    <row r="203" spans="2:10" x14ac:dyDescent="0.25">
      <c r="B203" s="6" t="s">
        <v>32</v>
      </c>
      <c r="C203" s="6" t="s">
        <v>195</v>
      </c>
      <c r="D203" s="6">
        <v>42827.412106481483</v>
      </c>
      <c r="E203" s="6">
        <v>42827.412303240744</v>
      </c>
      <c r="F203" s="6">
        <v>17</v>
      </c>
      <c r="G203" s="6">
        <v>-3</v>
      </c>
      <c r="H203" s="6">
        <v>-3</v>
      </c>
      <c r="I203" s="6">
        <v>-3</v>
      </c>
      <c r="J203" s="6" t="s">
        <v>321</v>
      </c>
    </row>
    <row r="204" spans="2:10" x14ac:dyDescent="0.25">
      <c r="B204" s="6" t="s">
        <v>32</v>
      </c>
      <c r="C204" s="6" t="s">
        <v>199</v>
      </c>
      <c r="D204" s="6">
        <v>42827.412106481483</v>
      </c>
      <c r="E204" s="6">
        <v>42827.412303240744</v>
      </c>
      <c r="F204" s="6">
        <v>17</v>
      </c>
      <c r="G204" s="6">
        <v>-3</v>
      </c>
      <c r="H204" s="6">
        <v>-3</v>
      </c>
      <c r="I204" s="6">
        <v>-3</v>
      </c>
      <c r="J204" s="6">
        <v>-3</v>
      </c>
    </row>
    <row r="205" spans="2:10" x14ac:dyDescent="0.25">
      <c r="B205" s="6" t="s">
        <v>32</v>
      </c>
      <c r="C205" s="6" t="s">
        <v>198</v>
      </c>
      <c r="D205" s="6">
        <v>42827.412106481483</v>
      </c>
      <c r="E205" s="6">
        <v>42827.412303240744</v>
      </c>
      <c r="F205" s="6">
        <v>17</v>
      </c>
      <c r="G205" s="6">
        <v>-3</v>
      </c>
      <c r="H205" s="6">
        <v>-3</v>
      </c>
      <c r="I205" s="6">
        <v>-3</v>
      </c>
      <c r="J205" s="6">
        <v>-3</v>
      </c>
    </row>
    <row r="206" spans="2:10" x14ac:dyDescent="0.25">
      <c r="B206" s="6" t="s">
        <v>32</v>
      </c>
      <c r="C206" s="6" t="s">
        <v>194</v>
      </c>
      <c r="D206" s="6">
        <v>42827.412106481483</v>
      </c>
      <c r="E206" s="6">
        <v>42827.412303240744</v>
      </c>
      <c r="F206" s="6">
        <v>17</v>
      </c>
      <c r="G206" s="6">
        <v>-3</v>
      </c>
      <c r="H206" s="6">
        <v>-3</v>
      </c>
      <c r="I206" s="6">
        <v>-3</v>
      </c>
      <c r="J206" s="6">
        <v>-3</v>
      </c>
    </row>
    <row r="207" spans="2:10" x14ac:dyDescent="0.25">
      <c r="B207" s="6" t="s">
        <v>32</v>
      </c>
      <c r="C207" s="6" t="s">
        <v>200</v>
      </c>
      <c r="D207" s="6">
        <v>42827.412106481483</v>
      </c>
      <c r="E207" s="6">
        <v>42827.412303240744</v>
      </c>
      <c r="F207" s="6">
        <v>17</v>
      </c>
      <c r="G207" s="6">
        <v>-3</v>
      </c>
      <c r="H207" s="6">
        <v>-3</v>
      </c>
      <c r="I207" s="6">
        <v>-3</v>
      </c>
      <c r="J207" s="6" t="s">
        <v>155</v>
      </c>
    </row>
    <row r="208" spans="2:10" x14ac:dyDescent="0.25">
      <c r="B208" s="6" t="s">
        <v>32</v>
      </c>
      <c r="C208" s="6" t="s">
        <v>197</v>
      </c>
      <c r="D208" s="6">
        <v>42827.412106481483</v>
      </c>
      <c r="E208" s="6">
        <v>42827.412303240744</v>
      </c>
      <c r="F208" s="6">
        <v>17</v>
      </c>
      <c r="G208" s="6">
        <v>-3</v>
      </c>
      <c r="H208" s="6">
        <v>-3</v>
      </c>
      <c r="I208" s="6">
        <v>-3</v>
      </c>
      <c r="J208" s="6">
        <v>-3</v>
      </c>
    </row>
    <row r="209" spans="2:10" x14ac:dyDescent="0.25">
      <c r="B209" s="6" t="s">
        <v>30</v>
      </c>
      <c r="C209" s="6" t="s">
        <v>173</v>
      </c>
      <c r="D209" s="6">
        <v>42827.412233796298</v>
      </c>
      <c r="E209" s="6">
        <v>42827.421770833331</v>
      </c>
      <c r="F209" s="6">
        <v>824</v>
      </c>
      <c r="G209" s="6">
        <v>4508881427</v>
      </c>
      <c r="H209" s="6">
        <v>-3</v>
      </c>
      <c r="I209" s="6">
        <v>26</v>
      </c>
      <c r="J209" s="6" t="s">
        <v>348</v>
      </c>
    </row>
    <row r="210" spans="2:10" x14ac:dyDescent="0.25">
      <c r="B210" s="6" t="s">
        <v>30</v>
      </c>
      <c r="C210" s="6" t="s">
        <v>168</v>
      </c>
      <c r="D210" s="6">
        <v>42827.423668981479</v>
      </c>
      <c r="E210" s="6">
        <v>42827.425057870372</v>
      </c>
      <c r="F210" s="6">
        <v>120</v>
      </c>
      <c r="G210" s="6">
        <v>5149957030</v>
      </c>
      <c r="H210" s="6">
        <v>-3</v>
      </c>
      <c r="I210" s="6">
        <v>8</v>
      </c>
      <c r="J210" s="6" t="s">
        <v>353</v>
      </c>
    </row>
    <row r="211" spans="2:10" x14ac:dyDescent="0.25">
      <c r="B211" s="6" t="s">
        <v>30</v>
      </c>
      <c r="C211" s="6" t="s">
        <v>167</v>
      </c>
      <c r="D211" s="6">
        <v>42827.432280092595</v>
      </c>
      <c r="E211" s="6">
        <v>42827.439039351855</v>
      </c>
      <c r="F211" s="6">
        <v>584</v>
      </c>
      <c r="G211" s="6">
        <v>8196206882</v>
      </c>
      <c r="H211" s="6">
        <v>37</v>
      </c>
      <c r="I211" s="6">
        <v>2</v>
      </c>
      <c r="J211" s="6" t="s">
        <v>354</v>
      </c>
    </row>
    <row r="212" spans="2:10" x14ac:dyDescent="0.25">
      <c r="B212" s="6" t="s">
        <v>31</v>
      </c>
      <c r="C212" s="6" t="s">
        <v>167</v>
      </c>
      <c r="D212" s="6">
        <v>42827.436666666668</v>
      </c>
      <c r="E212" s="6">
        <v>42827.437094907407</v>
      </c>
      <c r="F212" s="6">
        <v>37</v>
      </c>
      <c r="G212" s="6">
        <v>-3</v>
      </c>
      <c r="H212" s="6">
        <v>-3</v>
      </c>
      <c r="I212" s="6">
        <v>-3</v>
      </c>
      <c r="J212" s="6">
        <v>-3</v>
      </c>
    </row>
    <row r="213" spans="2:10" x14ac:dyDescent="0.25">
      <c r="B213" s="6" t="s">
        <v>30</v>
      </c>
      <c r="C213" s="6" t="s">
        <v>195</v>
      </c>
      <c r="D213" s="6">
        <v>42827.438969907409</v>
      </c>
      <c r="E213" s="6">
        <v>42827.443391203706</v>
      </c>
      <c r="F213" s="6">
        <v>382</v>
      </c>
      <c r="G213" s="6">
        <v>4505012502</v>
      </c>
      <c r="H213" s="6">
        <v>-3</v>
      </c>
      <c r="I213" s="6">
        <v>17</v>
      </c>
      <c r="J213" s="6" t="s">
        <v>345</v>
      </c>
    </row>
    <row r="214" spans="2:10" x14ac:dyDescent="0.25">
      <c r="B214" s="6" t="s">
        <v>30</v>
      </c>
      <c r="C214" s="6" t="s">
        <v>200</v>
      </c>
      <c r="D214" s="6">
        <v>42827.453796296293</v>
      </c>
      <c r="E214" s="6">
        <v>42827.468449074076</v>
      </c>
      <c r="F214" s="6">
        <v>1266</v>
      </c>
      <c r="G214" s="6">
        <v>4505322361</v>
      </c>
      <c r="H214" s="6">
        <v>276</v>
      </c>
      <c r="I214" s="6">
        <v>3</v>
      </c>
      <c r="J214" s="6" t="s">
        <v>355</v>
      </c>
    </row>
    <row r="215" spans="2:10" x14ac:dyDescent="0.25">
      <c r="B215" s="6" t="s">
        <v>31</v>
      </c>
      <c r="C215" s="6" t="s">
        <v>200</v>
      </c>
      <c r="D215" s="6">
        <v>42827.453819444447</v>
      </c>
      <c r="E215" s="6">
        <v>42827.454270833332</v>
      </c>
      <c r="F215" s="6">
        <v>39</v>
      </c>
      <c r="G215" s="6">
        <v>-3</v>
      </c>
      <c r="H215" s="6">
        <v>-3</v>
      </c>
      <c r="I215" s="6">
        <v>-3</v>
      </c>
      <c r="J215" s="6">
        <v>-3</v>
      </c>
    </row>
    <row r="216" spans="2:10" x14ac:dyDescent="0.25">
      <c r="B216" s="6" t="s">
        <v>31</v>
      </c>
      <c r="C216" s="6" t="s">
        <v>200</v>
      </c>
      <c r="D216" s="6">
        <v>42827.45521990741</v>
      </c>
      <c r="E216" s="6">
        <v>42827.455787037034</v>
      </c>
      <c r="F216" s="6">
        <v>50</v>
      </c>
      <c r="G216" s="6">
        <v>-3</v>
      </c>
      <c r="H216" s="6">
        <v>-3</v>
      </c>
      <c r="I216" s="6">
        <v>-3</v>
      </c>
      <c r="J216" s="6">
        <v>-3</v>
      </c>
    </row>
    <row r="217" spans="2:10" x14ac:dyDescent="0.25">
      <c r="B217" s="6" t="s">
        <v>31</v>
      </c>
      <c r="C217" s="6" t="s">
        <v>200</v>
      </c>
      <c r="D217" s="6">
        <v>42827.455821759257</v>
      </c>
      <c r="E217" s="6">
        <v>42827.45585648148</v>
      </c>
      <c r="F217" s="6">
        <v>3</v>
      </c>
      <c r="G217" s="6">
        <v>-3</v>
      </c>
      <c r="H217" s="6">
        <v>-3</v>
      </c>
      <c r="I217" s="6">
        <v>-3</v>
      </c>
      <c r="J217" s="6">
        <v>-3</v>
      </c>
    </row>
    <row r="218" spans="2:10" x14ac:dyDescent="0.25">
      <c r="B218" s="6" t="s">
        <v>31</v>
      </c>
      <c r="C218" s="6" t="s">
        <v>200</v>
      </c>
      <c r="D218" s="6">
        <v>42827.457673611112</v>
      </c>
      <c r="E218" s="6">
        <v>42827.459791666668</v>
      </c>
      <c r="F218" s="6">
        <v>183</v>
      </c>
      <c r="G218" s="6">
        <v>-3</v>
      </c>
      <c r="H218" s="6">
        <v>-3</v>
      </c>
      <c r="I218" s="6">
        <v>-3</v>
      </c>
      <c r="J218" s="6">
        <v>-3</v>
      </c>
    </row>
    <row r="219" spans="2:10" x14ac:dyDescent="0.25">
      <c r="B219" s="6" t="s">
        <v>32</v>
      </c>
      <c r="C219" s="6" t="s">
        <v>167</v>
      </c>
      <c r="D219" s="6">
        <v>42827.468240740738</v>
      </c>
      <c r="E219" s="6">
        <v>42827.468981481485</v>
      </c>
      <c r="F219" s="6">
        <v>64</v>
      </c>
      <c r="G219" s="6">
        <v>-3</v>
      </c>
      <c r="H219" s="6">
        <v>-3</v>
      </c>
      <c r="I219" s="6">
        <v>-3</v>
      </c>
      <c r="J219" s="6" t="s">
        <v>155</v>
      </c>
    </row>
    <row r="220" spans="2:10" x14ac:dyDescent="0.25">
      <c r="B220" s="6" t="s">
        <v>32</v>
      </c>
      <c r="C220" s="6" t="s">
        <v>170</v>
      </c>
      <c r="D220" s="6">
        <v>42827.468240740738</v>
      </c>
      <c r="E220" s="6">
        <v>42827.468981481485</v>
      </c>
      <c r="F220" s="6">
        <v>64</v>
      </c>
      <c r="G220" s="6">
        <v>-3</v>
      </c>
      <c r="H220" s="6">
        <v>-3</v>
      </c>
      <c r="I220" s="6">
        <v>-3</v>
      </c>
      <c r="J220" s="6">
        <v>-3</v>
      </c>
    </row>
    <row r="221" spans="2:10" x14ac:dyDescent="0.25">
      <c r="B221" s="6" t="s">
        <v>32</v>
      </c>
      <c r="C221" s="6" t="s">
        <v>165</v>
      </c>
      <c r="D221" s="6">
        <v>42827.468240740738</v>
      </c>
      <c r="E221" s="6">
        <v>42827.468981481485</v>
      </c>
      <c r="F221" s="6">
        <v>64</v>
      </c>
      <c r="G221" s="6">
        <v>-3</v>
      </c>
      <c r="H221" s="6">
        <v>-3</v>
      </c>
      <c r="I221" s="6">
        <v>-3</v>
      </c>
      <c r="J221" s="6">
        <v>-3</v>
      </c>
    </row>
    <row r="222" spans="2:10" x14ac:dyDescent="0.25">
      <c r="B222" s="6" t="s">
        <v>32</v>
      </c>
      <c r="C222" s="6" t="s">
        <v>168</v>
      </c>
      <c r="D222" s="6">
        <v>42827.468240740738</v>
      </c>
      <c r="E222" s="6">
        <v>42827.468981481485</v>
      </c>
      <c r="F222" s="6">
        <v>64</v>
      </c>
      <c r="G222" s="6">
        <v>-3</v>
      </c>
      <c r="H222" s="6">
        <v>-3</v>
      </c>
      <c r="I222" s="6">
        <v>-3</v>
      </c>
      <c r="J222" s="6" t="s">
        <v>321</v>
      </c>
    </row>
    <row r="223" spans="2:10" x14ac:dyDescent="0.25">
      <c r="B223" s="6" t="s">
        <v>32</v>
      </c>
      <c r="C223" s="6" t="s">
        <v>172</v>
      </c>
      <c r="D223" s="6">
        <v>42827.468240740738</v>
      </c>
      <c r="E223" s="6">
        <v>42827.468981481485</v>
      </c>
      <c r="F223" s="6">
        <v>64</v>
      </c>
      <c r="G223" s="6">
        <v>-3</v>
      </c>
      <c r="H223" s="6">
        <v>-3</v>
      </c>
      <c r="I223" s="6">
        <v>-3</v>
      </c>
      <c r="J223" s="6">
        <v>-3</v>
      </c>
    </row>
    <row r="224" spans="2:10" x14ac:dyDescent="0.25">
      <c r="B224" s="6" t="s">
        <v>32</v>
      </c>
      <c r="C224" s="6" t="s">
        <v>169</v>
      </c>
      <c r="D224" s="6">
        <v>42827.468240740738</v>
      </c>
      <c r="E224" s="6">
        <v>42827.468981481485</v>
      </c>
      <c r="F224" s="6">
        <v>64</v>
      </c>
      <c r="G224" s="6">
        <v>-3</v>
      </c>
      <c r="H224" s="6">
        <v>-3</v>
      </c>
      <c r="I224" s="6">
        <v>-3</v>
      </c>
      <c r="J224" s="6">
        <v>-3</v>
      </c>
    </row>
    <row r="225" spans="2:10" x14ac:dyDescent="0.25">
      <c r="B225" s="6" t="s">
        <v>32</v>
      </c>
      <c r="C225" s="6" t="s">
        <v>171</v>
      </c>
      <c r="D225" s="6">
        <v>42827.468240740738</v>
      </c>
      <c r="E225" s="6">
        <v>42827.468981481485</v>
      </c>
      <c r="F225" s="6">
        <v>64</v>
      </c>
      <c r="G225" s="6">
        <v>-3</v>
      </c>
      <c r="H225" s="6">
        <v>-3</v>
      </c>
      <c r="I225" s="6">
        <v>-3</v>
      </c>
      <c r="J225" s="6">
        <v>-3</v>
      </c>
    </row>
    <row r="226" spans="2:10" x14ac:dyDescent="0.25">
      <c r="B226" s="6" t="s">
        <v>32</v>
      </c>
      <c r="C226" s="6" t="s">
        <v>173</v>
      </c>
      <c r="D226" s="6">
        <v>42827.468240740738</v>
      </c>
      <c r="E226" s="6">
        <v>42827.468981481485</v>
      </c>
      <c r="F226" s="6">
        <v>64</v>
      </c>
      <c r="G226" s="6">
        <v>-3</v>
      </c>
      <c r="H226" s="6">
        <v>-3</v>
      </c>
      <c r="I226" s="6">
        <v>-3</v>
      </c>
      <c r="J226" s="6" t="s">
        <v>321</v>
      </c>
    </row>
    <row r="227" spans="2:10" x14ac:dyDescent="0.25">
      <c r="B227" s="6" t="s">
        <v>32</v>
      </c>
      <c r="C227" s="6" t="s">
        <v>166</v>
      </c>
      <c r="D227" s="6">
        <v>42827.468240740738</v>
      </c>
      <c r="E227" s="6">
        <v>42827.468981481485</v>
      </c>
      <c r="F227" s="6">
        <v>64</v>
      </c>
      <c r="G227" s="6">
        <v>-3</v>
      </c>
      <c r="H227" s="6">
        <v>-3</v>
      </c>
      <c r="I227" s="6">
        <v>-3</v>
      </c>
      <c r="J227" s="6">
        <v>-3</v>
      </c>
    </row>
    <row r="228" spans="2:10" x14ac:dyDescent="0.25">
      <c r="B228" s="6" t="s">
        <v>30</v>
      </c>
      <c r="C228" s="6" t="s">
        <v>196</v>
      </c>
      <c r="D228" s="6">
        <v>42827.468888888892</v>
      </c>
      <c r="E228" s="6">
        <v>42827.470763888887</v>
      </c>
      <c r="F228" s="6">
        <v>162</v>
      </c>
      <c r="G228" s="6">
        <v>8195713183</v>
      </c>
      <c r="H228" s="6">
        <v>32</v>
      </c>
      <c r="I228" s="6">
        <v>71</v>
      </c>
      <c r="J228" s="6" t="s">
        <v>352</v>
      </c>
    </row>
    <row r="229" spans="2:10" x14ac:dyDescent="0.25">
      <c r="B229" s="6" t="s">
        <v>31</v>
      </c>
      <c r="C229" s="6" t="s">
        <v>196</v>
      </c>
      <c r="D229" s="6">
        <v>42827.470208333332</v>
      </c>
      <c r="E229" s="6">
        <v>42827.470567129632</v>
      </c>
      <c r="F229" s="6">
        <v>32</v>
      </c>
      <c r="G229" s="6">
        <v>-3</v>
      </c>
      <c r="H229" s="6">
        <v>-3</v>
      </c>
      <c r="I229" s="6">
        <v>-3</v>
      </c>
      <c r="J229" s="6">
        <v>-3</v>
      </c>
    </row>
    <row r="230" spans="2:10" x14ac:dyDescent="0.25">
      <c r="B230" s="6" t="s">
        <v>30</v>
      </c>
      <c r="C230" s="6" t="s">
        <v>168</v>
      </c>
      <c r="D230" s="6">
        <v>42827.50068287037</v>
      </c>
      <c r="E230" s="6">
        <v>42827.50204861111</v>
      </c>
      <c r="F230" s="6">
        <v>118</v>
      </c>
      <c r="G230" s="6">
        <v>8198165469</v>
      </c>
      <c r="H230" s="6">
        <v>-3</v>
      </c>
      <c r="I230" s="6">
        <v>8</v>
      </c>
      <c r="J230" s="6" t="s">
        <v>356</v>
      </c>
    </row>
    <row r="231" spans="2:10" x14ac:dyDescent="0.25">
      <c r="B231" s="6" t="s">
        <v>30</v>
      </c>
      <c r="C231" s="6" t="s">
        <v>195</v>
      </c>
      <c r="D231" s="6">
        <v>42827.505219907405</v>
      </c>
      <c r="E231" s="6">
        <v>42827.509004629632</v>
      </c>
      <c r="F231" s="6">
        <v>327</v>
      </c>
      <c r="G231" s="6">
        <v>5142401313</v>
      </c>
      <c r="H231" s="6">
        <v>153</v>
      </c>
      <c r="I231" s="6">
        <v>13</v>
      </c>
      <c r="J231" s="6" t="s">
        <v>357</v>
      </c>
    </row>
    <row r="232" spans="2:10" x14ac:dyDescent="0.25">
      <c r="B232" s="6" t="s">
        <v>31</v>
      </c>
      <c r="C232" s="6" t="s">
        <v>195</v>
      </c>
      <c r="D232" s="6">
        <v>42827.505231481482</v>
      </c>
      <c r="E232" s="6">
        <v>42827.505347222221</v>
      </c>
      <c r="F232" s="6">
        <v>10</v>
      </c>
      <c r="G232" s="6">
        <v>-3</v>
      </c>
      <c r="H232" s="6">
        <v>-3</v>
      </c>
      <c r="I232" s="6">
        <v>-3</v>
      </c>
      <c r="J232" s="6">
        <v>-3</v>
      </c>
    </row>
    <row r="233" spans="2:10" x14ac:dyDescent="0.25">
      <c r="B233" s="6" t="s">
        <v>31</v>
      </c>
      <c r="C233" s="6" t="s">
        <v>195</v>
      </c>
      <c r="D233" s="6">
        <v>42827.506331018521</v>
      </c>
      <c r="E233" s="6">
        <v>42827.507997685185</v>
      </c>
      <c r="F233" s="6">
        <v>144</v>
      </c>
      <c r="G233" s="6">
        <v>-3</v>
      </c>
      <c r="H233" s="6">
        <v>-3</v>
      </c>
      <c r="I233" s="6">
        <v>-3</v>
      </c>
      <c r="J233" s="6">
        <v>-3</v>
      </c>
    </row>
    <row r="234" spans="2:10" x14ac:dyDescent="0.25">
      <c r="B234" s="6" t="s">
        <v>30</v>
      </c>
      <c r="C234" s="6" t="s">
        <v>195</v>
      </c>
      <c r="D234" s="6">
        <v>42827.538148148145</v>
      </c>
      <c r="E234" s="6">
        <v>42827.540856481479</v>
      </c>
      <c r="F234" s="6">
        <v>234</v>
      </c>
      <c r="G234" s="6">
        <v>8199935499</v>
      </c>
      <c r="H234" s="6">
        <v>-3</v>
      </c>
      <c r="I234" s="6">
        <v>9</v>
      </c>
      <c r="J234" s="6" t="s">
        <v>358</v>
      </c>
    </row>
    <row r="235" spans="2:10" x14ac:dyDescent="0.25">
      <c r="B235" s="6" t="s">
        <v>30</v>
      </c>
      <c r="C235" s="6" t="s">
        <v>195</v>
      </c>
      <c r="D235" s="6">
        <v>42827.556331018517</v>
      </c>
      <c r="E235" s="6">
        <v>42827.557233796295</v>
      </c>
      <c r="F235" s="6">
        <v>78</v>
      </c>
      <c r="G235" s="6">
        <v>5143768364</v>
      </c>
      <c r="H235" s="6">
        <v>3</v>
      </c>
      <c r="I235" s="6">
        <v>9</v>
      </c>
      <c r="J235" s="6" t="s">
        <v>359</v>
      </c>
    </row>
    <row r="236" spans="2:10" x14ac:dyDescent="0.25">
      <c r="B236" s="6" t="s">
        <v>32</v>
      </c>
      <c r="C236" s="6" t="s">
        <v>196</v>
      </c>
      <c r="D236" s="6">
        <v>42827.563518518517</v>
      </c>
      <c r="E236" s="6">
        <v>42827.6169212963</v>
      </c>
      <c r="F236" s="6">
        <v>4614</v>
      </c>
      <c r="G236" s="6">
        <v>-3</v>
      </c>
      <c r="H236" s="6">
        <v>-3</v>
      </c>
      <c r="I236" s="6">
        <v>-3</v>
      </c>
      <c r="J236" s="6" t="s">
        <v>160</v>
      </c>
    </row>
    <row r="237" spans="2:10" x14ac:dyDescent="0.25">
      <c r="B237" s="6" t="s">
        <v>32</v>
      </c>
      <c r="C237" s="6" t="s">
        <v>193</v>
      </c>
      <c r="D237" s="6">
        <v>42827.563518518517</v>
      </c>
      <c r="E237" s="6">
        <v>42827.6169212963</v>
      </c>
      <c r="F237" s="6">
        <v>4614</v>
      </c>
      <c r="G237" s="6">
        <v>-3</v>
      </c>
      <c r="H237" s="6">
        <v>-3</v>
      </c>
      <c r="I237" s="6">
        <v>-3</v>
      </c>
      <c r="J237" s="6" t="s">
        <v>160</v>
      </c>
    </row>
    <row r="238" spans="2:10" x14ac:dyDescent="0.25">
      <c r="B238" s="6" t="s">
        <v>32</v>
      </c>
      <c r="C238" s="6" t="s">
        <v>192</v>
      </c>
      <c r="D238" s="6">
        <v>42827.563518518517</v>
      </c>
      <c r="E238" s="6">
        <v>42827.6169212963</v>
      </c>
      <c r="F238" s="6">
        <v>4614</v>
      </c>
      <c r="G238" s="6">
        <v>-3</v>
      </c>
      <c r="H238" s="6">
        <v>-3</v>
      </c>
      <c r="I238" s="6">
        <v>-3</v>
      </c>
      <c r="J238" s="6" t="s">
        <v>160</v>
      </c>
    </row>
    <row r="239" spans="2:10" x14ac:dyDescent="0.25">
      <c r="B239" s="6" t="s">
        <v>32</v>
      </c>
      <c r="C239" s="6" t="s">
        <v>195</v>
      </c>
      <c r="D239" s="6">
        <v>42827.563518518517</v>
      </c>
      <c r="E239" s="6">
        <v>42827.6169212963</v>
      </c>
      <c r="F239" s="6">
        <v>4614</v>
      </c>
      <c r="G239" s="6">
        <v>-3</v>
      </c>
      <c r="H239" s="6">
        <v>-3</v>
      </c>
      <c r="I239" s="6">
        <v>-3</v>
      </c>
      <c r="J239" s="6" t="s">
        <v>160</v>
      </c>
    </row>
    <row r="240" spans="2:10" x14ac:dyDescent="0.25">
      <c r="B240" s="6" t="s">
        <v>32</v>
      </c>
      <c r="C240" s="6" t="s">
        <v>199</v>
      </c>
      <c r="D240" s="6">
        <v>42827.563518518517</v>
      </c>
      <c r="E240" s="6">
        <v>42827.6169212963</v>
      </c>
      <c r="F240" s="6">
        <v>4614</v>
      </c>
      <c r="G240" s="6">
        <v>-3</v>
      </c>
      <c r="H240" s="6">
        <v>-3</v>
      </c>
      <c r="I240" s="6">
        <v>-3</v>
      </c>
      <c r="J240" s="6" t="s">
        <v>160</v>
      </c>
    </row>
    <row r="241" spans="2:10" x14ac:dyDescent="0.25">
      <c r="B241" s="6" t="s">
        <v>32</v>
      </c>
      <c r="C241" s="6" t="s">
        <v>198</v>
      </c>
      <c r="D241" s="6">
        <v>42827.563518518517</v>
      </c>
      <c r="E241" s="6">
        <v>42827.6169212963</v>
      </c>
      <c r="F241" s="6">
        <v>4614</v>
      </c>
      <c r="G241" s="6">
        <v>-3</v>
      </c>
      <c r="H241" s="6">
        <v>-3</v>
      </c>
      <c r="I241" s="6">
        <v>-3</v>
      </c>
      <c r="J241" s="6" t="s">
        <v>160</v>
      </c>
    </row>
    <row r="242" spans="2:10" x14ac:dyDescent="0.25">
      <c r="B242" s="6" t="s">
        <v>32</v>
      </c>
      <c r="C242" s="6" t="s">
        <v>194</v>
      </c>
      <c r="D242" s="6">
        <v>42827.563518518517</v>
      </c>
      <c r="E242" s="6">
        <v>42827.6169212963</v>
      </c>
      <c r="F242" s="6">
        <v>4614</v>
      </c>
      <c r="G242" s="6">
        <v>-3</v>
      </c>
      <c r="H242" s="6">
        <v>-3</v>
      </c>
      <c r="I242" s="6">
        <v>-3</v>
      </c>
      <c r="J242" s="6" t="s">
        <v>160</v>
      </c>
    </row>
    <row r="243" spans="2:10" x14ac:dyDescent="0.25">
      <c r="B243" s="6" t="s">
        <v>32</v>
      </c>
      <c r="C243" s="6" t="s">
        <v>200</v>
      </c>
      <c r="D243" s="6">
        <v>42827.563518518517</v>
      </c>
      <c r="E243" s="6">
        <v>42827.6169212963</v>
      </c>
      <c r="F243" s="6">
        <v>4614</v>
      </c>
      <c r="G243" s="6">
        <v>-3</v>
      </c>
      <c r="H243" s="6">
        <v>-3</v>
      </c>
      <c r="I243" s="6">
        <v>-3</v>
      </c>
      <c r="J243" s="6" t="s">
        <v>160</v>
      </c>
    </row>
    <row r="244" spans="2:10" x14ac:dyDescent="0.25">
      <c r="B244" s="6" t="s">
        <v>32</v>
      </c>
      <c r="C244" s="6" t="s">
        <v>197</v>
      </c>
      <c r="D244" s="6">
        <v>42827.563518518517</v>
      </c>
      <c r="E244" s="6">
        <v>42827.6169212963</v>
      </c>
      <c r="F244" s="6">
        <v>4614</v>
      </c>
      <c r="G244" s="6">
        <v>-3</v>
      </c>
      <c r="H244" s="6">
        <v>-3</v>
      </c>
      <c r="I244" s="6">
        <v>-3</v>
      </c>
      <c r="J244" s="6" t="s">
        <v>160</v>
      </c>
    </row>
    <row r="245" spans="2:10" x14ac:dyDescent="0.25">
      <c r="B245" s="6" t="s">
        <v>30</v>
      </c>
      <c r="C245" s="6" t="s">
        <v>168</v>
      </c>
      <c r="D245" s="6">
        <v>42827.563854166663</v>
      </c>
      <c r="E245" s="6">
        <v>42827.572141203702</v>
      </c>
      <c r="F245" s="6">
        <v>716</v>
      </c>
      <c r="G245" s="6">
        <v>8196793720</v>
      </c>
      <c r="H245" s="6">
        <v>-3</v>
      </c>
      <c r="I245" s="6">
        <v>8</v>
      </c>
      <c r="J245" s="6" t="s">
        <v>346</v>
      </c>
    </row>
    <row r="246" spans="2:10" x14ac:dyDescent="0.25">
      <c r="B246" s="6" t="s">
        <v>30</v>
      </c>
      <c r="C246" s="6" t="s">
        <v>170</v>
      </c>
      <c r="D246" s="6">
        <v>42827.572523148148</v>
      </c>
      <c r="E246" s="6">
        <v>42827.575023148151</v>
      </c>
      <c r="F246" s="6">
        <v>216</v>
      </c>
      <c r="G246" s="6">
        <v>8199333210</v>
      </c>
      <c r="H246" s="6">
        <v>-3</v>
      </c>
      <c r="I246" s="6">
        <v>521</v>
      </c>
      <c r="J246" s="6" t="s">
        <v>360</v>
      </c>
    </row>
    <row r="247" spans="2:10" x14ac:dyDescent="0.25">
      <c r="B247" s="6" t="s">
        <v>30</v>
      </c>
      <c r="C247" s="6" t="s">
        <v>168</v>
      </c>
      <c r="D247" s="6">
        <v>42827.584374999999</v>
      </c>
      <c r="E247" s="6">
        <v>42827.589988425927</v>
      </c>
      <c r="F247" s="6">
        <v>485</v>
      </c>
      <c r="G247" s="6">
        <v>8195420922</v>
      </c>
      <c r="H247" s="6">
        <v>-3</v>
      </c>
      <c r="I247" s="6">
        <v>286</v>
      </c>
      <c r="J247" s="6" t="s">
        <v>361</v>
      </c>
    </row>
    <row r="248" spans="2:10" x14ac:dyDescent="0.25">
      <c r="B248" s="6" t="s">
        <v>30</v>
      </c>
      <c r="C248" s="6" t="s">
        <v>168</v>
      </c>
      <c r="D248" s="6">
        <v>42827.590451388889</v>
      </c>
      <c r="E248" s="6">
        <v>42827.594571759262</v>
      </c>
      <c r="F248" s="6">
        <v>356</v>
      </c>
      <c r="G248" s="6">
        <v>5145631840</v>
      </c>
      <c r="H248" s="6">
        <v>-3</v>
      </c>
      <c r="I248" s="6">
        <v>493</v>
      </c>
      <c r="J248" s="6" t="s">
        <v>362</v>
      </c>
    </row>
    <row r="249" spans="2:10" x14ac:dyDescent="0.25">
      <c r="B249" s="6" t="s">
        <v>179</v>
      </c>
      <c r="C249" s="6" t="s">
        <v>13</v>
      </c>
      <c r="D249" s="6">
        <v>42827.592731481483</v>
      </c>
      <c r="E249" s="6">
        <v>42827.594282407408</v>
      </c>
      <c r="F249" s="6">
        <v>-2</v>
      </c>
      <c r="G249" s="6">
        <v>8198211306</v>
      </c>
      <c r="H249" s="6">
        <v>-3</v>
      </c>
      <c r="I249" s="6">
        <v>134</v>
      </c>
      <c r="J249" s="6" t="s">
        <v>347</v>
      </c>
    </row>
    <row r="250" spans="2:10" x14ac:dyDescent="0.25">
      <c r="B250" s="6" t="s">
        <v>30</v>
      </c>
      <c r="C250" s="6" t="s">
        <v>168</v>
      </c>
      <c r="D250" s="6">
        <v>42827.594976851855</v>
      </c>
      <c r="E250" s="6">
        <v>42827.599722222221</v>
      </c>
      <c r="F250" s="6">
        <v>411</v>
      </c>
      <c r="G250" s="6">
        <v>4388752011</v>
      </c>
      <c r="H250" s="6">
        <v>-3</v>
      </c>
      <c r="I250" s="6">
        <v>114</v>
      </c>
      <c r="J250" s="6" t="s">
        <v>363</v>
      </c>
    </row>
    <row r="251" spans="2:10" x14ac:dyDescent="0.25">
      <c r="B251" s="6" t="s">
        <v>30</v>
      </c>
      <c r="C251" s="6" t="s">
        <v>167</v>
      </c>
      <c r="D251" s="6">
        <v>42827.604502314818</v>
      </c>
      <c r="E251" s="6">
        <v>42827.606238425928</v>
      </c>
      <c r="F251" s="6">
        <v>150</v>
      </c>
      <c r="G251" s="6">
        <v>8196794006</v>
      </c>
      <c r="H251" s="6">
        <v>-3</v>
      </c>
      <c r="I251" s="6">
        <v>3</v>
      </c>
      <c r="J251" s="6" t="s">
        <v>342</v>
      </c>
    </row>
    <row r="252" spans="2:10" x14ac:dyDescent="0.25">
      <c r="B252" s="6" t="s">
        <v>30</v>
      </c>
      <c r="C252" s="6" t="s">
        <v>168</v>
      </c>
      <c r="D252" s="6">
        <v>42827.612187500003</v>
      </c>
      <c r="E252" s="6">
        <v>42827.613622685189</v>
      </c>
      <c r="F252" s="6">
        <v>124</v>
      </c>
      <c r="G252" s="6">
        <v>8195695053</v>
      </c>
      <c r="H252" s="6">
        <v>-3</v>
      </c>
      <c r="I252" s="6">
        <v>9</v>
      </c>
      <c r="J252" s="6" t="s">
        <v>364</v>
      </c>
    </row>
    <row r="253" spans="2:10" x14ac:dyDescent="0.25">
      <c r="B253" s="6" t="s">
        <v>30</v>
      </c>
      <c r="C253" s="6" t="s">
        <v>195</v>
      </c>
      <c r="D253" s="6">
        <v>42827.631666666668</v>
      </c>
      <c r="E253" s="6">
        <v>42827.640115740738</v>
      </c>
      <c r="F253" s="6">
        <v>730</v>
      </c>
      <c r="G253" s="6">
        <v>8195632328</v>
      </c>
      <c r="H253" s="6">
        <v>540</v>
      </c>
      <c r="I253" s="6">
        <v>12</v>
      </c>
      <c r="J253" s="6" t="s">
        <v>365</v>
      </c>
    </row>
    <row r="254" spans="2:10" x14ac:dyDescent="0.25">
      <c r="B254" s="6" t="s">
        <v>30</v>
      </c>
      <c r="C254" s="6" t="s">
        <v>168</v>
      </c>
      <c r="D254" s="6">
        <v>42827.632060185184</v>
      </c>
      <c r="E254" s="6">
        <v>42827.637337962966</v>
      </c>
      <c r="F254" s="6">
        <v>456</v>
      </c>
      <c r="G254" s="6">
        <v>4505322364</v>
      </c>
      <c r="H254" s="6">
        <v>-3</v>
      </c>
      <c r="I254" s="6">
        <v>6</v>
      </c>
      <c r="J254" s="6" t="s">
        <v>366</v>
      </c>
    </row>
    <row r="255" spans="2:10" x14ac:dyDescent="0.25">
      <c r="B255" s="6" t="s">
        <v>31</v>
      </c>
      <c r="C255" s="6" t="s">
        <v>195</v>
      </c>
      <c r="D255" s="6">
        <v>42827.632395833331</v>
      </c>
      <c r="E255" s="6">
        <v>42827.636319444442</v>
      </c>
      <c r="F255" s="6">
        <v>340</v>
      </c>
      <c r="G255" s="6">
        <v>-3</v>
      </c>
      <c r="H255" s="6">
        <v>-3</v>
      </c>
      <c r="I255" s="6">
        <v>-3</v>
      </c>
      <c r="J255" s="6">
        <v>-3</v>
      </c>
    </row>
    <row r="256" spans="2:10" x14ac:dyDescent="0.25">
      <c r="B256" s="6" t="s">
        <v>31</v>
      </c>
      <c r="C256" s="6" t="s">
        <v>195</v>
      </c>
      <c r="D256" s="6">
        <v>42827.636435185188</v>
      </c>
      <c r="E256" s="6">
        <v>42827.638749999998</v>
      </c>
      <c r="F256" s="6">
        <v>200</v>
      </c>
      <c r="G256" s="6">
        <v>-3</v>
      </c>
      <c r="H256" s="6">
        <v>-3</v>
      </c>
      <c r="I256" s="6">
        <v>-3</v>
      </c>
      <c r="J256" s="6">
        <v>-3</v>
      </c>
    </row>
    <row r="257" spans="2:10" x14ac:dyDescent="0.25">
      <c r="B257" s="6" t="s">
        <v>32</v>
      </c>
      <c r="C257" s="6" t="s">
        <v>196</v>
      </c>
      <c r="D257" s="6">
        <v>42827.652997685182</v>
      </c>
      <c r="E257" s="6">
        <v>42827.660763888889</v>
      </c>
      <c r="F257" s="6">
        <v>672</v>
      </c>
      <c r="G257" s="6">
        <v>-3</v>
      </c>
      <c r="H257" s="6">
        <v>-3</v>
      </c>
      <c r="I257" s="6">
        <v>-3</v>
      </c>
      <c r="J257" s="6" t="s">
        <v>156</v>
      </c>
    </row>
    <row r="258" spans="2:10" x14ac:dyDescent="0.25">
      <c r="B258" s="6" t="s">
        <v>32</v>
      </c>
      <c r="C258" s="6" t="s">
        <v>193</v>
      </c>
      <c r="D258" s="6">
        <v>42827.652997685182</v>
      </c>
      <c r="E258" s="6">
        <v>42827.660763888889</v>
      </c>
      <c r="F258" s="6">
        <v>672</v>
      </c>
      <c r="G258" s="6">
        <v>-3</v>
      </c>
      <c r="H258" s="6">
        <v>-3</v>
      </c>
      <c r="I258" s="6">
        <v>-3</v>
      </c>
      <c r="J258" s="6" t="s">
        <v>156</v>
      </c>
    </row>
    <row r="259" spans="2:10" x14ac:dyDescent="0.25">
      <c r="B259" s="6" t="s">
        <v>32</v>
      </c>
      <c r="C259" s="6" t="s">
        <v>192</v>
      </c>
      <c r="D259" s="6">
        <v>42827.652997685182</v>
      </c>
      <c r="E259" s="6">
        <v>42827.660775462966</v>
      </c>
      <c r="F259" s="6">
        <v>672</v>
      </c>
      <c r="G259" s="6">
        <v>-3</v>
      </c>
      <c r="H259" s="6">
        <v>-3</v>
      </c>
      <c r="I259" s="6">
        <v>-3</v>
      </c>
      <c r="J259" s="6" t="s">
        <v>156</v>
      </c>
    </row>
    <row r="260" spans="2:10" x14ac:dyDescent="0.25">
      <c r="B260" s="6" t="s">
        <v>32</v>
      </c>
      <c r="C260" s="6" t="s">
        <v>195</v>
      </c>
      <c r="D260" s="6">
        <v>42827.652997685182</v>
      </c>
      <c r="E260" s="6">
        <v>42827.660775462966</v>
      </c>
      <c r="F260" s="6">
        <v>672</v>
      </c>
      <c r="G260" s="6">
        <v>-3</v>
      </c>
      <c r="H260" s="6">
        <v>-3</v>
      </c>
      <c r="I260" s="6">
        <v>-3</v>
      </c>
      <c r="J260" s="6" t="s">
        <v>156</v>
      </c>
    </row>
    <row r="261" spans="2:10" x14ac:dyDescent="0.25">
      <c r="B261" s="6" t="s">
        <v>32</v>
      </c>
      <c r="C261" s="6" t="s">
        <v>199</v>
      </c>
      <c r="D261" s="6">
        <v>42827.652997685182</v>
      </c>
      <c r="E261" s="6">
        <v>42827.660775462966</v>
      </c>
      <c r="F261" s="6">
        <v>672</v>
      </c>
      <c r="G261" s="6">
        <v>-3</v>
      </c>
      <c r="H261" s="6">
        <v>-3</v>
      </c>
      <c r="I261" s="6">
        <v>-3</v>
      </c>
      <c r="J261" s="6" t="s">
        <v>156</v>
      </c>
    </row>
    <row r="262" spans="2:10" x14ac:dyDescent="0.25">
      <c r="B262" s="6" t="s">
        <v>32</v>
      </c>
      <c r="C262" s="6" t="s">
        <v>198</v>
      </c>
      <c r="D262" s="6">
        <v>42827.652997685182</v>
      </c>
      <c r="E262" s="6">
        <v>42827.660775462966</v>
      </c>
      <c r="F262" s="6">
        <v>672</v>
      </c>
      <c r="G262" s="6">
        <v>-3</v>
      </c>
      <c r="H262" s="6">
        <v>-3</v>
      </c>
      <c r="I262" s="6">
        <v>-3</v>
      </c>
      <c r="J262" s="6" t="s">
        <v>156</v>
      </c>
    </row>
    <row r="263" spans="2:10" x14ac:dyDescent="0.25">
      <c r="B263" s="6" t="s">
        <v>32</v>
      </c>
      <c r="C263" s="6" t="s">
        <v>194</v>
      </c>
      <c r="D263" s="6">
        <v>42827.652997685182</v>
      </c>
      <c r="E263" s="6">
        <v>42827.660775462966</v>
      </c>
      <c r="F263" s="6">
        <v>672</v>
      </c>
      <c r="G263" s="6">
        <v>-3</v>
      </c>
      <c r="H263" s="6">
        <v>-3</v>
      </c>
      <c r="I263" s="6">
        <v>-3</v>
      </c>
      <c r="J263" s="6" t="s">
        <v>156</v>
      </c>
    </row>
    <row r="264" spans="2:10" x14ac:dyDescent="0.25">
      <c r="B264" s="6" t="s">
        <v>32</v>
      </c>
      <c r="C264" s="6" t="s">
        <v>200</v>
      </c>
      <c r="D264" s="6">
        <v>42827.652997685182</v>
      </c>
      <c r="E264" s="6">
        <v>42827.660775462966</v>
      </c>
      <c r="F264" s="6">
        <v>672</v>
      </c>
      <c r="G264" s="6">
        <v>-3</v>
      </c>
      <c r="H264" s="6">
        <v>-3</v>
      </c>
      <c r="I264" s="6">
        <v>-3</v>
      </c>
      <c r="J264" s="6" t="s">
        <v>156</v>
      </c>
    </row>
    <row r="265" spans="2:10" x14ac:dyDescent="0.25">
      <c r="B265" s="6" t="s">
        <v>32</v>
      </c>
      <c r="C265" s="6" t="s">
        <v>197</v>
      </c>
      <c r="D265" s="6">
        <v>42827.652997685182</v>
      </c>
      <c r="E265" s="6">
        <v>42827.660775462966</v>
      </c>
      <c r="F265" s="6">
        <v>672</v>
      </c>
      <c r="G265" s="6">
        <v>-3</v>
      </c>
      <c r="H265" s="6">
        <v>-3</v>
      </c>
      <c r="I265" s="6">
        <v>-3</v>
      </c>
      <c r="J265" s="6" t="s">
        <v>156</v>
      </c>
    </row>
    <row r="266" spans="2:10" x14ac:dyDescent="0.25">
      <c r="B266" s="6" t="s">
        <v>32</v>
      </c>
      <c r="C266" s="6" t="s">
        <v>168</v>
      </c>
      <c r="D266" s="6">
        <v>42827.686168981483</v>
      </c>
      <c r="E266" s="6">
        <v>42827.708495370367</v>
      </c>
      <c r="F266" s="6">
        <v>1930</v>
      </c>
      <c r="G266" s="6">
        <v>-3</v>
      </c>
      <c r="H266" s="6">
        <v>-3</v>
      </c>
      <c r="I266" s="6">
        <v>-3</v>
      </c>
      <c r="J266" s="6" t="s">
        <v>160</v>
      </c>
    </row>
    <row r="267" spans="2:10" x14ac:dyDescent="0.25">
      <c r="B267" s="6" t="s">
        <v>32</v>
      </c>
      <c r="C267" s="6" t="s">
        <v>172</v>
      </c>
      <c r="D267" s="6">
        <v>42827.686168981483</v>
      </c>
      <c r="E267" s="6">
        <v>42827.708495370367</v>
      </c>
      <c r="F267" s="6">
        <v>1930</v>
      </c>
      <c r="G267" s="6">
        <v>-3</v>
      </c>
      <c r="H267" s="6">
        <v>-3</v>
      </c>
      <c r="I267" s="6">
        <v>-3</v>
      </c>
      <c r="J267" s="6" t="s">
        <v>160</v>
      </c>
    </row>
    <row r="268" spans="2:10" x14ac:dyDescent="0.25">
      <c r="B268" s="6" t="s">
        <v>32</v>
      </c>
      <c r="C268" s="6" t="s">
        <v>171</v>
      </c>
      <c r="D268" s="6">
        <v>42827.686168981483</v>
      </c>
      <c r="E268" s="6">
        <v>42827.708495370367</v>
      </c>
      <c r="F268" s="6">
        <v>1930</v>
      </c>
      <c r="G268" s="6">
        <v>-3</v>
      </c>
      <c r="H268" s="6">
        <v>-3</v>
      </c>
      <c r="I268" s="6">
        <v>-3</v>
      </c>
      <c r="J268" s="6" t="s">
        <v>160</v>
      </c>
    </row>
    <row r="269" spans="2:10" x14ac:dyDescent="0.25">
      <c r="B269" s="6" t="s">
        <v>32</v>
      </c>
      <c r="C269" s="6" t="s">
        <v>167</v>
      </c>
      <c r="D269" s="6">
        <v>42827.686168981483</v>
      </c>
      <c r="E269" s="6">
        <v>42827.708495370367</v>
      </c>
      <c r="F269" s="6">
        <v>1930</v>
      </c>
      <c r="G269" s="6">
        <v>-3</v>
      </c>
      <c r="H269" s="6">
        <v>-3</v>
      </c>
      <c r="I269" s="6">
        <v>-3</v>
      </c>
      <c r="J269" s="6" t="s">
        <v>160</v>
      </c>
    </row>
    <row r="270" spans="2:10" x14ac:dyDescent="0.25">
      <c r="B270" s="6" t="s">
        <v>32</v>
      </c>
      <c r="C270" s="6" t="s">
        <v>170</v>
      </c>
      <c r="D270" s="6">
        <v>42827.686168981483</v>
      </c>
      <c r="E270" s="6">
        <v>42827.708495370367</v>
      </c>
      <c r="F270" s="6">
        <v>1930</v>
      </c>
      <c r="G270" s="6">
        <v>-3</v>
      </c>
      <c r="H270" s="6">
        <v>-3</v>
      </c>
      <c r="I270" s="6">
        <v>-3</v>
      </c>
      <c r="J270" s="6" t="s">
        <v>160</v>
      </c>
    </row>
    <row r="271" spans="2:10" x14ac:dyDescent="0.25">
      <c r="B271" s="6" t="s">
        <v>32</v>
      </c>
      <c r="C271" s="6" t="s">
        <v>173</v>
      </c>
      <c r="D271" s="6">
        <v>42827.686168981483</v>
      </c>
      <c r="E271" s="6">
        <v>42827.708495370367</v>
      </c>
      <c r="F271" s="6">
        <v>1930</v>
      </c>
      <c r="G271" s="6">
        <v>-3</v>
      </c>
      <c r="H271" s="6">
        <v>-3</v>
      </c>
      <c r="I271" s="6">
        <v>-3</v>
      </c>
      <c r="J271" s="6" t="s">
        <v>160</v>
      </c>
    </row>
    <row r="272" spans="2:10" x14ac:dyDescent="0.25">
      <c r="B272" s="6" t="s">
        <v>32</v>
      </c>
      <c r="C272" s="6" t="s">
        <v>169</v>
      </c>
      <c r="D272" s="6">
        <v>42827.686168981483</v>
      </c>
      <c r="E272" s="6">
        <v>42827.708495370367</v>
      </c>
      <c r="F272" s="6">
        <v>1930</v>
      </c>
      <c r="G272" s="6">
        <v>-3</v>
      </c>
      <c r="H272" s="6">
        <v>-3</v>
      </c>
      <c r="I272" s="6">
        <v>-3</v>
      </c>
      <c r="J272" s="6" t="s">
        <v>160</v>
      </c>
    </row>
    <row r="273" spans="2:10" x14ac:dyDescent="0.25">
      <c r="B273" s="6" t="s">
        <v>32</v>
      </c>
      <c r="C273" s="6" t="s">
        <v>166</v>
      </c>
      <c r="D273" s="6">
        <v>42827.686168981483</v>
      </c>
      <c r="E273" s="6">
        <v>42827.708495370367</v>
      </c>
      <c r="F273" s="6">
        <v>1930</v>
      </c>
      <c r="G273" s="6">
        <v>-3</v>
      </c>
      <c r="H273" s="6">
        <v>-3</v>
      </c>
      <c r="I273" s="6">
        <v>-3</v>
      </c>
      <c r="J273" s="6" t="s">
        <v>160</v>
      </c>
    </row>
    <row r="274" spans="2:10" x14ac:dyDescent="0.25">
      <c r="B274" s="6" t="s">
        <v>32</v>
      </c>
      <c r="C274" s="6" t="s">
        <v>165</v>
      </c>
      <c r="D274" s="6">
        <v>42827.686168981483</v>
      </c>
      <c r="E274" s="6">
        <v>42827.708495370367</v>
      </c>
      <c r="F274" s="6">
        <v>1930</v>
      </c>
      <c r="G274" s="6">
        <v>-3</v>
      </c>
      <c r="H274" s="6">
        <v>-3</v>
      </c>
      <c r="I274" s="6">
        <v>-3</v>
      </c>
      <c r="J274" s="6" t="s">
        <v>160</v>
      </c>
    </row>
    <row r="275" spans="2:10" x14ac:dyDescent="0.25">
      <c r="B275" s="6" t="s">
        <v>30</v>
      </c>
      <c r="C275" s="6" t="s">
        <v>195</v>
      </c>
      <c r="D275" s="6">
        <v>42827.732453703706</v>
      </c>
      <c r="E275" s="6">
        <v>42827.741863425923</v>
      </c>
      <c r="F275" s="6">
        <v>813</v>
      </c>
      <c r="G275" s="6">
        <v>4505482752</v>
      </c>
      <c r="H275" s="6">
        <v>249</v>
      </c>
      <c r="I275" s="6">
        <v>10</v>
      </c>
      <c r="J275" s="6" t="s">
        <v>367</v>
      </c>
    </row>
    <row r="276" spans="2:10" x14ac:dyDescent="0.25">
      <c r="B276" s="6" t="s">
        <v>31</v>
      </c>
      <c r="C276" s="6" t="s">
        <v>195</v>
      </c>
      <c r="D276" s="6">
        <v>42827.733217592591</v>
      </c>
      <c r="E276" s="6">
        <v>42827.736087962963</v>
      </c>
      <c r="F276" s="6">
        <v>249</v>
      </c>
      <c r="G276" s="6">
        <v>-3</v>
      </c>
      <c r="H276" s="6">
        <v>-3</v>
      </c>
      <c r="I276" s="6">
        <v>-3</v>
      </c>
      <c r="J276" s="6">
        <v>-3</v>
      </c>
    </row>
    <row r="277" spans="2:10" x14ac:dyDescent="0.25">
      <c r="B277" s="6" t="s">
        <v>30</v>
      </c>
      <c r="C277" s="6" t="s">
        <v>195</v>
      </c>
      <c r="D277" s="6">
        <v>42827.742280092592</v>
      </c>
      <c r="E277" s="6">
        <v>42827.745891203704</v>
      </c>
      <c r="F277" s="6">
        <v>312</v>
      </c>
      <c r="G277" s="6">
        <v>5144319159</v>
      </c>
      <c r="H277" s="6">
        <v>209</v>
      </c>
      <c r="I277" s="6">
        <v>198</v>
      </c>
      <c r="J277" s="6" t="s">
        <v>368</v>
      </c>
    </row>
    <row r="278" spans="2:10" x14ac:dyDescent="0.25">
      <c r="B278" s="6" t="s">
        <v>31</v>
      </c>
      <c r="C278" s="6" t="s">
        <v>195</v>
      </c>
      <c r="D278" s="6">
        <v>42827.742824074077</v>
      </c>
      <c r="E278" s="6">
        <v>42827.745243055557</v>
      </c>
      <c r="F278" s="6">
        <v>209</v>
      </c>
      <c r="G278" s="6">
        <v>-3</v>
      </c>
      <c r="H278" s="6">
        <v>-3</v>
      </c>
      <c r="I278" s="6">
        <v>-3</v>
      </c>
      <c r="J278" s="6">
        <v>-3</v>
      </c>
    </row>
    <row r="279" spans="2:10" x14ac:dyDescent="0.25">
      <c r="B279" s="6" t="s">
        <v>30</v>
      </c>
      <c r="C279" s="6" t="s">
        <v>195</v>
      </c>
      <c r="D279" s="6">
        <v>42827.763182870367</v>
      </c>
      <c r="E279" s="6">
        <v>42827.767650462964</v>
      </c>
      <c r="F279" s="6">
        <v>386</v>
      </c>
      <c r="G279" s="6">
        <v>5144319159</v>
      </c>
      <c r="H279" s="6">
        <v>241</v>
      </c>
      <c r="I279" s="6">
        <v>11</v>
      </c>
      <c r="J279" s="6" t="s">
        <v>368</v>
      </c>
    </row>
    <row r="280" spans="2:10" x14ac:dyDescent="0.25">
      <c r="B280" s="6" t="s">
        <v>31</v>
      </c>
      <c r="C280" s="6" t="s">
        <v>195</v>
      </c>
      <c r="D280" s="6">
        <v>42827.763680555552</v>
      </c>
      <c r="E280" s="6">
        <v>42827.765601851854</v>
      </c>
      <c r="F280" s="6">
        <v>167</v>
      </c>
      <c r="G280" s="6">
        <v>-3</v>
      </c>
      <c r="H280" s="6">
        <v>-3</v>
      </c>
      <c r="I280" s="6">
        <v>-3</v>
      </c>
      <c r="J280" s="6">
        <v>-3</v>
      </c>
    </row>
    <row r="281" spans="2:10" x14ac:dyDescent="0.25">
      <c r="B281" s="6" t="s">
        <v>31</v>
      </c>
      <c r="C281" s="6" t="s">
        <v>195</v>
      </c>
      <c r="D281" s="6">
        <v>42827.766076388885</v>
      </c>
      <c r="E281" s="6">
        <v>42827.766932870371</v>
      </c>
      <c r="F281" s="6">
        <v>74</v>
      </c>
      <c r="G281" s="6">
        <v>-3</v>
      </c>
      <c r="H281" s="6">
        <v>-3</v>
      </c>
      <c r="I281" s="6">
        <v>-3</v>
      </c>
      <c r="J281" s="6">
        <v>-3</v>
      </c>
    </row>
    <row r="282" spans="2:10" x14ac:dyDescent="0.25">
      <c r="B282" s="6" t="s">
        <v>30</v>
      </c>
      <c r="C282" s="6" t="s">
        <v>195</v>
      </c>
      <c r="D282" s="6">
        <v>42827.768043981479</v>
      </c>
      <c r="E282" s="6">
        <v>42827.774085648147</v>
      </c>
      <c r="F282" s="6">
        <v>522</v>
      </c>
      <c r="G282" s="6">
        <v>8194141728</v>
      </c>
      <c r="H282" s="6">
        <v>-3</v>
      </c>
      <c r="I282" s="6">
        <v>299</v>
      </c>
      <c r="J282" s="6" t="s">
        <v>369</v>
      </c>
    </row>
    <row r="283" spans="2:10" x14ac:dyDescent="0.25">
      <c r="B283" s="6" t="s">
        <v>30</v>
      </c>
      <c r="C283" s="6" t="s">
        <v>195</v>
      </c>
      <c r="D283" s="6">
        <v>42827.788958333331</v>
      </c>
      <c r="E283" s="6">
        <v>42827.793657407405</v>
      </c>
      <c r="F283" s="6">
        <v>406</v>
      </c>
      <c r="G283" s="6">
        <v>4505324694</v>
      </c>
      <c r="H283" s="6">
        <v>131</v>
      </c>
      <c r="I283" s="6">
        <v>8</v>
      </c>
      <c r="J283" s="6" t="s">
        <v>343</v>
      </c>
    </row>
    <row r="284" spans="2:10" x14ac:dyDescent="0.25">
      <c r="B284" s="6" t="s">
        <v>31</v>
      </c>
      <c r="C284" s="6" t="s">
        <v>195</v>
      </c>
      <c r="D284" s="6">
        <v>42827.789687500001</v>
      </c>
      <c r="E284" s="6">
        <v>42827.791203703702</v>
      </c>
      <c r="F284" s="6">
        <v>131</v>
      </c>
      <c r="G284" s="6">
        <v>-3</v>
      </c>
      <c r="H284" s="6">
        <v>-3</v>
      </c>
      <c r="I284" s="6">
        <v>-3</v>
      </c>
      <c r="J284" s="6">
        <v>-3</v>
      </c>
    </row>
    <row r="285" spans="2:10" x14ac:dyDescent="0.25">
      <c r="B285" s="6" t="s">
        <v>30</v>
      </c>
      <c r="C285" s="6" t="s">
        <v>195</v>
      </c>
      <c r="D285" s="6">
        <v>42827.795057870368</v>
      </c>
      <c r="E285" s="6">
        <v>42827.804155092592</v>
      </c>
      <c r="F285" s="6">
        <v>787</v>
      </c>
      <c r="G285" s="6">
        <v>4505482752</v>
      </c>
      <c r="H285" s="6">
        <v>310</v>
      </c>
      <c r="I285" s="6">
        <v>14</v>
      </c>
      <c r="J285" s="6" t="s">
        <v>367</v>
      </c>
    </row>
    <row r="286" spans="2:10" x14ac:dyDescent="0.25">
      <c r="B286" s="6" t="s">
        <v>31</v>
      </c>
      <c r="C286" s="6" t="s">
        <v>195</v>
      </c>
      <c r="D286" s="6">
        <v>42827.795370370368</v>
      </c>
      <c r="E286" s="6">
        <v>42827.797893518517</v>
      </c>
      <c r="F286" s="6">
        <v>218</v>
      </c>
      <c r="G286" s="6">
        <v>-3</v>
      </c>
      <c r="H286" s="6">
        <v>-3</v>
      </c>
      <c r="I286" s="6">
        <v>-3</v>
      </c>
      <c r="J286" s="6">
        <v>-3</v>
      </c>
    </row>
    <row r="287" spans="2:10" x14ac:dyDescent="0.25">
      <c r="B287" s="6" t="s">
        <v>31</v>
      </c>
      <c r="C287" s="6" t="s">
        <v>195</v>
      </c>
      <c r="D287" s="6">
        <v>42827.800162037034</v>
      </c>
      <c r="E287" s="6">
        <v>42827.801226851851</v>
      </c>
      <c r="F287" s="6">
        <v>92</v>
      </c>
      <c r="G287" s="6">
        <v>-3</v>
      </c>
      <c r="H287" s="6">
        <v>-3</v>
      </c>
      <c r="I287" s="6">
        <v>-3</v>
      </c>
      <c r="J287" s="6">
        <v>-3</v>
      </c>
    </row>
    <row r="288" spans="2:10" x14ac:dyDescent="0.25">
      <c r="B288" s="6" t="s">
        <v>32</v>
      </c>
      <c r="C288" s="6" t="s">
        <v>196</v>
      </c>
      <c r="D288" s="6">
        <v>42827.804699074077</v>
      </c>
      <c r="E288" s="6">
        <v>42827.804745370369</v>
      </c>
      <c r="F288" s="6">
        <v>4</v>
      </c>
      <c r="G288" s="6">
        <v>-3</v>
      </c>
      <c r="H288" s="6">
        <v>-3</v>
      </c>
      <c r="I288" s="6">
        <v>-3</v>
      </c>
      <c r="J288" s="6">
        <v>-3</v>
      </c>
    </row>
    <row r="289" spans="2:10" x14ac:dyDescent="0.25">
      <c r="B289" s="6" t="s">
        <v>32</v>
      </c>
      <c r="C289" s="6" t="s">
        <v>193</v>
      </c>
      <c r="D289" s="6">
        <v>42827.804699074077</v>
      </c>
      <c r="E289" s="6">
        <v>42827.804745370369</v>
      </c>
      <c r="F289" s="6">
        <v>4</v>
      </c>
      <c r="G289" s="6">
        <v>-3</v>
      </c>
      <c r="H289" s="6">
        <v>-3</v>
      </c>
      <c r="I289" s="6">
        <v>-3</v>
      </c>
      <c r="J289" s="6" t="s">
        <v>155</v>
      </c>
    </row>
    <row r="290" spans="2:10" x14ac:dyDescent="0.25">
      <c r="B290" s="6" t="s">
        <v>32</v>
      </c>
      <c r="C290" s="6" t="s">
        <v>192</v>
      </c>
      <c r="D290" s="6">
        <v>42827.804699074077</v>
      </c>
      <c r="E290" s="6">
        <v>42827.804745370369</v>
      </c>
      <c r="F290" s="6">
        <v>4</v>
      </c>
      <c r="G290" s="6">
        <v>-3</v>
      </c>
      <c r="H290" s="6">
        <v>-3</v>
      </c>
      <c r="I290" s="6">
        <v>-3</v>
      </c>
      <c r="J290" s="6">
        <v>-3</v>
      </c>
    </row>
    <row r="291" spans="2:10" x14ac:dyDescent="0.25">
      <c r="B291" s="6" t="s">
        <v>32</v>
      </c>
      <c r="C291" s="6" t="s">
        <v>195</v>
      </c>
      <c r="D291" s="6">
        <v>42827.804699074077</v>
      </c>
      <c r="E291" s="6">
        <v>42827.804745370369</v>
      </c>
      <c r="F291" s="6">
        <v>4</v>
      </c>
      <c r="G291" s="6">
        <v>-3</v>
      </c>
      <c r="H291" s="6">
        <v>-3</v>
      </c>
      <c r="I291" s="6">
        <v>-3</v>
      </c>
      <c r="J291" s="6" t="s">
        <v>321</v>
      </c>
    </row>
    <row r="292" spans="2:10" x14ac:dyDescent="0.25">
      <c r="B292" s="6" t="s">
        <v>32</v>
      </c>
      <c r="C292" s="6" t="s">
        <v>199</v>
      </c>
      <c r="D292" s="6">
        <v>42827.804699074077</v>
      </c>
      <c r="E292" s="6">
        <v>42827.804745370369</v>
      </c>
      <c r="F292" s="6">
        <v>4</v>
      </c>
      <c r="G292" s="6">
        <v>-3</v>
      </c>
      <c r="H292" s="6">
        <v>-3</v>
      </c>
      <c r="I292" s="6">
        <v>-3</v>
      </c>
      <c r="J292" s="6">
        <v>-3</v>
      </c>
    </row>
    <row r="293" spans="2:10" x14ac:dyDescent="0.25">
      <c r="B293" s="6" t="s">
        <v>32</v>
      </c>
      <c r="C293" s="6" t="s">
        <v>198</v>
      </c>
      <c r="D293" s="6">
        <v>42827.804699074077</v>
      </c>
      <c r="E293" s="6">
        <v>42827.804745370369</v>
      </c>
      <c r="F293" s="6">
        <v>4</v>
      </c>
      <c r="G293" s="6">
        <v>-3</v>
      </c>
      <c r="H293" s="6">
        <v>-3</v>
      </c>
      <c r="I293" s="6">
        <v>-3</v>
      </c>
      <c r="J293" s="6">
        <v>-3</v>
      </c>
    </row>
    <row r="294" spans="2:10" x14ac:dyDescent="0.25">
      <c r="B294" s="6" t="s">
        <v>32</v>
      </c>
      <c r="C294" s="6" t="s">
        <v>194</v>
      </c>
      <c r="D294" s="6">
        <v>42827.804699074077</v>
      </c>
      <c r="E294" s="6">
        <v>42827.804745370369</v>
      </c>
      <c r="F294" s="6">
        <v>4</v>
      </c>
      <c r="G294" s="6">
        <v>-3</v>
      </c>
      <c r="H294" s="6">
        <v>-3</v>
      </c>
      <c r="I294" s="6">
        <v>-3</v>
      </c>
      <c r="J294" s="6">
        <v>-3</v>
      </c>
    </row>
    <row r="295" spans="2:10" x14ac:dyDescent="0.25">
      <c r="B295" s="6" t="s">
        <v>32</v>
      </c>
      <c r="C295" s="6" t="s">
        <v>200</v>
      </c>
      <c r="D295" s="6">
        <v>42827.804699074077</v>
      </c>
      <c r="E295" s="6">
        <v>42827.804745370369</v>
      </c>
      <c r="F295" s="6">
        <v>4</v>
      </c>
      <c r="G295" s="6">
        <v>-3</v>
      </c>
      <c r="H295" s="6">
        <v>-3</v>
      </c>
      <c r="I295" s="6">
        <v>-3</v>
      </c>
      <c r="J295" s="6">
        <v>-3</v>
      </c>
    </row>
    <row r="296" spans="2:10" x14ac:dyDescent="0.25">
      <c r="B296" s="6" t="s">
        <v>32</v>
      </c>
      <c r="C296" s="6" t="s">
        <v>197</v>
      </c>
      <c r="D296" s="6">
        <v>42827.804699074077</v>
      </c>
      <c r="E296" s="6">
        <v>42827.804745370369</v>
      </c>
      <c r="F296" s="6">
        <v>4</v>
      </c>
      <c r="G296" s="6">
        <v>-3</v>
      </c>
      <c r="H296" s="6">
        <v>-3</v>
      </c>
      <c r="I296" s="6">
        <v>-3</v>
      </c>
      <c r="J296" s="6">
        <v>-3</v>
      </c>
    </row>
    <row r="297" spans="2:10" x14ac:dyDescent="0.25">
      <c r="B297" s="6" t="s">
        <v>30</v>
      </c>
      <c r="C297" s="6" t="s">
        <v>193</v>
      </c>
      <c r="D297" s="6">
        <v>42827.804895833331</v>
      </c>
      <c r="E297" s="6">
        <v>42827.807280092595</v>
      </c>
      <c r="F297" s="6">
        <v>205</v>
      </c>
      <c r="G297" s="6">
        <v>5145275582</v>
      </c>
      <c r="H297" s="6">
        <v>-3</v>
      </c>
      <c r="I297" s="6">
        <v>583</v>
      </c>
      <c r="J297" s="6" t="s">
        <v>370</v>
      </c>
    </row>
    <row r="298" spans="2:10" x14ac:dyDescent="0.25">
      <c r="B298" s="6" t="s">
        <v>30</v>
      </c>
      <c r="C298" s="6" t="s">
        <v>195</v>
      </c>
      <c r="D298" s="6">
        <v>42827.812731481485</v>
      </c>
      <c r="E298" s="6">
        <v>42827.820069444446</v>
      </c>
      <c r="F298" s="6">
        <v>634</v>
      </c>
      <c r="G298" s="6">
        <v>4505324952</v>
      </c>
      <c r="H298" s="6">
        <v>308</v>
      </c>
      <c r="I298" s="6">
        <v>12</v>
      </c>
      <c r="J298" s="6" t="s">
        <v>344</v>
      </c>
    </row>
    <row r="299" spans="2:10" x14ac:dyDescent="0.25">
      <c r="B299" s="6" t="s">
        <v>31</v>
      </c>
      <c r="C299" s="6" t="s">
        <v>195</v>
      </c>
      <c r="D299" s="6">
        <v>42827.813194444447</v>
      </c>
      <c r="E299" s="6">
        <v>42827.816759259258</v>
      </c>
      <c r="F299" s="6">
        <v>308</v>
      </c>
      <c r="G299" s="6">
        <v>-3</v>
      </c>
      <c r="H299" s="6">
        <v>-3</v>
      </c>
      <c r="I299" s="6">
        <v>-3</v>
      </c>
      <c r="J299" s="6">
        <v>-3</v>
      </c>
    </row>
    <row r="300" spans="2:10" x14ac:dyDescent="0.25">
      <c r="B300" s="6" t="s">
        <v>30</v>
      </c>
      <c r="C300" s="6" t="s">
        <v>195</v>
      </c>
      <c r="D300" s="6">
        <v>42827.830092592594</v>
      </c>
      <c r="E300" s="6">
        <v>42827.838634259257</v>
      </c>
      <c r="F300" s="6">
        <v>738</v>
      </c>
      <c r="G300" s="6">
        <v>5145631443</v>
      </c>
      <c r="H300" s="6">
        <v>448</v>
      </c>
      <c r="I300" s="6">
        <v>6</v>
      </c>
      <c r="J300" s="6" t="s">
        <v>371</v>
      </c>
    </row>
    <row r="301" spans="2:10" x14ac:dyDescent="0.25">
      <c r="B301" s="6" t="s">
        <v>31</v>
      </c>
      <c r="C301" s="6" t="s">
        <v>195</v>
      </c>
      <c r="D301" s="6">
        <v>42827.830509259256</v>
      </c>
      <c r="E301" s="6">
        <v>42827.831712962965</v>
      </c>
      <c r="F301" s="6">
        <v>105</v>
      </c>
      <c r="G301" s="6">
        <v>-3</v>
      </c>
      <c r="H301" s="6">
        <v>-3</v>
      </c>
      <c r="I301" s="6">
        <v>-3</v>
      </c>
      <c r="J301" s="6">
        <v>-3</v>
      </c>
    </row>
    <row r="302" spans="2:10" x14ac:dyDescent="0.25">
      <c r="B302" s="6" t="s">
        <v>31</v>
      </c>
      <c r="C302" s="6" t="s">
        <v>195</v>
      </c>
      <c r="D302" s="6">
        <v>42827.833090277774</v>
      </c>
      <c r="E302" s="6">
        <v>42827.834930555553</v>
      </c>
      <c r="F302" s="6">
        <v>159</v>
      </c>
      <c r="G302" s="6">
        <v>-3</v>
      </c>
      <c r="H302" s="6">
        <v>-3</v>
      </c>
      <c r="I302" s="6">
        <v>-3</v>
      </c>
      <c r="J302" s="6">
        <v>-3</v>
      </c>
    </row>
    <row r="303" spans="2:10" x14ac:dyDescent="0.25">
      <c r="B303" s="6" t="s">
        <v>31</v>
      </c>
      <c r="C303" s="6" t="s">
        <v>195</v>
      </c>
      <c r="D303" s="6">
        <v>42827.836041666669</v>
      </c>
      <c r="E303" s="6">
        <v>42827.838182870371</v>
      </c>
      <c r="F303" s="6">
        <v>185</v>
      </c>
      <c r="G303" s="6">
        <v>-3</v>
      </c>
      <c r="H303" s="6">
        <v>-3</v>
      </c>
      <c r="I303" s="6">
        <v>-3</v>
      </c>
      <c r="J303" s="6">
        <v>-3</v>
      </c>
    </row>
    <row r="304" spans="2:10" x14ac:dyDescent="0.25">
      <c r="B304" s="6" t="s">
        <v>32</v>
      </c>
      <c r="C304" s="6" t="s">
        <v>196</v>
      </c>
      <c r="D304" s="6">
        <v>42827.863692129627</v>
      </c>
      <c r="E304" s="6">
        <v>42827.863796296297</v>
      </c>
      <c r="F304" s="6">
        <v>8</v>
      </c>
      <c r="G304" s="6">
        <v>-3</v>
      </c>
      <c r="H304" s="6">
        <v>-3</v>
      </c>
      <c r="I304" s="6">
        <v>-3</v>
      </c>
      <c r="J304" s="6">
        <v>-3</v>
      </c>
    </row>
    <row r="305" spans="2:10" x14ac:dyDescent="0.25">
      <c r="B305" s="6" t="s">
        <v>32</v>
      </c>
      <c r="C305" s="6" t="s">
        <v>193</v>
      </c>
      <c r="D305" s="6">
        <v>42827.863692129627</v>
      </c>
      <c r="E305" s="6">
        <v>42827.863796296297</v>
      </c>
      <c r="F305" s="6">
        <v>8</v>
      </c>
      <c r="G305" s="6">
        <v>-3</v>
      </c>
      <c r="H305" s="6">
        <v>-3</v>
      </c>
      <c r="I305" s="6">
        <v>-3</v>
      </c>
      <c r="J305" s="6" t="s">
        <v>321</v>
      </c>
    </row>
    <row r="306" spans="2:10" x14ac:dyDescent="0.25">
      <c r="B306" s="6" t="s">
        <v>32</v>
      </c>
      <c r="C306" s="6" t="s">
        <v>192</v>
      </c>
      <c r="D306" s="6">
        <v>42827.863692129627</v>
      </c>
      <c r="E306" s="6">
        <v>42827.863796296297</v>
      </c>
      <c r="F306" s="6">
        <v>8</v>
      </c>
      <c r="G306" s="6">
        <v>-3</v>
      </c>
      <c r="H306" s="6">
        <v>-3</v>
      </c>
      <c r="I306" s="6">
        <v>-3</v>
      </c>
      <c r="J306" s="6">
        <v>-3</v>
      </c>
    </row>
    <row r="307" spans="2:10" x14ac:dyDescent="0.25">
      <c r="B307" s="6" t="s">
        <v>32</v>
      </c>
      <c r="C307" s="6" t="s">
        <v>195</v>
      </c>
      <c r="D307" s="6">
        <v>42827.863692129627</v>
      </c>
      <c r="E307" s="6">
        <v>42827.863796296297</v>
      </c>
      <c r="F307" s="6">
        <v>8</v>
      </c>
      <c r="G307" s="6">
        <v>-3</v>
      </c>
      <c r="H307" s="6">
        <v>-3</v>
      </c>
      <c r="I307" s="6">
        <v>-3</v>
      </c>
      <c r="J307" s="6" t="s">
        <v>155</v>
      </c>
    </row>
    <row r="308" spans="2:10" x14ac:dyDescent="0.25">
      <c r="B308" s="6" t="s">
        <v>32</v>
      </c>
      <c r="C308" s="6" t="s">
        <v>199</v>
      </c>
      <c r="D308" s="6">
        <v>42827.863692129627</v>
      </c>
      <c r="E308" s="6">
        <v>42827.863796296297</v>
      </c>
      <c r="F308" s="6">
        <v>8</v>
      </c>
      <c r="G308" s="6">
        <v>-3</v>
      </c>
      <c r="H308" s="6">
        <v>-3</v>
      </c>
      <c r="I308" s="6">
        <v>-3</v>
      </c>
      <c r="J308" s="6">
        <v>-3</v>
      </c>
    </row>
    <row r="309" spans="2:10" x14ac:dyDescent="0.25">
      <c r="B309" s="6" t="s">
        <v>32</v>
      </c>
      <c r="C309" s="6" t="s">
        <v>198</v>
      </c>
      <c r="D309" s="6">
        <v>42827.863692129627</v>
      </c>
      <c r="E309" s="6">
        <v>42827.863796296297</v>
      </c>
      <c r="F309" s="6">
        <v>8</v>
      </c>
      <c r="G309" s="6">
        <v>-3</v>
      </c>
      <c r="H309" s="6">
        <v>-3</v>
      </c>
      <c r="I309" s="6">
        <v>-3</v>
      </c>
      <c r="J309" s="6">
        <v>-3</v>
      </c>
    </row>
    <row r="310" spans="2:10" x14ac:dyDescent="0.25">
      <c r="B310" s="6" t="s">
        <v>32</v>
      </c>
      <c r="C310" s="6" t="s">
        <v>194</v>
      </c>
      <c r="D310" s="6">
        <v>42827.863692129627</v>
      </c>
      <c r="E310" s="6">
        <v>42827.863796296297</v>
      </c>
      <c r="F310" s="6">
        <v>8</v>
      </c>
      <c r="G310" s="6">
        <v>-3</v>
      </c>
      <c r="H310" s="6">
        <v>-3</v>
      </c>
      <c r="I310" s="6">
        <v>-3</v>
      </c>
      <c r="J310" s="6">
        <v>-3</v>
      </c>
    </row>
    <row r="311" spans="2:10" x14ac:dyDescent="0.25">
      <c r="B311" s="6" t="s">
        <v>32</v>
      </c>
      <c r="C311" s="6" t="s">
        <v>200</v>
      </c>
      <c r="D311" s="6">
        <v>42827.863692129627</v>
      </c>
      <c r="E311" s="6">
        <v>42827.863796296297</v>
      </c>
      <c r="F311" s="6">
        <v>8</v>
      </c>
      <c r="G311" s="6">
        <v>-3</v>
      </c>
      <c r="H311" s="6">
        <v>-3</v>
      </c>
      <c r="I311" s="6">
        <v>-3</v>
      </c>
      <c r="J311" s="6">
        <v>-3</v>
      </c>
    </row>
    <row r="312" spans="2:10" x14ac:dyDescent="0.25">
      <c r="B312" s="6" t="s">
        <v>32</v>
      </c>
      <c r="C312" s="6" t="s">
        <v>197</v>
      </c>
      <c r="D312" s="6">
        <v>42827.863692129627</v>
      </c>
      <c r="E312" s="6">
        <v>42827.863796296297</v>
      </c>
      <c r="F312" s="6">
        <v>8</v>
      </c>
      <c r="G312" s="6">
        <v>-3</v>
      </c>
      <c r="H312" s="6">
        <v>-3</v>
      </c>
      <c r="I312" s="6">
        <v>-3</v>
      </c>
      <c r="J312" s="6">
        <v>-3</v>
      </c>
    </row>
    <row r="313" spans="2:10" x14ac:dyDescent="0.25">
      <c r="B313" s="6" t="s">
        <v>30</v>
      </c>
      <c r="C313" s="6" t="s">
        <v>195</v>
      </c>
      <c r="D313" s="6">
        <v>42827.863877314812</v>
      </c>
      <c r="E313" s="6">
        <v>42827.875833333332</v>
      </c>
      <c r="F313" s="6">
        <v>1033</v>
      </c>
      <c r="G313" s="6">
        <v>8196407047</v>
      </c>
      <c r="H313" s="6">
        <v>340</v>
      </c>
      <c r="I313" s="6">
        <v>31</v>
      </c>
      <c r="J313" s="6" t="s">
        <v>372</v>
      </c>
    </row>
    <row r="314" spans="2:10" x14ac:dyDescent="0.25">
      <c r="B314" s="6" t="s">
        <v>31</v>
      </c>
      <c r="C314" s="6" t="s">
        <v>195</v>
      </c>
      <c r="D314" s="6">
        <v>42827.866053240738</v>
      </c>
      <c r="E314" s="6">
        <v>42827.868877314817</v>
      </c>
      <c r="F314" s="6">
        <v>244</v>
      </c>
      <c r="G314" s="6">
        <v>-3</v>
      </c>
      <c r="H314" s="6">
        <v>-3</v>
      </c>
      <c r="I314" s="6">
        <v>-3</v>
      </c>
      <c r="J314" s="6">
        <v>-3</v>
      </c>
    </row>
    <row r="315" spans="2:10" x14ac:dyDescent="0.25">
      <c r="B315" s="6" t="s">
        <v>31</v>
      </c>
      <c r="C315" s="6" t="s">
        <v>195</v>
      </c>
      <c r="D315" s="6">
        <v>42827.869953703703</v>
      </c>
      <c r="E315" s="6">
        <v>42827.871064814812</v>
      </c>
      <c r="F315" s="6">
        <v>96</v>
      </c>
      <c r="G315" s="6">
        <v>-3</v>
      </c>
      <c r="H315" s="6">
        <v>-3</v>
      </c>
      <c r="I315" s="6">
        <v>-3</v>
      </c>
      <c r="J315" s="6">
        <v>-3</v>
      </c>
    </row>
    <row r="316" spans="2:10" x14ac:dyDescent="0.25">
      <c r="B316" s="6" t="s">
        <v>30</v>
      </c>
      <c r="C316" s="6" t="s">
        <v>195</v>
      </c>
      <c r="D316" s="6">
        <v>42827.876215277778</v>
      </c>
      <c r="E316" s="6">
        <v>42827.878287037034</v>
      </c>
      <c r="F316" s="6">
        <v>179</v>
      </c>
      <c r="G316" s="6">
        <v>8195420944</v>
      </c>
      <c r="H316" s="6">
        <v>-3</v>
      </c>
      <c r="I316" s="6">
        <v>638</v>
      </c>
      <c r="J316" s="6" t="s">
        <v>373</v>
      </c>
    </row>
    <row r="317" spans="2:10" x14ac:dyDescent="0.25">
      <c r="B317" s="6" t="s">
        <v>29</v>
      </c>
      <c r="C317" s="6" t="s">
        <v>255</v>
      </c>
      <c r="D317" s="6">
        <v>42828.333564814813</v>
      </c>
      <c r="E317" s="6">
        <v>42828.708391203705</v>
      </c>
      <c r="F317" s="6">
        <v>32385</v>
      </c>
      <c r="G317" s="6">
        <v>-3</v>
      </c>
      <c r="H317" s="6">
        <v>-3</v>
      </c>
      <c r="I317" s="6">
        <v>-3</v>
      </c>
      <c r="J317" s="6">
        <v>-3</v>
      </c>
    </row>
    <row r="318" spans="2:10" x14ac:dyDescent="0.25">
      <c r="B318" s="6" t="s">
        <v>29</v>
      </c>
      <c r="C318" s="6" t="s">
        <v>246</v>
      </c>
      <c r="D318" s="6">
        <v>42828.333564814813</v>
      </c>
      <c r="E318" s="6">
        <v>42828.708391203705</v>
      </c>
      <c r="F318" s="6">
        <v>32385</v>
      </c>
      <c r="G318" s="6">
        <v>-3</v>
      </c>
      <c r="H318" s="6">
        <v>-3</v>
      </c>
      <c r="I318" s="6">
        <v>-3</v>
      </c>
      <c r="J318" s="6">
        <v>-3</v>
      </c>
    </row>
    <row r="319" spans="2:10" x14ac:dyDescent="0.25">
      <c r="B319" s="6" t="s">
        <v>29</v>
      </c>
      <c r="C319" s="6" t="s">
        <v>248</v>
      </c>
      <c r="D319" s="6">
        <v>42828.333564814813</v>
      </c>
      <c r="E319" s="6">
        <v>42828.708391203705</v>
      </c>
      <c r="F319" s="6">
        <v>32385</v>
      </c>
      <c r="G319" s="6">
        <v>-3</v>
      </c>
      <c r="H319" s="6">
        <v>-3</v>
      </c>
      <c r="I319" s="6">
        <v>-3</v>
      </c>
      <c r="J319" s="6">
        <v>-3</v>
      </c>
    </row>
    <row r="320" spans="2:10" x14ac:dyDescent="0.25">
      <c r="B320" s="6" t="s">
        <v>29</v>
      </c>
      <c r="C320" s="6" t="s">
        <v>297</v>
      </c>
      <c r="D320" s="6">
        <v>42828.333564814813</v>
      </c>
      <c r="E320" s="6">
        <v>42828.708391203705</v>
      </c>
      <c r="F320" s="6">
        <v>32385</v>
      </c>
      <c r="G320" s="6">
        <v>-3</v>
      </c>
      <c r="H320" s="6">
        <v>-3</v>
      </c>
      <c r="I320" s="6">
        <v>-3</v>
      </c>
      <c r="J320" s="6">
        <v>-3</v>
      </c>
    </row>
    <row r="321" spans="2:10" x14ac:dyDescent="0.25">
      <c r="B321" s="6" t="s">
        <v>29</v>
      </c>
      <c r="C321" s="6" t="s">
        <v>313</v>
      </c>
      <c r="D321" s="6">
        <v>42828.333564814813</v>
      </c>
      <c r="E321" s="6">
        <v>42828.708391203705</v>
      </c>
      <c r="F321" s="6">
        <v>32385</v>
      </c>
      <c r="G321" s="6">
        <v>-3</v>
      </c>
      <c r="H321" s="6">
        <v>-3</v>
      </c>
      <c r="I321" s="6">
        <v>-3</v>
      </c>
      <c r="J321" s="6">
        <v>-3</v>
      </c>
    </row>
    <row r="322" spans="2:10" x14ac:dyDescent="0.25">
      <c r="B322" s="6" t="s">
        <v>29</v>
      </c>
      <c r="C322" s="6" t="s">
        <v>290</v>
      </c>
      <c r="D322" s="6">
        <v>42828.333564814813</v>
      </c>
      <c r="E322" s="6">
        <v>42828.708391203705</v>
      </c>
      <c r="F322" s="6">
        <v>32385</v>
      </c>
      <c r="G322" s="6">
        <v>-3</v>
      </c>
      <c r="H322" s="6">
        <v>-3</v>
      </c>
      <c r="I322" s="6">
        <v>-3</v>
      </c>
      <c r="J322" s="6">
        <v>-3</v>
      </c>
    </row>
    <row r="323" spans="2:10" x14ac:dyDescent="0.25">
      <c r="B323" s="6" t="s">
        <v>29</v>
      </c>
      <c r="C323" s="6" t="s">
        <v>230</v>
      </c>
      <c r="D323" s="6">
        <v>42828.333564814813</v>
      </c>
      <c r="E323" s="6">
        <v>42828.708391203705</v>
      </c>
      <c r="F323" s="6">
        <v>32385</v>
      </c>
      <c r="G323" s="6">
        <v>-3</v>
      </c>
      <c r="H323" s="6">
        <v>-3</v>
      </c>
      <c r="I323" s="6">
        <v>-3</v>
      </c>
      <c r="J323" s="6">
        <v>-3</v>
      </c>
    </row>
    <row r="324" spans="2:10" x14ac:dyDescent="0.25">
      <c r="B324" s="6" t="s">
        <v>29</v>
      </c>
      <c r="C324" s="6" t="s">
        <v>235</v>
      </c>
      <c r="D324" s="6">
        <v>42828.333564814813</v>
      </c>
      <c r="E324" s="6">
        <v>42828.708391203705</v>
      </c>
      <c r="F324" s="6">
        <v>32385</v>
      </c>
      <c r="G324" s="6">
        <v>-3</v>
      </c>
      <c r="H324" s="6">
        <v>-3</v>
      </c>
      <c r="I324" s="6">
        <v>-3</v>
      </c>
      <c r="J324" s="6">
        <v>-3</v>
      </c>
    </row>
    <row r="325" spans="2:10" x14ac:dyDescent="0.25">
      <c r="B325" s="6" t="s">
        <v>29</v>
      </c>
      <c r="C325" s="6" t="s">
        <v>208</v>
      </c>
      <c r="D325" s="6">
        <v>42828.333564814813</v>
      </c>
      <c r="E325" s="6">
        <v>42828.708391203705</v>
      </c>
      <c r="F325" s="6">
        <v>32385</v>
      </c>
      <c r="G325" s="6">
        <v>-3</v>
      </c>
      <c r="H325" s="6">
        <v>-3</v>
      </c>
      <c r="I325" s="6">
        <v>-3</v>
      </c>
      <c r="J325" s="6">
        <v>-3</v>
      </c>
    </row>
    <row r="326" spans="2:10" x14ac:dyDescent="0.25">
      <c r="B326" s="6" t="s">
        <v>29</v>
      </c>
      <c r="C326" s="6" t="s">
        <v>264</v>
      </c>
      <c r="D326" s="6">
        <v>42828.333611111113</v>
      </c>
      <c r="E326" s="6">
        <v>42828.70853009259</v>
      </c>
      <c r="F326" s="6">
        <v>32392</v>
      </c>
      <c r="G326" s="6">
        <v>-3</v>
      </c>
      <c r="H326" s="6">
        <v>-3</v>
      </c>
      <c r="I326" s="6">
        <v>-3</v>
      </c>
      <c r="J326" s="6">
        <v>-3</v>
      </c>
    </row>
    <row r="327" spans="2:10" x14ac:dyDescent="0.25">
      <c r="B327" s="6" t="s">
        <v>29</v>
      </c>
      <c r="C327" s="6" t="s">
        <v>258</v>
      </c>
      <c r="D327" s="6">
        <v>42828.333611111113</v>
      </c>
      <c r="E327" s="6">
        <v>42828.70853009259</v>
      </c>
      <c r="F327" s="6">
        <v>32392</v>
      </c>
      <c r="G327" s="6">
        <v>-3</v>
      </c>
      <c r="H327" s="6">
        <v>-3</v>
      </c>
      <c r="I327" s="6">
        <v>-3</v>
      </c>
      <c r="J327" s="6">
        <v>-3</v>
      </c>
    </row>
    <row r="328" spans="2:10" x14ac:dyDescent="0.25">
      <c r="B328" s="6" t="s">
        <v>29</v>
      </c>
      <c r="C328" s="6" t="s">
        <v>308</v>
      </c>
      <c r="D328" s="6">
        <v>42828.333611111113</v>
      </c>
      <c r="E328" s="6">
        <v>42828.70853009259</v>
      </c>
      <c r="F328" s="6">
        <v>32392</v>
      </c>
      <c r="G328" s="6">
        <v>-3</v>
      </c>
      <c r="H328" s="6">
        <v>-3</v>
      </c>
      <c r="I328" s="6">
        <v>-3</v>
      </c>
      <c r="J328" s="6">
        <v>-3</v>
      </c>
    </row>
    <row r="329" spans="2:10" x14ac:dyDescent="0.25">
      <c r="B329" s="6" t="s">
        <v>29</v>
      </c>
      <c r="C329" s="6" t="s">
        <v>309</v>
      </c>
      <c r="D329" s="6">
        <v>42828.333611111113</v>
      </c>
      <c r="E329" s="6">
        <v>42828.70853009259</v>
      </c>
      <c r="F329" s="6">
        <v>32392</v>
      </c>
      <c r="G329" s="6">
        <v>-3</v>
      </c>
      <c r="H329" s="6">
        <v>-3</v>
      </c>
      <c r="I329" s="6">
        <v>-3</v>
      </c>
      <c r="J329" s="6">
        <v>-3</v>
      </c>
    </row>
    <row r="330" spans="2:10" x14ac:dyDescent="0.25">
      <c r="B330" s="6" t="s">
        <v>29</v>
      </c>
      <c r="C330" s="6" t="s">
        <v>303</v>
      </c>
      <c r="D330" s="6">
        <v>42828.333622685182</v>
      </c>
      <c r="E330" s="6">
        <v>42828.70853009259</v>
      </c>
      <c r="F330" s="6">
        <v>32392</v>
      </c>
      <c r="G330" s="6">
        <v>-3</v>
      </c>
      <c r="H330" s="6">
        <v>-3</v>
      </c>
      <c r="I330" s="6">
        <v>-3</v>
      </c>
      <c r="J330" s="6">
        <v>-3</v>
      </c>
    </row>
    <row r="331" spans="2:10" x14ac:dyDescent="0.25">
      <c r="B331" s="6" t="s">
        <v>29</v>
      </c>
      <c r="C331" s="6" t="s">
        <v>287</v>
      </c>
      <c r="D331" s="6">
        <v>42828.333622685182</v>
      </c>
      <c r="E331" s="6">
        <v>42828.70853009259</v>
      </c>
      <c r="F331" s="6">
        <v>32392</v>
      </c>
      <c r="G331" s="6">
        <v>-3</v>
      </c>
      <c r="H331" s="6">
        <v>-3</v>
      </c>
      <c r="I331" s="6">
        <v>-3</v>
      </c>
      <c r="J331" s="6">
        <v>-3</v>
      </c>
    </row>
    <row r="332" spans="2:10" x14ac:dyDescent="0.25">
      <c r="B332" s="6" t="s">
        <v>29</v>
      </c>
      <c r="C332" s="6" t="s">
        <v>293</v>
      </c>
      <c r="D332" s="6">
        <v>42828.333622685182</v>
      </c>
      <c r="E332" s="6">
        <v>42828.70853009259</v>
      </c>
      <c r="F332" s="6">
        <v>32392</v>
      </c>
      <c r="G332" s="6">
        <v>-3</v>
      </c>
      <c r="H332" s="6">
        <v>-3</v>
      </c>
      <c r="I332" s="6">
        <v>-3</v>
      </c>
      <c r="J332" s="6">
        <v>-3</v>
      </c>
    </row>
    <row r="333" spans="2:10" x14ac:dyDescent="0.25">
      <c r="B333" s="6" t="s">
        <v>374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Q28"/>
  <sheetViews>
    <sheetView tabSelected="1" zoomScale="84" zoomScaleNormal="84" workbookViewId="0">
      <pane xSplit="1" topLeftCell="B1" activePane="topRight" state="frozen"/>
      <selection pane="topRight" activeCell="C10" sqref="C10"/>
    </sheetView>
  </sheetViews>
  <sheetFormatPr baseColWidth="10" defaultColWidth="11.42578125" defaultRowHeight="15" x14ac:dyDescent="0.25"/>
  <cols>
    <col min="1" max="1" width="26.85546875" style="1" bestFit="1" customWidth="1"/>
    <col min="2" max="2" width="19.7109375" style="1" bestFit="1" customWidth="1"/>
    <col min="3" max="3" width="20.5703125" style="1" bestFit="1" customWidth="1"/>
    <col min="4" max="4" width="22.42578125" style="1" bestFit="1" customWidth="1"/>
    <col min="5" max="5" width="37.42578125" style="1" bestFit="1" customWidth="1"/>
    <col min="6" max="6" width="26.140625" style="1" bestFit="1" customWidth="1"/>
    <col min="7" max="7" width="22.140625" style="1" bestFit="1" customWidth="1"/>
    <col min="8" max="8" width="22.42578125" style="1" bestFit="1" customWidth="1"/>
    <col min="9" max="9" width="29.28515625" style="1" bestFit="1" customWidth="1"/>
    <col min="10" max="10" width="25.140625" style="1" bestFit="1" customWidth="1"/>
    <col min="11" max="11" width="24.42578125" style="1" bestFit="1" customWidth="1"/>
    <col min="12" max="12" width="22.85546875" style="1" bestFit="1" customWidth="1"/>
    <col min="13" max="16" width="12.28515625" style="1" bestFit="1" customWidth="1"/>
    <col min="17" max="16384" width="11.42578125" style="1"/>
  </cols>
  <sheetData>
    <row r="1" spans="1:17" ht="31.5" x14ac:dyDescent="0.5">
      <c r="A1" s="39" t="s">
        <v>61</v>
      </c>
      <c r="B1" s="40"/>
      <c r="C1" s="42"/>
      <c r="D1" s="41" t="s">
        <v>322</v>
      </c>
      <c r="E1" s="43">
        <f t="array" aca="1" ref="E1" ca="1">(INDIRECT("données!d"&amp;$A$4))</f>
        <v>42827.373518518521</v>
      </c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3"/>
    </row>
    <row r="2" spans="1:17" ht="26.25" customHeight="1" x14ac:dyDescent="0.5">
      <c r="A2" s="80">
        <f t="array" ref="A2">(MATCH("agent",Données!$B$1:$B$202,0))+1</f>
        <v>22</v>
      </c>
      <c r="B2" s="40"/>
      <c r="C2" s="42"/>
      <c r="D2" s="41"/>
      <c r="E2" s="86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3"/>
    </row>
    <row r="3" spans="1:17" ht="18.75" customHeight="1" thickBot="1" x14ac:dyDescent="0.55000000000000004">
      <c r="A3" s="80">
        <f t="array" ref="A3">(MATCH("type",Données!$B$1:$B$202,0))-2</f>
        <v>170</v>
      </c>
      <c r="B3" s="40"/>
      <c r="C3" s="42"/>
      <c r="D3" s="41"/>
      <c r="E3" s="43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3"/>
    </row>
    <row r="4" spans="1:17" ht="15.75" x14ac:dyDescent="0.25">
      <c r="A4" s="82">
        <f t="array" ref="A4">(MATCH("type",Données!$B$1:$B$302,0))+1</f>
        <v>173</v>
      </c>
      <c r="B4" s="44"/>
      <c r="C4" s="58" t="s">
        <v>2</v>
      </c>
      <c r="D4" s="58" t="s">
        <v>33</v>
      </c>
      <c r="E4" s="45" t="s">
        <v>34</v>
      </c>
      <c r="F4" s="45" t="s">
        <v>35</v>
      </c>
      <c r="G4" s="45" t="s">
        <v>36</v>
      </c>
      <c r="H4" s="45" t="s">
        <v>3</v>
      </c>
      <c r="I4" s="45" t="s">
        <v>37</v>
      </c>
      <c r="J4" s="46" t="s">
        <v>38</v>
      </c>
      <c r="K4" s="33"/>
      <c r="L4" s="33"/>
      <c r="M4" s="33"/>
      <c r="N4" s="33"/>
      <c r="O4" s="33"/>
      <c r="P4" s="33"/>
      <c r="Q4" s="33"/>
    </row>
    <row r="5" spans="1:17" ht="19.5" thickBot="1" x14ac:dyDescent="0.35">
      <c r="A5" s="83">
        <f>(MATCH("TIME OUT",Données!$B$1:$B$400,0))-2</f>
        <v>331</v>
      </c>
      <c r="B5" s="60" t="s">
        <v>72</v>
      </c>
      <c r="C5" s="73">
        <f>SUMIF(Données!$J$2:$J$18,"=sac*",Données!$B$2:$B$18)</f>
        <v>557</v>
      </c>
      <c r="D5" s="73">
        <f>SUMIF(Données!$J$2:$J18,"=sac*",Données!$C$2:$C$18)</f>
        <v>534</v>
      </c>
      <c r="E5" s="55">
        <f>SUMIF(Données!$J$2:$J$18,"=sac*",Données!D$2:D$18)</f>
        <v>23</v>
      </c>
      <c r="F5" s="47">
        <f>(SUMPRODUCT((ISNUMBER(SEARCH("sac",Données!$J$2:$J$18))*(Données!$C$2:$C$18)*(Données!$E$2:$E$18))))/$D$5</f>
        <v>415.20973782771534</v>
      </c>
      <c r="G5" s="47">
        <f>SUMPRODUCT((ISNUMBER(SEARCH("sac",Données!$J$2:$J$18))*(Données!F$2:F$18)))</f>
        <v>221912</v>
      </c>
      <c r="H5" s="47">
        <f>(SUMPRODUCT((ISNUMBER(SEARCH("sac",Données!$J$2:$J$18))*(Données!$C$2:$C$18)*(Données!G$2:G$18))))/$D$5</f>
        <v>34.449438202247194</v>
      </c>
      <c r="I5" s="47">
        <f>(SUMPRODUCT((ISNUMBER(SEARCH("sac",Données!$J$2:$J$18))*(Données!$C$2:$C$18)*(Données!H$2:H$18))))/$D$5</f>
        <v>81.132958801498134</v>
      </c>
      <c r="J5" s="48">
        <f>E5/C5</f>
        <v>4.1292639138240578E-2</v>
      </c>
      <c r="K5" s="33"/>
      <c r="L5" s="33"/>
      <c r="M5" s="33"/>
      <c r="N5" s="33"/>
      <c r="O5" s="33"/>
      <c r="P5" s="33"/>
      <c r="Q5" s="33"/>
    </row>
    <row r="6" spans="1:17" ht="18.75" x14ac:dyDescent="0.3">
      <c r="A6" s="81"/>
      <c r="B6" s="61" t="s">
        <v>74</v>
      </c>
      <c r="C6" s="66"/>
      <c r="D6" s="67" t="s">
        <v>73</v>
      </c>
      <c r="E6" s="49" t="s">
        <v>75</v>
      </c>
      <c r="F6" s="75">
        <f>((F5-((INT(F5/60))*60))/100)+(INT(F5/60))</f>
        <v>6.5520973782771534</v>
      </c>
      <c r="G6" s="76">
        <f>((G5-((INT(G5/60))*60))/100)+(INT(G5/60))</f>
        <v>3698.32</v>
      </c>
      <c r="H6" s="75">
        <f>((H5-((INT(H5/60))*60))/100)+(INT(H5/60))</f>
        <v>0.34449438202247196</v>
      </c>
      <c r="I6" s="75">
        <f>((I5-((INT(I5/60))*60))/100)+(INT(I5/60))</f>
        <v>1.2113295880149813</v>
      </c>
      <c r="J6" s="68"/>
      <c r="K6" s="33"/>
      <c r="L6" s="33"/>
      <c r="M6" s="33"/>
      <c r="N6" s="33"/>
      <c r="O6" s="33"/>
      <c r="P6" s="33"/>
      <c r="Q6" s="33"/>
    </row>
    <row r="7" spans="1:17" ht="18.75" x14ac:dyDescent="0.3">
      <c r="A7" s="81"/>
      <c r="B7" s="62" t="s">
        <v>70</v>
      </c>
      <c r="C7" s="50"/>
      <c r="D7" s="56">
        <f ca="1">COUNTIFS(INDIRECT("données!b"&amp;$A$4):INDIRECT("données!b"&amp;$A$5),"call",(INDIRECT("données!c"&amp;$A$4)):(INDIRECT("données!c"&amp;$A$5)),"sac*",(INDIRECT("données!i"&amp;$A$4)):(INDIRECT("données!i"&amp;$A$5)),"&lt;45")</f>
        <v>0</v>
      </c>
      <c r="E7" s="56">
        <f ca="1">COUNTIFS(INDIRECT("données!b"&amp;$A$4):INDIRECT("données!b"&amp;$A$5),"abandoned",(INDIRECT("données!c"&amp;$A$4)):(INDIRECT("données!c"&amp;$A$5)),"sac*",(INDIRECT("données!i"&amp;$A$4)):(INDIRECT("données!i"&amp;$A$5)),"&gt;45")</f>
        <v>0</v>
      </c>
      <c r="F7" s="69"/>
      <c r="G7" s="69"/>
      <c r="H7" s="69"/>
      <c r="I7" s="69"/>
      <c r="J7" s="70"/>
      <c r="K7" s="33"/>
      <c r="L7" s="33"/>
      <c r="M7" s="33"/>
      <c r="N7" s="33"/>
      <c r="O7" s="33"/>
      <c r="P7" s="33"/>
      <c r="Q7" s="33"/>
    </row>
    <row r="8" spans="1:17" ht="19.5" thickBot="1" x14ac:dyDescent="0.35">
      <c r="A8" s="81"/>
      <c r="B8" s="60" t="s">
        <v>71</v>
      </c>
      <c r="C8" s="74">
        <f ca="1">(D5+(E5-E7))/C5</f>
        <v>1</v>
      </c>
      <c r="D8" s="74">
        <f ca="1">D7/$D$5</f>
        <v>0</v>
      </c>
      <c r="E8" s="74"/>
      <c r="F8" s="71"/>
      <c r="G8" s="71"/>
      <c r="H8" s="71"/>
      <c r="I8" s="71"/>
      <c r="J8" s="72"/>
      <c r="K8" s="33"/>
      <c r="L8" s="33"/>
      <c r="M8" s="33"/>
      <c r="N8" s="33"/>
      <c r="O8" s="33"/>
      <c r="P8" s="33"/>
      <c r="Q8" s="33"/>
    </row>
    <row r="9" spans="1:17" ht="15.75" thickBot="1" x14ac:dyDescent="0.3">
      <c r="A9" s="84" t="s">
        <v>203</v>
      </c>
      <c r="B9" s="63" t="s">
        <v>22</v>
      </c>
      <c r="C9" s="64" t="s">
        <v>23</v>
      </c>
      <c r="D9" s="53" t="s">
        <v>24</v>
      </c>
      <c r="E9" s="52" t="s">
        <v>25</v>
      </c>
      <c r="F9" s="52" t="s">
        <v>26</v>
      </c>
      <c r="G9" s="52" t="s">
        <v>159</v>
      </c>
      <c r="H9" s="53" t="s">
        <v>27</v>
      </c>
      <c r="I9" s="52" t="s">
        <v>157</v>
      </c>
      <c r="J9" s="52" t="s">
        <v>28</v>
      </c>
      <c r="K9" s="54" t="s">
        <v>158</v>
      </c>
      <c r="L9" s="85" t="s">
        <v>332</v>
      </c>
      <c r="M9" s="33"/>
      <c r="N9" s="33"/>
      <c r="O9" s="33"/>
      <c r="P9" s="33"/>
      <c r="Q9" s="33"/>
    </row>
    <row r="10" spans="1:17" ht="18.75" x14ac:dyDescent="0.3">
      <c r="A10" s="57" t="s">
        <v>53</v>
      </c>
      <c r="B10" s="51">
        <v>1008</v>
      </c>
      <c r="C10" s="87">
        <f t="array" aca="1" ref="C10" ca="1">SUMIF((INDIRECT("données!b"&amp;$A$2)):(INDIRECT("données!b"&amp;$A$3)),"=*" &amp; B10,(INDIRECT("données!c"&amp;$A$2)):(INDIRECT("données!c"&amp;$A$3)))</f>
        <v>43</v>
      </c>
      <c r="D10" s="88">
        <f t="array" aca="1" ref="D10" ca="1">(C10/$D$5)</f>
        <v>8.0524344569288392E-2</v>
      </c>
      <c r="E10" s="89">
        <f ca="1">CONVERT(SUMIF((INDIRECT("données!b"&amp;$A$2)):(INDIRECT("données!b"&amp;$A$3)),"=*"&amp;B10,(INDIRECT("données!e"&amp;$A$2)):(INDIRECT("données!e"&amp;$A$3))),"sec","mn")</f>
        <v>268.18333333333334</v>
      </c>
      <c r="F10" s="88">
        <f ca="1">E10/CONVERT(SUMIF((INDIRECT("données!b"&amp;$A$2)):(INDIRECT("données!b"&amp;$A$3)),"=sac*",(INDIRECT("données!e"&amp;$A$2)):(INDIRECT("données!e"&amp;$A$3))),"sec","mn")</f>
        <v>7.5169810615616048E-2</v>
      </c>
      <c r="G10" s="89">
        <f ca="1">IF(C10&gt;0,CONVERT((SUMPRODUCT((ISNUMBER(SEARCH($B10,(INDIRECT("données!b"&amp;$A$2)):(INDIRECT("données!b"&amp;$A$3))))*((INDIRECT("données!c"&amp;$A$2)):(INDIRECT("données!c"&amp;$A$3)))*((INDIRECT("données!g"&amp;$A$2)):(INDIRECT("données!g"&amp;$A$3))))))/C10,"sec","mn"),0)</f>
        <v>6.23875968992248</v>
      </c>
      <c r="H10" s="89">
        <f ca="1">IF(C10&gt;0,CONVERT((SUMPRODUCT((ISNUMBER(SEARCH("Sac-abonnements-Fr_"&amp;$B10,(INDIRECT("données!b"&amp;$A$2)):(INDIRECT("données!b"&amp;$A$3))))*((INDIRECT("données!h"&amp;$A$2)):(INDIRECT("données!h"&amp;$A$3)))))),"sec","mn"),0)</f>
        <v>65.233333333333334</v>
      </c>
      <c r="I10" s="89">
        <f ca="1">IF(C10&gt;0,H10/C10,0)</f>
        <v>1.5170542635658915</v>
      </c>
      <c r="J10" s="89"/>
      <c r="K10" s="90">
        <f ca="1">IF(C10&gt;0,CONVERT((SUMPRODUCT((ISNUMBER(SEARCH("Sac-abonnements-Fr_"&amp;$B10,(INDIRECT("données!b"&amp;$A$2)):(INDIRECT("données!b"&amp;$A$3))))*((INDIRECT("données!j"&amp;$A$2)):(INDIRECT("données!j"&amp;$A$3)))))),"sec","mn"),0)</f>
        <v>15.6</v>
      </c>
      <c r="L10" s="91" t="e">
        <f t="array" aca="1" ref="L10" ca="1">IF(C10&gt;0,C10/#REF!,0)</f>
        <v>#REF!</v>
      </c>
      <c r="M10" s="33"/>
      <c r="N10" s="33"/>
      <c r="O10" s="33"/>
      <c r="P10" s="33"/>
      <c r="Q10" s="33"/>
    </row>
    <row r="11" spans="1:17" ht="18.75" x14ac:dyDescent="0.3">
      <c r="A11" s="57" t="s">
        <v>54</v>
      </c>
      <c r="B11" s="51">
        <v>1033</v>
      </c>
      <c r="C11" s="87">
        <f t="array" aca="1" ref="C11" ca="1">SUMIF((INDIRECT("données!b"&amp;$A$2)):(INDIRECT("données!b"&amp;$A$3)),"=*" &amp; B11,(INDIRECT("données!c"&amp;$A$2)):(INDIRECT("données!c"&amp;$A$3)))</f>
        <v>0</v>
      </c>
      <c r="D11" s="88">
        <f t="array" aca="1" ref="D11" ca="1">(C11/$D$5)</f>
        <v>0</v>
      </c>
      <c r="E11" s="89">
        <f ca="1">CONVERT(SUMIF((INDIRECT("données!b"&amp;$A$2)):(INDIRECT("données!b"&amp;$A$3)),"=*"&amp;B11,(INDIRECT("données!e"&amp;$A$2)):(INDIRECT("données!e"&amp;$A$3))),"sec","mn")</f>
        <v>0</v>
      </c>
      <c r="F11" s="88">
        <f t="array" aca="1" ref="F11" ca="1">E11/CONVERT(SUMIF((INDIRECT("données!b"&amp;$A$2)):(INDIRECT("données!b"&amp;$A$3)),"=sac*",(INDIRECT("données!e"&amp;$A$2)):(INDIRECT("données!e"&amp;$A$3))),"sec","mn")</f>
        <v>0</v>
      </c>
      <c r="G11" s="89">
        <f ca="1">IF(C11&gt;0,CONVERT((SUMPRODUCT((ISNUMBER(SEARCH($B11,(INDIRECT("données!b"&amp;$A$2)):(INDIRECT("données!b"&amp;$A$3))))*((INDIRECT("données!c"&amp;$A$2)):(INDIRECT("données!c"&amp;$A$3)))*((INDIRECT("données!g"&amp;$A$2)):(INDIRECT("données!g"&amp;$A$3))))))/C11,"sec","mn"),0)</f>
        <v>0</v>
      </c>
      <c r="H11" s="89">
        <f ca="1">IF(C11&gt;0,CONVERT((SUMPRODUCT((ISNUMBER(SEARCH("Sac-abonnements-Fr_"&amp;$B11,(INDIRECT("données!b"&amp;$A$2)):(INDIRECT("données!b"&amp;$A$3))))*((INDIRECT("données!h"&amp;$A$2)):(INDIRECT("données!h"&amp;$A$3)))))),"sec","mn"),0)</f>
        <v>0</v>
      </c>
      <c r="I11" s="89">
        <f t="shared" ref="I11:I23" ca="1" si="0">IF(C11&gt;0,H11/C11,0)</f>
        <v>0</v>
      </c>
      <c r="J11" s="89"/>
      <c r="K11" s="90">
        <f ca="1">IF(C11&gt;0,CONVERT((SUMPRODUCT((ISNUMBER(SEARCH("Sac-abonnements-Fr_"&amp;$B11,(INDIRECT("données!b"&amp;$A$2)):(INDIRECT("données!b"&amp;$A$3))))*((INDIRECT("données!j"&amp;$A$2)):(INDIRECT("données!j"&amp;$A$3)))))),"sec","mn"),0)</f>
        <v>0</v>
      </c>
      <c r="L11" s="91">
        <f ca="1">IF(C11&gt;0,C11/#REF!,0)</f>
        <v>0</v>
      </c>
      <c r="M11" s="33"/>
      <c r="N11" s="33"/>
      <c r="O11" s="33"/>
      <c r="P11" s="33"/>
      <c r="Q11" s="33"/>
    </row>
    <row r="12" spans="1:17" ht="18.75" x14ac:dyDescent="0.3">
      <c r="A12" s="57" t="s">
        <v>55</v>
      </c>
      <c r="B12" s="51">
        <v>1052</v>
      </c>
      <c r="C12" s="87">
        <f t="array" aca="1" ref="C12" ca="1">SUMIF((INDIRECT("données!b"&amp;$A$2)):(INDIRECT("données!b"&amp;$A$3)),"=*" &amp; B12,(INDIRECT("données!c"&amp;$A$2)):(INDIRECT("données!c"&amp;$A$3)))</f>
        <v>27</v>
      </c>
      <c r="D12" s="88">
        <f t="array" aca="1" ref="D12" ca="1">(C12/$D$5)</f>
        <v>5.0561797752808987E-2</v>
      </c>
      <c r="E12" s="89">
        <f ca="1">CONVERT(SUMIF((INDIRECT("données!b"&amp;$A$2)):(INDIRECT("données!b"&amp;$A$3)),"=*"&amp;B12,(INDIRECT("données!e"&amp;$A$2)):(INDIRECT("données!e"&amp;$A$3))),"sec","mn")</f>
        <v>276.03333333333336</v>
      </c>
      <c r="F12" s="88">
        <f t="array" aca="1" ref="F12" ca="1">E12/CONVERT(SUMIF((INDIRECT("données!b"&amp;$A$2)):(INDIRECT("données!b"&amp;$A$3)),"=sac*",(INDIRECT("données!e"&amp;$A$2)):(INDIRECT("données!e"&amp;$A$3))),"sec","mn")</f>
        <v>7.7370107725799081E-2</v>
      </c>
      <c r="G12" s="89">
        <f ca="1">IF(C12&gt;0,CONVERT((SUMPRODUCT((ISNUMBER(SEARCH($B12,(INDIRECT("données!b"&amp;$A$2)):(INDIRECT("données!b"&amp;$A$3))))*((INDIRECT("données!c"&amp;$A$2)):(INDIRECT("données!c"&amp;$A$3)))*((INDIRECT("données!g"&amp;$A$2)):(INDIRECT("données!g"&amp;$A$3))))))/C12,"sec","mn"),0)</f>
        <v>10.221604938271605</v>
      </c>
      <c r="H12" s="89">
        <f ca="1">IF(C12&gt;0,CONVERT((SUMPRODUCT((ISNUMBER(SEARCH("Sac-abonnements-Fr_"&amp;$B12,(INDIRECT("données!b"&amp;$A$2)):(INDIRECT("données!b"&amp;$A$3))))*((INDIRECT("données!h"&amp;$A$2)):(INDIRECT("données!h"&amp;$A$3)))))),"sec","mn"),0)</f>
        <v>66.8</v>
      </c>
      <c r="I12" s="89">
        <f t="shared" ca="1" si="0"/>
        <v>2.4740740740740739</v>
      </c>
      <c r="J12" s="89"/>
      <c r="K12" s="90">
        <f ca="1">IF(C12&gt;0,CONVERT((SUMPRODUCT((ISNUMBER(SEARCH("Sac-abonnements-Fr_"&amp;$B12,(INDIRECT("données!b"&amp;$A$2)):(INDIRECT("données!b"&amp;$A$3))))*((INDIRECT("données!j"&amp;$A$2)):(INDIRECT("données!j"&amp;$A$3)))))),"sec","mn"),0)</f>
        <v>20.133333333333333</v>
      </c>
      <c r="L12" s="91" t="e">
        <f ca="1">IF(C12&gt;0,C12/#REF!,0)</f>
        <v>#REF!</v>
      </c>
      <c r="M12" s="33"/>
      <c r="N12" s="33"/>
      <c r="O12" s="33"/>
      <c r="P12" s="33"/>
      <c r="Q12" s="33"/>
    </row>
    <row r="13" spans="1:17" ht="18.75" x14ac:dyDescent="0.3">
      <c r="A13" s="57" t="s">
        <v>201</v>
      </c>
      <c r="B13" s="51">
        <v>1055</v>
      </c>
      <c r="C13" s="87">
        <f t="array" aca="1" ref="C13" ca="1">SUMIF((INDIRECT("données!b"&amp;$A$2)):(INDIRECT("données!b"&amp;$A$3)),"=*" &amp; B13,(INDIRECT("données!c"&amp;$A$2)):(INDIRECT("données!c"&amp;$A$3)))</f>
        <v>0</v>
      </c>
      <c r="D13" s="88">
        <f t="array" aca="1" ref="D13" ca="1">(C13/$D$5)</f>
        <v>0</v>
      </c>
      <c r="E13" s="89">
        <f ca="1">CONVERT(SUMIF((INDIRECT("données!b"&amp;$A$2)):(INDIRECT("données!b"&amp;$A$3)),"=*"&amp;B13,(INDIRECT("données!e"&amp;$A$2)):(INDIRECT("données!e"&amp;$A$3))),"sec","mn")</f>
        <v>0</v>
      </c>
      <c r="F13" s="88">
        <f t="array" aca="1" ref="F13" ca="1">E13/CONVERT(SUMIF((INDIRECT("données!b"&amp;$A$2)):(INDIRECT("données!b"&amp;$A$3)),"=sac*",(INDIRECT("données!e"&amp;$A$2)):(INDIRECT("données!e"&amp;$A$3))),"sec","mn")</f>
        <v>0</v>
      </c>
      <c r="G13" s="89">
        <f ca="1">IF(C13&gt;0,CONVERT((SUMPRODUCT((ISNUMBER(SEARCH($B13,(INDIRECT("données!b"&amp;$A$2)):(INDIRECT("données!b"&amp;$A$3))))*((INDIRECT("données!c"&amp;$A$2)):(INDIRECT("données!c"&amp;$A$3)))*((INDIRECT("données!g"&amp;$A$2)):(INDIRECT("données!g"&amp;$A$3))))))/C13,"sec","mn"),0)</f>
        <v>0</v>
      </c>
      <c r="H13" s="89">
        <f ca="1">IF(C13&gt;0,CONVERT((SUMPRODUCT((ISNUMBER(SEARCH("Sac-abonnements-Fr_"&amp;$B13,(INDIRECT("données!b"&amp;$A$2)):(INDIRECT("données!b"&amp;$A$3))))*((INDIRECT("données!h"&amp;$A$2)):(INDIRECT("données!h"&amp;$A$3)))))),"sec","mn"),0)</f>
        <v>0</v>
      </c>
      <c r="I13" s="89">
        <f t="shared" ca="1" si="0"/>
        <v>0</v>
      </c>
      <c r="J13" s="89"/>
      <c r="K13" s="90">
        <f ca="1">IF(C13&gt;0,CONVERT((SUMPRODUCT((ISNUMBER(SEARCH("Sac-abonnements-Fr_"&amp;$B13,(INDIRECT("données!b"&amp;$A$2)):(INDIRECT("données!b"&amp;$A$3))))*((INDIRECT("données!j"&amp;$A$2)):(INDIRECT("données!j"&amp;$A$3)))))),"sec","mn"),0)</f>
        <v>0</v>
      </c>
      <c r="L13" s="91">
        <f ca="1">IF(C13&gt;0,C13/#REF!,0)</f>
        <v>0</v>
      </c>
      <c r="M13" s="33"/>
      <c r="N13" s="33"/>
      <c r="O13" s="33"/>
      <c r="P13" s="33"/>
      <c r="Q13" s="33"/>
    </row>
    <row r="14" spans="1:17" ht="18.75" x14ac:dyDescent="0.3">
      <c r="A14" s="57" t="s">
        <v>191</v>
      </c>
      <c r="B14" s="51">
        <v>1003</v>
      </c>
      <c r="C14" s="87">
        <f t="array" aca="1" ref="C14" ca="1">SUMIF((INDIRECT("données!b"&amp;$A$2)):(INDIRECT("données!b"&amp;$A$3)),"=*" &amp; B14,(INDIRECT("données!c"&amp;$A$2)):(INDIRECT("données!c"&amp;$A$3)))</f>
        <v>23</v>
      </c>
      <c r="D14" s="88">
        <f ca="1">(C14/$D$5)</f>
        <v>4.307116104868914E-2</v>
      </c>
      <c r="E14" s="89">
        <f ca="1">CONVERT(SUMIF((INDIRECT("données!b"&amp;$A$2)):(INDIRECT("données!b"&amp;$A$3)),"=*"&amp;B14,(INDIRECT("données!e"&amp;$A$2)):(INDIRECT("données!e"&amp;$A$3))),"sec","mn")</f>
        <v>199.71666666666667</v>
      </c>
      <c r="F14" s="88">
        <f t="array" aca="1" ref="F14" ca="1">E14/CONVERT(SUMIF((INDIRECT("données!b"&amp;$A$2)):(INDIRECT("données!b"&amp;$A$3)),"=sac*",(INDIRECT("données!e"&amp;$A$2)):(INDIRECT("données!e"&amp;$A$3))),"sec","mn")</f>
        <v>5.5979108856312659E-2</v>
      </c>
      <c r="G14" s="89">
        <f ca="1">IF(C14&gt;0,CONVERT((SUMPRODUCT((ISNUMBER(SEARCH($B14,(INDIRECT("données!b"&amp;$A$2)):(INDIRECT("données!b"&amp;$A$3))))*((INDIRECT("données!c"&amp;$A$2)):(INDIRECT("données!c"&amp;$A$3)))*((INDIRECT("données!g"&amp;$A$2)):(INDIRECT("données!g"&amp;$A$3))))))/C14,"sec","mn"),0)</f>
        <v>8.6804347826086961</v>
      </c>
      <c r="H14" s="89">
        <f ca="1">IF(C14&gt;0,CONVERT((SUMPRODUCT((ISNUMBER(SEARCH("Sac-abonnements-Fr_"&amp;$B14,(INDIRECT("données!b"&amp;$A$2)):(INDIRECT("données!b"&amp;$A$3))))*((INDIRECT("données!h"&amp;$A$2)):(INDIRECT("données!h"&amp;$A$3)))))),"sec","mn"),0)</f>
        <v>54.083333333333336</v>
      </c>
      <c r="I14" s="89">
        <f t="shared" ca="1" si="0"/>
        <v>2.3514492753623188</v>
      </c>
      <c r="J14" s="89"/>
      <c r="K14" s="90">
        <f ca="1">IF(C14&gt;0,CONVERT((SUMPRODUCT((ISNUMBER(SEARCH("Sac-abonnements-Fr_"&amp;$B14,(INDIRECT("données!b"&amp;$A$2)):(INDIRECT("données!b"&amp;$A$3))))*((INDIRECT("données!j"&amp;$A$2)):(INDIRECT("données!j"&amp;$A$3)))))),"sec","mn"),0)</f>
        <v>35.116666666666667</v>
      </c>
      <c r="L14" s="91" t="e">
        <f ca="1">IF(C14&gt;0,C14/#REF!,0)</f>
        <v>#REF!</v>
      </c>
      <c r="M14" s="33"/>
      <c r="N14" s="33"/>
      <c r="O14" s="33"/>
      <c r="P14" s="33"/>
      <c r="Q14" s="33"/>
    </row>
    <row r="15" spans="1:17" ht="18.75" x14ac:dyDescent="0.3">
      <c r="A15" s="57" t="s">
        <v>56</v>
      </c>
      <c r="B15" s="51">
        <v>1071</v>
      </c>
      <c r="C15" s="87">
        <f t="array" aca="1" ref="C15" ca="1">SUMIF((INDIRECT("données!b"&amp;$A$2)):(INDIRECT("données!b"&amp;$A$3)),"=*" &amp; B15,(INDIRECT("données!c"&amp;$A$2)):(INDIRECT("données!c"&amp;$A$3)))</f>
        <v>0</v>
      </c>
      <c r="D15" s="88">
        <f t="array" aca="1" ref="D15" ca="1">(C15/$D$5)</f>
        <v>0</v>
      </c>
      <c r="E15" s="89">
        <f ca="1">CONVERT(SUMIF((INDIRECT("données!b"&amp;$A$2)):(INDIRECT("données!b"&amp;$A$3)),"=*"&amp;B15,(INDIRECT("données!e"&amp;$A$2)):(INDIRECT("données!e"&amp;$A$3))),"sec","mn")</f>
        <v>0</v>
      </c>
      <c r="F15" s="88">
        <f t="array" aca="1" ref="F15" ca="1">E15/CONVERT(SUMIF((INDIRECT("données!b"&amp;$A$2)):(INDIRECT("données!b"&amp;$A$3)),"=sac*",(INDIRECT("données!e"&amp;$A$2)):(INDIRECT("données!e"&amp;$A$3))),"sec","mn")</f>
        <v>0</v>
      </c>
      <c r="G15" s="89">
        <f ca="1">IF(C15&gt;0,CONVERT((SUMPRODUCT((ISNUMBER(SEARCH($B15,(INDIRECT("données!b"&amp;$A$2)):(INDIRECT("données!b"&amp;$A$3))))*((INDIRECT("données!c"&amp;$A$2)):(INDIRECT("données!c"&amp;$A$3)))*((INDIRECT("données!g"&amp;$A$2)):(INDIRECT("données!g"&amp;$A$3))))))/C15,"sec","mn"),0)</f>
        <v>0</v>
      </c>
      <c r="H15" s="89">
        <f ca="1">IF(C15&gt;0,CONVERT((SUMPRODUCT((ISNUMBER(SEARCH("Sac-abonnements-Fr_"&amp;$B15,(INDIRECT("données!b"&amp;$A$2)):(INDIRECT("données!b"&amp;$A$3))))*((INDIRECT("données!h"&amp;$A$2)):(INDIRECT("données!h"&amp;$A$3)))))),"sec","mn"),0)</f>
        <v>0</v>
      </c>
      <c r="I15" s="89">
        <f t="shared" ca="1" si="0"/>
        <v>0</v>
      </c>
      <c r="J15" s="89"/>
      <c r="K15" s="90">
        <f ca="1">IF(C15&gt;0,CONVERT((SUMPRODUCT((ISNUMBER(SEARCH("Sac-abonnements-Fr_"&amp;$B15,(INDIRECT("données!b"&amp;$A$2)):(INDIRECT("données!b"&amp;$A$3))))*((INDIRECT("données!j"&amp;$A$2)):(INDIRECT("données!j"&amp;$A$3)))))),"sec","mn"),0)</f>
        <v>0</v>
      </c>
      <c r="L15" s="91">
        <f ca="1">IF(C15&gt;0,C15/#REF!,0)</f>
        <v>0</v>
      </c>
      <c r="M15" s="33"/>
      <c r="N15" s="33"/>
      <c r="O15" s="33"/>
      <c r="P15" s="33"/>
      <c r="Q15" s="33"/>
    </row>
    <row r="16" spans="1:17" ht="18.75" x14ac:dyDescent="0.3">
      <c r="A16" s="57" t="s">
        <v>57</v>
      </c>
      <c r="B16" s="51">
        <v>1073</v>
      </c>
      <c r="C16" s="87">
        <f t="array" aca="1" ref="C16" ca="1">SUMIF((INDIRECT("données!b"&amp;$A$2)):(INDIRECT("données!b"&amp;$A$3)),"=*" &amp; B16,(INDIRECT("données!c"&amp;$A$2)):(INDIRECT("données!c"&amp;$A$3)))</f>
        <v>54</v>
      </c>
      <c r="D16" s="88">
        <f t="array" aca="1" ref="D16" ca="1">(C16/$D$5)</f>
        <v>0.10112359550561797</v>
      </c>
      <c r="E16" s="89">
        <f ca="1">CONVERT(SUMIF((INDIRECT("données!b"&amp;$A$2)):(INDIRECT("données!b"&amp;$A$3)),"=*"&amp;B16,(INDIRECT("données!e"&amp;$A$2)):(INDIRECT("données!e"&amp;$A$3))),"sec","mn")</f>
        <v>445.95</v>
      </c>
      <c r="F16" s="88">
        <f t="array" aca="1" ref="F16" ca="1">E16/CONVERT(SUMIF((INDIRECT("données!b"&amp;$A$2)):(INDIRECT("données!b"&amp;$A$3)),"=sac*",(INDIRECT("données!e"&amp;$A$2)):(INDIRECT("données!e"&amp;$A$3))),"sec","mn")</f>
        <v>0.12499649634218124</v>
      </c>
      <c r="G16" s="89">
        <f ca="1">IF(C16&gt;0,CONVERT((SUMPRODUCT((ISNUMBER(SEARCH($B16,(INDIRECT("données!b"&amp;$A$2)):(INDIRECT("données!b"&amp;$A$3))))*((INDIRECT("données!c"&amp;$A$2)):(INDIRECT("données!c"&amp;$A$3)))*((INDIRECT("données!g"&amp;$A$2)):(INDIRECT("données!g"&amp;$A$3))))))/C16,"sec","mn"),0)</f>
        <v>8.2570987654320991</v>
      </c>
      <c r="H16" s="89">
        <f ca="1">IF(C16&gt;0,CONVERT((SUMPRODUCT((ISNUMBER(SEARCH("Sac-abonnements-Fr_"&amp;$B16,(INDIRECT("données!b"&amp;$A$2)):(INDIRECT("données!b"&amp;$A$3))))*((INDIRECT("données!h"&amp;$A$2)):(INDIRECT("données!h"&amp;$A$3)))))),"sec","mn"),0)</f>
        <v>21.983333333333334</v>
      </c>
      <c r="I16" s="89">
        <f t="shared" ca="1" si="0"/>
        <v>0.40709876543209877</v>
      </c>
      <c r="J16" s="89"/>
      <c r="K16" s="90">
        <f ca="1">IF(C16&gt;0,CONVERT((SUMPRODUCT((ISNUMBER(SEARCH("Sac-abonnements-Fr_"&amp;$B16,(INDIRECT("données!b"&amp;$A$2)):(INDIRECT("données!b"&amp;$A$3))))*((INDIRECT("données!j"&amp;$A$2)):(INDIRECT("données!j"&amp;$A$3)))))),"sec","mn"),0)</f>
        <v>60.116666666666667</v>
      </c>
      <c r="L16" s="91" t="e">
        <f ca="1">IF(C16&gt;0,C16/#REF!,0)</f>
        <v>#REF!</v>
      </c>
      <c r="M16" s="33"/>
      <c r="N16" s="33"/>
      <c r="O16" s="33"/>
      <c r="P16" s="33"/>
      <c r="Q16" s="33"/>
    </row>
    <row r="17" spans="1:17" ht="18.75" x14ac:dyDescent="0.3">
      <c r="A17" s="57" t="s">
        <v>58</v>
      </c>
      <c r="B17" s="51">
        <v>1074</v>
      </c>
      <c r="C17" s="87">
        <f t="array" aca="1" ref="C17" ca="1">SUMIF((INDIRECT("données!b"&amp;$A$2)):(INDIRECT("données!b"&amp;$A$3)),"=*" &amp; B17,(INDIRECT("données!c"&amp;$A$2)):(INDIRECT("données!c"&amp;$A$3)))</f>
        <v>47</v>
      </c>
      <c r="D17" s="88">
        <f t="array" aca="1" ref="D17" ca="1">(C17/$D$5)</f>
        <v>8.8014981273408247E-2</v>
      </c>
      <c r="E17" s="89">
        <f ca="1">CONVERT(SUMIF((INDIRECT("données!b"&amp;$A$2)):(INDIRECT("données!b"&amp;$A$3)),"=*"&amp;B17,(INDIRECT("données!e"&amp;$A$2)):(INDIRECT("données!e"&amp;$A$3))),"sec","mn")</f>
        <v>365.5</v>
      </c>
      <c r="F17" s="88">
        <f t="array" aca="1" ref="F17" ca="1">E17/CONVERT(SUMIF((INDIRECT("données!b"&amp;$A$2)):(INDIRECT("données!b"&amp;$A$3)),"=sac*",(INDIRECT("données!e"&amp;$A$2)):(INDIRECT("données!e"&amp;$A$3))),"sec","mn")</f>
        <v>0.10244695462062393</v>
      </c>
      <c r="G17" s="89">
        <f ca="1">IF(C17&gt;0,CONVERT((SUMPRODUCT((ISNUMBER(SEARCH($B17,(INDIRECT("données!b"&amp;$A$2)):(INDIRECT("données!b"&amp;$A$3))))*((INDIRECT("données!c"&amp;$A$2)):(INDIRECT("données!c"&amp;$A$3)))*((INDIRECT("données!g"&amp;$A$2)):(INDIRECT("données!g"&amp;$A$3))))))/C17,"sec","mn"),0)</f>
        <v>7.7765957446808507</v>
      </c>
      <c r="H17" s="89">
        <f ca="1">IF(C17&gt;0,CONVERT((SUMPRODUCT((ISNUMBER(SEARCH("Sac-abonnements-Fr_"&amp;$B17,(INDIRECT("données!b"&amp;$A$2)):(INDIRECT("données!b"&amp;$A$3))))*((INDIRECT("données!h"&amp;$A$2)):(INDIRECT("données!h"&amp;$A$3)))))),"sec","mn"),0)</f>
        <v>38.56666666666667</v>
      </c>
      <c r="I17" s="89">
        <f t="shared" ca="1" si="0"/>
        <v>0.82056737588652484</v>
      </c>
      <c r="J17" s="89"/>
      <c r="K17" s="90">
        <f ca="1">IF(C17&gt;0,CONVERT((SUMPRODUCT((ISNUMBER(SEARCH("Sac-abonnements-Fr_"&amp;$B17,(INDIRECT("données!b"&amp;$A$2)):(INDIRECT("données!b"&amp;$A$3))))*((INDIRECT("données!j"&amp;$A$2)):(INDIRECT("données!j"&amp;$A$3)))))),"sec","mn"),0)</f>
        <v>14.633333333333333</v>
      </c>
      <c r="L17" s="91" t="e">
        <f ca="1">IF(C17&gt;0,C17/#REF!,0)</f>
        <v>#REF!</v>
      </c>
      <c r="M17" s="33"/>
      <c r="N17" s="33"/>
      <c r="O17" s="33"/>
      <c r="P17" s="33"/>
      <c r="Q17" s="33"/>
    </row>
    <row r="18" spans="1:17" ht="18.75" x14ac:dyDescent="0.3">
      <c r="A18" s="57" t="s">
        <v>66</v>
      </c>
      <c r="B18" s="51">
        <v>1077</v>
      </c>
      <c r="C18" s="87">
        <f t="array" aca="1" ref="C18" ca="1">SUMIF((INDIRECT("données!b"&amp;$A$2)):(INDIRECT("données!b"&amp;$A$3)),"=*" &amp; B18,(INDIRECT("données!c"&amp;$A$2)):(INDIRECT("données!c"&amp;$A$3)))</f>
        <v>35</v>
      </c>
      <c r="D18" s="88">
        <f t="array" aca="1" ref="D18" ca="1">(C18/$D$5)</f>
        <v>6.5543071161048683E-2</v>
      </c>
      <c r="E18" s="89">
        <f ca="1">CONVERT(SUMIF((INDIRECT("données!b"&amp;$A$2)):(INDIRECT("données!b"&amp;$A$3)),"=*"&amp;B18,(INDIRECT("données!e"&amp;$A$2)):(INDIRECT("données!e"&amp;$A$3))),"sec","mn")</f>
        <v>228.71666666666667</v>
      </c>
      <c r="F18" s="88">
        <f t="array" aca="1" ref="F18" ca="1">E18/CONVERT(SUMIF((INDIRECT("données!b"&amp;$A$2)):(INDIRECT("données!b"&amp;$A$3)),"=sac*",(INDIRECT("données!e"&amp;$A$2)):(INDIRECT("données!e"&amp;$A$3))),"sec","mn")</f>
        <v>6.4107594995842329E-2</v>
      </c>
      <c r="G18" s="89">
        <f ca="1">IF(C18&gt;0,CONVERT((SUMPRODUCT((ISNUMBER(SEARCH($B18,(INDIRECT("données!b"&amp;$A$2)):(INDIRECT("données!b"&amp;$A$3))))*((INDIRECT("données!c"&amp;$A$2)):(INDIRECT("données!c"&amp;$A$3)))*((INDIRECT("données!g"&amp;$A$2)):(INDIRECT("données!g"&amp;$A$3))))))/C18,"sec","mn"),0)</f>
        <v>6.534761904761905</v>
      </c>
      <c r="H18" s="89">
        <f ca="1">IF(C18&gt;0,CONVERT((SUMPRODUCT((ISNUMBER(SEARCH("Sac-abonnements-Fr_"&amp;$B18,(INDIRECT("données!b"&amp;$A$2)):(INDIRECT("données!b"&amp;$A$3))))*((INDIRECT("données!h"&amp;$A$2)):(INDIRECT("données!h"&amp;$A$3)))))),"sec","mn"),0)</f>
        <v>42.116666666666667</v>
      </c>
      <c r="I18" s="89">
        <f t="shared" ca="1" si="0"/>
        <v>1.2033333333333334</v>
      </c>
      <c r="J18" s="89"/>
      <c r="K18" s="90">
        <f ca="1">IF(C18&gt;0,CONVERT((SUMPRODUCT((ISNUMBER(SEARCH("Sac-abonnements-Fr_"&amp;$B18,(INDIRECT("données!b"&amp;$A$2)):(INDIRECT("données!b"&amp;$A$3))))*((INDIRECT("données!j"&amp;$A$2)):(INDIRECT("données!j"&amp;$A$3)))))),"sec","mn"),0)</f>
        <v>18.183333333333334</v>
      </c>
      <c r="L18" s="91" t="e">
        <f ca="1">IF(C18&gt;0,C18/#REF!,0)</f>
        <v>#REF!</v>
      </c>
      <c r="M18" s="33"/>
      <c r="N18" s="33"/>
      <c r="O18" s="33"/>
      <c r="P18" s="33"/>
      <c r="Q18" s="33"/>
    </row>
    <row r="19" spans="1:17" ht="18.75" x14ac:dyDescent="0.3">
      <c r="A19" s="57" t="s">
        <v>323</v>
      </c>
      <c r="B19" s="51">
        <v>1078</v>
      </c>
      <c r="C19" s="87">
        <f t="array" aca="1" ref="C19" ca="1">SUMIF((INDIRECT("données!b"&amp;$A$2)):(INDIRECT("données!b"&amp;$A$3)),"=*" &amp; B19,(INDIRECT("données!c"&amp;$A$2)):(INDIRECT("données!c"&amp;$A$3)))</f>
        <v>91</v>
      </c>
      <c r="D19" s="88">
        <f t="array" aca="1" ref="D19" ca="1">(C19/$D$5)</f>
        <v>0.17041198501872659</v>
      </c>
      <c r="E19" s="89">
        <f ca="1">CONVERT(SUMIF((INDIRECT("données!b"&amp;$A$2)):(INDIRECT("données!b"&amp;$A$3)),"=*"&amp;B19,(INDIRECT("données!e"&amp;$A$2)):(INDIRECT("données!e"&amp;$A$3))),"sec","mn")</f>
        <v>565.85</v>
      </c>
      <c r="F19" s="88">
        <f t="array" aca="1" ref="F19" ca="1">E19/CONVERT(SUMIF((INDIRECT("données!b"&amp;$A$2)):(INDIRECT("données!b"&amp;$A$3)),"=sac*",(INDIRECT("données!e"&amp;$A$2)):(INDIRECT("données!e"&amp;$A$3))),"sec","mn")</f>
        <v>0.15860358213975392</v>
      </c>
      <c r="G19" s="89">
        <f t="array" aca="1" ref="G19" ca="1">IF(C19&gt;0,CONVERT((SUMPRODUCT((ISNUMBER(SEARCH($B19,(INDIRECT("données!b"&amp;$A$2)):(INDIRECT("données!b"&amp;$A$3))))*((INDIRECT("données!c"&amp;$A$2)):(INDIRECT("données!c"&amp;$A$3)))*((INDIRECT("données!g"&amp;$A$2)):(INDIRECT("données!g"&amp;$A$3))))))/C19,"sec","mn"),0)</f>
        <v>6.2135531135531137</v>
      </c>
      <c r="H19" s="89">
        <f ca="1">IF(C19&gt;0,CONVERT((SUMPRODUCT((ISNUMBER(SEARCH("Sac-abonnements-Fr_"&amp;$B19,(INDIRECT("données!b"&amp;$A$2)):(INDIRECT("données!b"&amp;$A$3))))*((INDIRECT("données!h"&amp;$A$2)):(INDIRECT("données!h"&amp;$A$3)))))),"sec","mn"),0)</f>
        <v>75.2</v>
      </c>
      <c r="I19" s="89">
        <f t="shared" ca="1" si="0"/>
        <v>0.82637362637362644</v>
      </c>
      <c r="J19" s="89"/>
      <c r="K19" s="90">
        <f ca="1">IF(C19&gt;0,CONVERT((SUMPRODUCT((ISNUMBER(SEARCH("Sac-abonnements-Fr_"&amp;$B19,(INDIRECT("données!b"&amp;$A$2)):(INDIRECT("données!b"&amp;$A$3))))*((INDIRECT("données!j"&amp;$A$2)):(INDIRECT("données!j"&amp;$A$3)))))),"sec","mn"),0)</f>
        <v>23.05</v>
      </c>
      <c r="L19" s="91" t="e">
        <f ca="1">IF(C19&gt;0,C19/#REF!,0)</f>
        <v>#REF!</v>
      </c>
      <c r="M19" s="33"/>
      <c r="N19" s="33"/>
      <c r="O19" s="33"/>
      <c r="P19" s="33"/>
      <c r="Q19" s="33"/>
    </row>
    <row r="20" spans="1:17" ht="18.75" x14ac:dyDescent="0.3">
      <c r="A20" s="57" t="s">
        <v>92</v>
      </c>
      <c r="B20" s="51">
        <v>1079</v>
      </c>
      <c r="C20" s="87">
        <f t="array" aca="1" ref="C20" ca="1">SUMIF((INDIRECT("données!b"&amp;$A$2)):(INDIRECT("données!b"&amp;$A$3)),"=*" &amp; B20,(INDIRECT("données!c"&amp;$A$2)):(INDIRECT("données!c"&amp;$A$3)))</f>
        <v>55</v>
      </c>
      <c r="D20" s="88">
        <f t="array" aca="1" ref="D20" ca="1">(C20/$D$5)</f>
        <v>0.10299625468164794</v>
      </c>
      <c r="E20" s="89">
        <f ca="1">CONVERT(SUMIF((INDIRECT("données!b"&amp;$A$2)):(INDIRECT("données!b"&amp;$A$3)),"=*"&amp;B20,(INDIRECT("données!e"&amp;$A$2)):(INDIRECT("données!e"&amp;$A$3))),"sec","mn")</f>
        <v>461.48333333333335</v>
      </c>
      <c r="F20" s="88">
        <f t="array" aca="1" ref="F20" ca="1">E20/CONVERT(SUMIF((INDIRECT("données!b"&amp;$A$2)):(INDIRECT("données!b"&amp;$A$3)),"=sac*",(INDIRECT("données!e"&amp;$A$2)):(INDIRECT("données!e"&amp;$A$3))),"sec","mn")</f>
        <v>0.12935037512496381</v>
      </c>
      <c r="G20" s="89">
        <f ca="1">IF(C20&gt;0,CONVERT((SUMPRODUCT((ISNUMBER(SEARCH($B20,(INDIRECT("données!b"&amp;$A$2)):(INDIRECT("données!b"&amp;$A$3))))*((INDIRECT("données!c"&amp;$A$2)):(INDIRECT("données!c"&amp;$A$3)))*((INDIRECT("données!g"&amp;$A$2)):(INDIRECT("données!g"&amp;$A$3))))))/C20,"sec","mn"),0)</f>
        <v>8.3930303030303026</v>
      </c>
      <c r="H20" s="89">
        <f ca="1">IF(C20&gt;0,CONVERT((SUMPRODUCT((ISNUMBER(SEARCH("Sac-abonnements-Fr_"&amp;$B20,(INDIRECT("données!b"&amp;$A$2)):(INDIRECT("données!b"&amp;$A$3))))*((INDIRECT("données!h"&amp;$A$2)):(INDIRECT("données!h"&amp;$A$3)))))),"sec","mn"),0)</f>
        <v>159.21666666666667</v>
      </c>
      <c r="I20" s="89">
        <f t="shared" ca="1" si="0"/>
        <v>2.894848484848485</v>
      </c>
      <c r="J20" s="89"/>
      <c r="K20" s="90">
        <f ca="1">IF(C20&gt;0,CONVERT((SUMPRODUCT((ISNUMBER(SEARCH("Sac-abonnements-Fr_"&amp;$B20,(INDIRECT("données!b"&amp;$A$2)):(INDIRECT("données!b"&amp;$A$3))))*((INDIRECT("données!j"&amp;$A$2)):(INDIRECT("données!j"&amp;$A$3)))))),"sec","mn"),0)</f>
        <v>15.483333333333333</v>
      </c>
      <c r="L20" s="91" t="e">
        <f ca="1">IF(C20&gt;0,C20/#REF!,0)</f>
        <v>#REF!</v>
      </c>
      <c r="M20" s="33"/>
      <c r="N20" s="33"/>
      <c r="O20" s="33"/>
      <c r="P20" s="33"/>
      <c r="Q20" s="33"/>
    </row>
    <row r="21" spans="1:17" ht="18.75" x14ac:dyDescent="0.3">
      <c r="A21" s="57" t="s">
        <v>202</v>
      </c>
      <c r="B21" s="51">
        <v>1081</v>
      </c>
      <c r="C21" s="87">
        <f t="array" aca="1" ref="C21" ca="1">SUMIF((INDIRECT("données!b"&amp;$A$2)):(INDIRECT("données!b"&amp;$A$3)),"=*" &amp; B21,(INDIRECT("données!c"&amp;$A$2)):(INDIRECT("données!c"&amp;$A$3)))</f>
        <v>42</v>
      </c>
      <c r="D21" s="88">
        <f t="array" aca="1" ref="D21" ca="1">(C21/$D$5)</f>
        <v>7.8651685393258425E-2</v>
      </c>
      <c r="E21" s="89">
        <f ca="1">CONVERT(SUMIF((INDIRECT("données!b"&amp;$A$2)):(INDIRECT("données!b"&amp;$A$3)),"=*"&amp;B21,(INDIRECT("données!e"&amp;$A$2)):(INDIRECT("données!e"&amp;$A$3))),"sec","mn")</f>
        <v>429.55</v>
      </c>
      <c r="F21" s="88">
        <f t="array" aca="1" ref="F21" ca="1">E21/CONVERT(SUMIF((INDIRECT("données!b"&amp;$A$2)):(INDIRECT("données!b"&amp;$A$3)),"=sac*",(INDIRECT("données!e"&amp;$A$2)):(INDIRECT("données!e"&amp;$A$3))),"sec","mn")</f>
        <v>0.12039969728396446</v>
      </c>
      <c r="G21" s="89">
        <f ca="1">IF(C21&gt;0,CONVERT((SUMPRODUCT((ISNUMBER(SEARCH($B21,(INDIRECT("données!b"&amp;$A$2)):(INDIRECT("données!b"&amp;$A$3))))*((INDIRECT("données!c"&amp;$A$2)):(INDIRECT("données!c"&amp;$A$3)))*((INDIRECT("données!g"&amp;$A$2)):(INDIRECT("données!g"&amp;$A$3))))))/C21,"sec","mn"),0)</f>
        <v>10.228968253968253</v>
      </c>
      <c r="H21" s="89">
        <f ca="1">IF(C21&gt;0,CONVERT((SUMPRODUCT((ISNUMBER(SEARCH("Sac-abonnements-Fr_"&amp;$B21,(INDIRECT("données!b"&amp;$A$2)):(INDIRECT("données!b"&amp;$A$3))))*((INDIRECT("données!h"&amp;$A$2)):(INDIRECT("données!h"&amp;$A$3)))))),"sec","mn"),0)</f>
        <v>67.533333333333331</v>
      </c>
      <c r="I21" s="89">
        <f t="shared" ca="1" si="0"/>
        <v>1.607936507936508</v>
      </c>
      <c r="J21" s="89"/>
      <c r="K21" s="90">
        <f ca="1">IF(C21&gt;0,CONVERT((SUMPRODUCT((ISNUMBER(SEARCH("Sac-abonnements-Fr_"&amp;$B21,(INDIRECT("données!b"&amp;$A$2)):(INDIRECT("données!b"&amp;$A$3))))*((INDIRECT("données!j"&amp;$A$2)):(INDIRECT("données!j"&amp;$A$3)))))),"sec","mn"),0)</f>
        <v>18.2</v>
      </c>
      <c r="L21" s="91" t="e">
        <f ca="1">IF(C21&gt;0,C21/#REF!,0)</f>
        <v>#REF!</v>
      </c>
      <c r="M21" s="33"/>
      <c r="N21" s="33"/>
      <c r="O21" s="33"/>
      <c r="P21" s="33"/>
      <c r="Q21" s="33"/>
    </row>
    <row r="22" spans="1:17" ht="18.75" x14ac:dyDescent="0.3">
      <c r="A22" s="57" t="s">
        <v>59</v>
      </c>
      <c r="B22" s="51">
        <v>1088</v>
      </c>
      <c r="C22" s="87">
        <f t="array" aca="1" ref="C22" ca="1">SUMIF((INDIRECT("données!b"&amp;$A$2)):(INDIRECT("données!b"&amp;$A$3)),"=*" &amp; B22,(INDIRECT("données!c"&amp;$A$2)):(INDIRECT("données!c"&amp;$A$3)))</f>
        <v>90</v>
      </c>
      <c r="D22" s="88">
        <f t="array" aca="1" ref="D22" ca="1">(C22/$D$5)</f>
        <v>0.16853932584269662</v>
      </c>
      <c r="E22" s="89">
        <f ca="1">CONVERT(SUMIF((INDIRECT("données!b"&amp;$A$2)):(INDIRECT("données!b"&amp;$A$3)),"=*"&amp;B22,(INDIRECT("données!e"&amp;$A$2)):(INDIRECT("données!e"&amp;$A$3))),"sec","mn")</f>
        <v>326.71666666666664</v>
      </c>
      <c r="F22" s="88">
        <f t="array" aca="1" ref="F22" ca="1">E22/CONVERT(SUMIF((INDIRECT("données!b"&amp;$A$2)):(INDIRECT("données!b"&amp;$A$3)),"=sac*",(INDIRECT("données!e"&amp;$A$2)):(INDIRECT("données!e"&amp;$A$3))),"sec","mn")</f>
        <v>9.1576272294942584E-2</v>
      </c>
      <c r="G22" s="89">
        <f ca="1">IF(C22&gt;0,CONVERT((SUMPRODUCT((ISNUMBER(SEARCH($B22,(INDIRECT("données!b"&amp;$A$2)):(INDIRECT("données!b"&amp;$A$3))))*((INDIRECT("données!c"&amp;$A$2)):(INDIRECT("données!c"&amp;$A$3)))*((INDIRECT("données!g"&amp;$A$2)):(INDIRECT("données!g"&amp;$A$3))))))/C22,"sec","mn"),0)</f>
        <v>3.6285185185185185</v>
      </c>
      <c r="H22" s="89">
        <f ca="1">IF(C22&gt;0,CONVERT((SUMPRODUCT((ISNUMBER(SEARCH("Sac-abonnements-Fr_"&amp;$B22,(INDIRECT("données!b"&amp;$A$2)):(INDIRECT("données!b"&amp;$A$3))))*((INDIRECT("données!h"&amp;$A$2)):(INDIRECT("données!h"&amp;$A$3)))))),"sec","mn"),0)</f>
        <v>28.35</v>
      </c>
      <c r="I22" s="89">
        <f t="shared" ca="1" si="0"/>
        <v>0.315</v>
      </c>
      <c r="J22" s="89"/>
      <c r="K22" s="90">
        <f ca="1">IF(C22&gt;0,CONVERT((SUMPRODUCT((ISNUMBER(SEARCH("Sac-abonnements-Fr_"&amp;$B22,(INDIRECT("données!b"&amp;$A$2)):(INDIRECT("données!b"&amp;$A$3))))*((INDIRECT("données!j"&amp;$A$2)):(INDIRECT("données!j"&amp;$A$3)))))),"sec","mn"),0)</f>
        <v>34.333333333333336</v>
      </c>
      <c r="L22" s="91" t="e">
        <f ca="1">IF(C22&gt;0,C22/#REF!,0)</f>
        <v>#REF!</v>
      </c>
      <c r="M22" s="33"/>
      <c r="N22" s="33"/>
      <c r="O22" s="33"/>
      <c r="P22" s="33"/>
      <c r="Q22" s="33"/>
    </row>
    <row r="23" spans="1:17" ht="19.5" thickBot="1" x14ac:dyDescent="0.35">
      <c r="A23" s="65" t="s">
        <v>60</v>
      </c>
      <c r="B23" s="59">
        <v>1096</v>
      </c>
      <c r="C23" s="87">
        <f t="array" aca="1" ref="C23" ca="1">SUMIF((INDIRECT("données!b"&amp;$A$2)):(INDIRECT("données!b"&amp;$A$3)),"=*" &amp; B23,(INDIRECT("données!c"&amp;$A$2)):(INDIRECT("données!c"&amp;$A$3)))</f>
        <v>0</v>
      </c>
      <c r="D23" s="88">
        <f t="array" aca="1" ref="D23" ca="1">(C23/$D$5)</f>
        <v>0</v>
      </c>
      <c r="E23" s="89">
        <f ca="1">CONVERT(SUMIF((INDIRECT("données!b"&amp;$A$2)):(INDIRECT("données!b"&amp;$A$3)),"=*"&amp;B23,(INDIRECT("données!e"&amp;$A$2)):(INDIRECT("données!e"&amp;$A$3))),"sec","mn")</f>
        <v>0</v>
      </c>
      <c r="F23" s="88">
        <f t="array" aca="1" ref="F23" ca="1">E23/CONVERT(SUMIF((INDIRECT("données!b"&amp;$A$2)):(INDIRECT("données!b"&amp;$A$3)),"=sac*",(INDIRECT("données!e"&amp;$A$2)):(INDIRECT("données!e"&amp;$A$3))),"sec","mn")</f>
        <v>0</v>
      </c>
      <c r="G23" s="89">
        <f ca="1">IF(C23&gt;0,CONVERT((SUMPRODUCT((ISNUMBER(SEARCH($B23,(INDIRECT("données!b"&amp;$A$2)):(INDIRECT("données!b"&amp;$A$3))))*((INDIRECT("données!c"&amp;$A$2)):(INDIRECT("données!c"&amp;$A$3)))*((INDIRECT("données!g"&amp;$A$2)):(INDIRECT("données!g"&amp;$A$3))))))/C23,"sec","mn"),0)</f>
        <v>0</v>
      </c>
      <c r="H23" s="89">
        <f ca="1">IF(C23&gt;0,CONVERT((SUMPRODUCT((ISNUMBER(SEARCH("Sac-abonnements-Fr_"&amp;$B23,(INDIRECT("données!b"&amp;$A$2)):(INDIRECT("données!b"&amp;$A$3))))*((INDIRECT("données!h"&amp;$A$2)):(INDIRECT("données!h"&amp;$A$3)))))),"sec","mn"),0)</f>
        <v>0</v>
      </c>
      <c r="I23" s="89">
        <f t="shared" ca="1" si="0"/>
        <v>0</v>
      </c>
      <c r="J23" s="89"/>
      <c r="K23" s="90">
        <f ca="1">IF(C23&gt;0,CONVERT((SUMPRODUCT((ISNUMBER(SEARCH("Sac-abonnements-Fr_"&amp;$B23,(INDIRECT("données!b"&amp;$A$2)):(INDIRECT("données!b"&amp;$A$3))))*((INDIRECT("données!j"&amp;$A$2)):(INDIRECT("données!j"&amp;$A$3)))))),"sec","mn"),0)</f>
        <v>0</v>
      </c>
      <c r="L23" s="91">
        <f ca="1">IF(C23&gt;0,C23/#REF!,0)</f>
        <v>0</v>
      </c>
      <c r="M23" s="33"/>
      <c r="N23" s="33"/>
      <c r="O23" s="33"/>
      <c r="P23" s="33"/>
      <c r="Q23" s="33"/>
    </row>
    <row r="24" spans="1:17" x14ac:dyDescent="0.25">
      <c r="A24" s="77" t="s">
        <v>154</v>
      </c>
      <c r="B24" s="77"/>
      <c r="C24" s="78">
        <f t="array" aca="1" ref="C24" ca="1">D5-(SUM(C10:C23))</f>
        <v>27</v>
      </c>
      <c r="D24" s="79">
        <f t="array" aca="1" ref="D24" ca="1">SUM(D10:D23)</f>
        <v>0.949438202247191</v>
      </c>
      <c r="E24" s="77"/>
      <c r="F24" s="79">
        <f t="array" aca="1" ref="F24" ca="1">SUM(F10:F23)</f>
        <v>1</v>
      </c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</row>
    <row r="25" spans="1:17" x14ac:dyDescent="0.25">
      <c r="A25" s="33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</row>
    <row r="26" spans="1:17" x14ac:dyDescent="0.25">
      <c r="D26" s="6"/>
    </row>
    <row r="28" spans="1:17" x14ac:dyDescent="0.25">
      <c r="A28" s="5"/>
    </row>
  </sheetData>
  <conditionalFormatting sqref="C24">
    <cfRule type="cellIs" dxfId="0" priority="15" operator="greaterThan">
      <formula>0</formula>
    </cfRule>
  </conditionalFormatting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4"/>
  <dimension ref="A1:V202"/>
  <sheetViews>
    <sheetView showFormulas="1" topLeftCell="A48" workbookViewId="0">
      <selection activeCell="G64" sqref="G64"/>
    </sheetView>
  </sheetViews>
  <sheetFormatPr baseColWidth="10" defaultRowHeight="15" x14ac:dyDescent="0.25"/>
  <cols>
    <col min="4" max="4" width="18.42578125" bestFit="1" customWidth="1"/>
    <col min="5" max="7" width="15.42578125" bestFit="1" customWidth="1"/>
    <col min="9" max="11" width="10.42578125" bestFit="1" customWidth="1"/>
    <col min="12" max="12" width="14" bestFit="1" customWidth="1"/>
    <col min="13" max="13" width="20.7109375" bestFit="1" customWidth="1"/>
    <col min="14" max="14" width="4.5703125" bestFit="1" customWidth="1"/>
    <col min="15" max="15" width="6.7109375" bestFit="1" customWidth="1"/>
    <col min="16" max="16" width="4.5703125" bestFit="1" customWidth="1"/>
    <col min="17" max="17" width="8.140625" bestFit="1" customWidth="1"/>
    <col min="18" max="19" width="5.5703125" bestFit="1" customWidth="1"/>
    <col min="20" max="21" width="6.5703125" bestFit="1" customWidth="1"/>
  </cols>
  <sheetData>
    <row r="1" spans="1:22" x14ac:dyDescent="0.25">
      <c r="A1" t="s">
        <v>103</v>
      </c>
      <c r="B1" s="3" t="s">
        <v>93</v>
      </c>
      <c r="C1" s="3"/>
      <c r="D1" s="3" t="s">
        <v>0</v>
      </c>
    </row>
    <row r="2" spans="1:22" x14ac:dyDescent="0.25">
      <c r="A2" t="s">
        <v>1</v>
      </c>
      <c r="B2" t="s">
        <v>94</v>
      </c>
      <c r="K2" s="8"/>
      <c r="L2" s="9"/>
      <c r="M2" s="8"/>
      <c r="N2" s="8"/>
      <c r="O2" s="8"/>
      <c r="P2" s="8"/>
      <c r="Q2" s="8"/>
      <c r="R2" s="8"/>
      <c r="S2" s="8"/>
      <c r="T2" s="8"/>
      <c r="U2" s="8"/>
      <c r="V2" s="8"/>
    </row>
    <row r="3" spans="1:22" x14ac:dyDescent="0.25">
      <c r="D3" t="s">
        <v>104</v>
      </c>
      <c r="K3" s="8"/>
      <c r="L3" s="9"/>
      <c r="M3" s="10"/>
      <c r="N3" s="10"/>
      <c r="O3" s="10"/>
      <c r="P3" s="10"/>
      <c r="Q3" s="10"/>
      <c r="R3" s="10"/>
      <c r="S3" s="11"/>
      <c r="T3" s="11"/>
      <c r="U3" s="11"/>
      <c r="V3" s="8"/>
    </row>
    <row r="4" spans="1:22" x14ac:dyDescent="0.25">
      <c r="K4" s="8"/>
      <c r="L4" s="9"/>
      <c r="M4" s="8"/>
      <c r="N4" s="8"/>
      <c r="O4" s="8"/>
      <c r="P4" s="9"/>
      <c r="Q4" s="8"/>
      <c r="R4" s="12"/>
      <c r="S4" s="12"/>
      <c r="T4" s="9"/>
      <c r="U4" s="9"/>
      <c r="V4" s="8"/>
    </row>
    <row r="5" spans="1:22" x14ac:dyDescent="0.25">
      <c r="A5" t="s">
        <v>48</v>
      </c>
      <c r="D5" t="s">
        <v>105</v>
      </c>
      <c r="K5" s="8"/>
      <c r="L5" s="9"/>
      <c r="M5" s="8"/>
      <c r="N5" s="9"/>
      <c r="O5" s="9"/>
      <c r="P5" s="9"/>
      <c r="Q5" s="8"/>
      <c r="R5" s="12"/>
      <c r="S5" s="12"/>
      <c r="T5" s="9"/>
      <c r="U5" s="9"/>
      <c r="V5" s="8"/>
    </row>
    <row r="6" spans="1:22" x14ac:dyDescent="0.25">
      <c r="A6" t="s">
        <v>50</v>
      </c>
      <c r="D6" t="s">
        <v>49</v>
      </c>
      <c r="K6" s="8"/>
      <c r="L6" s="9"/>
      <c r="M6" s="8"/>
      <c r="N6" s="9"/>
      <c r="O6" s="9"/>
      <c r="P6" s="9"/>
      <c r="Q6" s="8"/>
      <c r="R6" s="12"/>
      <c r="S6" s="12"/>
      <c r="T6" s="9"/>
      <c r="U6" s="9"/>
      <c r="V6" s="8"/>
    </row>
    <row r="7" spans="1:22" x14ac:dyDescent="0.25">
      <c r="A7" t="s">
        <v>52</v>
      </c>
      <c r="D7" t="s">
        <v>51</v>
      </c>
      <c r="K7" s="8"/>
      <c r="L7" s="9"/>
      <c r="M7" s="8"/>
      <c r="N7" s="9"/>
      <c r="O7" s="9"/>
      <c r="P7" s="9"/>
      <c r="Q7" s="8"/>
      <c r="R7" s="12"/>
      <c r="S7" s="12"/>
      <c r="T7" s="9"/>
      <c r="U7" s="9"/>
      <c r="V7" s="8"/>
    </row>
    <row r="8" spans="1:22" x14ac:dyDescent="0.25">
      <c r="A8" t="s">
        <v>62</v>
      </c>
      <c r="D8" s="14" t="s">
        <v>63</v>
      </c>
      <c r="K8" s="8"/>
      <c r="L8" s="9"/>
      <c r="M8" s="8"/>
      <c r="N8" s="9"/>
      <c r="O8" s="9"/>
      <c r="P8" s="9"/>
      <c r="Q8" s="8"/>
      <c r="R8" s="12"/>
      <c r="S8" s="12"/>
      <c r="T8" s="9"/>
      <c r="U8" s="9"/>
      <c r="V8" s="8"/>
    </row>
    <row r="9" spans="1:22" x14ac:dyDescent="0.25">
      <c r="A9" t="s">
        <v>65</v>
      </c>
      <c r="D9" t="s">
        <v>64</v>
      </c>
      <c r="K9" s="8"/>
      <c r="L9" s="9"/>
      <c r="M9" s="8"/>
      <c r="N9" s="9"/>
      <c r="O9" s="9"/>
      <c r="P9" s="9"/>
      <c r="Q9" s="8"/>
      <c r="R9" s="12"/>
      <c r="S9" s="12"/>
      <c r="T9" s="9"/>
      <c r="U9" s="9"/>
      <c r="V9" s="8"/>
    </row>
    <row r="10" spans="1:22" x14ac:dyDescent="0.25">
      <c r="D10" s="17" t="s">
        <v>64</v>
      </c>
      <c r="K10" s="8"/>
      <c r="L10" s="9"/>
      <c r="M10" s="8"/>
      <c r="N10" s="9"/>
      <c r="O10" s="9"/>
      <c r="P10" s="9"/>
      <c r="Q10" s="8"/>
      <c r="R10" s="12"/>
      <c r="S10" s="12"/>
      <c r="T10" s="9"/>
      <c r="U10" s="9"/>
      <c r="V10" s="8"/>
    </row>
    <row r="11" spans="1:22" x14ac:dyDescent="0.25">
      <c r="B11">
        <v>18</v>
      </c>
      <c r="D11" s="17" t="s">
        <v>67</v>
      </c>
      <c r="K11" s="8"/>
      <c r="L11" s="9"/>
      <c r="M11" s="8"/>
      <c r="N11" s="9"/>
      <c r="O11" s="9"/>
      <c r="P11" s="9"/>
      <c r="Q11" s="8"/>
      <c r="R11" s="12"/>
      <c r="S11" s="12"/>
      <c r="T11" s="9"/>
      <c r="U11" s="9"/>
      <c r="V11" s="8"/>
    </row>
    <row r="12" spans="1:22" x14ac:dyDescent="0.25">
      <c r="D12" s="17" t="s">
        <v>68</v>
      </c>
      <c r="K12" s="8"/>
      <c r="L12" s="9"/>
      <c r="M12" s="8"/>
      <c r="N12" s="9"/>
      <c r="O12" s="9"/>
      <c r="P12" s="9"/>
      <c r="Q12" s="8"/>
      <c r="R12" s="12"/>
      <c r="S12" s="12"/>
      <c r="T12" s="9"/>
      <c r="U12" s="9"/>
      <c r="V12" s="8"/>
    </row>
    <row r="13" spans="1:22" x14ac:dyDescent="0.25">
      <c r="D13" s="17" t="s">
        <v>69</v>
      </c>
      <c r="K13" s="8"/>
      <c r="L13" s="9"/>
      <c r="M13" s="8"/>
      <c r="N13" s="9"/>
      <c r="O13" s="9"/>
      <c r="P13" s="9"/>
      <c r="Q13" s="8"/>
      <c r="R13" s="12"/>
      <c r="S13" s="12"/>
      <c r="T13" s="9"/>
      <c r="U13" s="9"/>
      <c r="V13" s="8"/>
    </row>
    <row r="14" spans="1:22" x14ac:dyDescent="0.25">
      <c r="A14" t="s">
        <v>76</v>
      </c>
      <c r="D14" t="s">
        <v>95</v>
      </c>
      <c r="K14" s="8"/>
      <c r="L14" s="9"/>
      <c r="M14" s="8"/>
      <c r="N14" s="9"/>
      <c r="O14" s="9"/>
      <c r="P14" s="9"/>
      <c r="Q14" s="8"/>
      <c r="R14" s="12"/>
      <c r="S14" s="12"/>
      <c r="T14" s="9"/>
      <c r="U14" s="9"/>
      <c r="V14" s="8"/>
    </row>
    <row r="15" spans="1:22" x14ac:dyDescent="0.25">
      <c r="A15" t="s">
        <v>78</v>
      </c>
      <c r="D15" t="s">
        <v>77</v>
      </c>
      <c r="K15" s="8"/>
      <c r="L15" s="9"/>
      <c r="M15" s="8"/>
      <c r="N15" s="9"/>
      <c r="O15" s="9"/>
      <c r="P15" s="9"/>
      <c r="Q15" s="8"/>
      <c r="R15" s="12"/>
      <c r="S15" s="12"/>
      <c r="T15" s="9"/>
      <c r="U15" s="9"/>
      <c r="V15" s="8"/>
    </row>
    <row r="16" spans="1:22" x14ac:dyDescent="0.25">
      <c r="D16" t="s">
        <v>79</v>
      </c>
      <c r="E16" s="4"/>
      <c r="K16" s="8"/>
      <c r="L16" s="9"/>
      <c r="M16" s="8"/>
      <c r="N16" s="9"/>
      <c r="O16" s="9"/>
      <c r="P16" s="9"/>
      <c r="Q16" s="8"/>
      <c r="R16" s="12"/>
      <c r="S16" s="12"/>
      <c r="T16" s="9"/>
      <c r="U16" s="9"/>
      <c r="V16" s="8"/>
    </row>
    <row r="17" spans="1:22" x14ac:dyDescent="0.25">
      <c r="D17" s="4" t="s">
        <v>80</v>
      </c>
      <c r="E17" s="4"/>
      <c r="K17" s="8"/>
      <c r="L17" s="9"/>
      <c r="M17" s="8"/>
      <c r="N17" s="9"/>
      <c r="O17" s="9"/>
      <c r="P17" s="9"/>
      <c r="Q17" s="8"/>
      <c r="R17" s="12"/>
      <c r="S17" s="12"/>
      <c r="T17" s="9"/>
      <c r="U17" s="9"/>
      <c r="V17" s="8"/>
    </row>
    <row r="18" spans="1:22" x14ac:dyDescent="0.25">
      <c r="D18" s="21" t="s">
        <v>96</v>
      </c>
      <c r="E18" s="4"/>
      <c r="K18" s="8"/>
      <c r="L18" s="9"/>
      <c r="M18" s="8"/>
      <c r="N18" s="9"/>
      <c r="O18" s="9"/>
      <c r="P18" s="9"/>
      <c r="Q18" s="8"/>
      <c r="R18" s="12"/>
      <c r="S18" s="12"/>
      <c r="T18" s="9"/>
      <c r="U18" s="9"/>
      <c r="V18" s="8"/>
    </row>
    <row r="19" spans="1:22" x14ac:dyDescent="0.25">
      <c r="A19">
        <v>11</v>
      </c>
      <c r="D19" s="4"/>
      <c r="E19" s="4"/>
      <c r="K19" s="8"/>
      <c r="L19" s="9"/>
      <c r="M19" s="8"/>
      <c r="N19" s="9"/>
      <c r="O19" s="9"/>
      <c r="P19" s="9"/>
      <c r="Q19" s="8"/>
      <c r="R19" s="12"/>
      <c r="S19" s="12"/>
      <c r="T19" s="9"/>
      <c r="U19" s="9"/>
      <c r="V19" s="8"/>
    </row>
    <row r="20" spans="1:22" x14ac:dyDescent="0.25">
      <c r="A20">
        <v>12</v>
      </c>
      <c r="D20" s="4" t="s">
        <v>97</v>
      </c>
      <c r="E20" s="4"/>
      <c r="K20" s="8"/>
      <c r="L20" s="9"/>
      <c r="M20" s="8"/>
      <c r="N20" s="9"/>
      <c r="O20" s="9"/>
      <c r="P20" s="9"/>
      <c r="Q20" s="8"/>
      <c r="R20" s="12"/>
      <c r="S20" s="12"/>
      <c r="T20" s="9"/>
      <c r="U20" s="9"/>
      <c r="V20" s="8"/>
    </row>
    <row r="21" spans="1:22" x14ac:dyDescent="0.25">
      <c r="D21" s="4"/>
      <c r="E21" s="4"/>
      <c r="K21" s="8"/>
      <c r="L21" s="9"/>
      <c r="M21" s="10"/>
      <c r="N21" s="10"/>
      <c r="O21" s="10"/>
      <c r="P21" s="13"/>
      <c r="Q21" s="10"/>
      <c r="R21" s="10"/>
      <c r="S21" s="10"/>
      <c r="T21" s="10"/>
      <c r="U21" s="10"/>
      <c r="V21" s="8"/>
    </row>
    <row r="22" spans="1:22" x14ac:dyDescent="0.25">
      <c r="A22" t="s">
        <v>82</v>
      </c>
      <c r="D22" s="20" t="s">
        <v>81</v>
      </c>
      <c r="E22" s="4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</row>
    <row r="23" spans="1:22" x14ac:dyDescent="0.25">
      <c r="D23" s="4"/>
      <c r="E23" s="4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</row>
    <row r="24" spans="1:22" x14ac:dyDescent="0.25">
      <c r="D24" s="4"/>
      <c r="E24" s="4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</row>
    <row r="25" spans="1:22" x14ac:dyDescent="0.25">
      <c r="D25" s="4"/>
      <c r="E25" s="4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</row>
    <row r="26" spans="1:22" x14ac:dyDescent="0.25">
      <c r="D26" s="4"/>
      <c r="E26" s="4"/>
    </row>
    <row r="27" spans="1:22" x14ac:dyDescent="0.25">
      <c r="D27" s="4" t="s">
        <v>106</v>
      </c>
      <c r="E27" s="4"/>
    </row>
    <row r="28" spans="1:22" x14ac:dyDescent="0.25">
      <c r="D28" s="4"/>
      <c r="E28" s="4"/>
    </row>
    <row r="29" spans="1:22" x14ac:dyDescent="0.25">
      <c r="D29" s="4"/>
      <c r="E29" s="4"/>
    </row>
    <row r="30" spans="1:22" x14ac:dyDescent="0.25">
      <c r="D30" s="4"/>
      <c r="E30" s="4"/>
    </row>
    <row r="31" spans="1:22" x14ac:dyDescent="0.25">
      <c r="D31" s="4"/>
      <c r="E31" s="4"/>
    </row>
    <row r="32" spans="1:22" x14ac:dyDescent="0.25">
      <c r="D32" s="4"/>
      <c r="E32" s="4" t="s">
        <v>107</v>
      </c>
    </row>
    <row r="33" spans="1:8" ht="15.75" thickBot="1" x14ac:dyDescent="0.3">
      <c r="D33" s="4"/>
      <c r="E33" s="4"/>
      <c r="G33" s="27" t="s">
        <v>83</v>
      </c>
      <c r="H33" s="26"/>
    </row>
    <row r="34" spans="1:8" x14ac:dyDescent="0.25">
      <c r="D34" s="4"/>
      <c r="E34" s="4"/>
      <c r="G34" s="22" t="s">
        <v>108</v>
      </c>
      <c r="H34" s="23" t="s">
        <v>109</v>
      </c>
    </row>
    <row r="35" spans="1:8" ht="15.75" thickBot="1" x14ac:dyDescent="0.3">
      <c r="D35" s="4"/>
      <c r="E35" s="4"/>
      <c r="G35" s="24" t="s">
        <v>110</v>
      </c>
      <c r="H35" s="25" t="s">
        <v>111</v>
      </c>
    </row>
    <row r="36" spans="1:8" x14ac:dyDescent="0.25">
      <c r="D36" s="4"/>
      <c r="E36" s="4"/>
      <c r="G36" s="28" t="s">
        <v>112</v>
      </c>
      <c r="H36" s="29" t="s">
        <v>113</v>
      </c>
    </row>
    <row r="37" spans="1:8" ht="15.75" thickBot="1" x14ac:dyDescent="0.3">
      <c r="D37" s="4"/>
      <c r="E37" s="4"/>
      <c r="G37" s="30" t="s">
        <v>114</v>
      </c>
      <c r="H37" s="31" t="s">
        <v>115</v>
      </c>
    </row>
    <row r="38" spans="1:8" x14ac:dyDescent="0.25">
      <c r="D38" s="4"/>
      <c r="E38" s="4"/>
    </row>
    <row r="39" spans="1:8" x14ac:dyDescent="0.25">
      <c r="D39" s="4"/>
      <c r="E39" s="4"/>
    </row>
    <row r="40" spans="1:8" x14ac:dyDescent="0.25">
      <c r="D40" s="4"/>
      <c r="E40" s="4"/>
    </row>
    <row r="41" spans="1:8" x14ac:dyDescent="0.25">
      <c r="D41" s="4"/>
      <c r="E41" s="4"/>
    </row>
    <row r="42" spans="1:8" x14ac:dyDescent="0.25">
      <c r="D42" s="4"/>
      <c r="E42" s="4"/>
    </row>
    <row r="43" spans="1:8" x14ac:dyDescent="0.25">
      <c r="D43" s="4"/>
      <c r="E43" s="4"/>
    </row>
    <row r="44" spans="1:8" x14ac:dyDescent="0.25">
      <c r="D44" s="4"/>
      <c r="E44" s="4"/>
    </row>
    <row r="45" spans="1:8" x14ac:dyDescent="0.25">
      <c r="D45" s="4"/>
      <c r="E45" s="4"/>
    </row>
    <row r="46" spans="1:8" x14ac:dyDescent="0.25">
      <c r="D46" s="4"/>
      <c r="E46" s="4"/>
    </row>
    <row r="47" spans="1:8" x14ac:dyDescent="0.25">
      <c r="A47" t="s">
        <v>88</v>
      </c>
      <c r="D47" s="4"/>
      <c r="E47" s="4"/>
      <c r="G47" t="s">
        <v>87</v>
      </c>
    </row>
    <row r="48" spans="1:8" x14ac:dyDescent="0.25">
      <c r="D48" s="4"/>
      <c r="E48" s="4">
        <v>42522</v>
      </c>
    </row>
    <row r="49" spans="4:11" x14ac:dyDescent="0.25">
      <c r="D49" s="4"/>
      <c r="E49" s="4">
        <v>42523</v>
      </c>
      <c r="K49">
        <v>1</v>
      </c>
    </row>
    <row r="50" spans="4:11" x14ac:dyDescent="0.25">
      <c r="D50" s="4"/>
      <c r="E50" s="4">
        <v>42524</v>
      </c>
      <c r="J50" s="1"/>
    </row>
    <row r="51" spans="4:11" x14ac:dyDescent="0.25">
      <c r="D51" s="4" t="s">
        <v>98</v>
      </c>
      <c r="E51" s="4"/>
    </row>
    <row r="52" spans="4:11" x14ac:dyDescent="0.25">
      <c r="D52" s="4"/>
      <c r="E52" s="4"/>
    </row>
    <row r="53" spans="4:11" x14ac:dyDescent="0.25">
      <c r="D53" s="4" t="s">
        <v>99</v>
      </c>
      <c r="E53" s="4"/>
      <c r="G53" s="18" t="s">
        <v>102</v>
      </c>
    </row>
    <row r="54" spans="4:11" x14ac:dyDescent="0.25">
      <c r="D54" s="4" t="s">
        <v>84</v>
      </c>
      <c r="E54" s="4"/>
    </row>
    <row r="55" spans="4:11" x14ac:dyDescent="0.25">
      <c r="D55" s="4" t="s">
        <v>85</v>
      </c>
      <c r="E55" s="2">
        <v>42526.355208333334</v>
      </c>
      <c r="F55" s="32">
        <v>42528</v>
      </c>
      <c r="G55" s="32">
        <v>42528</v>
      </c>
      <c r="H55" s="32">
        <v>42529</v>
      </c>
      <c r="I55" s="32">
        <v>42530</v>
      </c>
      <c r="J55" s="32">
        <v>42531</v>
      </c>
      <c r="K55" s="32">
        <v>42532</v>
      </c>
    </row>
    <row r="56" spans="4:11" x14ac:dyDescent="0.25">
      <c r="D56" s="4"/>
      <c r="E56" s="19" t="s">
        <v>116</v>
      </c>
      <c r="F56" s="21" t="s">
        <v>117</v>
      </c>
      <c r="G56" s="21"/>
      <c r="H56" s="21" t="s">
        <v>118</v>
      </c>
      <c r="I56" s="21" t="s">
        <v>119</v>
      </c>
      <c r="J56" s="21" t="s">
        <v>120</v>
      </c>
      <c r="K56" s="21" t="s">
        <v>121</v>
      </c>
    </row>
    <row r="57" spans="4:11" x14ac:dyDescent="0.25">
      <c r="D57" s="4"/>
      <c r="E57" s="21" t="s">
        <v>100</v>
      </c>
    </row>
    <row r="58" spans="4:11" x14ac:dyDescent="0.25">
      <c r="D58" s="4"/>
      <c r="E58" s="21" t="s">
        <v>122</v>
      </c>
      <c r="F58" t="s">
        <v>123</v>
      </c>
    </row>
    <row r="59" spans="4:11" x14ac:dyDescent="0.25">
      <c r="D59" s="4"/>
      <c r="E59" t="s">
        <v>124</v>
      </c>
      <c r="F59" t="s">
        <v>125</v>
      </c>
      <c r="G59" t="s">
        <v>101</v>
      </c>
      <c r="H59" t="s">
        <v>126</v>
      </c>
      <c r="I59" t="s">
        <v>127</v>
      </c>
      <c r="J59" t="s">
        <v>128</v>
      </c>
      <c r="K59" t="s">
        <v>129</v>
      </c>
    </row>
    <row r="60" spans="4:11" x14ac:dyDescent="0.25">
      <c r="D60" s="4"/>
      <c r="E60" s="4"/>
    </row>
    <row r="61" spans="4:11" x14ac:dyDescent="0.25">
      <c r="D61" s="4"/>
      <c r="E61" s="21"/>
    </row>
    <row r="62" spans="4:11" x14ac:dyDescent="0.25">
      <c r="D62" s="4"/>
      <c r="E62" s="4" t="s">
        <v>86</v>
      </c>
    </row>
    <row r="63" spans="4:11" x14ac:dyDescent="0.25">
      <c r="D63" s="4"/>
      <c r="E63" s="4"/>
    </row>
    <row r="64" spans="4:11" x14ac:dyDescent="0.25">
      <c r="D64" s="4"/>
      <c r="E64" s="4"/>
    </row>
    <row r="65" spans="1:11" x14ac:dyDescent="0.25">
      <c r="D65" s="4"/>
      <c r="E65" s="4"/>
    </row>
    <row r="66" spans="1:11" x14ac:dyDescent="0.25">
      <c r="D66" s="4"/>
      <c r="E66" s="21">
        <v>1</v>
      </c>
      <c r="F66" s="21">
        <v>2</v>
      </c>
      <c r="G66" s="21">
        <v>3</v>
      </c>
      <c r="H66" s="21">
        <v>4</v>
      </c>
      <c r="I66" s="21">
        <v>5</v>
      </c>
      <c r="J66" s="21">
        <v>6</v>
      </c>
      <c r="K66" s="21">
        <v>7</v>
      </c>
    </row>
    <row r="67" spans="1:11" x14ac:dyDescent="0.25">
      <c r="D67" s="4"/>
      <c r="E67" s="21" t="s">
        <v>130</v>
      </c>
      <c r="F67" s="21" t="s">
        <v>131</v>
      </c>
      <c r="G67" s="21" t="s">
        <v>132</v>
      </c>
      <c r="H67" s="21" t="s">
        <v>133</v>
      </c>
      <c r="I67" s="21" t="s">
        <v>134</v>
      </c>
      <c r="J67" s="21" t="s">
        <v>135</v>
      </c>
      <c r="K67" s="21" t="s">
        <v>136</v>
      </c>
    </row>
    <row r="68" spans="1:11" x14ac:dyDescent="0.25">
      <c r="D68" s="4"/>
      <c r="E68" s="21" t="s">
        <v>137</v>
      </c>
      <c r="F68" s="21" t="s">
        <v>138</v>
      </c>
      <c r="G68" s="21" t="s">
        <v>139</v>
      </c>
      <c r="H68" s="21" t="s">
        <v>140</v>
      </c>
      <c r="I68" s="21" t="s">
        <v>141</v>
      </c>
      <c r="J68" s="21" t="s">
        <v>142</v>
      </c>
      <c r="K68" s="21" t="s">
        <v>143</v>
      </c>
    </row>
    <row r="69" spans="1:11" x14ac:dyDescent="0.25">
      <c r="D69" s="4"/>
      <c r="E69" s="4"/>
    </row>
    <row r="70" spans="1:11" x14ac:dyDescent="0.25">
      <c r="D70" s="4"/>
      <c r="E70" s="4"/>
    </row>
    <row r="71" spans="1:11" x14ac:dyDescent="0.25">
      <c r="D71" s="4"/>
      <c r="E71" s="4"/>
    </row>
    <row r="72" spans="1:11" x14ac:dyDescent="0.25">
      <c r="D72" s="4"/>
      <c r="E72" s="4"/>
    </row>
    <row r="73" spans="1:11" x14ac:dyDescent="0.25">
      <c r="D73" s="4" t="s">
        <v>91</v>
      </c>
      <c r="E73" s="4"/>
    </row>
    <row r="74" spans="1:11" x14ac:dyDescent="0.25">
      <c r="A74" t="s">
        <v>90</v>
      </c>
      <c r="D74" s="21" t="s">
        <v>144</v>
      </c>
      <c r="E74" s="4"/>
    </row>
    <row r="75" spans="1:11" ht="15.75" thickBot="1" x14ac:dyDescent="0.3">
      <c r="D75" s="21" t="s">
        <v>145</v>
      </c>
      <c r="E75" s="4"/>
    </row>
    <row r="76" spans="1:11" x14ac:dyDescent="0.25">
      <c r="D76" s="34" t="s">
        <v>146</v>
      </c>
      <c r="E76" s="4"/>
    </row>
    <row r="77" spans="1:11" x14ac:dyDescent="0.25">
      <c r="D77" s="21" t="s">
        <v>147</v>
      </c>
      <c r="E77" s="4"/>
    </row>
    <row r="78" spans="1:11" x14ac:dyDescent="0.25">
      <c r="D78" s="4"/>
      <c r="E78" s="4"/>
    </row>
    <row r="79" spans="1:11" x14ac:dyDescent="0.25">
      <c r="D79" s="35" t="s">
        <v>148</v>
      </c>
      <c r="E79" s="4" t="s">
        <v>149</v>
      </c>
      <c r="F79" s="4" t="s">
        <v>150</v>
      </c>
      <c r="G79" s="4" t="s">
        <v>151</v>
      </c>
    </row>
    <row r="80" spans="1:11" x14ac:dyDescent="0.25">
      <c r="D80" s="4"/>
      <c r="E80" s="4"/>
      <c r="F80" t="s">
        <v>152</v>
      </c>
    </row>
    <row r="81" spans="4:7" x14ac:dyDescent="0.25">
      <c r="D81" s="4"/>
      <c r="E81" s="4"/>
    </row>
    <row r="82" spans="4:7" x14ac:dyDescent="0.25">
      <c r="D82" s="4"/>
      <c r="E82" s="4"/>
      <c r="F82" s="36">
        <v>0.5</v>
      </c>
      <c r="G82" s="37"/>
    </row>
    <row r="83" spans="4:7" x14ac:dyDescent="0.25">
      <c r="D83" s="4" t="s">
        <v>153</v>
      </c>
      <c r="E83" s="4"/>
    </row>
    <row r="84" spans="4:7" x14ac:dyDescent="0.25">
      <c r="D84" s="4"/>
      <c r="E84" s="4"/>
    </row>
    <row r="85" spans="4:7" x14ac:dyDescent="0.25">
      <c r="D85" s="4"/>
      <c r="E85" s="4"/>
    </row>
    <row r="86" spans="4:7" x14ac:dyDescent="0.25">
      <c r="D86" s="4"/>
      <c r="E86" s="4"/>
    </row>
    <row r="87" spans="4:7" x14ac:dyDescent="0.25">
      <c r="D87" s="4"/>
      <c r="E87" s="4"/>
    </row>
    <row r="88" spans="4:7" x14ac:dyDescent="0.25">
      <c r="D88" s="4"/>
      <c r="E88" s="4"/>
    </row>
    <row r="89" spans="4:7" x14ac:dyDescent="0.25">
      <c r="D89" s="4"/>
      <c r="E89" s="4"/>
    </row>
    <row r="90" spans="4:7" x14ac:dyDescent="0.25">
      <c r="D90" s="4"/>
      <c r="E90" s="4"/>
    </row>
    <row r="91" spans="4:7" x14ac:dyDescent="0.25">
      <c r="D91" s="4"/>
      <c r="E91" s="4"/>
    </row>
    <row r="92" spans="4:7" x14ac:dyDescent="0.25">
      <c r="D92" s="4"/>
      <c r="E92" s="4"/>
    </row>
    <row r="93" spans="4:7" x14ac:dyDescent="0.25">
      <c r="D93" s="4"/>
      <c r="E93" s="4"/>
    </row>
    <row r="94" spans="4:7" x14ac:dyDescent="0.25">
      <c r="D94" s="4"/>
      <c r="E94" s="4"/>
    </row>
    <row r="95" spans="4:7" x14ac:dyDescent="0.25">
      <c r="D95" s="4"/>
      <c r="E95" s="4"/>
    </row>
    <row r="96" spans="4:7" x14ac:dyDescent="0.25">
      <c r="D96" s="4"/>
      <c r="E96" s="4"/>
    </row>
    <row r="97" spans="4:5" x14ac:dyDescent="0.25">
      <c r="D97" s="4"/>
      <c r="E97" s="4"/>
    </row>
    <row r="98" spans="4:5" x14ac:dyDescent="0.25">
      <c r="D98" s="4"/>
      <c r="E98" s="4"/>
    </row>
    <row r="99" spans="4:5" x14ac:dyDescent="0.25">
      <c r="D99" s="4"/>
      <c r="E99" s="4"/>
    </row>
    <row r="100" spans="4:5" x14ac:dyDescent="0.25">
      <c r="D100" s="4"/>
      <c r="E100" s="4"/>
    </row>
    <row r="101" spans="4:5" x14ac:dyDescent="0.25">
      <c r="D101" s="4"/>
      <c r="E101" s="4"/>
    </row>
    <row r="102" spans="4:5" x14ac:dyDescent="0.25">
      <c r="D102" s="4"/>
      <c r="E102" s="4"/>
    </row>
    <row r="103" spans="4:5" x14ac:dyDescent="0.25">
      <c r="D103" s="4"/>
      <c r="E103" s="4"/>
    </row>
    <row r="104" spans="4:5" x14ac:dyDescent="0.25">
      <c r="D104" s="4"/>
      <c r="E104" s="4"/>
    </row>
    <row r="105" spans="4:5" x14ac:dyDescent="0.25">
      <c r="D105" s="4"/>
      <c r="E105" s="4"/>
    </row>
    <row r="106" spans="4:5" x14ac:dyDescent="0.25">
      <c r="D106" s="4"/>
      <c r="E106" s="4"/>
    </row>
    <row r="107" spans="4:5" x14ac:dyDescent="0.25">
      <c r="D107" s="4"/>
      <c r="E107" s="4"/>
    </row>
    <row r="108" spans="4:5" x14ac:dyDescent="0.25">
      <c r="D108" s="4"/>
      <c r="E108" s="4"/>
    </row>
    <row r="109" spans="4:5" x14ac:dyDescent="0.25">
      <c r="D109" s="4"/>
      <c r="E109" s="4"/>
    </row>
    <row r="110" spans="4:5" x14ac:dyDescent="0.25">
      <c r="D110" s="4"/>
      <c r="E110" s="4"/>
    </row>
    <row r="111" spans="4:5" x14ac:dyDescent="0.25">
      <c r="D111" s="4"/>
      <c r="E111" s="4"/>
    </row>
    <row r="112" spans="4:5" x14ac:dyDescent="0.25">
      <c r="D112" s="4"/>
      <c r="E112" s="4"/>
    </row>
    <row r="113" spans="4:5" x14ac:dyDescent="0.25">
      <c r="D113" s="4"/>
      <c r="E113" s="4"/>
    </row>
    <row r="114" spans="4:5" x14ac:dyDescent="0.25">
      <c r="D114" s="4"/>
      <c r="E114" s="4"/>
    </row>
    <row r="115" spans="4:5" x14ac:dyDescent="0.25">
      <c r="D115" s="4"/>
      <c r="E115" s="4"/>
    </row>
    <row r="116" spans="4:5" x14ac:dyDescent="0.25">
      <c r="D116" s="4"/>
      <c r="E116" s="4"/>
    </row>
    <row r="117" spans="4:5" x14ac:dyDescent="0.25">
      <c r="D117" s="4"/>
      <c r="E117" s="4"/>
    </row>
    <row r="118" spans="4:5" x14ac:dyDescent="0.25">
      <c r="D118" s="4"/>
      <c r="E118" s="4"/>
    </row>
    <row r="119" spans="4:5" x14ac:dyDescent="0.25">
      <c r="D119" s="4"/>
      <c r="E119" s="4"/>
    </row>
    <row r="120" spans="4:5" x14ac:dyDescent="0.25">
      <c r="D120" s="4"/>
      <c r="E120" s="4"/>
    </row>
    <row r="121" spans="4:5" x14ac:dyDescent="0.25">
      <c r="D121" s="4"/>
      <c r="E121" s="4"/>
    </row>
    <row r="122" spans="4:5" x14ac:dyDescent="0.25">
      <c r="D122" s="4"/>
      <c r="E122" s="4"/>
    </row>
    <row r="123" spans="4:5" x14ac:dyDescent="0.25">
      <c r="D123" s="4"/>
      <c r="E123" s="4"/>
    </row>
    <row r="124" spans="4:5" x14ac:dyDescent="0.25">
      <c r="D124" s="4"/>
      <c r="E124" s="4"/>
    </row>
    <row r="125" spans="4:5" x14ac:dyDescent="0.25">
      <c r="D125" s="4"/>
      <c r="E125" s="4"/>
    </row>
    <row r="126" spans="4:5" x14ac:dyDescent="0.25">
      <c r="D126" s="4"/>
      <c r="E126" s="4"/>
    </row>
    <row r="127" spans="4:5" x14ac:dyDescent="0.25">
      <c r="D127" s="4"/>
      <c r="E127" s="4"/>
    </row>
    <row r="128" spans="4:5" x14ac:dyDescent="0.25">
      <c r="D128" s="4"/>
      <c r="E128" s="4"/>
    </row>
    <row r="129" spans="4:5" x14ac:dyDescent="0.25">
      <c r="D129" s="4"/>
      <c r="E129" s="4"/>
    </row>
    <row r="130" spans="4:5" x14ac:dyDescent="0.25">
      <c r="D130" s="4"/>
      <c r="E130" s="4"/>
    </row>
    <row r="131" spans="4:5" x14ac:dyDescent="0.25">
      <c r="D131" s="4"/>
      <c r="E131" s="4"/>
    </row>
    <row r="132" spans="4:5" x14ac:dyDescent="0.25">
      <c r="D132" s="4"/>
      <c r="E132" s="4"/>
    </row>
    <row r="133" spans="4:5" x14ac:dyDescent="0.25">
      <c r="D133" s="4"/>
      <c r="E133" s="4"/>
    </row>
    <row r="134" spans="4:5" x14ac:dyDescent="0.25">
      <c r="D134" s="4"/>
      <c r="E134" s="4"/>
    </row>
    <row r="135" spans="4:5" x14ac:dyDescent="0.25">
      <c r="D135" s="4"/>
      <c r="E135" s="4"/>
    </row>
    <row r="136" spans="4:5" x14ac:dyDescent="0.25">
      <c r="D136" s="4"/>
      <c r="E136" s="4"/>
    </row>
    <row r="137" spans="4:5" x14ac:dyDescent="0.25">
      <c r="D137" s="4"/>
      <c r="E137" s="4"/>
    </row>
    <row r="138" spans="4:5" x14ac:dyDescent="0.25">
      <c r="D138" s="4"/>
      <c r="E138" s="4"/>
    </row>
    <row r="139" spans="4:5" x14ac:dyDescent="0.25">
      <c r="D139" s="4"/>
      <c r="E139" s="4"/>
    </row>
    <row r="140" spans="4:5" x14ac:dyDescent="0.25">
      <c r="D140" s="4"/>
      <c r="E140" s="4"/>
    </row>
    <row r="141" spans="4:5" x14ac:dyDescent="0.25">
      <c r="D141" s="4"/>
      <c r="E141" s="4"/>
    </row>
    <row r="142" spans="4:5" x14ac:dyDescent="0.25">
      <c r="D142" s="4"/>
      <c r="E142" s="4"/>
    </row>
    <row r="143" spans="4:5" x14ac:dyDescent="0.25">
      <c r="D143" s="4"/>
      <c r="E143" s="4"/>
    </row>
    <row r="144" spans="4:5" x14ac:dyDescent="0.25">
      <c r="D144" s="4"/>
      <c r="E144" s="4"/>
    </row>
    <row r="145" spans="4:5" x14ac:dyDescent="0.25">
      <c r="D145" s="4"/>
      <c r="E145" s="4"/>
    </row>
    <row r="146" spans="4:5" x14ac:dyDescent="0.25">
      <c r="D146" s="4"/>
      <c r="E146" s="4"/>
    </row>
    <row r="147" spans="4:5" x14ac:dyDescent="0.25">
      <c r="D147" s="4"/>
      <c r="E147" s="4"/>
    </row>
    <row r="148" spans="4:5" x14ac:dyDescent="0.25">
      <c r="D148" s="4"/>
      <c r="E148" s="4"/>
    </row>
    <row r="149" spans="4:5" x14ac:dyDescent="0.25">
      <c r="D149" s="4"/>
      <c r="E149" s="4"/>
    </row>
    <row r="150" spans="4:5" x14ac:dyDescent="0.25">
      <c r="D150" s="4"/>
      <c r="E150" s="4"/>
    </row>
    <row r="151" spans="4:5" x14ac:dyDescent="0.25">
      <c r="D151" s="4"/>
      <c r="E151" s="4"/>
    </row>
    <row r="152" spans="4:5" x14ac:dyDescent="0.25">
      <c r="D152" s="4"/>
      <c r="E152" s="4"/>
    </row>
    <row r="153" spans="4:5" x14ac:dyDescent="0.25">
      <c r="D153" s="4"/>
      <c r="E153" s="4"/>
    </row>
    <row r="154" spans="4:5" x14ac:dyDescent="0.25">
      <c r="D154" s="4"/>
      <c r="E154" s="4"/>
    </row>
    <row r="155" spans="4:5" x14ac:dyDescent="0.25">
      <c r="D155" s="4"/>
      <c r="E155" s="4"/>
    </row>
    <row r="156" spans="4:5" x14ac:dyDescent="0.25">
      <c r="D156" s="4"/>
      <c r="E156" s="4"/>
    </row>
    <row r="157" spans="4:5" x14ac:dyDescent="0.25">
      <c r="D157" s="4"/>
      <c r="E157" s="4"/>
    </row>
    <row r="158" spans="4:5" x14ac:dyDescent="0.25">
      <c r="D158" s="4"/>
      <c r="E158" s="4"/>
    </row>
    <row r="159" spans="4:5" x14ac:dyDescent="0.25">
      <c r="D159" s="4"/>
      <c r="E159" s="4"/>
    </row>
    <row r="160" spans="4:5" x14ac:dyDescent="0.25">
      <c r="D160" s="4"/>
      <c r="E160" s="4"/>
    </row>
    <row r="161" spans="4:5" x14ac:dyDescent="0.25">
      <c r="D161" s="4"/>
      <c r="E161" s="4"/>
    </row>
    <row r="162" spans="4:5" x14ac:dyDescent="0.25">
      <c r="D162" s="4"/>
      <c r="E162" s="4"/>
    </row>
    <row r="163" spans="4:5" x14ac:dyDescent="0.25">
      <c r="D163" s="4"/>
      <c r="E163" s="4"/>
    </row>
    <row r="164" spans="4:5" x14ac:dyDescent="0.25">
      <c r="D164" s="4"/>
      <c r="E164" s="4"/>
    </row>
    <row r="165" spans="4:5" x14ac:dyDescent="0.25">
      <c r="D165" s="4"/>
      <c r="E165" s="4"/>
    </row>
    <row r="166" spans="4:5" x14ac:dyDescent="0.25">
      <c r="D166" s="4"/>
      <c r="E166" s="4"/>
    </row>
    <row r="167" spans="4:5" x14ac:dyDescent="0.25">
      <c r="D167" s="4"/>
      <c r="E167" s="4"/>
    </row>
    <row r="168" spans="4:5" x14ac:dyDescent="0.25">
      <c r="D168" s="4"/>
      <c r="E168" s="4"/>
    </row>
    <row r="169" spans="4:5" x14ac:dyDescent="0.25">
      <c r="D169" s="4"/>
      <c r="E169" s="4"/>
    </row>
    <row r="170" spans="4:5" x14ac:dyDescent="0.25">
      <c r="D170" s="4"/>
      <c r="E170" s="4"/>
    </row>
    <row r="171" spans="4:5" x14ac:dyDescent="0.25">
      <c r="D171" s="4"/>
      <c r="E171" s="4"/>
    </row>
    <row r="172" spans="4:5" x14ac:dyDescent="0.25">
      <c r="D172" s="4"/>
      <c r="E172" s="4"/>
    </row>
    <row r="173" spans="4:5" x14ac:dyDescent="0.25">
      <c r="D173" s="4"/>
      <c r="E173" s="4"/>
    </row>
    <row r="174" spans="4:5" x14ac:dyDescent="0.25">
      <c r="D174" s="4"/>
      <c r="E174" s="4"/>
    </row>
    <row r="175" spans="4:5" x14ac:dyDescent="0.25">
      <c r="D175" s="4"/>
      <c r="E175" s="4"/>
    </row>
    <row r="176" spans="4:5" x14ac:dyDescent="0.25">
      <c r="D176" s="4"/>
      <c r="E176" s="4"/>
    </row>
    <row r="177" spans="4:5" x14ac:dyDescent="0.25">
      <c r="D177" s="4"/>
      <c r="E177" s="4"/>
    </row>
    <row r="178" spans="4:5" x14ac:dyDescent="0.25">
      <c r="D178" s="4"/>
      <c r="E178" s="4"/>
    </row>
    <row r="179" spans="4:5" x14ac:dyDescent="0.25">
      <c r="D179" s="4"/>
      <c r="E179" s="4"/>
    </row>
    <row r="180" spans="4:5" x14ac:dyDescent="0.25">
      <c r="D180" s="4"/>
      <c r="E180" s="4"/>
    </row>
    <row r="181" spans="4:5" x14ac:dyDescent="0.25">
      <c r="D181" s="4"/>
      <c r="E181" s="4"/>
    </row>
    <row r="182" spans="4:5" x14ac:dyDescent="0.25">
      <c r="D182" s="4"/>
      <c r="E182" s="4"/>
    </row>
    <row r="183" spans="4:5" x14ac:dyDescent="0.25">
      <c r="D183" s="4"/>
      <c r="E183" s="4"/>
    </row>
    <row r="184" spans="4:5" x14ac:dyDescent="0.25">
      <c r="D184" s="4"/>
      <c r="E184" s="4"/>
    </row>
    <row r="185" spans="4:5" x14ac:dyDescent="0.25">
      <c r="D185" s="4"/>
      <c r="E185" s="4"/>
    </row>
    <row r="186" spans="4:5" x14ac:dyDescent="0.25">
      <c r="D186" s="4"/>
      <c r="E186" s="4"/>
    </row>
    <row r="187" spans="4:5" x14ac:dyDescent="0.25">
      <c r="D187" s="4"/>
      <c r="E187" s="4"/>
    </row>
    <row r="188" spans="4:5" x14ac:dyDescent="0.25">
      <c r="D188" s="4"/>
      <c r="E188" s="4"/>
    </row>
    <row r="189" spans="4:5" x14ac:dyDescent="0.25">
      <c r="D189" s="4"/>
      <c r="E189" s="4"/>
    </row>
    <row r="190" spans="4:5" x14ac:dyDescent="0.25">
      <c r="D190" s="4"/>
      <c r="E190" s="4"/>
    </row>
    <row r="191" spans="4:5" x14ac:dyDescent="0.25">
      <c r="D191" s="4"/>
      <c r="E191" s="4"/>
    </row>
    <row r="192" spans="4:5" x14ac:dyDescent="0.25">
      <c r="D192" s="4"/>
      <c r="E192" s="4"/>
    </row>
    <row r="193" spans="4:5" x14ac:dyDescent="0.25">
      <c r="D193" s="4"/>
      <c r="E193" s="4"/>
    </row>
    <row r="194" spans="4:5" x14ac:dyDescent="0.25">
      <c r="D194" s="4"/>
      <c r="E194" s="4"/>
    </row>
    <row r="195" spans="4:5" x14ac:dyDescent="0.25">
      <c r="D195" s="4"/>
      <c r="E195" s="4"/>
    </row>
    <row r="196" spans="4:5" x14ac:dyDescent="0.25">
      <c r="D196" s="4"/>
      <c r="E196" s="4"/>
    </row>
    <row r="197" spans="4:5" x14ac:dyDescent="0.25">
      <c r="D197" s="4"/>
      <c r="E197" s="4"/>
    </row>
    <row r="198" spans="4:5" x14ac:dyDescent="0.25">
      <c r="D198" s="4"/>
      <c r="E198" s="4"/>
    </row>
    <row r="199" spans="4:5" x14ac:dyDescent="0.25">
      <c r="D199" s="4"/>
      <c r="E199" s="4"/>
    </row>
    <row r="200" spans="4:5" x14ac:dyDescent="0.25">
      <c r="D200" s="4"/>
      <c r="E200" s="4"/>
    </row>
    <row r="201" spans="4:5" x14ac:dyDescent="0.25">
      <c r="D201" s="4"/>
      <c r="E201" s="4"/>
    </row>
    <row r="202" spans="4:5" x14ac:dyDescent="0.25">
      <c r="D202" s="4"/>
      <c r="E202" s="4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"/>
  <dimension ref="A1:A1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s="7" t="s">
        <v>47</v>
      </c>
    </row>
    <row r="2" spans="1:1" x14ac:dyDescent="0.25">
      <c r="A2" t="s">
        <v>39</v>
      </c>
    </row>
    <row r="3" spans="1:1" x14ac:dyDescent="0.25">
      <c r="A3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</sheetData>
  <hyperlinks>
    <hyperlink ref="A1" r:id="rId1" xr:uid="{00000000-0004-0000-09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SAC</vt:lpstr>
      <vt:lpstr>Formula</vt:lpstr>
      <vt:lpstr>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 Daoust</cp:lastModifiedBy>
  <cp:lastPrinted>2016-07-07T18:28:58Z</cp:lastPrinted>
  <dcterms:created xsi:type="dcterms:W3CDTF">2016-05-26T01:43:38Z</dcterms:created>
  <dcterms:modified xsi:type="dcterms:W3CDTF">2017-11-06T02:21:43Z</dcterms:modified>
</cp:coreProperties>
</file>