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AAB8C299-006C-43B0-AD2A-87510161D2EB}" xr6:coauthVersionLast="40" xr6:coauthVersionMax="40" xr10:uidLastSave="{00000000-0000-0000-0000-000000000000}"/>
  <bookViews>
    <workbookView xWindow="0" yWindow="0" windowWidth="24240" windowHeight="13740" tabRatio="900" xr2:uid="{00000000-000D-0000-FFFF-FFFF00000000}"/>
  </bookViews>
  <sheets>
    <sheet name="      Liste Produit      " sheetId="31" r:id="rId1"/>
    <sheet name="--- --- --- ---" sheetId="38" r:id="rId2"/>
    <sheet name="      Entrée      " sheetId="4" r:id="rId3"/>
    <sheet name="      Sortie      " sheetId="32" r:id="rId4"/>
    <sheet name="     BL      " sheetId="41" r:id="rId5"/>
    <sheet name="--------------" sheetId="37" r:id="rId6"/>
    <sheet name="     Devis     " sheetId="34" r:id="rId7"/>
    <sheet name="Feuille Devis" sheetId="42" r:id="rId8"/>
  </sheets>
  <definedNames>
    <definedName name="_xlnm._FilterDatabase" localSheetId="2" hidden="1">'      Entrée      '!$A$1:$N$4</definedName>
    <definedName name="_xlnm._FilterDatabase" localSheetId="0" hidden="1">'      Liste Produit      '!$A$1:$K$4</definedName>
    <definedName name="_xlnm._FilterDatabase" localSheetId="3" hidden="1">'      Sortie      '!$A$1:$AB$6</definedName>
    <definedName name="_xlnm._FilterDatabase" localSheetId="6" hidden="1">'     Devis     '!$A$1:$T$5</definedName>
    <definedName name="_xlnm.Print_Titles" localSheetId="4">'     BL      '!$1:$4</definedName>
    <definedName name="_xlnm.Print_Titles" localSheetId="7">'Feuille Devis'!$1:$4</definedName>
    <definedName name="VarEclairage">1</definedName>
    <definedName name="Z_E257DC94_F2AB_4F3D_86F8_CB6DD75575B7_.wvu.FilterData" localSheetId="2" hidden="1">'      Entrée      '!$A$1:$N$4</definedName>
    <definedName name="Z_E257DC94_F2AB_4F3D_86F8_CB6DD75575B7_.wvu.FilterData" localSheetId="3" hidden="1">'      Sortie      '!$A$1:$AB$6</definedName>
    <definedName name="Z_E257DC94_F2AB_4F3D_86F8_CB6DD75575B7_.wvu.FilterData" localSheetId="6" hidden="1">'     Devis     '!$A$1:$T$5</definedName>
    <definedName name="_xlnm.Print_Area" localSheetId="4">'     BL      '!$A$1:$F$50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G2" i="31" l="1"/>
  <c r="G3" i="31"/>
  <c r="G4" i="31"/>
  <c r="E2" i="4"/>
  <c r="E3" i="4"/>
  <c r="E4" i="4"/>
  <c r="E2" i="32"/>
  <c r="G2" i="32" l="1"/>
  <c r="G3" i="32"/>
  <c r="G4" i="32"/>
  <c r="G5" i="32"/>
  <c r="G6" i="32"/>
  <c r="F2" i="32"/>
  <c r="F3" i="32"/>
  <c r="F4" i="32"/>
  <c r="F5" i="32"/>
  <c r="F6" i="32"/>
  <c r="E3" i="32"/>
  <c r="E4" i="32"/>
  <c r="E5" i="32"/>
  <c r="E6" i="32"/>
  <c r="J2" i="32" l="1"/>
  <c r="J3" i="32"/>
  <c r="J4" i="32"/>
  <c r="J5" i="32"/>
  <c r="J6" i="32"/>
  <c r="AB6" i="32" l="1"/>
  <c r="F36" i="41" l="1"/>
  <c r="F38" i="41" s="1"/>
  <c r="C36" i="41"/>
  <c r="C36" i="42" l="1"/>
  <c r="J2" i="34" l="1"/>
  <c r="J3" i="34"/>
  <c r="J4" i="34"/>
  <c r="J5" i="34"/>
  <c r="F36" i="42"/>
  <c r="F38" i="42" s="1"/>
  <c r="F2" i="34"/>
  <c r="F3" i="34"/>
  <c r="F4" i="34"/>
  <c r="F5" i="34"/>
  <c r="AB2" i="32" l="1"/>
  <c r="AB3" i="32"/>
  <c r="AB4" i="32"/>
  <c r="AB5" i="32"/>
  <c r="E2" i="34"/>
  <c r="D3" i="34"/>
  <c r="E3" i="34"/>
  <c r="D4" i="34"/>
  <c r="D2" i="34"/>
  <c r="D5" i="34"/>
  <c r="E4" i="34"/>
  <c r="E5" i="34"/>
</calcChain>
</file>

<file path=xl/sharedStrings.xml><?xml version="1.0" encoding="utf-8"?>
<sst xmlns="http://schemas.openxmlformats.org/spreadsheetml/2006/main" count="230" uniqueCount="137">
  <si>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</si>
  <si>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</si>
  <si>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</si>
  <si>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</si>
  <si>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</si>
  <si>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</si>
  <si>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</si>
  <si>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</si>
  <si>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</si>
  <si>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</si>
  <si>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</si>
  <si>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</si>
  <si>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</si>
  <si>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Adresse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</si>
  <si>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</si>
  <si>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</si>
  <si>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</si>
  <si>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</si>
  <si>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</si>
  <si>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</si>
  <si>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</si>
  <si>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</si>
  <si>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</si>
  <si>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</si>
  <si>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</si>
  <si>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Agent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</si>
  <si>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</si>
  <si>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</si>
  <si>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</si>
  <si>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</si>
  <si>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</si>
  <si>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</si>
  <si>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</si>
  <si>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Qté</t>
  </si>
  <si>
    <t>Pays</t>
  </si>
  <si>
    <t xml:space="preserve">From: </t>
  </si>
  <si>
    <t xml:space="preserve">To : </t>
  </si>
  <si>
    <t>EDF</t>
  </si>
  <si>
    <t xml:space="preserve">Adresse : </t>
  </si>
  <si>
    <t>France</t>
  </si>
  <si>
    <t xml:space="preserve">Tel : </t>
  </si>
  <si>
    <t xml:space="preserve">E-mail: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</si>
  <si>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</si>
  <si>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</si>
  <si>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</si>
  <si>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</si>
  <si>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</si>
  <si>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</si>
  <si>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Matériel disponible</t>
  </si>
  <si>
    <t>Nous restons à votre disposition pour tout complément d’information, n’hésitez pas à nous contacter.</t>
  </si>
  <si>
    <t>Dans cette attente nous vous prions d’agréer, Monsieur, nos sincères salutations.</t>
  </si>
  <si>
    <t>Contrat Yizumi</t>
  </si>
  <si>
    <t>Prix du transporteur</t>
  </si>
  <si>
    <t>N° Facture</t>
  </si>
  <si>
    <t>Adresse de livraison</t>
  </si>
  <si>
    <t>Poids</t>
  </si>
  <si>
    <t>Dimension</t>
  </si>
  <si>
    <t>Poids des pièces</t>
  </si>
  <si>
    <t>Conditions de paiement : 30 jours à réception des pièces</t>
  </si>
  <si>
    <t>Type Machine</t>
  </si>
  <si>
    <t>Alpha</t>
  </si>
  <si>
    <t>Bon de Livraison N°</t>
  </si>
  <si>
    <t>Tel.</t>
  </si>
  <si>
    <t>Code Postal</t>
  </si>
  <si>
    <t>Ville</t>
  </si>
  <si>
    <t>Delta</t>
  </si>
  <si>
    <t>Zeus</t>
  </si>
  <si>
    <t>MGH</t>
  </si>
  <si>
    <t>Gindre</t>
  </si>
  <si>
    <t>edf@edf.fr</t>
  </si>
  <si>
    <t>mgh@mgh.fr</t>
  </si>
  <si>
    <t>0145454545</t>
  </si>
  <si>
    <t>0212121212</t>
  </si>
  <si>
    <t>0378787878</t>
  </si>
  <si>
    <t>Paul</t>
  </si>
  <si>
    <t>Serge</t>
  </si>
  <si>
    <t>Adele</t>
  </si>
  <si>
    <t>rue du Serpent</t>
  </si>
  <si>
    <t>rue du lapin</t>
  </si>
  <si>
    <t>rue du chien</t>
  </si>
  <si>
    <t>Paris</t>
  </si>
  <si>
    <t>Bordeaux</t>
  </si>
  <si>
    <t>Lyon</t>
  </si>
  <si>
    <t>gind@gind.fr</t>
  </si>
  <si>
    <t xml:space="preserve">Order n°: </t>
  </si>
  <si>
    <t>Date limite de paiement</t>
  </si>
  <si>
    <t>Paiement effectué</t>
  </si>
  <si>
    <t>Pays:</t>
  </si>
  <si>
    <t>Prix du Transport</t>
  </si>
  <si>
    <t>N° Facture Transporteur</t>
  </si>
  <si>
    <t>Packing list</t>
  </si>
  <si>
    <t>Omega</t>
  </si>
  <si>
    <t>Tetra</t>
  </si>
  <si>
    <t xml:space="preserve">Devis n°: </t>
  </si>
  <si>
    <t>Devis N°</t>
  </si>
  <si>
    <t>Midas</t>
  </si>
  <si>
    <t>N° Devis</t>
  </si>
  <si>
    <t>Rue du lilas</t>
  </si>
  <si>
    <t>Ave Poire</t>
  </si>
  <si>
    <t>Rue de la Banane</t>
  </si>
  <si>
    <t>Léo</t>
  </si>
  <si>
    <t>+33601797280</t>
  </si>
  <si>
    <t>+33601797281</t>
  </si>
  <si>
    <t>+33601797282</t>
  </si>
  <si>
    <t>gindre@gindre.fr</t>
  </si>
  <si>
    <t>midas@midas.fr</t>
  </si>
  <si>
    <t>Cout de transport :</t>
  </si>
  <si>
    <t>DHL Epress</t>
  </si>
  <si>
    <t>Poids Pièce (kg)</t>
  </si>
  <si>
    <t>Poids Total :</t>
  </si>
  <si>
    <t>Poids (kg)</t>
  </si>
  <si>
    <t>Total Général :</t>
  </si>
  <si>
    <t>Prix Total pièces :</t>
  </si>
  <si>
    <t>+33(0)601784512</t>
  </si>
  <si>
    <t>Laurent</t>
  </si>
  <si>
    <t>Chemin du Château</t>
  </si>
  <si>
    <t>Marseille</t>
  </si>
  <si>
    <t>Tétra1500</t>
  </si>
  <si>
    <t>UPS</t>
  </si>
  <si>
    <t>Coût Transport</t>
  </si>
  <si>
    <t>Poids Total des pièces :</t>
  </si>
  <si>
    <t>Sovicam</t>
  </si>
  <si>
    <t>sovicam@sovicam.fr</t>
  </si>
  <si>
    <t>+330615124578</t>
  </si>
  <si>
    <t>Marc</t>
  </si>
  <si>
    <t>rue du moulin vert</t>
  </si>
  <si>
    <t>KEBA CP 052/Y</t>
  </si>
  <si>
    <t>Main board</t>
  </si>
  <si>
    <t>SP18/08/291/MS</t>
  </si>
  <si>
    <t>Facture</t>
  </si>
  <si>
    <t>FRA2018494</t>
  </si>
  <si>
    <t>Sea Road</t>
  </si>
  <si>
    <t>2019F00961</t>
  </si>
  <si>
    <t>KEBA 12/OP 350/C</t>
  </si>
  <si>
    <t>Operation panel</t>
  </si>
  <si>
    <t>CF card</t>
  </si>
  <si>
    <t>KEBA 256MB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</si>
</sst>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b/>
      <sz val="8"/>
      <color rgb="FFFFFF0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7" fillId="0" borderId="0">
      <alignment horizontal="center"/>
    </xf>
    <xf numFmtId="0" fontId="27" fillId="0" borderId="0">
      <alignment horizontal="center"/>
    </xf>
  </cellStyleXfs>
  <cellXfs count="161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" fontId="0" fillId="0" borderId="0" xfId="0" applyNumberForma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Fill="1"/>
    <xf numFmtId="0" fontId="13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3" fillId="0" borderId="0" xfId="0" applyFont="1" applyFill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4" fillId="0" borderId="0" xfId="1"/>
    <xf numFmtId="0" fontId="4" fillId="0" borderId="0" xfId="1" applyBorder="1"/>
    <xf numFmtId="0" fontId="4" fillId="0" borderId="0" xfId="1" applyBorder="1" applyAlignment="1">
      <alignment horizontal="right"/>
    </xf>
    <xf numFmtId="0" fontId="17" fillId="0" borderId="0" xfId="1" applyFont="1" applyBorder="1"/>
    <xf numFmtId="0" fontId="17" fillId="0" borderId="0" xfId="1" applyFont="1" applyBorder="1" applyAlignment="1">
      <alignment horizontal="right"/>
    </xf>
    <xf numFmtId="0" fontId="20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9" fillId="0" borderId="5" xfId="1" applyFont="1" applyBorder="1" applyAlignment="1">
      <alignment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0" fontId="3" fillId="0" borderId="0" xfId="1" applyFont="1"/>
    <xf numFmtId="0" fontId="4" fillId="0" borderId="0" xfId="1" applyBorder="1" applyAlignment="1">
      <alignment horizontal="left" vertical="center"/>
    </xf>
    <xf numFmtId="0" fontId="4" fillId="0" borderId="0" xfId="1" applyBorder="1" applyAlignment="1">
      <alignment horizontal="center" vertical="center"/>
    </xf>
    <xf numFmtId="0" fontId="4" fillId="0" borderId="7" xfId="1" applyBorder="1" applyAlignment="1">
      <alignment horizontal="right"/>
    </xf>
    <xf numFmtId="0" fontId="4" fillId="0" borderId="8" xfId="1" applyBorder="1"/>
    <xf numFmtId="0" fontId="4" fillId="0" borderId="8" xfId="1" applyBorder="1" applyAlignment="1">
      <alignment horizontal="right"/>
    </xf>
    <xf numFmtId="0" fontId="4" fillId="0" borderId="8" xfId="1" applyBorder="1" applyAlignment="1">
      <alignment horizontal="left" vertical="center"/>
    </xf>
    <xf numFmtId="0" fontId="4" fillId="0" borderId="9" xfId="1" applyBorder="1"/>
    <xf numFmtId="0" fontId="4" fillId="0" borderId="10" xfId="1" applyBorder="1" applyAlignment="1">
      <alignment horizontal="right"/>
    </xf>
    <xf numFmtId="0" fontId="4" fillId="0" borderId="11" xfId="1" applyBorder="1"/>
    <xf numFmtId="0" fontId="17" fillId="0" borderId="10" xfId="1" applyFont="1" applyBorder="1" applyAlignment="1">
      <alignment horizontal="right"/>
    </xf>
    <xf numFmtId="0" fontId="4" fillId="0" borderId="13" xfId="1" applyBorder="1"/>
    <xf numFmtId="0" fontId="4" fillId="0" borderId="14" xfId="1" applyBorder="1"/>
    <xf numFmtId="0" fontId="23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/>
    </xf>
    <xf numFmtId="0" fontId="25" fillId="0" borderId="5" xfId="1" applyFont="1" applyBorder="1" applyAlignment="1">
      <alignment vertical="center" wrapText="1"/>
    </xf>
    <xf numFmtId="0" fontId="4" fillId="0" borderId="18" xfId="1" applyBorder="1"/>
    <xf numFmtId="0" fontId="4" fillId="0" borderId="18" xfId="1" applyBorder="1" applyAlignment="1">
      <alignment horizontal="left" vertical="center"/>
    </xf>
    <xf numFmtId="0" fontId="25" fillId="0" borderId="19" xfId="1" applyFont="1" applyBorder="1" applyAlignment="1">
      <alignment vertical="center" wrapText="1"/>
    </xf>
    <xf numFmtId="0" fontId="19" fillId="0" borderId="20" xfId="1" applyFont="1" applyBorder="1" applyAlignment="1">
      <alignment vertical="center" wrapText="1"/>
    </xf>
    <xf numFmtId="49" fontId="13" fillId="0" borderId="0" xfId="0" applyNumberFormat="1" applyFont="1" applyAlignment="1">
      <alignment horizontal="center" vertical="center"/>
    </xf>
    <xf numFmtId="0" fontId="13" fillId="0" borderId="0" xfId="0" applyNumberFormat="1" applyFont="1" applyFill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18" fillId="0" borderId="12" xfId="1" applyFont="1" applyBorder="1" applyAlignment="1">
      <alignment horizontal="right" vertical="center"/>
    </xf>
    <xf numFmtId="0" fontId="18" fillId="0" borderId="13" xfId="1" applyFont="1" applyBorder="1" applyAlignment="1">
      <alignment horizontal="right" vertical="center"/>
    </xf>
    <xf numFmtId="14" fontId="4" fillId="0" borderId="13" xfId="1" applyNumberForma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25" fillId="0" borderId="24" xfId="1" applyFont="1" applyBorder="1" applyAlignment="1">
      <alignment vertical="center" wrapText="1"/>
    </xf>
    <xf numFmtId="0" fontId="25" fillId="0" borderId="25" xfId="1" applyFont="1" applyBorder="1" applyAlignment="1">
      <alignment vertical="center" wrapText="1"/>
    </xf>
    <xf numFmtId="0" fontId="19" fillId="0" borderId="25" xfId="1" applyFont="1" applyBorder="1" applyAlignment="1">
      <alignment vertical="center" wrapText="1"/>
    </xf>
    <xf numFmtId="0" fontId="19" fillId="0" borderId="26" xfId="1" applyFont="1" applyBorder="1" applyAlignment="1">
      <alignment vertical="center" wrapText="1"/>
    </xf>
    <xf numFmtId="0" fontId="4" fillId="0" borderId="2" xfId="1" applyBorder="1"/>
    <xf numFmtId="0" fontId="1" fillId="0" borderId="0" xfId="1" applyFont="1" applyBorder="1" applyAlignment="1">
      <alignment horizontal="center" vertical="center"/>
    </xf>
    <xf numFmtId="0" fontId="29" fillId="0" borderId="0" xfId="1" applyFont="1" applyBorder="1"/>
    <xf numFmtId="0" fontId="1" fillId="0" borderId="0" xfId="1" applyFont="1" applyBorder="1" applyAlignment="1">
      <alignment horizontal="left" vertical="center"/>
    </xf>
    <xf numFmtId="0" fontId="13" fillId="0" borderId="0" xfId="0" applyFont="1" applyFill="1" applyAlignment="1">
      <alignment horizontal="left" vertical="top"/>
    </xf>
    <xf numFmtId="0" fontId="13" fillId="0" borderId="0" xfId="0" applyNumberFormat="1" applyFont="1" applyFill="1" applyAlignment="1">
      <alignment horizontal="left" vertical="top"/>
    </xf>
    <xf numFmtId="0" fontId="25" fillId="0" borderId="25" xfId="1" applyFont="1" applyBorder="1" applyAlignment="1">
      <alignment horizontal="center" vertical="center" wrapText="1"/>
    </xf>
    <xf numFmtId="0" fontId="25" fillId="0" borderId="5" xfId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NumberFormat="1" applyFont="1" applyFill="1" applyAlignment="1">
      <alignment horizontal="left" vertical="center"/>
    </xf>
    <xf numFmtId="165" fontId="13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1" fontId="13" fillId="0" borderId="0" xfId="0" applyNumberFormat="1" applyFont="1" applyFill="1" applyAlignment="1">
      <alignment horizontal="center"/>
    </xf>
    <xf numFmtId="0" fontId="13" fillId="0" borderId="0" xfId="0" applyNumberFormat="1" applyFont="1"/>
    <xf numFmtId="49" fontId="13" fillId="0" borderId="0" xfId="0" applyNumberFormat="1" applyFont="1" applyAlignment="1">
      <alignment horizontal="center"/>
    </xf>
    <xf numFmtId="0" fontId="4" fillId="0" borderId="0" xfId="1" applyFill="1"/>
    <xf numFmtId="0" fontId="4" fillId="0" borderId="0" xfId="1" applyFill="1" applyBorder="1" applyAlignment="1">
      <alignment horizontal="left" vertical="center"/>
    </xf>
    <xf numFmtId="0" fontId="4" fillId="0" borderId="0" xfId="1" applyFill="1" applyBorder="1" applyAlignment="1">
      <alignment horizontal="center" vertical="center"/>
    </xf>
    <xf numFmtId="14" fontId="4" fillId="0" borderId="13" xfId="1" applyNumberFormat="1" applyFill="1" applyBorder="1" applyAlignment="1">
      <alignment horizontal="center" vertical="center"/>
    </xf>
    <xf numFmtId="0" fontId="26" fillId="2" borderId="22" xfId="1" applyFont="1" applyFill="1" applyBorder="1" applyAlignment="1">
      <alignment vertical="center"/>
    </xf>
    <xf numFmtId="0" fontId="26" fillId="2" borderId="21" xfId="1" applyFont="1" applyFill="1" applyBorder="1" applyAlignment="1">
      <alignment vertical="center"/>
    </xf>
    <xf numFmtId="0" fontId="26" fillId="3" borderId="22" xfId="1" applyFont="1" applyFill="1" applyBorder="1" applyAlignment="1">
      <alignment vertical="center"/>
    </xf>
    <xf numFmtId="0" fontId="26" fillId="3" borderId="21" xfId="1" applyFont="1" applyFill="1" applyBorder="1" applyAlignment="1">
      <alignment vertical="center"/>
    </xf>
    <xf numFmtId="0" fontId="20" fillId="3" borderId="6" xfId="1" applyFont="1" applyFill="1" applyBorder="1" applyAlignment="1">
      <alignment vertical="center" wrapText="1"/>
    </xf>
    <xf numFmtId="0" fontId="19" fillId="3" borderId="6" xfId="1" applyFont="1" applyFill="1" applyBorder="1" applyAlignment="1">
      <alignment horizontal="center" vertical="center" wrapText="1"/>
    </xf>
    <xf numFmtId="0" fontId="19" fillId="3" borderId="6" xfId="1" applyFont="1" applyFill="1" applyBorder="1" applyAlignment="1">
      <alignment vertical="center" wrapText="1"/>
    </xf>
    <xf numFmtId="0" fontId="20" fillId="2" borderId="6" xfId="1" applyFont="1" applyFill="1" applyBorder="1" applyAlignment="1">
      <alignment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vertical="center" wrapText="1"/>
    </xf>
    <xf numFmtId="0" fontId="32" fillId="3" borderId="6" xfId="1" quotePrefix="1" applyFont="1" applyFill="1" applyBorder="1" applyAlignment="1">
      <alignment horizontal="center" vertical="center" wrapText="1"/>
    </xf>
    <xf numFmtId="0" fontId="25" fillId="0" borderId="27" xfId="1" applyFont="1" applyBorder="1" applyAlignment="1">
      <alignment vertical="center" wrapText="1"/>
    </xf>
    <xf numFmtId="0" fontId="25" fillId="0" borderId="27" xfId="1" applyFont="1" applyBorder="1" applyAlignment="1">
      <alignment horizontal="center" vertical="center" wrapText="1"/>
    </xf>
    <xf numFmtId="0" fontId="19" fillId="0" borderId="27" xfId="1" applyFont="1" applyBorder="1" applyAlignment="1">
      <alignment vertical="center" wrapText="1"/>
    </xf>
    <xf numFmtId="0" fontId="19" fillId="0" borderId="28" xfId="1" applyFont="1" applyBorder="1" applyAlignment="1">
      <alignment vertical="center" wrapText="1"/>
    </xf>
    <xf numFmtId="0" fontId="4" fillId="0" borderId="3" xfId="1" applyBorder="1"/>
    <xf numFmtId="0" fontId="4" fillId="0" borderId="29" xfId="1" applyBorder="1" applyAlignment="1">
      <alignment horizontal="center" vertical="center"/>
    </xf>
    <xf numFmtId="0" fontId="30" fillId="0" borderId="22" xfId="0" applyFont="1" applyBorder="1" applyAlignment="1">
      <alignment vertical="center"/>
    </xf>
    <xf numFmtId="0" fontId="29" fillId="3" borderId="21" xfId="1" applyFont="1" applyFill="1" applyBorder="1"/>
    <xf numFmtId="0" fontId="19" fillId="0" borderId="21" xfId="1" applyFont="1" applyBorder="1" applyAlignment="1">
      <alignment vertical="center" wrapText="1"/>
    </xf>
    <xf numFmtId="0" fontId="25" fillId="0" borderId="30" xfId="1" applyFont="1" applyBorder="1" applyAlignment="1">
      <alignment vertical="center" wrapText="1"/>
    </xf>
    <xf numFmtId="0" fontId="4" fillId="0" borderId="0" xfId="1" applyAlignment="1">
      <alignment horizontal="right"/>
    </xf>
    <xf numFmtId="0" fontId="29" fillId="4" borderId="21" xfId="1" applyFont="1" applyFill="1" applyBorder="1"/>
    <xf numFmtId="0" fontId="32" fillId="2" borderId="6" xfId="1" quotePrefix="1" applyFont="1" applyFill="1" applyBorder="1" applyAlignment="1">
      <alignment horizontal="center" vertical="center" wrapText="1"/>
    </xf>
    <xf numFmtId="0" fontId="34" fillId="0" borderId="9" xfId="1" applyFont="1" applyBorder="1" applyAlignment="1">
      <alignment horizontal="center" vertical="center" wrapText="1"/>
    </xf>
    <xf numFmtId="0" fontId="27" fillId="0" borderId="0" xfId="3">
      <alignment horizontal="center"/>
    </xf>
    <xf numFmtId="0" fontId="13" fillId="0" borderId="0" xfId="0" applyFont="1" applyFill="1" applyAlignment="1">
      <alignment horizontal="right" vertical="center"/>
    </xf>
    <xf numFmtId="1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4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right" vertical="center"/>
    </xf>
    <xf numFmtId="0" fontId="13" fillId="0" borderId="0" xfId="0" applyFont="1" applyFill="1" applyAlignment="1">
      <alignment horizontal="center"/>
    </xf>
    <xf numFmtId="1" fontId="13" fillId="0" borderId="0" xfId="0" applyNumberFormat="1" applyFont="1" applyFill="1" applyAlignment="1">
      <alignment horizontal="center" vertical="center"/>
    </xf>
    <xf numFmtId="0" fontId="27" fillId="0" borderId="0" xfId="3" applyFont="1" applyAlignment="1">
      <alignment horizontal="center" vertical="center"/>
    </xf>
    <xf numFmtId="0" fontId="27" fillId="0" borderId="0" xfId="3" applyFont="1" applyFill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164" fontId="6" fillId="0" borderId="0" xfId="0" applyNumberFormat="1" applyFont="1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1" fontId="5" fillId="0" borderId="3" xfId="0" applyNumberFormat="1" applyFont="1" applyBorder="1" applyAlignment="1" applyProtection="1">
      <alignment horizontal="center" vertical="center" wrapText="1"/>
    </xf>
    <xf numFmtId="1" fontId="6" fillId="0" borderId="0" xfId="0" applyNumberFormat="1" applyFont="1" applyAlignment="1" applyProtection="1">
      <alignment horizontal="right" vertical="center"/>
    </xf>
    <xf numFmtId="1" fontId="13" fillId="0" borderId="0" xfId="0" applyNumberFormat="1" applyFont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21" fillId="0" borderId="15" xfId="1" applyFont="1" applyFill="1" applyBorder="1" applyAlignment="1">
      <alignment horizontal="center" vertical="center"/>
    </xf>
    <xf numFmtId="0" fontId="21" fillId="0" borderId="16" xfId="1" applyFont="1" applyFill="1" applyBorder="1" applyAlignment="1">
      <alignment horizontal="center" vertical="center"/>
    </xf>
    <xf numFmtId="0" fontId="21" fillId="0" borderId="17" xfId="1" applyFont="1" applyFill="1" applyBorder="1" applyAlignment="1">
      <alignment horizontal="center" vertical="center"/>
    </xf>
    <xf numFmtId="0" fontId="26" fillId="2" borderId="22" xfId="1" applyFont="1" applyFill="1" applyBorder="1" applyAlignment="1">
      <alignment horizontal="center"/>
    </xf>
    <xf numFmtId="0" fontId="26" fillId="2" borderId="21" xfId="1" applyFont="1" applyFill="1" applyBorder="1" applyAlignment="1">
      <alignment horizontal="center"/>
    </xf>
    <xf numFmtId="0" fontId="33" fillId="0" borderId="22" xfId="1" applyFont="1" applyBorder="1" applyAlignment="1">
      <alignment horizontal="right" vertical="center" wrapText="1"/>
    </xf>
    <xf numFmtId="0" fontId="33" fillId="0" borderId="18" xfId="1" applyFont="1" applyBorder="1" applyAlignment="1">
      <alignment horizontal="right" vertical="center" wrapText="1"/>
    </xf>
    <xf numFmtId="0" fontId="19" fillId="0" borderId="22" xfId="1" applyFont="1" applyBorder="1" applyAlignment="1">
      <alignment horizontal="right" vertical="center" wrapText="1"/>
    </xf>
    <xf numFmtId="0" fontId="19" fillId="0" borderId="18" xfId="1" applyFont="1" applyBorder="1" applyAlignment="1">
      <alignment horizontal="right" vertical="center" wrapText="1"/>
    </xf>
    <xf numFmtId="0" fontId="26" fillId="4" borderId="22" xfId="1" applyFont="1" applyFill="1" applyBorder="1" applyAlignment="1">
      <alignment horizontal="right" vertical="center"/>
    </xf>
    <xf numFmtId="0" fontId="26" fillId="4" borderId="18" xfId="1" applyFont="1" applyFill="1" applyBorder="1" applyAlignment="1">
      <alignment horizontal="right" vertical="center"/>
    </xf>
    <xf numFmtId="0" fontId="31" fillId="3" borderId="22" xfId="1" applyFont="1" applyFill="1" applyBorder="1" applyAlignment="1">
      <alignment horizontal="center"/>
    </xf>
    <xf numFmtId="0" fontId="31" fillId="3" borderId="21" xfId="1" applyFont="1" applyFill="1" applyBorder="1" applyAlignment="1">
      <alignment horizontal="center"/>
    </xf>
    <xf numFmtId="0" fontId="26" fillId="3" borderId="22" xfId="1" applyFont="1" applyFill="1" applyBorder="1" applyAlignment="1">
      <alignment horizontal="right" vertical="center"/>
    </xf>
    <xf numFmtId="0" fontId="26" fillId="3" borderId="18" xfId="1" applyFont="1" applyFill="1" applyBorder="1" applyAlignment="1">
      <alignment horizontal="right" vertical="center"/>
    </xf>
  </cellXfs>
  <cellStyles count="4">
    <cellStyle name="Normal" xfId="0" builtinId="0"/>
    <cellStyle name="Normal 2" xfId="1" xr:uid="{00000000-0005-0000-0000-000001000000}"/>
    <cellStyle name="Style 1" xfId="2" xr:uid="{00000000-0005-0000-0000-000002000000}"/>
    <cellStyle name="Style 2" xfId="3" xr:uid="{00000000-0005-0000-0000-000003000000}"/>
  </cellStyles>
  <dxfs count="85"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#,##0_ ;[Red]\-#,##0\ ;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38097</xdr:colOff>
      <xdr:row>0</xdr:row>
      <xdr:rowOff>148827</xdr:rowOff>
    </xdr:from>
    <xdr:to>
      <xdr:col>5</xdr:col>
      <xdr:colOff>1458682</xdr:colOff>
      <xdr:row>0</xdr:row>
      <xdr:rowOff>424032</xdr:rowOff>
    </xdr:to>
    <xdr:sp macro="[0]!ReportSurBL" textlink="">
      <xdr:nvSpPr>
        <xdr:cNvPr id="5" name="Rectangle à coins arrondis 3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663550" y="148827"/>
          <a:ext cx="1420585" cy="27520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  <xdr:twoCellAnchor editAs="absolute">
    <xdr:from>
      <xdr:col>4</xdr:col>
      <xdr:colOff>17860</xdr:colOff>
      <xdr:row>0</xdr:row>
      <xdr:rowOff>148829</xdr:rowOff>
    </xdr:from>
    <xdr:to>
      <xdr:col>4</xdr:col>
      <xdr:colOff>1095376</xdr:colOff>
      <xdr:row>0</xdr:row>
      <xdr:rowOff>422671</xdr:rowOff>
    </xdr:to>
    <xdr:sp macro="[0]!MessagesDalerte" textlink="">
      <xdr:nvSpPr>
        <xdr:cNvPr id="4" name="Rectangle à coins arrondis 2">
          <a:extLst>
            <a:ext uri="{FF2B5EF4-FFF2-40B4-BE49-F238E27FC236}">
              <a16:creationId xmlns:a16="http://schemas.microsoft.com/office/drawing/2014/main" id="{BBD97A04-35D0-4CE2-B597-D0685244BFBF}"/>
            </a:ext>
          </a:extLst>
        </xdr:cNvPr>
        <xdr:cNvSpPr/>
      </xdr:nvSpPr>
      <xdr:spPr>
        <a:xfrm>
          <a:off x="2434829" y="148829"/>
          <a:ext cx="1077516" cy="273842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Messages d'alerte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0</xdr:row>
      <xdr:rowOff>47625</xdr:rowOff>
    </xdr:from>
    <xdr:to>
      <xdr:col>1</xdr:col>
      <xdr:colOff>994719</xdr:colOff>
      <xdr:row>3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32087" t="21419" r="49994" b="69330"/>
        <a:stretch/>
      </xdr:blipFill>
      <xdr:spPr>
        <a:xfrm>
          <a:off x="133351" y="47625"/>
          <a:ext cx="2213918" cy="714375"/>
        </a:xfrm>
        <a:prstGeom prst="rect">
          <a:avLst/>
        </a:prstGeom>
      </xdr:spPr>
    </xdr:pic>
    <xdr:clientData/>
  </xdr:twoCellAnchor>
  <xdr:twoCellAnchor editAs="absolute">
    <xdr:from>
      <xdr:col>7</xdr:col>
      <xdr:colOff>47626</xdr:colOff>
      <xdr:row>10</xdr:row>
      <xdr:rowOff>28574</xdr:rowOff>
    </xdr:from>
    <xdr:to>
      <xdr:col>7</xdr:col>
      <xdr:colOff>1771650</xdr:colOff>
      <xdr:row>15</xdr:row>
      <xdr:rowOff>133350</xdr:rowOff>
    </xdr:to>
    <xdr:sp macro="[0]!EffacersurBL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6467476" y="1971674"/>
          <a:ext cx="1724024" cy="790576"/>
        </a:xfrm>
        <a:prstGeom prst="roundRect">
          <a:avLst/>
        </a:prstGeom>
        <a:gradFill flip="none" rotWithShape="1">
          <a:gsLst>
            <a:gs pos="0">
              <a:schemeClr val="accent4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Effacer</a:t>
          </a:r>
          <a:r>
            <a:rPr lang="fr-FR" sz="1400" baseline="0">
              <a:solidFill>
                <a:srgbClr val="0000FF"/>
              </a:solidFill>
            </a:rPr>
            <a:t> les données Client dans le BL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38100</xdr:colOff>
      <xdr:row>5</xdr:row>
      <xdr:rowOff>38100</xdr:rowOff>
    </xdr:from>
    <xdr:to>
      <xdr:col>7</xdr:col>
      <xdr:colOff>1781175</xdr:colOff>
      <xdr:row>9</xdr:row>
      <xdr:rowOff>76200</xdr:rowOff>
    </xdr:to>
    <xdr:sp macro="[0]!EnvoiMail" textlink="">
      <xdr:nvSpPr>
        <xdr:cNvPr id="6" name="Rectangle à coins arrondis 3">
          <a:extLst>
            <a:ext uri="{FF2B5EF4-FFF2-40B4-BE49-F238E27FC236}">
              <a16:creationId xmlns:a16="http://schemas.microsoft.com/office/drawing/2014/main" id="{FC1C428F-E023-417E-B79D-10B37257C359}"/>
            </a:ext>
          </a:extLst>
        </xdr:cNvPr>
        <xdr:cNvSpPr/>
      </xdr:nvSpPr>
      <xdr:spPr>
        <a:xfrm>
          <a:off x="6457950" y="1028700"/>
          <a:ext cx="1743075" cy="800100"/>
        </a:xfrm>
        <a:prstGeom prst="roundRect">
          <a:avLst/>
        </a:prstGeom>
        <a:solidFill>
          <a:schemeClr val="accent3"/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</a:t>
          </a:r>
          <a:r>
            <a:rPr lang="fr-FR" sz="1400" baseline="0"/>
            <a:t> E-mail</a:t>
          </a:r>
          <a:br>
            <a:rPr lang="fr-FR" sz="1400" baseline="0"/>
          </a:br>
          <a:r>
            <a:rPr lang="fr-FR" sz="1400" baseline="0"/>
            <a:t>et BL en PDF</a:t>
          </a:r>
          <a:endParaRPr lang="fr-FR" sz="14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32657</xdr:colOff>
      <xdr:row>0</xdr:row>
      <xdr:rowOff>152400</xdr:rowOff>
    </xdr:from>
    <xdr:to>
      <xdr:col>4</xdr:col>
      <xdr:colOff>1453242</xdr:colOff>
      <xdr:row>0</xdr:row>
      <xdr:rowOff>427605</xdr:rowOff>
    </xdr:to>
    <xdr:sp macro="[0]!ReportSurDevis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id="{D3022832-E858-4145-8F72-D4DAC0FCDA9E}"/>
            </a:ext>
          </a:extLst>
        </xdr:cNvPr>
        <xdr:cNvSpPr/>
      </xdr:nvSpPr>
      <xdr:spPr>
        <a:xfrm>
          <a:off x="2960914" y="152400"/>
          <a:ext cx="1420585" cy="27520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Devis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0</xdr:row>
      <xdr:rowOff>47625</xdr:rowOff>
    </xdr:from>
    <xdr:to>
      <xdr:col>1</xdr:col>
      <xdr:colOff>994719</xdr:colOff>
      <xdr:row>3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FC4C162-21A0-4F5A-8EDB-6862F7CD30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32087" t="21419" r="49994" b="69330"/>
        <a:stretch/>
      </xdr:blipFill>
      <xdr:spPr>
        <a:xfrm>
          <a:off x="133351" y="47625"/>
          <a:ext cx="2213918" cy="714375"/>
        </a:xfrm>
        <a:prstGeom prst="rect">
          <a:avLst/>
        </a:prstGeom>
      </xdr:spPr>
    </xdr:pic>
    <xdr:clientData/>
  </xdr:twoCellAnchor>
  <xdr:twoCellAnchor editAs="absolute">
    <xdr:from>
      <xdr:col>7</xdr:col>
      <xdr:colOff>47626</xdr:colOff>
      <xdr:row>10</xdr:row>
      <xdr:rowOff>28574</xdr:rowOff>
    </xdr:from>
    <xdr:to>
      <xdr:col>7</xdr:col>
      <xdr:colOff>1771650</xdr:colOff>
      <xdr:row>15</xdr:row>
      <xdr:rowOff>133350</xdr:rowOff>
    </xdr:to>
    <xdr:sp macro="[0]!EffacerFeuilleDevis" textlink="">
      <xdr:nvSpPr>
        <xdr:cNvPr id="3" name="ZoneTexte 2">
          <a:extLst>
            <a:ext uri="{FF2B5EF4-FFF2-40B4-BE49-F238E27FC236}">
              <a16:creationId xmlns:a16="http://schemas.microsoft.com/office/drawing/2014/main" id="{9D607E53-8284-46E9-9467-7260D13D7252}"/>
            </a:ext>
          </a:extLst>
        </xdr:cNvPr>
        <xdr:cNvSpPr txBox="1"/>
      </xdr:nvSpPr>
      <xdr:spPr>
        <a:xfrm>
          <a:off x="6467476" y="1971674"/>
          <a:ext cx="1724024" cy="790576"/>
        </a:xfrm>
        <a:prstGeom prst="roundRect">
          <a:avLst/>
        </a:prstGeom>
        <a:gradFill flip="none" rotWithShape="1">
          <a:gsLst>
            <a:gs pos="0">
              <a:schemeClr val="accent4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Effacer</a:t>
          </a:r>
          <a:r>
            <a:rPr lang="fr-FR" sz="1400" baseline="0">
              <a:solidFill>
                <a:srgbClr val="0000FF"/>
              </a:solidFill>
            </a:rPr>
            <a:t> les données Client dans le Devis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38100</xdr:colOff>
      <xdr:row>5</xdr:row>
      <xdr:rowOff>38100</xdr:rowOff>
    </xdr:from>
    <xdr:to>
      <xdr:col>7</xdr:col>
      <xdr:colOff>1781175</xdr:colOff>
      <xdr:row>9</xdr:row>
      <xdr:rowOff>76200</xdr:rowOff>
    </xdr:to>
    <xdr:sp macro="[0]!EnvoiMai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F7A76239-D5A0-43FE-98C7-96CF7BE480EA}"/>
            </a:ext>
          </a:extLst>
        </xdr:cNvPr>
        <xdr:cNvSpPr/>
      </xdr:nvSpPr>
      <xdr:spPr>
        <a:xfrm>
          <a:off x="6457950" y="1028700"/>
          <a:ext cx="1743075" cy="800100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</a:t>
          </a:r>
          <a:r>
            <a:rPr lang="fr-FR" sz="1400" baseline="0"/>
            <a:t> E-mail</a:t>
          </a:r>
          <a:br>
            <a:rPr lang="fr-FR" sz="1400" baseline="0"/>
          </a:br>
          <a:r>
            <a:rPr lang="fr-FR" sz="1400" baseline="0"/>
            <a:t>et Devis en PDF</a:t>
          </a:r>
          <a:endParaRPr lang="fr-FR" sz="14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K4" totalsRowShown="0" headerRowDxfId="84" dataDxfId="82" headerRowBorderDxfId="83" headerRowCellStyle="Normal" dataCellStyle="Normal">
  <autoFilter ref="A1:K4" xr:uid="{00000000-0009-0000-0100-000002000000}"/>
  <tableColumns count="11">
    <tableColumn id="2" xr3:uid="{00000000-0010-0000-0000-000002000000}" name="SAP code" dataDxfId="81" dataCellStyle="Normal"/>
    <tableColumn id="3" xr3:uid="{00000000-0010-0000-0000-000003000000}" name="Famille" dataDxfId="80" dataCellStyle="Normal"/>
    <tableColumn id="4" xr3:uid="{00000000-0010-0000-0000-000004000000}" name="Description" dataDxfId="79" dataCellStyle="Normal"/>
    <tableColumn id="5" xr3:uid="{00000000-0010-0000-0000-000005000000}" name="Specification" dataDxfId="78" dataCellStyle="Normal"/>
    <tableColumn id="10" xr3:uid="{00000000-0010-0000-0000-00000A000000}" name="Poids (kg)" dataDxfId="77"/>
    <tableColumn id="11" xr3:uid="{00000000-0010-0000-0000-00000B000000}" name="Dimension" dataDxfId="76"/>
    <tableColumn id="6" xr3:uid="{00000000-0010-0000-0000-000006000000}" name="Quantité en stock" dataDxfId="75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xr3:uid="{00000000-0010-0000-0000-000009000000}" name="Emplacement" dataDxfId="74"/>
    <tableColumn id="7" xr3:uid="{00000000-0010-0000-0000-000007000000}" name="Prix d'achat" dataDxfId="73"/>
    <tableColumn id="8" xr3:uid="{00000000-0010-0000-0000-000008000000}" name="Prix Agent" dataDxfId="72"/>
    <tableColumn id="1" xr3:uid="{00000000-0010-0000-0000-000001000000}" name="Prix Client" dataDxfId="7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N4" totalsRowShown="0" headerRowDxfId="70" dataDxfId="68" headerRowBorderDxfId="69">
  <autoFilter ref="A1:N4" xr:uid="{00000000-0009-0000-0100-000001000000}"/>
  <tableColumns count="14">
    <tableColumn id="1" xr3:uid="{00000000-0010-0000-0100-000001000000}" name="Date de la Demande" dataDxfId="67"/>
    <tableColumn id="7" xr3:uid="{00000000-0010-0000-0100-000007000000}" name="Facture" dataDxfId="66"/>
    <tableColumn id="4" xr3:uid="{00000000-0010-0000-0100-000004000000}" name="SAP Code" dataDxfId="65"/>
    <tableColumn id="12" xr3:uid="{00000000-0010-0000-0100-00000C000000}" name="Contrat Yizumi" dataDxfId="64"/>
    <tableColumn id="3" xr3:uid="{00000000-0010-0000-0100-000003000000}" name="Designation" dataDxfId="63">
      <calculatedColumnFormula>IFERROR(VLOOKUP(Tableau1[[#This Row],[SAP Code]],T_Produits[],3,FALSE),"-")</calculatedColumnFormula>
    </tableColumn>
    <tableColumn id="9" xr3:uid="{00000000-0010-0000-0100-000009000000}" name="Qté Commander" dataDxfId="62"/>
    <tableColumn id="6" xr3:uid="{00000000-0010-0000-0100-000006000000}" name="Fournisseurs" dataDxfId="61"/>
    <tableColumn id="16" xr3:uid="{00000000-0010-0000-0100-000010000000}" name="Packing list" dataDxfId="60"/>
    <tableColumn id="2" xr3:uid="{00000000-0010-0000-0100-000002000000}" name="Prix d'achat" dataDxfId="59"/>
    <tableColumn id="10" xr3:uid="{00000000-0010-0000-0100-00000A000000}" name="Transporteur" dataDxfId="58"/>
    <tableColumn id="14" xr3:uid="{00000000-0010-0000-0100-00000E000000}" name="Prix du Transport" dataDxfId="57"/>
    <tableColumn id="13" xr3:uid="{00000000-0010-0000-0100-00000D000000}" name="N° Facture Transporteur" dataDxfId="56"/>
    <tableColumn id="11" xr3:uid="{00000000-0010-0000-0100-00000B000000}" name="Date de livraison" dataDxfId="55"/>
    <tableColumn id="8" xr3:uid="{00000000-0010-0000-0100-000008000000}" name="Qté reçu" dataDxfId="54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A1:AC6" totalsRowShown="0" headerRowDxfId="53" dataDxfId="51" headerRowBorderDxfId="52">
  <autoFilter ref="A1:AC6" xr:uid="{00000000-0009-0000-0100-000003000000}"/>
  <tableColumns count="29">
    <tableColumn id="1" xr3:uid="{00000000-0010-0000-0200-000001000000}" name="Date" dataDxfId="50"/>
    <tableColumn id="7" xr3:uid="{00000000-0010-0000-0200-000007000000}" name="N° Cde" dataDxfId="49"/>
    <tableColumn id="22" xr3:uid="{00000000-0010-0000-0200-000016000000}" name="N° Facture" dataDxfId="48"/>
    <tableColumn id="4" xr3:uid="{00000000-0010-0000-0200-000004000000}" name="SAP Code" dataDxfId="47"/>
    <tableColumn id="3" xr3:uid="{00000000-0010-0000-0200-000003000000}" name="Designation" dataDxfId="46">
      <calculatedColumnFormula>IFERROR(VLOOKUP(Tableau2[[#This Row],[SAP Code]],T_Produits[],3,FALSE),"-")</calculatedColumnFormula>
    </tableColumn>
    <tableColumn id="2" xr3:uid="{00000000-0010-0000-0200-000002000000}" name="Specification" dataDxfId="45">
      <calculatedColumnFormula>IFERROR(VLOOKUP(Tableau2[[#This Row],[SAP Code]],T_Produits[],4,FALSE),"-")</calculatedColumnFormula>
    </tableColumn>
    <tableColumn id="25" xr3:uid="{00000000-0010-0000-0200-000019000000}" name="Poids des pièces" dataDxfId="44">
      <calculatedColumnFormula>IFERROR(VLOOKUP(Tableau2[[#This Row],[SAP Code]],T_Produits[],5,FALSE),"-")</calculatedColumnFormula>
    </tableColumn>
    <tableColumn id="5" xr3:uid="{00000000-0010-0000-0200-000005000000}" name="Qté Sortie" dataDxfId="43"/>
    <tableColumn id="16" xr3:uid="{00000000-0010-0000-0200-000010000000}" name="Status" dataDxfId="42"/>
    <tableColumn id="15" xr3:uid="{00000000-0010-0000-0200-00000F000000}" name="Prix" dataDxfId="41">
      <calculatedColumnFormula>IF(Tableau2[[#This Row],[Status]]="","",VLOOKUP(Tableau2[[#This Row],[SAP Code]],T_Produits[],IF(Tableau2[[#This Row],[Status]]="Client",11,10),FALSE))</calculatedColumnFormula>
    </tableColumn>
    <tableColumn id="18" xr3:uid="{00000000-0010-0000-0200-000012000000}" name="BL" dataDxfId="40"/>
    <tableColumn id="6" xr3:uid="{00000000-0010-0000-0200-000006000000}" name="Client" dataDxfId="39"/>
    <tableColumn id="21" xr3:uid="{00000000-0010-0000-0200-000015000000}" name="Email" dataDxfId="38" dataCellStyle="Style 2"/>
    <tableColumn id="24" xr3:uid="{00000000-0010-0000-0200-000018000000}" name="Tel." dataDxfId="37"/>
    <tableColumn id="19" xr3:uid="{00000000-0010-0000-0200-000013000000}" name="Contact" dataDxfId="36"/>
    <tableColumn id="23" xr3:uid="{00000000-0010-0000-0200-000017000000}" name="Adresse de livraison" dataDxfId="35"/>
    <tableColumn id="28" xr3:uid="{00000000-0010-0000-0200-00001C000000}" name="Code Postal" dataDxfId="34"/>
    <tableColumn id="27" xr3:uid="{00000000-0010-0000-0200-00001B000000}" name="Ville" dataDxfId="33"/>
    <tableColumn id="26" xr3:uid="{00000000-0010-0000-0200-00001A000000}" name="Pays" dataDxfId="32"/>
    <tableColumn id="10" xr3:uid="{00000000-0010-0000-0200-00000A000000}" name="Type de Machine" dataDxfId="31"/>
    <tableColumn id="12" xr3:uid="{00000000-0010-0000-0200-00000C000000}" name="N° de serie" dataDxfId="30"/>
    <tableColumn id="11" xr3:uid="{00000000-0010-0000-0200-00000B000000}" name="Année mise en service" dataDxfId="29"/>
    <tableColumn id="13" xr3:uid="{00000000-0010-0000-0200-00000D000000}" name="Heures Machines" dataDxfId="28"/>
    <tableColumn id="14" xr3:uid="{00000000-0010-0000-0200-00000E000000}" name="Transporteur" dataDxfId="27"/>
    <tableColumn id="29" xr3:uid="{00000000-0010-0000-0200-00001D000000}" name="Coût Transport" dataDxfId="26"/>
    <tableColumn id="17" xr3:uid="{00000000-0010-0000-0200-000011000000}" name="N° Tracking" dataDxfId="25"/>
    <tableColumn id="20" xr3:uid="{00000000-0010-0000-0200-000014000000}" name="Date de livraison" dataDxfId="24"/>
    <tableColumn id="8" xr3:uid="{00000000-0010-0000-0200-000008000000}" name="Date limite de paiement" dataDxfId="23">
      <calculatedColumnFormula>Tableau2[[#This Row],[Date]]+5</calculatedColumnFormula>
    </tableColumn>
    <tableColumn id="9" xr3:uid="{00000000-0010-0000-0200-000009000000}" name="Paiement effectué" dataDxfId="22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1:T5" totalsRowShown="0" headerRowDxfId="21" dataDxfId="19" headerRowBorderDxfId="20">
  <autoFilter ref="A1:T5" xr:uid="{00000000-0009-0000-0100-000004000000}"/>
  <tableColumns count="20">
    <tableColumn id="1" xr3:uid="{00000000-0010-0000-0300-000001000000}" name="Date" dataDxfId="18"/>
    <tableColumn id="7" xr3:uid="{00000000-0010-0000-0300-000007000000}" name="N° Devis" dataDxfId="17"/>
    <tableColumn id="4" xr3:uid="{00000000-0010-0000-0300-000004000000}" name="SAP Code" dataDxfId="16"/>
    <tableColumn id="3" xr3:uid="{00000000-0010-0000-0300-000003000000}" name="Designation" dataDxfId="15">
      <calculatedColumnFormula>_xlfn.IFNA(VLOOKUP(Tableau3[[#This Row],[SAP Code]],T_Produits[],3,FALSE),"-")</calculatedColumnFormula>
    </tableColumn>
    <tableColumn id="2" xr3:uid="{00000000-0010-0000-0300-000002000000}" name="Specification" dataDxfId="14">
      <calculatedColumnFormula>_xlfn.IFNA(VLOOKUP(Tableau3[[#This Row],[SAP Code]],T_Produits[],4,FALSE),"-")</calculatedColumnFormula>
    </tableColumn>
    <tableColumn id="17" xr3:uid="{00000000-0010-0000-0300-000011000000}" name="Poids" dataDxfId="13">
      <calculatedColumnFormula>_xlfn.IFNA(VLOOKUP(Tableau3[[#This Row],[SAP Code]],T_Produits[],5,FALSE),"-")</calculatedColumnFormula>
    </tableColumn>
    <tableColumn id="14" xr3:uid="{00000000-0010-0000-0300-00000E000000}" name="Type de Machine" dataDxfId="12"/>
    <tableColumn id="5" xr3:uid="{00000000-0010-0000-0300-000005000000}" name="Qté" dataDxfId="11"/>
    <tableColumn id="16" xr3:uid="{00000000-0010-0000-0300-000010000000}" name="Status" dataDxfId="10"/>
    <tableColumn id="15" xr3:uid="{00000000-0010-0000-0300-00000F000000}" name="Prix" dataDxfId="9">
      <calculatedColumnFormula>IF(Tableau3[[#This Row],[Status]]="","",VLOOKUP(Tableau3[[#This Row],[SAP Code]],T_Produits[],IF(Tableau3[[#This Row],[Status]]="Client",11,10),FALSE))</calculatedColumnFormula>
    </tableColumn>
    <tableColumn id="6" xr3:uid="{00000000-0010-0000-0300-000006000000}" name="Client" dataDxfId="8"/>
    <tableColumn id="18" xr3:uid="{00000000-0010-0000-0300-000012000000}" name="Email" dataCellStyle="Style 2"/>
    <tableColumn id="11" xr3:uid="{00000000-0010-0000-0300-00000B000000}" name="Tel." dataDxfId="7"/>
    <tableColumn id="19" xr3:uid="{00000000-0010-0000-0300-000013000000}" name="Contact" dataDxfId="6"/>
    <tableColumn id="20" xr3:uid="{00000000-0010-0000-0300-000014000000}" name="Adresse" dataDxfId="5"/>
    <tableColumn id="12" xr3:uid="{00000000-0010-0000-0300-00000C000000}" name="Code Postal" dataDxfId="4"/>
    <tableColumn id="13" xr3:uid="{00000000-0010-0000-0300-00000D000000}" name="Ville" dataDxfId="3"/>
    <tableColumn id="10" xr3:uid="{00000000-0010-0000-0300-00000A000000}" name="Pays" dataDxfId="2"/>
    <tableColumn id="8" xr3:uid="{00000000-0010-0000-0300-000008000000}" name="Transporteur" dataDxfId="1"/>
    <tableColumn id="9" xr3:uid="{00000000-0010-0000-0300-000009000000}" name="Prix du transporteur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mgh@mgh.fr" TargetMode="External"/><Relationship Id="rId7" Type="http://schemas.openxmlformats.org/officeDocument/2006/relationships/table" Target="../tables/table3.xml"/><Relationship Id="rId2" Type="http://schemas.openxmlformats.org/officeDocument/2006/relationships/hyperlink" Target="mailto:edf@edf.fr" TargetMode="External"/><Relationship Id="rId1" Type="http://schemas.openxmlformats.org/officeDocument/2006/relationships/hyperlink" Target="mailto:gind@gind.f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midas@midas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midas@midas.fr" TargetMode="External"/><Relationship Id="rId7" Type="http://schemas.openxmlformats.org/officeDocument/2006/relationships/table" Target="../tables/table4.xml"/><Relationship Id="rId2" Type="http://schemas.openxmlformats.org/officeDocument/2006/relationships/hyperlink" Target="mailto:gindre@gindre.fr" TargetMode="External"/><Relationship Id="rId1" Type="http://schemas.openxmlformats.org/officeDocument/2006/relationships/hyperlink" Target="mailto:edf@edf.fr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mailto:sovicam@sovicam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00B0F0"/>
  </sheetPr>
  <dimension ref="A1:K4"/>
  <sheetViews>
    <sheetView showGridLines="0" tabSelected="1" zoomScale="140" zoomScaleNormal="140" workbookViewId="0">
      <pane ySplit="1" topLeftCell="A2" activePane="bottomLeft" state="frozen"/>
      <selection pane="bottomLeft" activeCell="A5" sqref="A5"/>
    </sheetView>
  </sheetViews>
  <sheetFormatPr baseColWidth="10" defaultRowHeight="12.75" x14ac:dyDescent="0.2"/>
  <cols>
    <col min="1" max="1" width="12.140625" style="143" customWidth="1"/>
    <col min="2" max="2" width="11.7109375" style="143" customWidth="1"/>
    <col min="3" max="3" width="23.42578125" style="143" customWidth="1"/>
    <col min="4" max="4" width="33.140625" style="132" customWidth="1"/>
    <col min="5" max="5" width="10.28515625" style="132" customWidth="1"/>
    <col min="6" max="6" width="9.140625" style="132" customWidth="1"/>
    <col min="7" max="7" width="10.5703125" style="135" customWidth="1"/>
    <col min="8" max="8" width="14.28515625" style="132" customWidth="1"/>
    <col min="9" max="9" width="8.42578125" style="132" customWidth="1"/>
    <col min="10" max="10" width="6.85546875" style="132" customWidth="1"/>
    <col min="11" max="11" width="7.5703125" style="143" customWidth="1"/>
  </cols>
  <sheetData>
    <row r="1" spans="1:11" ht="36.75" customHeight="1" thickBot="1" x14ac:dyDescent="0.25">
      <c r="A1" s="136" t="s">
        <v>3</v>
      </c>
      <c r="B1" s="137" t="s">
        <v>5</v>
      </c>
      <c r="C1" s="137" t="s">
        <v>4</v>
      </c>
      <c r="D1" s="138" t="s">
        <v>8</v>
      </c>
      <c r="E1" s="139" t="s">
        <v>110</v>
      </c>
      <c r="F1" s="140" t="s">
        <v>56</v>
      </c>
      <c r="G1" s="133" t="s">
        <v>14</v>
      </c>
      <c r="H1" s="144" t="s">
        <v>30</v>
      </c>
      <c r="I1" s="145" t="s">
        <v>18</v>
      </c>
      <c r="J1" s="145" t="s">
        <v>23</v>
      </c>
      <c r="K1" s="145" t="s">
        <v>24</v>
      </c>
    </row>
    <row r="2" spans="1:11" ht="15.75" x14ac:dyDescent="0.2">
      <c r="A2" s="132">
        <v>2002010021</v>
      </c>
      <c r="B2" s="141"/>
      <c r="C2" s="142" t="s">
        <v>127</v>
      </c>
      <c r="D2" s="141" t="s">
        <v>126</v>
      </c>
      <c r="F2" s="142"/>
      <c r="G2" s="134">
        <f>SUMIF(Tableau1[SAP Code],T_Produits[[#This Row],[SAP code]],Tableau1[Qté reçu])-SUMIF(Tableau2[SAP Code],T_Produits[[#This Row],[SAP code]],Tableau2[Qté Sortie])</f>
        <v>-8</v>
      </c>
      <c r="H2" s="131"/>
      <c r="I2" s="132">
        <v>10</v>
      </c>
      <c r="J2" s="132">
        <v>20</v>
      </c>
      <c r="K2" s="132">
        <v>30</v>
      </c>
    </row>
    <row r="3" spans="1:11" ht="15.75" x14ac:dyDescent="0.2">
      <c r="A3" s="132">
        <v>2002990042</v>
      </c>
      <c r="B3" s="141"/>
      <c r="C3" s="141" t="s">
        <v>134</v>
      </c>
      <c r="D3" s="141" t="s">
        <v>133</v>
      </c>
      <c r="F3" s="142"/>
      <c r="G3" s="134">
        <f>SUMIF(Tableau1[SAP Code],T_Produits[[#This Row],[SAP code]],Tableau1[Qté reçu])-SUMIF(Tableau2[SAP Code],T_Produits[[#This Row],[SAP code]],Tableau2[Qté Sortie])</f>
        <v>1</v>
      </c>
      <c r="H3" s="131"/>
      <c r="I3" s="132">
        <v>10</v>
      </c>
      <c r="J3" s="132">
        <v>20</v>
      </c>
      <c r="K3" s="132">
        <v>30</v>
      </c>
    </row>
    <row r="4" spans="1:11" ht="15.75" x14ac:dyDescent="0.2">
      <c r="A4" s="132">
        <v>2002990045</v>
      </c>
      <c r="B4" s="141"/>
      <c r="C4" s="141" t="s">
        <v>135</v>
      </c>
      <c r="D4" s="142" t="s">
        <v>136</v>
      </c>
      <c r="F4" s="142"/>
      <c r="G4" s="134">
        <f>SUMIF(Tableau1[SAP Code],T_Produits[[#This Row],[SAP code]],Tableau1[Qté reçu])-SUMIF(Tableau2[SAP Code],T_Produits[[#This Row],[SAP code]],Tableau2[Qté Sortie])</f>
        <v>1</v>
      </c>
      <c r="H4" s="131"/>
      <c r="I4" s="132">
        <v>10</v>
      </c>
      <c r="J4" s="132">
        <v>20</v>
      </c>
      <c r="K4" s="132">
        <v>30</v>
      </c>
    </row>
  </sheetData>
  <sheetProtection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landscape" horizont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"/>
  <sheetViews>
    <sheetView workbookViewId="0">
      <selection activeCell="E42" sqref="E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92D050"/>
    <pageSetUpPr fitToPage="1"/>
  </sheetPr>
  <dimension ref="A1:N4"/>
  <sheetViews>
    <sheetView showGridLines="0" topLeftCell="C1" zoomScale="190" zoomScaleNormal="190" workbookViewId="0">
      <pane ySplit="1" topLeftCell="A2" activePane="bottomLeft" state="frozen"/>
      <selection activeCell="B1" sqref="B1"/>
      <selection pane="bottomLeft" activeCell="J4" sqref="J4"/>
    </sheetView>
  </sheetViews>
  <sheetFormatPr baseColWidth="10" defaultRowHeight="12.75" x14ac:dyDescent="0.2"/>
  <cols>
    <col min="1" max="1" width="8.5703125" style="19" customWidth="1"/>
    <col min="2" max="2" width="10.7109375" style="3" customWidth="1"/>
    <col min="3" max="3" width="14.5703125" style="4" customWidth="1"/>
    <col min="4" max="4" width="14.28515625" style="4" customWidth="1"/>
    <col min="5" max="5" width="21.28515625" style="130" customWidth="1"/>
    <col min="6" max="6" width="7.5703125" customWidth="1"/>
    <col min="7" max="8" width="10" style="3" customWidth="1"/>
    <col min="9" max="9" width="6.5703125" style="15" customWidth="1"/>
    <col min="10" max="11" width="10.140625" style="1" customWidth="1"/>
    <col min="12" max="12" width="14.140625" style="1" bestFit="1" customWidth="1"/>
    <col min="13" max="13" width="11.140625" style="3" bestFit="1" customWidth="1"/>
    <col min="14" max="14" width="11" customWidth="1"/>
  </cols>
  <sheetData>
    <row r="1" spans="1:14" ht="36.75" customHeight="1" thickBot="1" x14ac:dyDescent="0.25">
      <c r="A1" s="9" t="s">
        <v>15</v>
      </c>
      <c r="B1" s="6" t="s">
        <v>129</v>
      </c>
      <c r="C1" s="10" t="s">
        <v>7</v>
      </c>
      <c r="D1" s="51" t="s">
        <v>51</v>
      </c>
      <c r="E1" s="10" t="s">
        <v>6</v>
      </c>
      <c r="F1" s="7" t="s">
        <v>19</v>
      </c>
      <c r="G1" s="11" t="s">
        <v>0</v>
      </c>
      <c r="H1" s="11" t="s">
        <v>90</v>
      </c>
      <c r="I1" s="6" t="s">
        <v>18</v>
      </c>
      <c r="J1" s="6" t="s">
        <v>16</v>
      </c>
      <c r="K1" s="6" t="s">
        <v>88</v>
      </c>
      <c r="L1" s="6" t="s">
        <v>89</v>
      </c>
      <c r="M1" s="12" t="s">
        <v>17</v>
      </c>
      <c r="N1" s="8" t="s">
        <v>9</v>
      </c>
    </row>
    <row r="2" spans="1:14" x14ac:dyDescent="0.2">
      <c r="A2" s="84">
        <v>43398</v>
      </c>
      <c r="B2" s="81" t="s">
        <v>130</v>
      </c>
      <c r="C2" s="120">
        <v>2002010021</v>
      </c>
      <c r="D2" s="120" t="s">
        <v>128</v>
      </c>
      <c r="E2" s="24" t="str">
        <f>IFERROR(VLOOKUP(Tableau1[[#This Row],[SAP Code]],T_Produits[],3,FALSE),"-")</f>
        <v>Main board</v>
      </c>
      <c r="F2" s="119">
        <v>1</v>
      </c>
      <c r="G2" s="81"/>
      <c r="H2" s="81"/>
      <c r="I2" s="121">
        <v>50</v>
      </c>
      <c r="J2" s="121" t="s">
        <v>131</v>
      </c>
      <c r="K2" s="121">
        <v>1070</v>
      </c>
      <c r="L2" s="121" t="s">
        <v>132</v>
      </c>
      <c r="M2" s="122">
        <v>43398</v>
      </c>
      <c r="N2" s="123">
        <v>1</v>
      </c>
    </row>
    <row r="3" spans="1:14" x14ac:dyDescent="0.2">
      <c r="A3" s="84">
        <v>43398</v>
      </c>
      <c r="B3" s="81" t="s">
        <v>130</v>
      </c>
      <c r="C3" s="18">
        <v>2002990042</v>
      </c>
      <c r="D3" s="124" t="s">
        <v>128</v>
      </c>
      <c r="E3" s="24" t="str">
        <f>IFERROR(VLOOKUP(Tableau1[[#This Row],[SAP Code]],T_Produits[],3,FALSE),"-")</f>
        <v>Operation panel</v>
      </c>
      <c r="F3" s="119">
        <v>1</v>
      </c>
      <c r="G3" s="81"/>
      <c r="H3" s="81"/>
      <c r="I3" s="121">
        <v>40</v>
      </c>
      <c r="J3" s="121" t="s">
        <v>131</v>
      </c>
      <c r="K3" s="121">
        <v>1070</v>
      </c>
      <c r="L3" s="121" t="s">
        <v>132</v>
      </c>
      <c r="M3" s="122">
        <v>43398</v>
      </c>
      <c r="N3" s="123">
        <v>1</v>
      </c>
    </row>
    <row r="4" spans="1:14" x14ac:dyDescent="0.2">
      <c r="A4" s="84">
        <v>43398</v>
      </c>
      <c r="B4" s="81" t="s">
        <v>130</v>
      </c>
      <c r="C4" s="18">
        <v>2002990045</v>
      </c>
      <c r="D4" s="124" t="s">
        <v>128</v>
      </c>
      <c r="E4" s="24" t="str">
        <f>IFERROR(VLOOKUP(Tableau1[[#This Row],[SAP Code]],T_Produits[],3,FALSE),"-")</f>
        <v>CF card</v>
      </c>
      <c r="F4" s="119">
        <v>1</v>
      </c>
      <c r="G4" s="81"/>
      <c r="H4" s="81"/>
      <c r="I4" s="121">
        <v>11</v>
      </c>
      <c r="J4" s="121" t="s">
        <v>131</v>
      </c>
      <c r="K4" s="121">
        <v>1070</v>
      </c>
      <c r="L4" s="121" t="s">
        <v>132</v>
      </c>
      <c r="M4" s="122">
        <v>43398</v>
      </c>
      <c r="N4" s="123">
        <v>1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 xr:uid="{00000000-0000-0000-0000-000000000000}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AC20"/>
  <sheetViews>
    <sheetView showGridLines="0" zoomScale="160" zoomScaleNormal="160"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A6" sqref="A6"/>
    </sheetView>
  </sheetViews>
  <sheetFormatPr baseColWidth="10" defaultRowHeight="12.75" x14ac:dyDescent="0.2"/>
  <cols>
    <col min="1" max="1" width="8.7109375" style="2" customWidth="1"/>
    <col min="2" max="3" width="7.28515625" style="3" customWidth="1"/>
    <col min="4" max="4" width="12.85546875" customWidth="1"/>
    <col min="5" max="5" width="18.140625" customWidth="1"/>
    <col min="6" max="6" width="23.7109375" customWidth="1"/>
    <col min="7" max="7" width="7.140625" style="1" customWidth="1"/>
    <col min="8" max="8" width="6" style="1" customWidth="1"/>
    <col min="9" max="9" width="8.5703125" style="3" customWidth="1"/>
    <col min="10" max="10" width="9.42578125" style="129" customWidth="1"/>
    <col min="11" max="11" width="7.140625" style="3" customWidth="1"/>
    <col min="12" max="12" width="8.7109375" customWidth="1"/>
    <col min="13" max="13" width="14.7109375" style="118" bestFit="1" customWidth="1"/>
    <col min="14" max="14" width="12.85546875" customWidth="1"/>
    <col min="15" max="15" width="8.7109375" customWidth="1"/>
    <col min="16" max="16" width="14.140625" bestFit="1" customWidth="1"/>
    <col min="17" max="19" width="11.42578125" customWidth="1"/>
    <col min="20" max="20" width="11.42578125" bestFit="1" customWidth="1"/>
    <col min="21" max="21" width="8.5703125" customWidth="1"/>
    <col min="22" max="22" width="12.85546875" customWidth="1"/>
    <col min="23" max="23" width="9.42578125" customWidth="1"/>
    <col min="24" max="25" width="10.140625" style="1" customWidth="1"/>
    <col min="26" max="27" width="11.42578125" customWidth="1"/>
    <col min="28" max="28" width="10" customWidth="1"/>
    <col min="29" max="29" width="9.140625" customWidth="1"/>
  </cols>
  <sheetData>
    <row r="1" spans="1:29" ht="36.75" customHeight="1" thickBot="1" x14ac:dyDescent="0.25">
      <c r="A1" s="13" t="s">
        <v>1</v>
      </c>
      <c r="B1" s="11" t="s">
        <v>2</v>
      </c>
      <c r="C1" s="11" t="s">
        <v>53</v>
      </c>
      <c r="D1" s="54" t="s">
        <v>7</v>
      </c>
      <c r="E1" s="54" t="s">
        <v>6</v>
      </c>
      <c r="F1" s="54" t="s">
        <v>8</v>
      </c>
      <c r="G1" s="6" t="s">
        <v>57</v>
      </c>
      <c r="H1" s="25" t="s">
        <v>10</v>
      </c>
      <c r="I1" s="53" t="s">
        <v>22</v>
      </c>
      <c r="J1" s="128" t="s">
        <v>21</v>
      </c>
      <c r="K1" s="53" t="s">
        <v>20</v>
      </c>
      <c r="L1" s="11" t="s">
        <v>11</v>
      </c>
      <c r="M1" s="14" t="s">
        <v>31</v>
      </c>
      <c r="N1" s="14" t="s">
        <v>62</v>
      </c>
      <c r="O1" s="14" t="s">
        <v>32</v>
      </c>
      <c r="P1" s="12" t="s">
        <v>54</v>
      </c>
      <c r="Q1" s="12" t="s">
        <v>63</v>
      </c>
      <c r="R1" s="12" t="s">
        <v>64</v>
      </c>
      <c r="S1" s="12" t="s">
        <v>34</v>
      </c>
      <c r="T1" s="12" t="s">
        <v>26</v>
      </c>
      <c r="U1" s="12" t="s">
        <v>27</v>
      </c>
      <c r="V1" s="12" t="s">
        <v>28</v>
      </c>
      <c r="W1" s="12" t="s">
        <v>29</v>
      </c>
      <c r="X1" s="12" t="s">
        <v>16</v>
      </c>
      <c r="Y1" s="12" t="s">
        <v>119</v>
      </c>
      <c r="Z1" s="20" t="s">
        <v>12</v>
      </c>
      <c r="AA1" s="20" t="s">
        <v>17</v>
      </c>
      <c r="AB1" s="20" t="s">
        <v>85</v>
      </c>
      <c r="AC1" s="66" t="s">
        <v>86</v>
      </c>
    </row>
    <row r="2" spans="1:29" s="18" customFormat="1" ht="15" customHeight="1" x14ac:dyDescent="0.2">
      <c r="A2" s="84">
        <v>43425</v>
      </c>
      <c r="B2" s="85">
        <v>15553</v>
      </c>
      <c r="C2" s="85"/>
      <c r="D2" s="125">
        <v>2002010021</v>
      </c>
      <c r="E2" s="52" t="str">
        <f>IFERROR(VLOOKUP(Tableau2[[#This Row],[SAP Code]],T_Produits[],3,FALSE),"-")</f>
        <v>Main board</v>
      </c>
      <c r="F2" s="52" t="str">
        <f>IFERROR(VLOOKUP(Tableau2[[#This Row],[SAP Code]],T_Produits[],4,FALSE),"-")</f>
        <v>KEBA CP 052/Y</v>
      </c>
      <c r="G2" s="52">
        <f>IFERROR(VLOOKUP(Tableau2[[#This Row],[SAP Code]],T_Produits[],5,FALSE),"-")</f>
        <v>0</v>
      </c>
      <c r="H2" s="18">
        <v>1</v>
      </c>
      <c r="I2" s="18" t="s">
        <v>11</v>
      </c>
      <c r="J2" s="120">
        <f>IF(Tableau2[[#This Row],[Status]]="","",VLOOKUP(Tableau2[[#This Row],[SAP Code]],T_Produits[],IF(Tableau2[[#This Row],[Status]]="Client",11,10),FALSE))</f>
        <v>30</v>
      </c>
      <c r="K2" s="18">
        <v>123</v>
      </c>
      <c r="L2" s="18" t="s">
        <v>67</v>
      </c>
      <c r="M2" s="126" t="s">
        <v>70</v>
      </c>
      <c r="N2" s="60" t="s">
        <v>71</v>
      </c>
      <c r="O2" s="18" t="s">
        <v>74</v>
      </c>
      <c r="P2" s="18" t="s">
        <v>77</v>
      </c>
      <c r="Q2" s="18">
        <v>75000</v>
      </c>
      <c r="R2" s="18" t="s">
        <v>80</v>
      </c>
      <c r="S2" s="18" t="s">
        <v>39</v>
      </c>
      <c r="T2" s="18" t="s">
        <v>65</v>
      </c>
      <c r="AB2" s="122">
        <f>Tableau2[[#This Row],[Date]]+5</f>
        <v>43430</v>
      </c>
    </row>
    <row r="3" spans="1:29" s="18" customFormat="1" ht="15" customHeight="1" x14ac:dyDescent="0.2">
      <c r="A3" s="84">
        <v>43425</v>
      </c>
      <c r="B3" s="85">
        <v>15554</v>
      </c>
      <c r="C3" s="85"/>
      <c r="D3" s="125">
        <v>2002010021</v>
      </c>
      <c r="E3" s="61" t="str">
        <f>IFERROR(VLOOKUP(Tableau2[[#This Row],[SAP Code]],T_Produits[],3,FALSE),"-")</f>
        <v>Main board</v>
      </c>
      <c r="F3" s="61" t="str">
        <f>IFERROR(VLOOKUP(Tableau2[[#This Row],[SAP Code]],T_Produits[],4,FALSE),"-")</f>
        <v>KEBA CP 052/Y</v>
      </c>
      <c r="G3" s="61">
        <f>IFERROR(VLOOKUP(Tableau2[[#This Row],[SAP Code]],T_Produits[],5,FALSE),"-")</f>
        <v>0</v>
      </c>
      <c r="H3" s="18">
        <v>5</v>
      </c>
      <c r="I3" s="18" t="s">
        <v>11</v>
      </c>
      <c r="J3" s="120">
        <f>IF(Tableau2[[#This Row],[Status]]="","",VLOOKUP(Tableau2[[#This Row],[SAP Code]],T_Produits[],IF(Tableau2[[#This Row],[Status]]="Client",11,10),FALSE))</f>
        <v>30</v>
      </c>
      <c r="K3" s="85">
        <v>124</v>
      </c>
      <c r="L3" s="18" t="s">
        <v>37</v>
      </c>
      <c r="M3" s="126" t="s">
        <v>69</v>
      </c>
      <c r="N3" s="60" t="s">
        <v>72</v>
      </c>
      <c r="O3" s="18" t="s">
        <v>75</v>
      </c>
      <c r="P3" s="18" t="s">
        <v>78</v>
      </c>
      <c r="Q3" s="18">
        <v>33000</v>
      </c>
      <c r="R3" s="18" t="s">
        <v>81</v>
      </c>
      <c r="S3" s="18" t="s">
        <v>39</v>
      </c>
      <c r="T3" s="18" t="s">
        <v>60</v>
      </c>
      <c r="AB3" s="122">
        <f>Tableau2[[#This Row],[Date]]+5</f>
        <v>43430</v>
      </c>
    </row>
    <row r="4" spans="1:29" s="18" customFormat="1" ht="15" customHeight="1" x14ac:dyDescent="0.2">
      <c r="A4" s="84">
        <v>43425</v>
      </c>
      <c r="B4" s="85">
        <v>15555</v>
      </c>
      <c r="C4" s="85"/>
      <c r="D4" s="125">
        <v>2002010021</v>
      </c>
      <c r="E4" s="61" t="str">
        <f>IFERROR(VLOOKUP(Tableau2[[#This Row],[SAP Code]],T_Produits[],3,FALSE),"-")</f>
        <v>Main board</v>
      </c>
      <c r="F4" s="61" t="str">
        <f>IFERROR(VLOOKUP(Tableau2[[#This Row],[SAP Code]],T_Produits[],4,FALSE),"-")</f>
        <v>KEBA CP 052/Y</v>
      </c>
      <c r="G4" s="61">
        <f>IFERROR(VLOOKUP(Tableau2[[#This Row],[SAP Code]],T_Produits[],5,FALSE),"-")</f>
        <v>0</v>
      </c>
      <c r="H4" s="18">
        <v>1</v>
      </c>
      <c r="I4" s="18" t="s">
        <v>11</v>
      </c>
      <c r="J4" s="120">
        <f>IF(Tableau2[[#This Row],[Status]]="","",VLOOKUP(Tableau2[[#This Row],[SAP Code]],T_Produits[],IF(Tableau2[[#This Row],[Status]]="Client",11,10),FALSE))</f>
        <v>30</v>
      </c>
      <c r="K4" s="85">
        <v>125</v>
      </c>
      <c r="L4" s="18" t="s">
        <v>68</v>
      </c>
      <c r="M4" s="126" t="s">
        <v>83</v>
      </c>
      <c r="N4" s="60" t="s">
        <v>73</v>
      </c>
      <c r="O4" s="18" t="s">
        <v>76</v>
      </c>
      <c r="P4" s="18" t="s">
        <v>79</v>
      </c>
      <c r="Q4" s="18">
        <v>69000</v>
      </c>
      <c r="R4" s="18" t="s">
        <v>82</v>
      </c>
      <c r="S4" s="18" t="s">
        <v>39</v>
      </c>
      <c r="T4" s="18" t="s">
        <v>66</v>
      </c>
      <c r="AB4" s="122">
        <f>Tableau2[[#This Row],[Date]]+5</f>
        <v>43430</v>
      </c>
    </row>
    <row r="5" spans="1:29" s="18" customFormat="1" ht="15" customHeight="1" x14ac:dyDescent="0.2">
      <c r="A5" s="84">
        <v>43425</v>
      </c>
      <c r="B5" s="85">
        <v>15556</v>
      </c>
      <c r="C5" s="85"/>
      <c r="D5" s="125">
        <v>2002010021</v>
      </c>
      <c r="E5" s="61" t="str">
        <f>IFERROR(VLOOKUP(Tableau2[[#This Row],[SAP Code]],T_Produits[],3,FALSE),"-")</f>
        <v>Main board</v>
      </c>
      <c r="F5" s="61" t="str">
        <f>IFERROR(VLOOKUP(Tableau2[[#This Row],[SAP Code]],T_Produits[],4,FALSE),"-")</f>
        <v>KEBA CP 052/Y</v>
      </c>
      <c r="G5" s="61">
        <f>IFERROR(VLOOKUP(Tableau2[[#This Row],[SAP Code]],T_Produits[],5,FALSE),"-")</f>
        <v>0</v>
      </c>
      <c r="H5" s="18">
        <v>1</v>
      </c>
      <c r="I5" s="18" t="s">
        <v>11</v>
      </c>
      <c r="J5" s="120">
        <f>IF(Tableau2[[#This Row],[Status]]="","",VLOOKUP(Tableau2[[#This Row],[SAP Code]],T_Produits[],IF(Tableau2[[#This Row],[Status]]="Client",11,10),FALSE))</f>
        <v>30</v>
      </c>
      <c r="K5" s="18">
        <v>126</v>
      </c>
      <c r="L5" s="18" t="s">
        <v>95</v>
      </c>
      <c r="M5" s="126" t="s">
        <v>105</v>
      </c>
      <c r="N5" s="60" t="s">
        <v>113</v>
      </c>
      <c r="O5" s="18" t="s">
        <v>114</v>
      </c>
      <c r="P5" s="18" t="s">
        <v>115</v>
      </c>
      <c r="Q5" s="18">
        <v>13000</v>
      </c>
      <c r="R5" s="18" t="s">
        <v>116</v>
      </c>
      <c r="S5" s="18" t="s">
        <v>39</v>
      </c>
      <c r="T5" s="18" t="s">
        <v>117</v>
      </c>
      <c r="X5" s="18" t="s">
        <v>118</v>
      </c>
      <c r="Y5" s="18">
        <v>500</v>
      </c>
      <c r="AB5" s="122">
        <f>Tableau2[[#This Row],[Date]]+5</f>
        <v>43430</v>
      </c>
    </row>
    <row r="6" spans="1:29" s="18" customFormat="1" ht="11.25" x14ac:dyDescent="0.2">
      <c r="A6" s="84">
        <v>43429</v>
      </c>
      <c r="B6" s="85">
        <v>15557</v>
      </c>
      <c r="C6" s="85"/>
      <c r="D6" s="125">
        <v>2002010021</v>
      </c>
      <c r="E6" s="61" t="str">
        <f>IFERROR(VLOOKUP(Tableau2[[#This Row],[SAP Code]],T_Produits[],3,FALSE),"-")</f>
        <v>Main board</v>
      </c>
      <c r="F6" s="61" t="str">
        <f>IFERROR(VLOOKUP(Tableau2[[#This Row],[SAP Code]],T_Produits[],4,FALSE),"-")</f>
        <v>KEBA CP 052/Y</v>
      </c>
      <c r="G6" s="61">
        <f>IFERROR(VLOOKUP(Tableau2[[#This Row],[SAP Code]],T_Produits[],5,FALSE),"-")</f>
        <v>0</v>
      </c>
      <c r="H6" s="18">
        <v>1</v>
      </c>
      <c r="I6" s="18" t="s">
        <v>11</v>
      </c>
      <c r="J6" s="120">
        <f>IF(Tableau2[[#This Row],[Status]]="","",VLOOKUP(Tableau2[[#This Row],[SAP Code]],T_Produits[],IF(Tableau2[[#This Row],[Status]]="Client",11,10),FALSE))</f>
        <v>30</v>
      </c>
      <c r="M6" s="127"/>
      <c r="N6" s="60"/>
      <c r="AB6" s="122">
        <f>Tableau2[[#This Row],[Date]]+5</f>
        <v>43434</v>
      </c>
    </row>
    <row r="7" spans="1:29" x14ac:dyDescent="0.2">
      <c r="B7" s="22"/>
      <c r="C7" s="22"/>
    </row>
    <row r="8" spans="1:29" x14ac:dyDescent="0.2">
      <c r="B8" s="22"/>
      <c r="C8" s="22"/>
    </row>
    <row r="9" spans="1:29" x14ac:dyDescent="0.2">
      <c r="B9" s="22"/>
      <c r="C9" s="22"/>
    </row>
    <row r="10" spans="1:29" x14ac:dyDescent="0.2">
      <c r="B10" s="22"/>
      <c r="C10" s="22"/>
    </row>
    <row r="11" spans="1:29" x14ac:dyDescent="0.2">
      <c r="B11" s="22"/>
      <c r="C11" s="22"/>
    </row>
    <row r="12" spans="1:29" x14ac:dyDescent="0.2">
      <c r="B12" s="22"/>
      <c r="C12" s="22"/>
    </row>
    <row r="13" spans="1:29" x14ac:dyDescent="0.2">
      <c r="B13" s="22"/>
      <c r="C13" s="22"/>
    </row>
    <row r="14" spans="1:29" x14ac:dyDescent="0.2">
      <c r="B14" s="22"/>
      <c r="C14" s="22"/>
    </row>
    <row r="15" spans="1:29" x14ac:dyDescent="0.2">
      <c r="B15" s="22"/>
      <c r="C15" s="22"/>
    </row>
    <row r="16" spans="1:29" x14ac:dyDescent="0.2">
      <c r="B16" s="22"/>
      <c r="C16" s="22"/>
    </row>
    <row r="17" spans="2:3" x14ac:dyDescent="0.2">
      <c r="B17" s="22"/>
      <c r="C17" s="22"/>
    </row>
    <row r="18" spans="2:3" x14ac:dyDescent="0.2">
      <c r="B18" s="22"/>
      <c r="C18" s="22"/>
    </row>
    <row r="19" spans="2:3" x14ac:dyDescent="0.2">
      <c r="B19" s="22"/>
      <c r="C19" s="22"/>
    </row>
    <row r="20" spans="2:3" x14ac:dyDescent="0.2">
      <c r="B20" s="22"/>
      <c r="C20" s="22"/>
    </row>
  </sheetData>
  <sheetProtection formatCells="0" formatColumns="0" formatRows="0" autoFilter="0"/>
  <dataValidations count="1">
    <dataValidation type="list" allowBlank="1" showInputMessage="1" showErrorMessage="1" sqref="I2:I6" xr:uid="{00000000-0002-0000-0300-000000000000}">
      <formula1>"Agent,Client"</formula1>
    </dataValidation>
  </dataValidations>
  <hyperlinks>
    <hyperlink ref="M4" r:id="rId1" xr:uid="{00000000-0004-0000-0300-000000000000}"/>
    <hyperlink ref="M3" r:id="rId2" xr:uid="{00000000-0004-0000-0300-000001000000}"/>
    <hyperlink ref="M2" r:id="rId3" xr:uid="{00000000-0004-0000-0300-000002000000}"/>
    <hyperlink ref="M5" r:id="rId4" xr:uid="{00000000-0004-0000-0300-000003000000}"/>
  </hyperlinks>
  <pageMargins left="0.78740157499999996" right="0.78740157499999996" top="0.984251969" bottom="0.984251969" header="0.4921259845" footer="0.4921259845"/>
  <pageSetup paperSize="9" scale="10" orientation="landscape" r:id="rId5"/>
  <headerFooter alignWithMargins="0">
    <oddHeader>&amp;A</oddHeader>
    <oddFooter>Page &amp;P</oddFooter>
  </headerFooter>
  <drawing r:id="rId6"/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2:H50"/>
  <sheetViews>
    <sheetView workbookViewId="0">
      <selection activeCell="A46" sqref="A46:A50"/>
    </sheetView>
  </sheetViews>
  <sheetFormatPr baseColWidth="10" defaultRowHeight="15" x14ac:dyDescent="0.25"/>
  <cols>
    <col min="1" max="1" width="20.28515625" style="27" customWidth="1"/>
    <col min="2" max="2" width="17.140625" style="27" customWidth="1"/>
    <col min="3" max="3" width="17.42578125" style="27" customWidth="1"/>
    <col min="4" max="4" width="12.28515625" style="27" customWidth="1"/>
    <col min="5" max="5" width="10.42578125" style="27" customWidth="1"/>
    <col min="6" max="6" width="13" style="27" customWidth="1"/>
    <col min="7" max="7" width="5.7109375" style="27" customWidth="1"/>
    <col min="8" max="8" width="27.140625" style="27" customWidth="1"/>
    <col min="9" max="16384" width="11.42578125" style="27"/>
  </cols>
  <sheetData>
    <row r="2" spans="1:6" ht="23.25" x14ac:dyDescent="0.25">
      <c r="D2" s="146" t="s">
        <v>43</v>
      </c>
      <c r="E2" s="147"/>
      <c r="F2" s="148"/>
    </row>
    <row r="3" spans="1:6" ht="15.75" thickBot="1" x14ac:dyDescent="0.3"/>
    <row r="4" spans="1:6" ht="16.5" thickBot="1" x14ac:dyDescent="0.3">
      <c r="C4" s="149" t="s">
        <v>61</v>
      </c>
      <c r="D4" s="150"/>
      <c r="E4" s="93"/>
      <c r="F4" s="94"/>
    </row>
    <row r="5" spans="1:6" ht="7.5" customHeight="1" thickBot="1" x14ac:dyDescent="0.3"/>
    <row r="6" spans="1:6" x14ac:dyDescent="0.25">
      <c r="A6" s="41" t="s">
        <v>35</v>
      </c>
      <c r="B6" s="42"/>
      <c r="C6" s="42"/>
      <c r="D6" s="43" t="s">
        <v>36</v>
      </c>
      <c r="E6" s="44"/>
      <c r="F6" s="45"/>
    </row>
    <row r="7" spans="1:6" x14ac:dyDescent="0.25">
      <c r="A7" s="46" t="s">
        <v>38</v>
      </c>
      <c r="B7" s="28"/>
      <c r="C7" s="28"/>
      <c r="D7" s="29" t="s">
        <v>38</v>
      </c>
      <c r="E7" s="39"/>
      <c r="F7" s="47"/>
    </row>
    <row r="8" spans="1:6" x14ac:dyDescent="0.25">
      <c r="A8" s="46"/>
      <c r="B8" s="28"/>
      <c r="C8" s="28"/>
      <c r="D8" s="28"/>
      <c r="E8" s="39"/>
      <c r="F8" s="47"/>
    </row>
    <row r="9" spans="1:6" x14ac:dyDescent="0.25">
      <c r="A9" s="46"/>
      <c r="B9" s="28"/>
      <c r="C9" s="28"/>
      <c r="D9" s="28"/>
      <c r="E9" s="39"/>
      <c r="F9" s="47"/>
    </row>
    <row r="10" spans="1:6" x14ac:dyDescent="0.25">
      <c r="A10" s="67" t="s">
        <v>87</v>
      </c>
      <c r="B10" s="28"/>
      <c r="C10" s="28"/>
      <c r="D10" s="68" t="s">
        <v>87</v>
      </c>
      <c r="E10" s="39"/>
      <c r="F10" s="47"/>
    </row>
    <row r="11" spans="1:6" ht="5.25" customHeight="1" x14ac:dyDescent="0.25">
      <c r="A11" s="46"/>
      <c r="B11" s="28"/>
      <c r="C11" s="28"/>
      <c r="D11" s="28"/>
      <c r="E11" s="40"/>
      <c r="F11" s="47"/>
    </row>
    <row r="12" spans="1:6" x14ac:dyDescent="0.25">
      <c r="A12" s="46" t="s">
        <v>35</v>
      </c>
      <c r="B12" s="30"/>
      <c r="C12" s="28"/>
      <c r="D12" s="29" t="s">
        <v>36</v>
      </c>
      <c r="E12" s="39"/>
      <c r="F12" s="47"/>
    </row>
    <row r="13" spans="1:6" x14ac:dyDescent="0.25">
      <c r="A13" s="46" t="s">
        <v>40</v>
      </c>
      <c r="B13" s="30"/>
      <c r="C13" s="28"/>
      <c r="D13" s="29" t="s">
        <v>40</v>
      </c>
      <c r="E13" s="39"/>
      <c r="F13" s="47"/>
    </row>
    <row r="14" spans="1:6" ht="3.75" customHeight="1" x14ac:dyDescent="0.25">
      <c r="A14" s="46"/>
      <c r="B14" s="28"/>
      <c r="C14" s="28"/>
      <c r="D14" s="28"/>
      <c r="E14" s="39"/>
      <c r="F14" s="47"/>
    </row>
    <row r="15" spans="1:6" x14ac:dyDescent="0.25">
      <c r="A15" s="48" t="s">
        <v>41</v>
      </c>
      <c r="B15" s="30"/>
      <c r="C15" s="28"/>
      <c r="D15" s="31" t="s">
        <v>41</v>
      </c>
      <c r="E15" s="39"/>
      <c r="F15" s="47"/>
    </row>
    <row r="16" spans="1:6" ht="15" customHeight="1" x14ac:dyDescent="0.25">
      <c r="A16" s="48"/>
      <c r="B16" s="28"/>
      <c r="C16" s="28"/>
      <c r="D16" s="28"/>
      <c r="E16" s="39"/>
      <c r="F16" s="47"/>
    </row>
    <row r="17" spans="1:8" ht="15.75" thickBot="1" x14ac:dyDescent="0.3">
      <c r="A17" s="63" t="s">
        <v>84</v>
      </c>
      <c r="B17" s="62"/>
      <c r="C17" s="49"/>
      <c r="D17" s="64" t="s">
        <v>42</v>
      </c>
      <c r="E17" s="65"/>
      <c r="F17" s="50"/>
    </row>
    <row r="18" spans="1:8" ht="12" customHeight="1" thickBot="1" x14ac:dyDescent="0.3">
      <c r="A18" s="56"/>
      <c r="B18" s="56"/>
      <c r="C18" s="56"/>
      <c r="D18" s="56"/>
      <c r="E18" s="56"/>
      <c r="F18" s="57"/>
    </row>
    <row r="19" spans="1:8" ht="30" customHeight="1" thickBot="1" x14ac:dyDescent="0.3">
      <c r="A19" s="100" t="s">
        <v>44</v>
      </c>
      <c r="B19" s="100" t="s">
        <v>59</v>
      </c>
      <c r="C19" s="116" t="s">
        <v>108</v>
      </c>
      <c r="D19" s="101" t="s">
        <v>45</v>
      </c>
      <c r="E19" s="101" t="s">
        <v>46</v>
      </c>
      <c r="F19" s="102" t="s">
        <v>47</v>
      </c>
      <c r="H19" s="38"/>
    </row>
    <row r="20" spans="1:8" ht="18.75" customHeight="1" x14ac:dyDescent="0.25">
      <c r="A20" s="69"/>
      <c r="B20" s="70"/>
      <c r="C20" s="79"/>
      <c r="D20" s="71"/>
      <c r="E20" s="71"/>
      <c r="F20" s="72"/>
    </row>
    <row r="21" spans="1:8" ht="18.75" customHeight="1" x14ac:dyDescent="0.25">
      <c r="A21" s="58"/>
      <c r="B21" s="55"/>
      <c r="C21" s="80"/>
      <c r="D21" s="35"/>
      <c r="E21" s="35"/>
      <c r="F21" s="59"/>
    </row>
    <row r="22" spans="1:8" ht="18.75" customHeight="1" x14ac:dyDescent="0.25">
      <c r="A22" s="58"/>
      <c r="B22" s="55"/>
      <c r="C22" s="80"/>
      <c r="D22" s="35"/>
      <c r="E22" s="35"/>
      <c r="F22" s="59"/>
    </row>
    <row r="23" spans="1:8" ht="18.75" customHeight="1" x14ac:dyDescent="0.25">
      <c r="A23" s="58"/>
      <c r="B23" s="55"/>
      <c r="C23" s="80"/>
      <c r="D23" s="35"/>
      <c r="E23" s="35"/>
      <c r="F23" s="59"/>
    </row>
    <row r="24" spans="1:8" ht="18.75" customHeight="1" x14ac:dyDescent="0.25">
      <c r="A24" s="58"/>
      <c r="B24" s="55"/>
      <c r="C24" s="80"/>
      <c r="D24" s="35"/>
      <c r="E24" s="35"/>
      <c r="F24" s="59"/>
    </row>
    <row r="25" spans="1:8" ht="18.75" customHeight="1" x14ac:dyDescent="0.25">
      <c r="A25" s="58"/>
      <c r="B25" s="55"/>
      <c r="C25" s="80"/>
      <c r="D25" s="35"/>
      <c r="E25" s="35"/>
      <c r="F25" s="59"/>
    </row>
    <row r="26" spans="1:8" ht="18.75" customHeight="1" x14ac:dyDescent="0.25">
      <c r="A26" s="58"/>
      <c r="B26" s="55"/>
      <c r="C26" s="80"/>
      <c r="D26" s="35"/>
      <c r="E26" s="35"/>
      <c r="F26" s="59"/>
    </row>
    <row r="27" spans="1:8" ht="18.75" customHeight="1" x14ac:dyDescent="0.25">
      <c r="A27" s="58"/>
      <c r="B27" s="55"/>
      <c r="C27" s="80"/>
      <c r="D27" s="35"/>
      <c r="E27" s="35"/>
      <c r="F27" s="59"/>
    </row>
    <row r="28" spans="1:8" ht="18.75" customHeight="1" x14ac:dyDescent="0.25">
      <c r="A28" s="58"/>
      <c r="B28" s="55"/>
      <c r="C28" s="80"/>
      <c r="D28" s="35"/>
      <c r="E28" s="35"/>
      <c r="F28" s="59"/>
    </row>
    <row r="29" spans="1:8" ht="18.75" customHeight="1" x14ac:dyDescent="0.25">
      <c r="A29" s="58"/>
      <c r="B29" s="55"/>
      <c r="C29" s="80"/>
      <c r="D29" s="35"/>
      <c r="E29" s="35"/>
      <c r="F29" s="59"/>
    </row>
    <row r="30" spans="1:8" ht="18.75" customHeight="1" x14ac:dyDescent="0.25">
      <c r="A30" s="58"/>
      <c r="B30" s="55"/>
      <c r="C30" s="80"/>
      <c r="D30" s="35"/>
      <c r="E30" s="35"/>
      <c r="F30" s="59"/>
    </row>
    <row r="31" spans="1:8" ht="18.75" customHeight="1" x14ac:dyDescent="0.25">
      <c r="A31" s="58"/>
      <c r="B31" s="55"/>
      <c r="C31" s="80"/>
      <c r="D31" s="35"/>
      <c r="E31" s="35"/>
      <c r="F31" s="59"/>
    </row>
    <row r="32" spans="1:8" ht="18.75" customHeight="1" x14ac:dyDescent="0.25">
      <c r="A32" s="58"/>
      <c r="B32" s="55"/>
      <c r="C32" s="80"/>
      <c r="D32" s="35"/>
      <c r="E32" s="35"/>
      <c r="F32" s="59"/>
    </row>
    <row r="33" spans="1:8" ht="18.75" customHeight="1" x14ac:dyDescent="0.25">
      <c r="A33" s="58"/>
      <c r="B33" s="55"/>
      <c r="C33" s="80"/>
      <c r="D33" s="35"/>
      <c r="E33" s="35"/>
      <c r="F33" s="59"/>
    </row>
    <row r="34" spans="1:8" ht="18.75" customHeight="1" x14ac:dyDescent="0.25">
      <c r="A34" s="58"/>
      <c r="B34" s="55"/>
      <c r="C34" s="80"/>
      <c r="D34" s="35"/>
      <c r="E34" s="35"/>
      <c r="F34" s="59"/>
    </row>
    <row r="35" spans="1:8" ht="18.75" customHeight="1" thickBot="1" x14ac:dyDescent="0.3">
      <c r="A35" s="58"/>
      <c r="B35" s="55"/>
      <c r="C35" s="80"/>
      <c r="D35" s="35"/>
      <c r="E35" s="35"/>
      <c r="F35" s="59"/>
      <c r="H35" s="38"/>
    </row>
    <row r="36" spans="1:8" ht="18.75" customHeight="1" thickBot="1" x14ac:dyDescent="0.3">
      <c r="A36" s="151" t="s">
        <v>120</v>
      </c>
      <c r="B36" s="152"/>
      <c r="C36" s="117">
        <f>SUM(C20:C35)</f>
        <v>0</v>
      </c>
      <c r="D36" s="153" t="s">
        <v>112</v>
      </c>
      <c r="E36" s="154"/>
      <c r="F36" s="112">
        <f>SUM(F20:F35)</f>
        <v>0</v>
      </c>
      <c r="H36" s="38"/>
    </row>
    <row r="37" spans="1:8" ht="15.75" thickBot="1" x14ac:dyDescent="0.3">
      <c r="C37" s="110" t="s">
        <v>106</v>
      </c>
      <c r="D37" s="109"/>
      <c r="E37" s="73">
        <v>1</v>
      </c>
      <c r="F37" s="108"/>
    </row>
    <row r="38" spans="1:8" ht="16.5" thickBot="1" x14ac:dyDescent="0.3">
      <c r="D38" s="155" t="s">
        <v>111</v>
      </c>
      <c r="E38" s="156"/>
      <c r="F38" s="115">
        <f>F36+F37</f>
        <v>0</v>
      </c>
    </row>
    <row r="39" spans="1:8" x14ac:dyDescent="0.25">
      <c r="E39" s="74"/>
      <c r="F39" s="75"/>
    </row>
    <row r="40" spans="1:8" ht="15.75" x14ac:dyDescent="0.25">
      <c r="A40" s="36" t="s">
        <v>48</v>
      </c>
      <c r="B40" s="36"/>
    </row>
    <row r="41" spans="1:8" ht="15.75" x14ac:dyDescent="0.25">
      <c r="A41" s="37" t="s">
        <v>58</v>
      </c>
      <c r="B41" s="37"/>
    </row>
    <row r="42" spans="1:8" ht="11.25" customHeight="1" x14ac:dyDescent="0.25">
      <c r="A42" s="37"/>
      <c r="B42" s="37"/>
    </row>
    <row r="43" spans="1:8" ht="15.75" x14ac:dyDescent="0.25">
      <c r="A43" s="37" t="s">
        <v>49</v>
      </c>
      <c r="B43" s="37"/>
    </row>
    <row r="44" spans="1:8" ht="15.75" x14ac:dyDescent="0.25">
      <c r="A44" s="37" t="s">
        <v>50</v>
      </c>
      <c r="B44" s="37"/>
    </row>
    <row r="46" spans="1:8" ht="15.75" x14ac:dyDescent="0.25">
      <c r="A46" s="32"/>
      <c r="B46" s="32"/>
    </row>
    <row r="47" spans="1:8" ht="4.5" customHeight="1" x14ac:dyDescent="0.25"/>
    <row r="48" spans="1:8" x14ac:dyDescent="0.25">
      <c r="A48" s="33"/>
      <c r="B48" s="33"/>
    </row>
    <row r="49" spans="1:2" ht="5.25" customHeight="1" x14ac:dyDescent="0.25"/>
    <row r="50" spans="1:2" x14ac:dyDescent="0.25">
      <c r="A50" s="34"/>
      <c r="B50" s="34"/>
    </row>
  </sheetData>
  <mergeCells count="5">
    <mergeCell ref="D2:F2"/>
    <mergeCell ref="C4:D4"/>
    <mergeCell ref="A36:B36"/>
    <mergeCell ref="D36:E36"/>
    <mergeCell ref="D38:E38"/>
  </mergeCells>
  <pageMargins left="0.62" right="0.57999999999999996" top="0.56000000000000005" bottom="0.42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7030A0"/>
  </sheetPr>
  <dimension ref="A1"/>
  <sheetViews>
    <sheetView workbookViewId="0">
      <selection activeCell="K49" sqref="K4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FFFF00"/>
    <pageSetUpPr fitToPage="1"/>
  </sheetPr>
  <dimension ref="A1:T22"/>
  <sheetViews>
    <sheetView showGridLines="0" zoomScale="175" zoomScaleNormal="175" workbookViewId="0">
      <pane ySplit="1" topLeftCell="A2" activePane="bottomLeft" state="frozen"/>
      <selection pane="bottomLeft" activeCell="E18" sqref="E18"/>
    </sheetView>
  </sheetViews>
  <sheetFormatPr baseColWidth="10" defaultRowHeight="12.75" x14ac:dyDescent="0.2"/>
  <cols>
    <col min="1" max="1" width="8.7109375" style="2" customWidth="1"/>
    <col min="2" max="2" width="7.28515625" style="3" customWidth="1"/>
    <col min="3" max="3" width="12.85546875" customWidth="1"/>
    <col min="4" max="4" width="15" bestFit="1" customWidth="1"/>
    <col min="5" max="5" width="23.7109375" customWidth="1"/>
    <col min="6" max="6" width="9.7109375" style="1" customWidth="1"/>
    <col min="7" max="7" width="23.7109375" customWidth="1"/>
    <col min="8" max="8" width="6" style="3" customWidth="1"/>
    <col min="9" max="9" width="8.5703125" style="3" customWidth="1"/>
    <col min="10" max="10" width="7.140625" style="3" customWidth="1"/>
    <col min="11" max="11" width="8.7109375" customWidth="1"/>
    <col min="12" max="12" width="14.7109375" bestFit="1" customWidth="1"/>
    <col min="13" max="13" width="11.5703125" customWidth="1"/>
    <col min="14" max="14" width="8.7109375" customWidth="1"/>
    <col min="15" max="15" width="13.28515625" bestFit="1" customWidth="1"/>
    <col min="16" max="19" width="8.7109375" customWidth="1"/>
    <col min="20" max="20" width="11.42578125" customWidth="1"/>
  </cols>
  <sheetData>
    <row r="1" spans="1:20" ht="36.75" customHeight="1" thickBot="1" x14ac:dyDescent="0.25">
      <c r="A1" s="13" t="s">
        <v>1</v>
      </c>
      <c r="B1" s="11" t="s">
        <v>96</v>
      </c>
      <c r="C1" s="11" t="s">
        <v>7</v>
      </c>
      <c r="D1" s="11" t="s">
        <v>6</v>
      </c>
      <c r="E1" s="54" t="s">
        <v>8</v>
      </c>
      <c r="F1" s="11" t="s">
        <v>55</v>
      </c>
      <c r="G1" s="11" t="s">
        <v>26</v>
      </c>
      <c r="H1" s="25" t="s">
        <v>33</v>
      </c>
      <c r="I1" s="16" t="s">
        <v>22</v>
      </c>
      <c r="J1" s="26" t="s">
        <v>21</v>
      </c>
      <c r="K1" s="11" t="s">
        <v>11</v>
      </c>
      <c r="L1" s="14" t="s">
        <v>31</v>
      </c>
      <c r="M1" s="14" t="s">
        <v>62</v>
      </c>
      <c r="N1" s="14" t="s">
        <v>32</v>
      </c>
      <c r="O1" s="14" t="s">
        <v>13</v>
      </c>
      <c r="P1" s="14" t="s">
        <v>63</v>
      </c>
      <c r="Q1" s="14" t="s">
        <v>64</v>
      </c>
      <c r="R1" s="14" t="s">
        <v>34</v>
      </c>
      <c r="S1" s="14" t="s">
        <v>16</v>
      </c>
      <c r="T1" s="12" t="s">
        <v>52</v>
      </c>
    </row>
    <row r="2" spans="1:20" ht="15" customHeight="1" x14ac:dyDescent="0.2">
      <c r="A2" s="84">
        <v>43409</v>
      </c>
      <c r="B2" s="85">
        <v>15554</v>
      </c>
      <c r="C2" s="86">
        <v>2011070339</v>
      </c>
      <c r="D2" s="24" t="str">
        <f>_xlfn.IFNA(VLOOKUP(Tableau3[[#This Row],[SAP Code]],T_Produits[],3,FALSE),"-")</f>
        <v>-</v>
      </c>
      <c r="E2" s="77" t="str">
        <f>_xlfn.IFNA(VLOOKUP(Tableau3[[#This Row],[SAP Code]],T_Produits[],4,FALSE),"-")</f>
        <v>-</v>
      </c>
      <c r="F2" s="52" t="str">
        <f>_xlfn.IFNA(VLOOKUP(Tableau3[[#This Row],[SAP Code]],T_Produits[],5,FALSE),"-")</f>
        <v>-</v>
      </c>
      <c r="G2" s="77" t="s">
        <v>60</v>
      </c>
      <c r="H2" s="82">
        <v>2</v>
      </c>
      <c r="I2" s="81" t="s">
        <v>11</v>
      </c>
      <c r="J2" s="82" t="e">
        <f>IF(Tableau3[[#This Row],[Status]]="","",VLOOKUP(Tableau3[[#This Row],[SAP Code]],T_Produits[],IF(Tableau3[[#This Row],[Status]]="Client",11,10),FALSE))</f>
        <v>#N/A</v>
      </c>
      <c r="K2" s="81" t="s">
        <v>37</v>
      </c>
      <c r="L2" s="118" t="s">
        <v>69</v>
      </c>
      <c r="M2" s="88" t="s">
        <v>101</v>
      </c>
      <c r="N2" s="81" t="s">
        <v>75</v>
      </c>
      <c r="O2" s="81" t="s">
        <v>97</v>
      </c>
      <c r="P2" s="81">
        <v>69000</v>
      </c>
      <c r="Q2" s="81" t="s">
        <v>82</v>
      </c>
      <c r="R2" s="81" t="s">
        <v>39</v>
      </c>
      <c r="S2" s="81" t="s">
        <v>107</v>
      </c>
      <c r="T2" s="82">
        <v>150</v>
      </c>
    </row>
    <row r="3" spans="1:20" ht="15" customHeight="1" x14ac:dyDescent="0.2">
      <c r="A3" s="84">
        <v>43409</v>
      </c>
      <c r="B3" s="85">
        <v>15555</v>
      </c>
      <c r="C3" s="86">
        <v>2011070339</v>
      </c>
      <c r="D3" s="83" t="str">
        <f>_xlfn.IFNA(VLOOKUP(Tableau3[[#This Row],[SAP Code]],T_Produits[],3,FALSE),"-")</f>
        <v>-</v>
      </c>
      <c r="E3" s="78" t="str">
        <f>_xlfn.IFNA(VLOOKUP(Tableau3[[#This Row],[SAP Code]],T_Produits[],4,FALSE),"-")</f>
        <v>-</v>
      </c>
      <c r="F3" s="61" t="str">
        <f>_xlfn.IFNA(VLOOKUP(Tableau3[[#This Row],[SAP Code]],T_Produits[],5,FALSE),"-")</f>
        <v>-</v>
      </c>
      <c r="G3" s="78" t="s">
        <v>91</v>
      </c>
      <c r="H3" s="82">
        <v>1</v>
      </c>
      <c r="I3" s="81" t="s">
        <v>25</v>
      </c>
      <c r="J3" s="87" t="e">
        <f>IF(Tableau3[[#This Row],[Status]]="","",VLOOKUP(Tableau3[[#This Row],[SAP Code]],T_Produits[],IF(Tableau3[[#This Row],[Status]]="Client",11,10),FALSE))</f>
        <v>#N/A</v>
      </c>
      <c r="K3" s="81" t="s">
        <v>68</v>
      </c>
      <c r="L3" s="118" t="s">
        <v>104</v>
      </c>
      <c r="M3" s="88" t="s">
        <v>102</v>
      </c>
      <c r="N3" s="81" t="s">
        <v>74</v>
      </c>
      <c r="O3" s="81" t="s">
        <v>98</v>
      </c>
      <c r="P3" s="81">
        <v>75000</v>
      </c>
      <c r="Q3" s="81" t="s">
        <v>80</v>
      </c>
      <c r="R3" s="81" t="s">
        <v>39</v>
      </c>
      <c r="S3" s="81" t="s">
        <v>107</v>
      </c>
      <c r="T3" s="82">
        <v>160</v>
      </c>
    </row>
    <row r="4" spans="1:20" ht="15" customHeight="1" x14ac:dyDescent="0.2">
      <c r="A4" s="84">
        <v>43410</v>
      </c>
      <c r="B4" s="85">
        <v>15557</v>
      </c>
      <c r="C4" s="86">
        <v>2011070339</v>
      </c>
      <c r="D4" s="83" t="str">
        <f>_xlfn.IFNA(VLOOKUP(Tableau3[[#This Row],[SAP Code]],T_Produits[],3,FALSE),"-")</f>
        <v>-</v>
      </c>
      <c r="E4" s="78" t="str">
        <f>_xlfn.IFNA(VLOOKUP(Tableau3[[#This Row],[SAP Code]],T_Produits[],4,FALSE),"-")</f>
        <v>-</v>
      </c>
      <c r="F4" s="61" t="str">
        <f>_xlfn.IFNA(VLOOKUP(Tableau3[[#This Row],[SAP Code]],T_Produits[],5,FALSE),"-")</f>
        <v>-</v>
      </c>
      <c r="G4" s="78" t="s">
        <v>65</v>
      </c>
      <c r="H4" s="82">
        <v>1</v>
      </c>
      <c r="I4" s="81" t="s">
        <v>11</v>
      </c>
      <c r="J4" s="87" t="e">
        <f>IF(Tableau3[[#This Row],[Status]]="","",VLOOKUP(Tableau3[[#This Row],[SAP Code]],T_Produits[],IF(Tableau3[[#This Row],[Status]]="Client",11,10),FALSE))</f>
        <v>#N/A</v>
      </c>
      <c r="K4" s="81" t="s">
        <v>95</v>
      </c>
      <c r="L4" s="118" t="s">
        <v>105</v>
      </c>
      <c r="M4" s="88" t="s">
        <v>103</v>
      </c>
      <c r="N4" s="81" t="s">
        <v>100</v>
      </c>
      <c r="O4" s="81" t="s">
        <v>99</v>
      </c>
      <c r="P4" s="81">
        <v>33000</v>
      </c>
      <c r="Q4" s="81" t="s">
        <v>81</v>
      </c>
      <c r="R4" s="81" t="s">
        <v>39</v>
      </c>
      <c r="S4" s="81" t="s">
        <v>107</v>
      </c>
      <c r="T4" s="82">
        <v>170</v>
      </c>
    </row>
    <row r="5" spans="1:20" ht="15" customHeight="1" x14ac:dyDescent="0.2">
      <c r="A5" s="84">
        <v>43411</v>
      </c>
      <c r="B5" s="85">
        <v>15558</v>
      </c>
      <c r="C5" s="86">
        <v>2011070339</v>
      </c>
      <c r="D5" s="83" t="str">
        <f>_xlfn.IFNA(VLOOKUP(Tableau3[[#This Row],[SAP Code]],T_Produits[],3,FALSE),"-")</f>
        <v>-</v>
      </c>
      <c r="E5" s="78" t="str">
        <f>_xlfn.IFNA(VLOOKUP(Tableau3[[#This Row],[SAP Code]],T_Produits[],4,FALSE),"-")</f>
        <v>-</v>
      </c>
      <c r="F5" s="61" t="str">
        <f>_xlfn.IFNA(VLOOKUP(Tableau3[[#This Row],[SAP Code]],T_Produits[],5,FALSE),"-")</f>
        <v>-</v>
      </c>
      <c r="G5" s="78" t="s">
        <v>92</v>
      </c>
      <c r="H5" s="82">
        <v>5</v>
      </c>
      <c r="I5" s="81" t="s">
        <v>11</v>
      </c>
      <c r="J5" s="87" t="e">
        <f>IF(Tableau3[[#This Row],[Status]]="","",VLOOKUP(Tableau3[[#This Row],[SAP Code]],T_Produits[],IF(Tableau3[[#This Row],[Status]]="Client",11,10),FALSE))</f>
        <v>#N/A</v>
      </c>
      <c r="K5" s="81" t="s">
        <v>121</v>
      </c>
      <c r="L5" s="118" t="s">
        <v>122</v>
      </c>
      <c r="M5" s="88" t="s">
        <v>123</v>
      </c>
      <c r="N5" s="81" t="s">
        <v>124</v>
      </c>
      <c r="O5" s="81" t="s">
        <v>125</v>
      </c>
      <c r="P5" s="81">
        <v>33000</v>
      </c>
      <c r="Q5" s="81" t="s">
        <v>81</v>
      </c>
      <c r="R5" s="81" t="s">
        <v>39</v>
      </c>
      <c r="S5" s="81" t="s">
        <v>118</v>
      </c>
      <c r="T5" s="82">
        <v>250</v>
      </c>
    </row>
    <row r="6" spans="1:20" x14ac:dyDescent="0.2">
      <c r="B6" s="23"/>
      <c r="C6" s="5"/>
      <c r="D6" s="17"/>
      <c r="E6" s="17"/>
      <c r="F6" s="52"/>
      <c r="G6" s="17"/>
      <c r="H6"/>
      <c r="I6" s="21"/>
      <c r="J6"/>
      <c r="K6" s="3"/>
      <c r="L6" s="3"/>
      <c r="M6" s="3"/>
      <c r="N6" s="3"/>
      <c r="O6" s="3"/>
      <c r="P6" s="3"/>
      <c r="Q6" s="3"/>
      <c r="R6" s="3"/>
      <c r="S6" s="3"/>
    </row>
    <row r="7" spans="1:20" x14ac:dyDescent="0.2">
      <c r="B7" s="23"/>
      <c r="C7" s="5"/>
      <c r="D7" s="17"/>
      <c r="E7" s="17"/>
      <c r="F7" s="52"/>
      <c r="G7" s="17"/>
      <c r="H7"/>
      <c r="I7" s="21"/>
      <c r="J7"/>
      <c r="K7" s="3"/>
      <c r="L7" s="3"/>
      <c r="M7" s="3"/>
      <c r="N7" s="3"/>
      <c r="O7" s="3"/>
      <c r="P7" s="3"/>
      <c r="Q7" s="3"/>
      <c r="R7" s="3"/>
      <c r="S7" s="3"/>
    </row>
    <row r="8" spans="1:20" x14ac:dyDescent="0.2">
      <c r="B8" s="23"/>
      <c r="C8" s="5"/>
      <c r="D8" s="17"/>
      <c r="E8" s="17"/>
      <c r="F8" s="52"/>
      <c r="G8" s="17"/>
      <c r="H8"/>
      <c r="I8" s="21"/>
      <c r="J8"/>
      <c r="K8" s="3"/>
      <c r="L8" s="3"/>
      <c r="M8" s="3"/>
      <c r="N8" s="3"/>
      <c r="O8" s="3"/>
      <c r="P8" s="3"/>
      <c r="Q8" s="3"/>
      <c r="R8" s="3"/>
      <c r="S8" s="3"/>
    </row>
    <row r="9" spans="1:20" x14ac:dyDescent="0.2">
      <c r="B9" s="22"/>
    </row>
    <row r="10" spans="1:20" x14ac:dyDescent="0.2">
      <c r="B10" s="22"/>
    </row>
    <row r="11" spans="1:20" x14ac:dyDescent="0.2">
      <c r="B11" s="22"/>
    </row>
    <row r="12" spans="1:20" x14ac:dyDescent="0.2">
      <c r="B12" s="22"/>
    </row>
    <row r="13" spans="1:20" x14ac:dyDescent="0.2">
      <c r="B13" s="22"/>
    </row>
    <row r="14" spans="1:20" x14ac:dyDescent="0.2">
      <c r="B14" s="22"/>
    </row>
    <row r="15" spans="1:20" x14ac:dyDescent="0.2">
      <c r="B15" s="22"/>
    </row>
    <row r="16" spans="1:20" x14ac:dyDescent="0.2">
      <c r="B16" s="22"/>
    </row>
    <row r="17" spans="2:2" x14ac:dyDescent="0.2">
      <c r="B17" s="22"/>
    </row>
    <row r="18" spans="2:2" x14ac:dyDescent="0.2">
      <c r="B18" s="22"/>
    </row>
    <row r="19" spans="2:2" x14ac:dyDescent="0.2">
      <c r="B19" s="22"/>
    </row>
    <row r="20" spans="2:2" x14ac:dyDescent="0.2">
      <c r="B20" s="22"/>
    </row>
    <row r="21" spans="2:2" x14ac:dyDescent="0.2">
      <c r="B21" s="22"/>
    </row>
    <row r="22" spans="2:2" x14ac:dyDescent="0.2">
      <c r="B22" s="22"/>
    </row>
  </sheetData>
  <sheetProtection formatCells="0" formatColumns="0" formatRows="0" autoFilter="0"/>
  <dataValidations count="1">
    <dataValidation type="list" allowBlank="1" showInputMessage="1" showErrorMessage="1" sqref="I2:I5" xr:uid="{00000000-0002-0000-0600-000000000000}">
      <formula1>"Agent,Client"</formula1>
    </dataValidation>
  </dataValidations>
  <hyperlinks>
    <hyperlink ref="L2" r:id="rId1" xr:uid="{00000000-0004-0000-0600-000000000000}"/>
    <hyperlink ref="L3" r:id="rId2" xr:uid="{00000000-0004-0000-0600-000001000000}"/>
    <hyperlink ref="L4" r:id="rId3" xr:uid="{00000000-0004-0000-0600-000002000000}"/>
    <hyperlink ref="L5" r:id="rId4" xr:uid="{00000000-0004-0000-0600-000003000000}"/>
  </hyperlinks>
  <pageMargins left="0.78740157499999996" right="0.78740157499999996" top="0.984251969" bottom="0.984251969" header="0.4921259845" footer="0.4921259845"/>
  <pageSetup paperSize="9" scale="10" orientation="landscape" r:id="rId5"/>
  <headerFooter alignWithMargins="0">
    <oddHeader>&amp;A</oddHeader>
    <oddFooter>Page &amp;P</oddFooter>
  </headerFooter>
  <drawing r:id="rId6"/>
  <tableParts count="1">
    <tablePart r:id="rId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2:M50"/>
  <sheetViews>
    <sheetView workbookViewId="0">
      <selection activeCell="H20" sqref="H20"/>
    </sheetView>
  </sheetViews>
  <sheetFormatPr baseColWidth="10" defaultRowHeight="15" x14ac:dyDescent="0.25"/>
  <cols>
    <col min="1" max="1" width="20.28515625" style="27" customWidth="1"/>
    <col min="2" max="2" width="17.140625" style="27" customWidth="1"/>
    <col min="3" max="3" width="17.42578125" style="27" customWidth="1"/>
    <col min="4" max="4" width="12.28515625" style="27" customWidth="1"/>
    <col min="5" max="5" width="10.42578125" style="27" customWidth="1"/>
    <col min="6" max="6" width="13" style="27" customWidth="1"/>
    <col min="7" max="7" width="5.7109375" style="27" customWidth="1"/>
    <col min="8" max="8" width="27.140625" style="27" customWidth="1"/>
    <col min="9" max="16384" width="11.42578125" style="27"/>
  </cols>
  <sheetData>
    <row r="2" spans="1:6" ht="23.25" x14ac:dyDescent="0.25">
      <c r="D2" s="146" t="s">
        <v>43</v>
      </c>
      <c r="E2" s="147"/>
      <c r="F2" s="148"/>
    </row>
    <row r="3" spans="1:6" ht="15.75" thickBot="1" x14ac:dyDescent="0.3"/>
    <row r="4" spans="1:6" ht="16.5" thickBot="1" x14ac:dyDescent="0.3">
      <c r="C4" s="157" t="s">
        <v>94</v>
      </c>
      <c r="D4" s="158"/>
      <c r="E4" s="95"/>
      <c r="F4" s="96"/>
    </row>
    <row r="5" spans="1:6" ht="7.5" customHeight="1" thickBot="1" x14ac:dyDescent="0.3"/>
    <row r="6" spans="1:6" x14ac:dyDescent="0.25">
      <c r="A6" s="41" t="s">
        <v>35</v>
      </c>
      <c r="B6" s="42"/>
      <c r="C6" s="42"/>
      <c r="D6" s="43" t="s">
        <v>36</v>
      </c>
      <c r="E6" s="44"/>
      <c r="F6" s="45"/>
    </row>
    <row r="7" spans="1:6" x14ac:dyDescent="0.25">
      <c r="A7" s="46" t="s">
        <v>38</v>
      </c>
      <c r="B7" s="28"/>
      <c r="C7" s="28"/>
      <c r="D7" s="29" t="s">
        <v>38</v>
      </c>
      <c r="E7" s="76"/>
      <c r="F7" s="47"/>
    </row>
    <row r="8" spans="1:6" x14ac:dyDescent="0.25">
      <c r="A8" s="46"/>
      <c r="B8" s="28"/>
      <c r="C8" s="28"/>
      <c r="D8" s="28"/>
      <c r="E8" s="39"/>
      <c r="F8" s="47"/>
    </row>
    <row r="9" spans="1:6" x14ac:dyDescent="0.25">
      <c r="A9" s="46"/>
      <c r="B9" s="28"/>
      <c r="C9" s="28"/>
      <c r="D9" s="28"/>
      <c r="E9" s="90"/>
      <c r="F9" s="47"/>
    </row>
    <row r="10" spans="1:6" x14ac:dyDescent="0.25">
      <c r="A10" s="67" t="s">
        <v>87</v>
      </c>
      <c r="B10" s="28"/>
      <c r="C10" s="28"/>
      <c r="D10" s="68" t="s">
        <v>87</v>
      </c>
      <c r="E10" s="90"/>
      <c r="F10" s="47"/>
    </row>
    <row r="11" spans="1:6" ht="5.25" customHeight="1" x14ac:dyDescent="0.25">
      <c r="A11" s="46"/>
      <c r="B11" s="28"/>
      <c r="C11" s="28"/>
      <c r="D11" s="28"/>
      <c r="E11" s="91"/>
      <c r="F11" s="47"/>
    </row>
    <row r="12" spans="1:6" x14ac:dyDescent="0.25">
      <c r="A12" s="46" t="s">
        <v>35</v>
      </c>
      <c r="B12" s="30"/>
      <c r="C12" s="28"/>
      <c r="D12" s="29" t="s">
        <v>36</v>
      </c>
      <c r="E12" s="90"/>
      <c r="F12" s="47"/>
    </row>
    <row r="13" spans="1:6" x14ac:dyDescent="0.25">
      <c r="A13" s="46" t="s">
        <v>40</v>
      </c>
      <c r="B13" s="30"/>
      <c r="C13" s="28"/>
      <c r="D13" s="29" t="s">
        <v>40</v>
      </c>
      <c r="E13" s="90"/>
      <c r="F13" s="47"/>
    </row>
    <row r="14" spans="1:6" ht="3.75" customHeight="1" x14ac:dyDescent="0.25">
      <c r="A14" s="46"/>
      <c r="B14" s="28"/>
      <c r="C14" s="28"/>
      <c r="D14" s="28"/>
      <c r="E14" s="90"/>
      <c r="F14" s="47"/>
    </row>
    <row r="15" spans="1:6" x14ac:dyDescent="0.25">
      <c r="A15" s="48" t="s">
        <v>41</v>
      </c>
      <c r="B15" s="30"/>
      <c r="C15" s="28"/>
      <c r="D15" s="31" t="s">
        <v>41</v>
      </c>
      <c r="E15" s="90"/>
      <c r="F15" s="47"/>
    </row>
    <row r="16" spans="1:6" ht="15" customHeight="1" x14ac:dyDescent="0.25">
      <c r="A16" s="48"/>
      <c r="B16" s="28"/>
      <c r="C16" s="28"/>
      <c r="D16" s="28"/>
      <c r="E16" s="90"/>
      <c r="F16" s="47"/>
    </row>
    <row r="17" spans="1:13" ht="15.75" thickBot="1" x14ac:dyDescent="0.3">
      <c r="A17" s="63" t="s">
        <v>93</v>
      </c>
      <c r="B17" s="62"/>
      <c r="C17" s="49"/>
      <c r="D17" s="64" t="s">
        <v>42</v>
      </c>
      <c r="E17" s="92"/>
      <c r="F17" s="50"/>
    </row>
    <row r="18" spans="1:13" ht="12" customHeight="1" thickBot="1" x14ac:dyDescent="0.3">
      <c r="A18" s="56"/>
      <c r="B18" s="56"/>
      <c r="C18" s="56"/>
      <c r="D18" s="56"/>
      <c r="E18" s="56"/>
      <c r="F18" s="57"/>
    </row>
    <row r="19" spans="1:13" ht="30" customHeight="1" thickBot="1" x14ac:dyDescent="0.3">
      <c r="A19" s="97" t="s">
        <v>44</v>
      </c>
      <c r="B19" s="97" t="s">
        <v>59</v>
      </c>
      <c r="C19" s="103" t="s">
        <v>108</v>
      </c>
      <c r="D19" s="98" t="s">
        <v>45</v>
      </c>
      <c r="E19" s="98" t="s">
        <v>46</v>
      </c>
      <c r="F19" s="99" t="s">
        <v>47</v>
      </c>
      <c r="H19" s="38"/>
    </row>
    <row r="20" spans="1:13" ht="18.75" customHeight="1" x14ac:dyDescent="0.25">
      <c r="A20" s="69"/>
      <c r="B20" s="70"/>
      <c r="C20" s="79"/>
      <c r="D20" s="71"/>
      <c r="E20" s="71"/>
      <c r="F20" s="72"/>
    </row>
    <row r="21" spans="1:13" ht="18.75" customHeight="1" x14ac:dyDescent="0.25">
      <c r="A21" s="58"/>
      <c r="B21" s="55"/>
      <c r="C21" s="80"/>
      <c r="D21" s="35"/>
      <c r="E21" s="35"/>
      <c r="F21" s="59"/>
    </row>
    <row r="22" spans="1:13" ht="18.75" customHeight="1" x14ac:dyDescent="0.25">
      <c r="A22" s="58"/>
      <c r="B22" s="55"/>
      <c r="C22" s="80"/>
      <c r="D22" s="35"/>
      <c r="E22" s="35"/>
      <c r="F22" s="59"/>
    </row>
    <row r="23" spans="1:13" ht="18.75" customHeight="1" x14ac:dyDescent="0.25">
      <c r="A23" s="58"/>
      <c r="B23" s="55"/>
      <c r="C23" s="80"/>
      <c r="D23" s="35"/>
      <c r="E23" s="35"/>
      <c r="F23" s="59"/>
    </row>
    <row r="24" spans="1:13" ht="18.75" customHeight="1" x14ac:dyDescent="0.25">
      <c r="A24" s="58"/>
      <c r="B24" s="55"/>
      <c r="C24" s="80"/>
      <c r="D24" s="35"/>
      <c r="E24" s="35"/>
      <c r="F24" s="59"/>
      <c r="M24" s="89"/>
    </row>
    <row r="25" spans="1:13" ht="18.75" customHeight="1" x14ac:dyDescent="0.25">
      <c r="A25" s="58"/>
      <c r="B25" s="55"/>
      <c r="C25" s="80"/>
      <c r="D25" s="35"/>
      <c r="E25" s="35"/>
      <c r="F25" s="59"/>
    </row>
    <row r="26" spans="1:13" ht="18.75" customHeight="1" x14ac:dyDescent="0.25">
      <c r="A26" s="58"/>
      <c r="B26" s="55"/>
      <c r="C26" s="80"/>
      <c r="D26" s="35"/>
      <c r="E26" s="35"/>
      <c r="F26" s="59"/>
    </row>
    <row r="27" spans="1:13" ht="18.75" customHeight="1" x14ac:dyDescent="0.25">
      <c r="A27" s="58"/>
      <c r="B27" s="55"/>
      <c r="C27" s="80"/>
      <c r="D27" s="35"/>
      <c r="E27" s="35"/>
      <c r="F27" s="59"/>
    </row>
    <row r="28" spans="1:13" ht="18.75" customHeight="1" x14ac:dyDescent="0.25">
      <c r="A28" s="58"/>
      <c r="B28" s="55"/>
      <c r="C28" s="80"/>
      <c r="D28" s="35"/>
      <c r="E28" s="35"/>
      <c r="F28" s="59"/>
    </row>
    <row r="29" spans="1:13" ht="18.75" customHeight="1" x14ac:dyDescent="0.25">
      <c r="A29" s="58"/>
      <c r="B29" s="55"/>
      <c r="C29" s="80"/>
      <c r="D29" s="35"/>
      <c r="E29" s="35"/>
      <c r="F29" s="59"/>
    </row>
    <row r="30" spans="1:13" ht="18.75" customHeight="1" x14ac:dyDescent="0.25">
      <c r="A30" s="58"/>
      <c r="B30" s="55"/>
      <c r="C30" s="80"/>
      <c r="D30" s="35"/>
      <c r="E30" s="35"/>
      <c r="F30" s="59"/>
      <c r="I30" s="114"/>
    </row>
    <row r="31" spans="1:13" ht="18.75" customHeight="1" x14ac:dyDescent="0.25">
      <c r="A31" s="58"/>
      <c r="B31" s="55"/>
      <c r="C31" s="80"/>
      <c r="D31" s="35"/>
      <c r="E31" s="35"/>
      <c r="F31" s="59"/>
    </row>
    <row r="32" spans="1:13" ht="18.75" customHeight="1" x14ac:dyDescent="0.25">
      <c r="A32" s="58"/>
      <c r="B32" s="55"/>
      <c r="C32" s="80"/>
      <c r="D32" s="35"/>
      <c r="E32" s="35"/>
      <c r="F32" s="59"/>
    </row>
    <row r="33" spans="1:8" ht="18.75" customHeight="1" x14ac:dyDescent="0.25">
      <c r="A33" s="58"/>
      <c r="B33" s="55"/>
      <c r="C33" s="80"/>
      <c r="D33" s="35"/>
      <c r="E33" s="35"/>
      <c r="F33" s="59"/>
    </row>
    <row r="34" spans="1:8" ht="18.75" customHeight="1" x14ac:dyDescent="0.25">
      <c r="A34" s="58"/>
      <c r="B34" s="55"/>
      <c r="C34" s="80"/>
      <c r="D34" s="35"/>
      <c r="E34" s="35"/>
      <c r="F34" s="59"/>
    </row>
    <row r="35" spans="1:8" ht="18.75" customHeight="1" thickBot="1" x14ac:dyDescent="0.3">
      <c r="A35" s="113"/>
      <c r="B35" s="104"/>
      <c r="C35" s="105"/>
      <c r="D35" s="106"/>
      <c r="E35" s="106"/>
      <c r="F35" s="107"/>
      <c r="H35" s="38"/>
    </row>
    <row r="36" spans="1:8" ht="18.75" customHeight="1" thickBot="1" x14ac:dyDescent="0.3">
      <c r="A36" s="151" t="s">
        <v>109</v>
      </c>
      <c r="B36" s="152"/>
      <c r="C36" s="117">
        <f>SUM(C20:C35)</f>
        <v>0</v>
      </c>
      <c r="D36" s="153" t="s">
        <v>112</v>
      </c>
      <c r="E36" s="154"/>
      <c r="F36" s="112">
        <f>SUM(F20:F35)</f>
        <v>0</v>
      </c>
      <c r="H36" s="38"/>
    </row>
    <row r="37" spans="1:8" ht="15.75" thickBot="1" x14ac:dyDescent="0.3">
      <c r="C37" s="110" t="s">
        <v>106</v>
      </c>
      <c r="D37" s="109"/>
      <c r="E37" s="73">
        <v>1</v>
      </c>
      <c r="F37" s="108"/>
    </row>
    <row r="38" spans="1:8" ht="16.5" thickBot="1" x14ac:dyDescent="0.3">
      <c r="D38" s="159" t="s">
        <v>111</v>
      </c>
      <c r="E38" s="160"/>
      <c r="F38" s="111">
        <f>F36+F37</f>
        <v>0</v>
      </c>
    </row>
    <row r="39" spans="1:8" x14ac:dyDescent="0.25">
      <c r="E39" s="74"/>
      <c r="F39" s="75"/>
    </row>
    <row r="40" spans="1:8" ht="15.75" x14ac:dyDescent="0.25">
      <c r="A40" s="36" t="s">
        <v>48</v>
      </c>
      <c r="B40" s="36"/>
    </row>
    <row r="41" spans="1:8" ht="15.75" x14ac:dyDescent="0.25">
      <c r="A41" s="37" t="s">
        <v>58</v>
      </c>
      <c r="B41" s="37"/>
    </row>
    <row r="42" spans="1:8" ht="11.25" customHeight="1" x14ac:dyDescent="0.25">
      <c r="A42" s="37"/>
      <c r="B42" s="37"/>
    </row>
    <row r="43" spans="1:8" ht="15.75" x14ac:dyDescent="0.25">
      <c r="A43" s="37" t="s">
        <v>49</v>
      </c>
      <c r="B43" s="37"/>
    </row>
    <row r="44" spans="1:8" ht="15.75" x14ac:dyDescent="0.25">
      <c r="A44" s="37" t="s">
        <v>50</v>
      </c>
      <c r="B44" s="37"/>
    </row>
    <row r="46" spans="1:8" ht="15.75" x14ac:dyDescent="0.25">
      <c r="A46" s="32"/>
      <c r="B46" s="32"/>
    </row>
    <row r="47" spans="1:8" ht="4.5" customHeight="1" x14ac:dyDescent="0.25"/>
    <row r="48" spans="1:8" x14ac:dyDescent="0.25">
      <c r="A48" s="33"/>
      <c r="B48" s="33"/>
    </row>
    <row r="49" spans="1:2" ht="5.25" customHeight="1" x14ac:dyDescent="0.25"/>
    <row r="50" spans="1:2" x14ac:dyDescent="0.25">
      <c r="A50" s="34"/>
      <c r="B50" s="34"/>
    </row>
  </sheetData>
  <mergeCells count="5">
    <mergeCell ref="D2:F2"/>
    <mergeCell ref="C4:D4"/>
    <mergeCell ref="D36:E36"/>
    <mergeCell ref="D38:E38"/>
    <mergeCell ref="A36:B36"/>
  </mergeCells>
  <pageMargins left="0.62" right="0.57999999999999996" top="0.56000000000000005" bottom="0.4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      Liste Produit      </vt:lpstr>
      <vt:lpstr>--- --- --- ---</vt:lpstr>
      <vt:lpstr>      Entrée      </vt:lpstr>
      <vt:lpstr>      Sortie      </vt:lpstr>
      <vt:lpstr>     BL      </vt:lpstr>
      <vt:lpstr>--------------</vt:lpstr>
      <vt:lpstr>     Devis     </vt:lpstr>
      <vt:lpstr>Feuille Devis</vt:lpstr>
      <vt:lpstr>'     BL      '!Impression_des_titres</vt:lpstr>
      <vt:lpstr>'Feuille Devis'!Impression_des_titres</vt:lpstr>
      <vt:lpstr>'     BL     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2018-11-25T19:47:40Z</cp:lastPrinted>
  <dcterms:created xsi:type="dcterms:W3CDTF">2000-09-25T07:10:55Z</dcterms:created>
  <dcterms:modified xsi:type="dcterms:W3CDTF">2018-12-02T06:42:21Z</dcterms:modified>
</cp:coreProperties>
</file>