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drawings/drawing13.xml" ContentType="application/vnd.openxmlformats-officedocument.drawing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bookViews>
    <workbookView xWindow="5925" yWindow="390" windowWidth="5700" windowHeight="6075" tabRatio="816"/>
  </bookViews>
  <sheets>
    <sheet name="Janvier" sheetId="14" r:id="rId1"/>
    <sheet name="Février" sheetId="15" r:id="rId2"/>
    <sheet name="Mars" sheetId="16" r:id="rId3"/>
    <sheet name="Avril" sheetId="17" r:id="rId4"/>
    <sheet name="Mai" sheetId="18" r:id="rId5"/>
    <sheet name="Juin" sheetId="19" r:id="rId6"/>
    <sheet name="Juillet" sheetId="20" r:id="rId7"/>
    <sheet name="Aout" sheetId="21" r:id="rId8"/>
    <sheet name="Septembre" sheetId="22" r:id="rId9"/>
    <sheet name="Octobre" sheetId="23" r:id="rId10"/>
    <sheet name="Novembre" sheetId="24" r:id="rId11"/>
    <sheet name="Decembre" sheetId="25" r:id="rId12"/>
    <sheet name="Chiffres" sheetId="13" r:id="rId13"/>
  </sheets>
  <definedNames>
    <definedName name="_xlnm._FilterDatabase" localSheetId="7" hidden="1">Aout!$C$1:$E$84</definedName>
    <definedName name="_xlnm._FilterDatabase" localSheetId="3" hidden="1">Avril!$C$1:$E$84</definedName>
    <definedName name="_xlnm._FilterDatabase" localSheetId="12" hidden="1">Chiffres!#REF!</definedName>
    <definedName name="_xlnm._FilterDatabase" localSheetId="11" hidden="1">Decembre!$A$1:$E$1</definedName>
    <definedName name="_xlnm._FilterDatabase" localSheetId="1" hidden="1">Février!$C$1:$E$84</definedName>
    <definedName name="_xlnm._FilterDatabase" localSheetId="0" hidden="1">Janvier!$C$1:$E$84</definedName>
    <definedName name="_xlnm._FilterDatabase" localSheetId="6" hidden="1">Juillet!$C$1:$E$84</definedName>
    <definedName name="_xlnm._FilterDatabase" localSheetId="5" hidden="1">Juin!$C$1:$E$84</definedName>
    <definedName name="_xlnm._FilterDatabase" localSheetId="4" hidden="1">Mai!$C$1:$E$84</definedName>
    <definedName name="_xlnm._FilterDatabase" localSheetId="2" hidden="1">Mars!$C$1:$E$84</definedName>
    <definedName name="_xlnm._FilterDatabase" localSheetId="10" hidden="1">Novembre!$A$1:$E$1</definedName>
    <definedName name="_xlnm._FilterDatabase" localSheetId="9" hidden="1">Octobre!$A$1:$E$1</definedName>
    <definedName name="_xlnm._FilterDatabase" localSheetId="8" hidden="1">Septembre!$A$1:$E$1</definedName>
  </definedNames>
  <calcPr calcId="162913" concurrentCalc="0"/>
  <fileRecoveryPr autoRecover="0"/>
</workbook>
</file>

<file path=xl/calcChain.xml><?xml version="1.0" encoding="utf-8"?>
<calcChain xmlns="http://schemas.openxmlformats.org/spreadsheetml/2006/main">
  <c r="C3" i="13" l="1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D3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E3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F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G3" i="13"/>
  <c r="G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H3" i="13"/>
  <c r="H4" i="13"/>
  <c r="H5" i="13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I3" i="13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J3" i="13"/>
  <c r="J4" i="13"/>
  <c r="J5" i="13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K3" i="13"/>
  <c r="K4" i="13"/>
  <c r="K5" i="13"/>
  <c r="K6" i="13"/>
  <c r="K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L3" i="13"/>
  <c r="L4" i="13"/>
  <c r="L5" i="13"/>
  <c r="L6" i="13"/>
  <c r="L7" i="13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M3" i="13"/>
  <c r="M4" i="13"/>
  <c r="M5" i="13"/>
  <c r="M6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N3" i="13"/>
  <c r="N4" i="13"/>
  <c r="N5" i="13"/>
  <c r="N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O41" i="13"/>
  <c r="N2" i="13"/>
  <c r="M2" i="13"/>
  <c r="L2" i="13"/>
  <c r="K2" i="13"/>
  <c r="J2" i="13"/>
  <c r="I2" i="13"/>
  <c r="H2" i="13"/>
  <c r="G2" i="13"/>
  <c r="F2" i="13"/>
  <c r="E2" i="13"/>
  <c r="D2" i="13"/>
  <c r="C2" i="13"/>
  <c r="M64" i="24"/>
  <c r="M65" i="24"/>
  <c r="M66" i="24"/>
  <c r="M67" i="24"/>
  <c r="M64" i="23"/>
  <c r="M65" i="23"/>
  <c r="M66" i="23"/>
  <c r="M67" i="23"/>
  <c r="M64" i="22"/>
  <c r="M65" i="22"/>
  <c r="M66" i="22"/>
  <c r="M67" i="22"/>
  <c r="M64" i="21"/>
  <c r="M65" i="21"/>
  <c r="M66" i="21"/>
  <c r="M67" i="21"/>
  <c r="M64" i="20"/>
  <c r="M65" i="20"/>
  <c r="M66" i="20"/>
  <c r="M67" i="20"/>
  <c r="M64" i="19"/>
  <c r="M65" i="19"/>
  <c r="M66" i="19"/>
  <c r="M67" i="19"/>
  <c r="M64" i="18"/>
  <c r="M65" i="18"/>
  <c r="M66" i="18"/>
  <c r="M67" i="18"/>
  <c r="M64" i="17"/>
  <c r="M65" i="17"/>
  <c r="M66" i="17"/>
  <c r="M67" i="17"/>
  <c r="M64" i="16"/>
  <c r="M65" i="16"/>
  <c r="M66" i="16"/>
  <c r="M67" i="16"/>
  <c r="M64" i="15"/>
  <c r="M65" i="15"/>
  <c r="M66" i="15"/>
  <c r="M67" i="15"/>
  <c r="M64" i="14"/>
  <c r="M65" i="14"/>
  <c r="M66" i="14"/>
  <c r="M67" i="14"/>
  <c r="M2" i="14"/>
  <c r="M3" i="14"/>
  <c r="M4" i="14"/>
  <c r="M5" i="14"/>
  <c r="M6" i="14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23" i="14"/>
  <c r="M24" i="14"/>
  <c r="M25" i="14"/>
  <c r="M26" i="14"/>
  <c r="M27" i="14"/>
  <c r="M28" i="14"/>
  <c r="M29" i="14"/>
  <c r="M30" i="14"/>
  <c r="M31" i="14"/>
  <c r="M32" i="14"/>
  <c r="M33" i="14"/>
  <c r="M34" i="14"/>
  <c r="M35" i="14"/>
  <c r="M36" i="14"/>
  <c r="M37" i="14"/>
  <c r="M38" i="14"/>
  <c r="M39" i="14"/>
  <c r="M40" i="14"/>
  <c r="M41" i="14"/>
  <c r="M42" i="14"/>
  <c r="M43" i="14"/>
  <c r="M44" i="14"/>
  <c r="M45" i="14"/>
  <c r="M46" i="14"/>
  <c r="M47" i="14"/>
  <c r="M48" i="14"/>
  <c r="M49" i="14"/>
  <c r="M50" i="14"/>
  <c r="M51" i="14"/>
  <c r="M52" i="14"/>
  <c r="M53" i="14"/>
  <c r="M54" i="14"/>
  <c r="M55" i="14"/>
  <c r="M56" i="14"/>
  <c r="M57" i="14"/>
  <c r="M58" i="14"/>
  <c r="M59" i="14"/>
  <c r="M60" i="14"/>
  <c r="M61" i="14"/>
  <c r="M62" i="14"/>
  <c r="M63" i="14"/>
  <c r="M68" i="14"/>
  <c r="M69" i="14"/>
  <c r="M70" i="14"/>
  <c r="M71" i="14"/>
  <c r="M72" i="14"/>
  <c r="M73" i="14"/>
  <c r="M74" i="14"/>
  <c r="M75" i="14"/>
  <c r="M76" i="14"/>
  <c r="M77" i="14"/>
  <c r="M78" i="14"/>
  <c r="M79" i="14"/>
  <c r="M80" i="14"/>
  <c r="M81" i="14"/>
  <c r="M82" i="14"/>
  <c r="M83" i="14"/>
  <c r="M84" i="14"/>
  <c r="K86" i="14"/>
  <c r="L86" i="14"/>
  <c r="M86" i="14"/>
  <c r="M2" i="15"/>
  <c r="M3" i="15"/>
  <c r="M4" i="15"/>
  <c r="M5" i="15"/>
  <c r="M6" i="15"/>
  <c r="M7" i="15"/>
  <c r="M8" i="15"/>
  <c r="M9" i="15"/>
  <c r="M10" i="15"/>
  <c r="M11" i="15"/>
  <c r="M12" i="15"/>
  <c r="M13" i="15"/>
  <c r="M14" i="15"/>
  <c r="M15" i="15"/>
  <c r="M16" i="15"/>
  <c r="M17" i="15"/>
  <c r="M18" i="15"/>
  <c r="M19" i="15"/>
  <c r="M20" i="15"/>
  <c r="M21" i="15"/>
  <c r="M22" i="15"/>
  <c r="M23" i="15"/>
  <c r="M24" i="15"/>
  <c r="M25" i="15"/>
  <c r="M26" i="15"/>
  <c r="M27" i="15"/>
  <c r="M28" i="15"/>
  <c r="M29" i="15"/>
  <c r="M30" i="15"/>
  <c r="M31" i="15"/>
  <c r="M32" i="15"/>
  <c r="M33" i="15"/>
  <c r="M34" i="15"/>
  <c r="M35" i="15"/>
  <c r="M36" i="15"/>
  <c r="M37" i="15"/>
  <c r="M38" i="15"/>
  <c r="M39" i="15"/>
  <c r="M40" i="15"/>
  <c r="M41" i="15"/>
  <c r="M42" i="15"/>
  <c r="M43" i="15"/>
  <c r="M44" i="15"/>
  <c r="M45" i="15"/>
  <c r="M46" i="15"/>
  <c r="M47" i="15"/>
  <c r="M48" i="15"/>
  <c r="M49" i="15"/>
  <c r="M50" i="15"/>
  <c r="M51" i="15"/>
  <c r="M52" i="15"/>
  <c r="M53" i="15"/>
  <c r="M54" i="15"/>
  <c r="M55" i="15"/>
  <c r="M56" i="15"/>
  <c r="M57" i="15"/>
  <c r="M58" i="15"/>
  <c r="M59" i="15"/>
  <c r="M60" i="15"/>
  <c r="M61" i="15"/>
  <c r="M62" i="15"/>
  <c r="M63" i="15"/>
  <c r="M68" i="15"/>
  <c r="M69" i="15"/>
  <c r="M70" i="15"/>
  <c r="M71" i="15"/>
  <c r="M72" i="15"/>
  <c r="M73" i="15"/>
  <c r="M74" i="15"/>
  <c r="M75" i="15"/>
  <c r="M76" i="15"/>
  <c r="M77" i="15"/>
  <c r="M78" i="15"/>
  <c r="M79" i="15"/>
  <c r="M80" i="15"/>
  <c r="M81" i="15"/>
  <c r="M82" i="15"/>
  <c r="M83" i="15"/>
  <c r="M84" i="15"/>
  <c r="K86" i="15"/>
  <c r="L86" i="15"/>
  <c r="M86" i="15"/>
  <c r="M2" i="16"/>
  <c r="M3" i="16"/>
  <c r="M4" i="16"/>
  <c r="M5" i="16"/>
  <c r="M6" i="16"/>
  <c r="M7" i="16"/>
  <c r="M8" i="16"/>
  <c r="M9" i="16"/>
  <c r="M10" i="16"/>
  <c r="M11" i="16"/>
  <c r="M12" i="16"/>
  <c r="M13" i="16"/>
  <c r="M14" i="16"/>
  <c r="M15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2" i="16"/>
  <c r="M43" i="16"/>
  <c r="M44" i="16"/>
  <c r="M45" i="16"/>
  <c r="M46" i="16"/>
  <c r="M47" i="16"/>
  <c r="M48" i="16"/>
  <c r="M49" i="16"/>
  <c r="M50" i="16"/>
  <c r="M51" i="16"/>
  <c r="M52" i="16"/>
  <c r="M53" i="16"/>
  <c r="M54" i="16"/>
  <c r="M55" i="16"/>
  <c r="M56" i="16"/>
  <c r="M57" i="16"/>
  <c r="M58" i="16"/>
  <c r="M59" i="16"/>
  <c r="M60" i="16"/>
  <c r="M61" i="16"/>
  <c r="M62" i="16"/>
  <c r="M63" i="16"/>
  <c r="M68" i="16"/>
  <c r="M69" i="16"/>
  <c r="M70" i="16"/>
  <c r="M71" i="16"/>
  <c r="M72" i="16"/>
  <c r="M73" i="16"/>
  <c r="M74" i="16"/>
  <c r="M75" i="16"/>
  <c r="M76" i="16"/>
  <c r="M77" i="16"/>
  <c r="M78" i="16"/>
  <c r="M79" i="16"/>
  <c r="M80" i="16"/>
  <c r="M81" i="16"/>
  <c r="M82" i="16"/>
  <c r="M83" i="16"/>
  <c r="M84" i="16"/>
  <c r="K86" i="16"/>
  <c r="L86" i="16"/>
  <c r="M86" i="16"/>
  <c r="M2" i="17"/>
  <c r="M3" i="17"/>
  <c r="M4" i="17"/>
  <c r="M5" i="17"/>
  <c r="M6" i="17"/>
  <c r="M7" i="17"/>
  <c r="M8" i="17"/>
  <c r="M9" i="17"/>
  <c r="M10" i="17"/>
  <c r="M11" i="17"/>
  <c r="M12" i="17"/>
  <c r="M13" i="17"/>
  <c r="M14" i="17"/>
  <c r="M15" i="17"/>
  <c r="M16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8" i="17"/>
  <c r="M69" i="17"/>
  <c r="M70" i="17"/>
  <c r="M71" i="17"/>
  <c r="M72" i="17"/>
  <c r="M73" i="17"/>
  <c r="M74" i="17"/>
  <c r="M75" i="17"/>
  <c r="M76" i="17"/>
  <c r="M77" i="17"/>
  <c r="M78" i="17"/>
  <c r="M79" i="17"/>
  <c r="M80" i="17"/>
  <c r="M81" i="17"/>
  <c r="M82" i="17"/>
  <c r="M83" i="17"/>
  <c r="M84" i="17"/>
  <c r="K86" i="17"/>
  <c r="L86" i="17"/>
  <c r="M86" i="17"/>
  <c r="M2" i="18"/>
  <c r="M3" i="18"/>
  <c r="M4" i="18"/>
  <c r="M5" i="18"/>
  <c r="M6" i="18"/>
  <c r="M7" i="18"/>
  <c r="M8" i="18"/>
  <c r="M9" i="18"/>
  <c r="M10" i="18"/>
  <c r="M11" i="18"/>
  <c r="M12" i="18"/>
  <c r="M13" i="18"/>
  <c r="M14" i="18"/>
  <c r="M15" i="18"/>
  <c r="M16" i="18"/>
  <c r="M17" i="18"/>
  <c r="M18" i="18"/>
  <c r="M19" i="18"/>
  <c r="M20" i="18"/>
  <c r="M21" i="18"/>
  <c r="M22" i="18"/>
  <c r="M23" i="18"/>
  <c r="M24" i="18"/>
  <c r="M25" i="18"/>
  <c r="M26" i="18"/>
  <c r="M27" i="18"/>
  <c r="M28" i="18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47" i="18"/>
  <c r="M48" i="18"/>
  <c r="M49" i="18"/>
  <c r="M50" i="18"/>
  <c r="M51" i="18"/>
  <c r="M52" i="18"/>
  <c r="M53" i="18"/>
  <c r="M54" i="18"/>
  <c r="M55" i="18"/>
  <c r="M56" i="18"/>
  <c r="M57" i="18"/>
  <c r="M58" i="18"/>
  <c r="M59" i="18"/>
  <c r="M60" i="18"/>
  <c r="M61" i="18"/>
  <c r="M62" i="18"/>
  <c r="M63" i="18"/>
  <c r="M68" i="18"/>
  <c r="M69" i="18"/>
  <c r="M70" i="18"/>
  <c r="M71" i="18"/>
  <c r="M72" i="18"/>
  <c r="M73" i="18"/>
  <c r="M74" i="18"/>
  <c r="M75" i="18"/>
  <c r="M76" i="18"/>
  <c r="M77" i="18"/>
  <c r="M78" i="18"/>
  <c r="M79" i="18"/>
  <c r="M80" i="18"/>
  <c r="M81" i="18"/>
  <c r="M82" i="18"/>
  <c r="M83" i="18"/>
  <c r="M84" i="18"/>
  <c r="K86" i="18"/>
  <c r="L86" i="18"/>
  <c r="M86" i="18"/>
  <c r="M2" i="19"/>
  <c r="M3" i="19"/>
  <c r="M4" i="19"/>
  <c r="M5" i="19"/>
  <c r="M6" i="19"/>
  <c r="M7" i="19"/>
  <c r="M8" i="19"/>
  <c r="M9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M44" i="19"/>
  <c r="M45" i="19"/>
  <c r="M46" i="19"/>
  <c r="M47" i="19"/>
  <c r="M48" i="19"/>
  <c r="M49" i="19"/>
  <c r="M50" i="19"/>
  <c r="M51" i="19"/>
  <c r="M52" i="19"/>
  <c r="M53" i="19"/>
  <c r="M54" i="19"/>
  <c r="M55" i="19"/>
  <c r="M56" i="19"/>
  <c r="M57" i="19"/>
  <c r="M58" i="19"/>
  <c r="M59" i="19"/>
  <c r="M60" i="19"/>
  <c r="M61" i="19"/>
  <c r="M62" i="19"/>
  <c r="M63" i="19"/>
  <c r="M68" i="19"/>
  <c r="M69" i="19"/>
  <c r="M70" i="19"/>
  <c r="M71" i="19"/>
  <c r="M72" i="19"/>
  <c r="M73" i="19"/>
  <c r="M74" i="19"/>
  <c r="M75" i="19"/>
  <c r="M76" i="19"/>
  <c r="M77" i="19"/>
  <c r="M78" i="19"/>
  <c r="M79" i="19"/>
  <c r="M80" i="19"/>
  <c r="M81" i="19"/>
  <c r="M82" i="19"/>
  <c r="M83" i="19"/>
  <c r="M84" i="19"/>
  <c r="K86" i="19"/>
  <c r="L86" i="19"/>
  <c r="M86" i="19"/>
  <c r="M2" i="20"/>
  <c r="M3" i="20"/>
  <c r="M4" i="20"/>
  <c r="M5" i="20"/>
  <c r="M6" i="20"/>
  <c r="M7" i="20"/>
  <c r="M8" i="20"/>
  <c r="M9" i="20"/>
  <c r="M10" i="20"/>
  <c r="M11" i="20"/>
  <c r="M12" i="20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M49" i="20"/>
  <c r="M50" i="20"/>
  <c r="M51" i="20"/>
  <c r="M52" i="20"/>
  <c r="M53" i="20"/>
  <c r="M54" i="20"/>
  <c r="M55" i="20"/>
  <c r="M56" i="20"/>
  <c r="M57" i="20"/>
  <c r="M58" i="20"/>
  <c r="M59" i="20"/>
  <c r="M60" i="20"/>
  <c r="M61" i="20"/>
  <c r="M62" i="20"/>
  <c r="M63" i="20"/>
  <c r="M68" i="20"/>
  <c r="M69" i="20"/>
  <c r="M70" i="20"/>
  <c r="M71" i="20"/>
  <c r="M72" i="20"/>
  <c r="M73" i="20"/>
  <c r="M74" i="20"/>
  <c r="M75" i="20"/>
  <c r="M76" i="20"/>
  <c r="M77" i="20"/>
  <c r="M78" i="20"/>
  <c r="M79" i="20"/>
  <c r="M80" i="20"/>
  <c r="M81" i="20"/>
  <c r="M82" i="20"/>
  <c r="M83" i="20"/>
  <c r="M84" i="20"/>
  <c r="K86" i="20"/>
  <c r="L86" i="20"/>
  <c r="M86" i="20"/>
  <c r="M2" i="21"/>
  <c r="M3" i="21"/>
  <c r="M4" i="21"/>
  <c r="M5" i="21"/>
  <c r="M6" i="21"/>
  <c r="M7" i="21"/>
  <c r="M8" i="21"/>
  <c r="M9" i="21"/>
  <c r="M10" i="21"/>
  <c r="M11" i="21"/>
  <c r="M12" i="21"/>
  <c r="M13" i="21"/>
  <c r="M14" i="21"/>
  <c r="M15" i="21"/>
  <c r="M16" i="21"/>
  <c r="M17" i="21"/>
  <c r="M18" i="21"/>
  <c r="M19" i="21"/>
  <c r="M20" i="21"/>
  <c r="M21" i="21"/>
  <c r="M22" i="21"/>
  <c r="M23" i="21"/>
  <c r="M24" i="21"/>
  <c r="M25" i="21"/>
  <c r="M26" i="21"/>
  <c r="M27" i="21"/>
  <c r="M28" i="21"/>
  <c r="M29" i="21"/>
  <c r="M30" i="21"/>
  <c r="M31" i="21"/>
  <c r="M32" i="21"/>
  <c r="M33" i="21"/>
  <c r="M34" i="21"/>
  <c r="M35" i="21"/>
  <c r="M36" i="21"/>
  <c r="M37" i="21"/>
  <c r="M38" i="21"/>
  <c r="M39" i="21"/>
  <c r="M40" i="21"/>
  <c r="M41" i="21"/>
  <c r="M42" i="21"/>
  <c r="M43" i="21"/>
  <c r="M44" i="21"/>
  <c r="M45" i="21"/>
  <c r="M46" i="21"/>
  <c r="M47" i="21"/>
  <c r="M48" i="21"/>
  <c r="M49" i="21"/>
  <c r="M50" i="21"/>
  <c r="M51" i="21"/>
  <c r="M52" i="21"/>
  <c r="M53" i="21"/>
  <c r="M54" i="21"/>
  <c r="M55" i="21"/>
  <c r="M56" i="21"/>
  <c r="M57" i="21"/>
  <c r="M58" i="21"/>
  <c r="M59" i="21"/>
  <c r="M60" i="21"/>
  <c r="M61" i="21"/>
  <c r="M62" i="21"/>
  <c r="M63" i="21"/>
  <c r="M68" i="21"/>
  <c r="M69" i="21"/>
  <c r="M70" i="21"/>
  <c r="M71" i="21"/>
  <c r="M72" i="21"/>
  <c r="M73" i="21"/>
  <c r="M74" i="21"/>
  <c r="M75" i="21"/>
  <c r="M76" i="21"/>
  <c r="M77" i="21"/>
  <c r="M78" i="21"/>
  <c r="M79" i="21"/>
  <c r="M80" i="21"/>
  <c r="M81" i="21"/>
  <c r="M82" i="21"/>
  <c r="M83" i="21"/>
  <c r="M84" i="21"/>
  <c r="K86" i="21"/>
  <c r="L86" i="21"/>
  <c r="M86" i="21"/>
  <c r="M2" i="22"/>
  <c r="M3" i="22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37" i="22"/>
  <c r="M38" i="22"/>
  <c r="M39" i="22"/>
  <c r="M40" i="22"/>
  <c r="M41" i="22"/>
  <c r="M42" i="22"/>
  <c r="M43" i="22"/>
  <c r="M44" i="22"/>
  <c r="M45" i="22"/>
  <c r="M46" i="22"/>
  <c r="M47" i="22"/>
  <c r="M48" i="22"/>
  <c r="M49" i="22"/>
  <c r="M50" i="22"/>
  <c r="M51" i="22"/>
  <c r="M52" i="22"/>
  <c r="M53" i="22"/>
  <c r="M54" i="22"/>
  <c r="M55" i="22"/>
  <c r="M56" i="22"/>
  <c r="M57" i="22"/>
  <c r="M58" i="22"/>
  <c r="M59" i="22"/>
  <c r="M60" i="22"/>
  <c r="M61" i="22"/>
  <c r="M62" i="22"/>
  <c r="M63" i="22"/>
  <c r="M68" i="22"/>
  <c r="M69" i="22"/>
  <c r="M70" i="22"/>
  <c r="M71" i="22"/>
  <c r="M72" i="22"/>
  <c r="M73" i="22"/>
  <c r="M74" i="22"/>
  <c r="M75" i="22"/>
  <c r="M76" i="22"/>
  <c r="M77" i="22"/>
  <c r="M78" i="22"/>
  <c r="M79" i="22"/>
  <c r="M80" i="22"/>
  <c r="M81" i="22"/>
  <c r="M82" i="22"/>
  <c r="M83" i="22"/>
  <c r="M84" i="22"/>
  <c r="K86" i="22"/>
  <c r="L86" i="22"/>
  <c r="M86" i="22"/>
  <c r="M2" i="23"/>
  <c r="M3" i="23"/>
  <c r="M4" i="23"/>
  <c r="M5" i="23"/>
  <c r="M6" i="23"/>
  <c r="M7" i="23"/>
  <c r="M8" i="23"/>
  <c r="M9" i="23"/>
  <c r="M10" i="23"/>
  <c r="M11" i="23"/>
  <c r="M12" i="23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8" i="23"/>
  <c r="M69" i="23"/>
  <c r="M70" i="23"/>
  <c r="M71" i="23"/>
  <c r="M72" i="23"/>
  <c r="M73" i="23"/>
  <c r="M74" i="23"/>
  <c r="M75" i="23"/>
  <c r="M76" i="23"/>
  <c r="M77" i="23"/>
  <c r="M78" i="23"/>
  <c r="M79" i="23"/>
  <c r="M80" i="23"/>
  <c r="M81" i="23"/>
  <c r="M82" i="23"/>
  <c r="M83" i="23"/>
  <c r="M84" i="23"/>
  <c r="K86" i="23"/>
  <c r="L86" i="23"/>
  <c r="M86" i="23"/>
  <c r="M2" i="24"/>
  <c r="M3" i="24"/>
  <c r="M4" i="24"/>
  <c r="M5" i="24"/>
  <c r="M6" i="24"/>
  <c r="M7" i="24"/>
  <c r="M8" i="24"/>
  <c r="M9" i="24"/>
  <c r="M10" i="24"/>
  <c r="M11" i="24"/>
  <c r="M12" i="24"/>
  <c r="M13" i="24"/>
  <c r="M14" i="24"/>
  <c r="M15" i="24"/>
  <c r="M16" i="24"/>
  <c r="M17" i="24"/>
  <c r="M18" i="24"/>
  <c r="M19" i="24"/>
  <c r="M20" i="24"/>
  <c r="M21" i="24"/>
  <c r="M22" i="24"/>
  <c r="M23" i="24"/>
  <c r="M24" i="24"/>
  <c r="M25" i="24"/>
  <c r="M26" i="24"/>
  <c r="M27" i="24"/>
  <c r="M28" i="24"/>
  <c r="M29" i="24"/>
  <c r="M30" i="24"/>
  <c r="M31" i="24"/>
  <c r="M32" i="24"/>
  <c r="M33" i="24"/>
  <c r="M34" i="24"/>
  <c r="M35" i="24"/>
  <c r="M36" i="24"/>
  <c r="M37" i="24"/>
  <c r="M38" i="24"/>
  <c r="M39" i="24"/>
  <c r="M40" i="24"/>
  <c r="M41" i="24"/>
  <c r="M42" i="24"/>
  <c r="M43" i="24"/>
  <c r="M44" i="24"/>
  <c r="M45" i="24"/>
  <c r="M46" i="24"/>
  <c r="M47" i="24"/>
  <c r="M48" i="24"/>
  <c r="M49" i="24"/>
  <c r="M50" i="24"/>
  <c r="M51" i="24"/>
  <c r="M52" i="24"/>
  <c r="M53" i="24"/>
  <c r="M54" i="24"/>
  <c r="M55" i="24"/>
  <c r="M56" i="24"/>
  <c r="M57" i="24"/>
  <c r="M58" i="24"/>
  <c r="M59" i="24"/>
  <c r="M60" i="24"/>
  <c r="M61" i="24"/>
  <c r="M62" i="24"/>
  <c r="M63" i="24"/>
  <c r="M68" i="24"/>
  <c r="M69" i="24"/>
  <c r="M70" i="24"/>
  <c r="M71" i="24"/>
  <c r="M72" i="24"/>
  <c r="M73" i="24"/>
  <c r="M74" i="24"/>
  <c r="M75" i="24"/>
  <c r="M76" i="24"/>
  <c r="M77" i="24"/>
  <c r="M78" i="24"/>
  <c r="M79" i="24"/>
  <c r="M80" i="24"/>
  <c r="M81" i="24"/>
  <c r="M82" i="24"/>
  <c r="M83" i="24"/>
  <c r="M84" i="24"/>
  <c r="K86" i="24"/>
  <c r="L86" i="24"/>
  <c r="M86" i="24"/>
  <c r="K86" i="25"/>
  <c r="L86" i="25"/>
  <c r="M86" i="25"/>
  <c r="M84" i="25"/>
  <c r="M83" i="25"/>
  <c r="M82" i="25"/>
  <c r="M81" i="25"/>
  <c r="M80" i="25"/>
  <c r="M79" i="25"/>
  <c r="M78" i="25"/>
  <c r="M77" i="25"/>
  <c r="M76" i="25"/>
  <c r="M75" i="25"/>
  <c r="M74" i="25"/>
  <c r="M73" i="25"/>
  <c r="M72" i="25"/>
  <c r="M71" i="25"/>
  <c r="M70" i="25"/>
  <c r="M69" i="25"/>
  <c r="M68" i="25"/>
  <c r="M67" i="25"/>
  <c r="M66" i="25"/>
  <c r="M65" i="25"/>
  <c r="M64" i="25"/>
  <c r="M63" i="25"/>
  <c r="M62" i="25"/>
  <c r="M61" i="25"/>
  <c r="M60" i="25"/>
  <c r="M59" i="25"/>
  <c r="M58" i="25"/>
  <c r="M57" i="25"/>
  <c r="M56" i="25"/>
  <c r="M55" i="25"/>
  <c r="M54" i="25"/>
  <c r="M53" i="25"/>
  <c r="M52" i="25"/>
  <c r="M51" i="25"/>
  <c r="M50" i="25"/>
  <c r="M49" i="25"/>
  <c r="M48" i="25"/>
  <c r="M47" i="25"/>
  <c r="M46" i="25"/>
  <c r="M45" i="25"/>
  <c r="M44" i="25"/>
  <c r="M43" i="25"/>
  <c r="M42" i="25"/>
  <c r="M41" i="25"/>
  <c r="M40" i="25"/>
  <c r="M39" i="25"/>
  <c r="M38" i="25"/>
  <c r="M37" i="25"/>
  <c r="M36" i="25"/>
  <c r="M35" i="25"/>
  <c r="M34" i="25"/>
  <c r="M33" i="25"/>
  <c r="M32" i="25"/>
  <c r="M31" i="25"/>
  <c r="M30" i="25"/>
  <c r="M29" i="25"/>
  <c r="M28" i="25"/>
  <c r="M27" i="25"/>
  <c r="M26" i="25"/>
  <c r="M25" i="25"/>
  <c r="M24" i="25"/>
  <c r="M23" i="25"/>
  <c r="M22" i="25"/>
  <c r="M21" i="25"/>
  <c r="M20" i="25"/>
  <c r="M2" i="25"/>
  <c r="M3" i="25"/>
  <c r="M4" i="25"/>
  <c r="M5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O12" i="13"/>
  <c r="O13" i="13"/>
  <c r="O14" i="13"/>
  <c r="O15" i="13"/>
  <c r="O16" i="13"/>
  <c r="O17" i="13"/>
  <c r="O18" i="13"/>
  <c r="O19" i="13"/>
  <c r="O20" i="13"/>
  <c r="O21" i="13"/>
  <c r="O22" i="13"/>
  <c r="O23" i="13"/>
  <c r="O24" i="13"/>
  <c r="O25" i="13"/>
  <c r="O26" i="13"/>
  <c r="O27" i="13"/>
  <c r="O28" i="13"/>
  <c r="O29" i="13"/>
  <c r="O30" i="13"/>
  <c r="O31" i="13"/>
  <c r="O32" i="13"/>
  <c r="O33" i="13"/>
  <c r="O34" i="13"/>
  <c r="O35" i="13"/>
  <c r="O36" i="13"/>
  <c r="O37" i="13"/>
  <c r="O38" i="13"/>
  <c r="O39" i="13"/>
  <c r="O40" i="13"/>
  <c r="O9" i="13"/>
  <c r="O10" i="13"/>
  <c r="O11" i="13"/>
  <c r="O3" i="13"/>
  <c r="O4" i="13"/>
  <c r="O5" i="13"/>
  <c r="O6" i="13"/>
  <c r="O7" i="13"/>
  <c r="O8" i="13"/>
  <c r="O2" i="13"/>
</calcChain>
</file>

<file path=xl/sharedStrings.xml><?xml version="1.0" encoding="utf-8"?>
<sst xmlns="http://schemas.openxmlformats.org/spreadsheetml/2006/main" count="640" uniqueCount="103">
  <si>
    <t>Paye</t>
  </si>
  <si>
    <t>EDF</t>
  </si>
  <si>
    <t>Assurance Habitation</t>
  </si>
  <si>
    <t>Loyer</t>
  </si>
  <si>
    <t>01</t>
  </si>
  <si>
    <t>02</t>
  </si>
  <si>
    <t>03</t>
  </si>
  <si>
    <t>04</t>
  </si>
  <si>
    <t>05</t>
  </si>
  <si>
    <t>06</t>
  </si>
  <si>
    <t>07</t>
  </si>
  <si>
    <t>Eau</t>
  </si>
  <si>
    <t>Bois de Chauffage</t>
  </si>
  <si>
    <t>Gaz en Bouteille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</si>
  <si>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</si>
  <si>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</si>
  <si>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</si>
  <si>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</si>
  <si>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</si>
  <si>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</si>
  <si>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</si>
  <si>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</si>
  <si>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</si>
  <si>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</si>
  <si>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</si>
  <si>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</si>
  <si>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</t>
  </si>
  <si>
    <t>08</t>
  </si>
  <si>
    <t>Alimentation</t>
  </si>
  <si>
    <t>09</t>
  </si>
  <si>
    <t>Telephone Portable</t>
  </si>
  <si>
    <t>10</t>
  </si>
  <si>
    <t>Box Internet</t>
  </si>
  <si>
    <t>11</t>
  </si>
  <si>
    <t>Auto</t>
  </si>
  <si>
    <t>12</t>
  </si>
  <si>
    <t>Essence</t>
  </si>
  <si>
    <t>13</t>
  </si>
  <si>
    <t>Assurance Auto</t>
  </si>
  <si>
    <t>14</t>
  </si>
  <si>
    <t>Assurance Juridique</t>
  </si>
  <si>
    <t>15</t>
  </si>
  <si>
    <t>Assurance Vie</t>
  </si>
  <si>
    <t>16</t>
  </si>
  <si>
    <t>Assurance Famille</t>
  </si>
  <si>
    <t>17</t>
  </si>
  <si>
    <t>Medecin</t>
  </si>
  <si>
    <t>18</t>
  </si>
  <si>
    <t>Pharmacie</t>
  </si>
  <si>
    <t>19</t>
  </si>
  <si>
    <t>Mutuelle</t>
  </si>
  <si>
    <t>20</t>
  </si>
  <si>
    <t>CPAM</t>
  </si>
  <si>
    <t>21</t>
  </si>
  <si>
    <t>Remboursement de</t>
  </si>
  <si>
    <t>22</t>
  </si>
  <si>
    <t>Impôts Revenu</t>
  </si>
  <si>
    <t>23</t>
  </si>
  <si>
    <t>Impôts Habitation</t>
  </si>
  <si>
    <t>24</t>
  </si>
  <si>
    <t>Impôts Foncier</t>
  </si>
  <si>
    <t>25</t>
  </si>
  <si>
    <t>Epargne</t>
  </si>
  <si>
    <t>26</t>
  </si>
  <si>
    <t>Services Bancaires</t>
  </si>
  <si>
    <t>27</t>
  </si>
  <si>
    <t>Virement</t>
  </si>
  <si>
    <t>28</t>
  </si>
  <si>
    <t>Remboursement pour</t>
  </si>
  <si>
    <t>29</t>
  </si>
  <si>
    <t>Good Game Informatique</t>
  </si>
  <si>
    <t>30</t>
  </si>
  <si>
    <t>Crédit Consommation</t>
  </si>
  <si>
    <t>31</t>
  </si>
  <si>
    <t>Crédit Auto</t>
  </si>
  <si>
    <t>32</t>
  </si>
  <si>
    <t>Habillement</t>
  </si>
  <si>
    <t>33</t>
  </si>
  <si>
    <t>Domotique Informatique</t>
  </si>
  <si>
    <t>34</t>
  </si>
  <si>
    <t>Coiffeur</t>
  </si>
  <si>
    <t>Loisirs</t>
  </si>
  <si>
    <t>35</t>
  </si>
  <si>
    <t>Restaurant</t>
  </si>
  <si>
    <t>Bricolage</t>
  </si>
  <si>
    <t>Sel Adoucisseur</t>
  </si>
  <si>
    <t>Divers</t>
  </si>
  <si>
    <t>DATES</t>
  </si>
  <si>
    <t>CODES</t>
  </si>
  <si>
    <t>DESIGNATION</t>
  </si>
  <si>
    <t>Enseigne</t>
  </si>
  <si>
    <t>Esp</t>
  </si>
  <si>
    <t>Chq</t>
  </si>
  <si>
    <t>CB</t>
  </si>
  <si>
    <t>Vir</t>
  </si>
  <si>
    <t>PayPal</t>
  </si>
  <si>
    <t>Debit</t>
  </si>
  <si>
    <t>Credit</t>
  </si>
  <si>
    <t>Soldes</t>
  </si>
  <si>
    <t>Solde</t>
  </si>
  <si>
    <t>x</t>
  </si>
  <si>
    <t xml:space="preserve">TOTAUX : </t>
  </si>
  <si>
    <t>Total Depense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</si>
</sst>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1]_-;\-* #,##0.00\ [$€-1]_-;_-* &quot;-&quot;??\ [$€-1]_-"/>
    <numFmt numFmtId="165" formatCode="[=1]&quot;Alimentation&quot;;[=2]&quot;Appart&quot;;"/>
  </numFmts>
  <fonts count="5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8"/>
      <color rgb="FF000000"/>
      <name val="Arial"/>
      <family val="2"/>
    </font>
    <font>
      <sz val="7"/>
      <color rgb="FF7030A0"/>
      <name val="Arial"/>
      <family val="2"/>
    </font>
    <font>
      <sz val="10"/>
      <color rgb="FF0070C0"/>
      <name val="Arial"/>
      <family val="2"/>
    </font>
    <font>
      <b/>
      <u/>
      <sz val="10"/>
      <color rgb="FF0070C0"/>
      <name val="Arial"/>
      <family val="2"/>
    </font>
    <font>
      <b/>
      <sz val="7"/>
      <color theme="9" tint="-0.249977111117893"/>
      <name val="Arial"/>
      <family val="2"/>
    </font>
    <font>
      <b/>
      <sz val="9"/>
      <color rgb="FF0070C0"/>
      <name val="Arial"/>
      <family val="2"/>
    </font>
    <font>
      <b/>
      <sz val="8"/>
      <color theme="3" tint="0.39997558519241921"/>
      <name val="Arial"/>
      <family val="2"/>
    </font>
    <font>
      <b/>
      <sz val="7"/>
      <color theme="3" tint="0.39997558519241921"/>
      <name val="Arial"/>
      <family val="2"/>
    </font>
    <font>
      <sz val="8"/>
      <name val="Arial"/>
      <family val="2"/>
    </font>
    <font>
      <b/>
      <sz val="9"/>
      <color theme="9" tint="-0.249977111117893"/>
      <name val="Arial"/>
      <family val="2"/>
    </font>
    <font>
      <b/>
      <sz val="9"/>
      <color rgb="FF7030A0"/>
      <name val="Arial"/>
      <family val="2"/>
    </font>
    <font>
      <sz val="6.5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8"/>
      <color rgb="FFFF00FF"/>
      <name val="Arial"/>
      <family val="2"/>
    </font>
    <font>
      <b/>
      <u/>
      <sz val="8"/>
      <name val="Arial"/>
      <family val="2"/>
    </font>
    <font>
      <b/>
      <sz val="8"/>
      <name val="Arial"/>
      <family val="2"/>
    </font>
    <font>
      <b/>
      <u/>
      <sz val="7"/>
      <color rgb="FF7030A0"/>
      <name val="Arial"/>
      <family val="2"/>
    </font>
    <font>
      <b/>
      <u/>
      <sz val="8"/>
      <color rgb="FF0070C0"/>
      <name val="Arial"/>
      <family val="2"/>
    </font>
    <font>
      <b/>
      <u/>
      <sz val="7"/>
      <name val="Arial"/>
      <family val="2"/>
    </font>
    <font>
      <b/>
      <u/>
      <sz val="7"/>
      <color indexed="14"/>
      <name val="Arial"/>
      <family val="2"/>
    </font>
    <font>
      <b/>
      <u/>
      <sz val="7"/>
      <color indexed="12"/>
      <name val="Arial"/>
      <family val="2"/>
    </font>
    <font>
      <b/>
      <u/>
      <sz val="7"/>
      <color indexed="17"/>
      <name val="Arial"/>
      <family val="2"/>
    </font>
    <font>
      <b/>
      <u/>
      <sz val="7"/>
      <color rgb="FFFF0000"/>
      <name val="Arial"/>
      <family val="2"/>
    </font>
    <font>
      <b/>
      <u/>
      <sz val="10"/>
      <name val="Arial"/>
      <family val="2"/>
    </font>
    <font>
      <sz val="8"/>
      <color rgb="FF0070C0"/>
      <name val="Arial"/>
      <family val="2"/>
    </font>
    <font>
      <b/>
      <sz val="7"/>
      <name val="Arial"/>
      <family val="2"/>
    </font>
    <font>
      <b/>
      <sz val="7"/>
      <color indexed="14"/>
      <name val="Arial"/>
      <family val="2"/>
    </font>
    <font>
      <b/>
      <sz val="7"/>
      <color indexed="12"/>
      <name val="Arial"/>
      <family val="2"/>
    </font>
    <font>
      <b/>
      <sz val="7"/>
      <color indexed="17"/>
      <name val="Arial"/>
      <family val="2"/>
    </font>
    <font>
      <b/>
      <sz val="7"/>
      <color rgb="FFFF000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7"/>
      <color rgb="FFFF0000"/>
      <name val="Arial"/>
      <family val="2"/>
    </font>
    <font>
      <sz val="6"/>
      <name val="Arial"/>
      <family val="2"/>
    </font>
    <font>
      <b/>
      <u/>
      <sz val="6.5"/>
      <color rgb="FF7030A0"/>
      <name val="Arial"/>
      <family val="2"/>
    </font>
    <font>
      <sz val="6"/>
      <color rgb="FF00B050"/>
      <name val="Arial"/>
      <family val="2"/>
    </font>
    <font>
      <sz val="9"/>
      <color rgb="FF00B050"/>
      <name val="Arial"/>
      <family val="2"/>
    </font>
    <font>
      <sz val="9"/>
      <color theme="9" tint="-0.249977111117893"/>
      <name val="Arial"/>
      <family val="2"/>
    </font>
    <font>
      <sz val="9"/>
      <color rgb="FFFF0000"/>
      <name val="Arial"/>
      <family val="2"/>
    </font>
    <font>
      <sz val="8"/>
      <color rgb="FF00B050"/>
      <name val="Arial"/>
      <family val="2"/>
    </font>
    <font>
      <b/>
      <sz val="7"/>
      <color rgb="FF00B050"/>
      <name val="Arial"/>
      <family val="2"/>
    </font>
    <font>
      <sz val="9"/>
      <color theme="5" tint="-0.249977111117893"/>
      <name val="Arial"/>
      <family val="2"/>
    </font>
    <font>
      <b/>
      <i/>
      <u/>
      <sz val="8"/>
      <color theme="9" tint="-0.249977111117893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4.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99">
    <xf numFmtId="0" fontId="0" fillId="0" borderId="0" xfId="0"/>
    <xf numFmtId="4" fontId="0" fillId="0" borderId="0" xfId="0" applyNumberFormat="1"/>
    <xf numFmtId="0" fontId="3" fillId="0" borderId="0" xfId="0" applyFont="1"/>
    <xf numFmtId="2" fontId="2" fillId="0" borderId="1" xfId="0" applyNumberFormat="1" applyFont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right"/>
    </xf>
    <xf numFmtId="4" fontId="3" fillId="0" borderId="1" xfId="0" applyNumberFormat="1" applyFont="1" applyBorder="1" applyAlignment="1">
      <alignment horizontal="left" vertical="center"/>
    </xf>
    <xf numFmtId="4" fontId="7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4" fontId="9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" fontId="8" fillId="0" borderId="1" xfId="0" quotePrefix="1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left" vertical="center"/>
    </xf>
    <xf numFmtId="2" fontId="12" fillId="0" borderId="1" xfId="0" applyNumberFormat="1" applyFont="1" applyBorder="1" applyAlignment="1">
      <alignment horizontal="right" vertical="center"/>
    </xf>
    <xf numFmtId="2" fontId="10" fillId="0" borderId="2" xfId="0" applyNumberFormat="1" applyFont="1" applyBorder="1" applyAlignment="1">
      <alignment horizontal="right" vertical="center"/>
    </xf>
    <xf numFmtId="4" fontId="13" fillId="0" borderId="1" xfId="0" applyNumberFormat="1" applyFont="1" applyBorder="1" applyAlignment="1">
      <alignment horizontal="center" vertical="center"/>
    </xf>
    <xf numFmtId="2" fontId="14" fillId="0" borderId="1" xfId="0" applyNumberFormat="1" applyFont="1" applyBorder="1"/>
    <xf numFmtId="0" fontId="5" fillId="0" borderId="0" xfId="0" applyFont="1"/>
    <xf numFmtId="4" fontId="14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" fontId="8" fillId="0" borderId="1" xfId="0" quotePrefix="1" applyNumberFormat="1" applyFont="1" applyBorder="1" applyAlignment="1">
      <alignment horizontal="center" vertical="center"/>
    </xf>
    <xf numFmtId="14" fontId="19" fillId="0" borderId="1" xfId="2" applyNumberFormat="1" applyFont="1" applyBorder="1" applyAlignment="1">
      <alignment horizontal="center" vertical="top"/>
    </xf>
    <xf numFmtId="0" fontId="20" fillId="0" borderId="1" xfId="2" applyNumberFormat="1" applyFont="1" applyBorder="1" applyAlignment="1" applyProtection="1">
      <alignment horizontal="center" vertical="center" textRotation="180"/>
    </xf>
    <xf numFmtId="0" fontId="21" fillId="0" borderId="1" xfId="2" applyFont="1" applyBorder="1" applyAlignment="1">
      <alignment horizontal="left" vertical="center"/>
    </xf>
    <xf numFmtId="0" fontId="22" fillId="0" borderId="1" xfId="2" applyFont="1" applyBorder="1" applyAlignment="1">
      <alignment horizontal="left" vertical="center"/>
    </xf>
    <xf numFmtId="0" fontId="23" fillId="0" borderId="1" xfId="2" applyFont="1" applyBorder="1" applyAlignment="1">
      <alignment horizontal="left" vertical="center"/>
    </xf>
    <xf numFmtId="0" fontId="23" fillId="0" borderId="1" xfId="2" applyFont="1" applyBorder="1" applyAlignment="1">
      <alignment horizontal="center" vertical="center"/>
    </xf>
    <xf numFmtId="0" fontId="24" fillId="0" borderId="1" xfId="2" applyFont="1" applyBorder="1" applyAlignment="1">
      <alignment horizontal="center" vertical="center"/>
    </xf>
    <xf numFmtId="0" fontId="25" fillId="0" borderId="1" xfId="2" applyFont="1" applyBorder="1" applyAlignment="1">
      <alignment horizontal="center" vertical="center"/>
    </xf>
    <xf numFmtId="0" fontId="26" fillId="0" borderId="1" xfId="2" applyFont="1" applyBorder="1" applyAlignment="1">
      <alignment horizontal="center" vertical="center"/>
    </xf>
    <xf numFmtId="0" fontId="27" fillId="3" borderId="1" xfId="2" applyFont="1" applyFill="1" applyBorder="1" applyAlignment="1">
      <alignment horizontal="center" vertical="center" textRotation="180"/>
    </xf>
    <xf numFmtId="4" fontId="28" fillId="0" borderId="1" xfId="2" applyNumberFormat="1" applyFont="1" applyBorder="1" applyAlignment="1">
      <alignment horizontal="center" vertical="center"/>
    </xf>
    <xf numFmtId="4" fontId="7" fillId="0" borderId="1" xfId="2" applyNumberFormat="1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1" fillId="0" borderId="0" xfId="2"/>
    <xf numFmtId="14" fontId="2" fillId="0" borderId="1" xfId="2" applyNumberFormat="1" applyFont="1" applyBorder="1" applyAlignment="1">
      <alignment horizontal="center" vertical="center"/>
    </xf>
    <xf numFmtId="0" fontId="2" fillId="0" borderId="1" xfId="2" applyNumberFormat="1" applyFont="1" applyBorder="1" applyAlignment="1" applyProtection="1">
      <alignment horizontal="center" vertical="center"/>
    </xf>
    <xf numFmtId="165" fontId="3" fillId="0" borderId="1" xfId="2" applyNumberFormat="1" applyFont="1" applyBorder="1" applyAlignment="1">
      <alignment horizontal="left" vertical="center"/>
    </xf>
    <xf numFmtId="165" fontId="29" fillId="0" borderId="1" xfId="2" applyNumberFormat="1" applyFont="1" applyBorder="1" applyAlignment="1">
      <alignment horizontal="left" vertical="center"/>
    </xf>
    <xf numFmtId="0" fontId="3" fillId="0" borderId="1" xfId="2" applyFont="1" applyFill="1" applyBorder="1" applyAlignment="1">
      <alignment horizontal="left" vertical="center"/>
    </xf>
    <xf numFmtId="0" fontId="30" fillId="0" borderId="1" xfId="2" applyFont="1" applyFill="1" applyBorder="1" applyAlignment="1">
      <alignment horizontal="center" vertical="center"/>
    </xf>
    <xf numFmtId="0" fontId="31" fillId="0" borderId="1" xfId="2" applyFont="1" applyFill="1" applyBorder="1" applyAlignment="1">
      <alignment horizontal="center" vertical="center"/>
    </xf>
    <xf numFmtId="0" fontId="32" fillId="0" borderId="1" xfId="2" applyFont="1" applyFill="1" applyBorder="1" applyAlignment="1">
      <alignment horizontal="center" vertical="center"/>
    </xf>
    <xf numFmtId="0" fontId="33" fillId="0" borderId="1" xfId="2" applyFont="1" applyFill="1" applyBorder="1" applyAlignment="1">
      <alignment horizontal="center" vertical="center"/>
    </xf>
    <xf numFmtId="0" fontId="34" fillId="0" borderId="1" xfId="2" applyFont="1" applyFill="1" applyBorder="1" applyAlignment="1">
      <alignment horizontal="center" vertical="center"/>
    </xf>
    <xf numFmtId="4" fontId="35" fillId="0" borderId="1" xfId="2" applyNumberFormat="1" applyFont="1" applyFill="1" applyBorder="1" applyAlignment="1">
      <alignment horizontal="right" vertical="center"/>
    </xf>
    <xf numFmtId="4" fontId="36" fillId="0" borderId="1" xfId="2" applyNumberFormat="1" applyFont="1" applyBorder="1" applyAlignment="1">
      <alignment horizontal="right" vertical="center"/>
    </xf>
    <xf numFmtId="0" fontId="37" fillId="0" borderId="0" xfId="2" applyFont="1" applyAlignment="1">
      <alignment horizontal="center" vertical="center"/>
    </xf>
    <xf numFmtId="0" fontId="2" fillId="0" borderId="1" xfId="2" applyNumberFormat="1" applyFont="1" applyFill="1" applyBorder="1" applyAlignment="1" applyProtection="1">
      <alignment horizontal="center" vertical="center"/>
    </xf>
    <xf numFmtId="165" fontId="3" fillId="0" borderId="1" xfId="2" applyNumberFormat="1" applyFont="1" applyFill="1" applyBorder="1" applyAlignment="1">
      <alignment horizontal="left" vertical="center"/>
    </xf>
    <xf numFmtId="165" fontId="29" fillId="0" borderId="1" xfId="2" applyNumberFormat="1" applyFont="1" applyFill="1" applyBorder="1" applyAlignment="1">
      <alignment horizontal="left" vertical="center"/>
    </xf>
    <xf numFmtId="14" fontId="2" fillId="0" borderId="1" xfId="2" applyNumberFormat="1" applyFont="1" applyFill="1" applyBorder="1" applyAlignment="1">
      <alignment horizontal="center" vertical="center"/>
    </xf>
    <xf numFmtId="165" fontId="2" fillId="0" borderId="1" xfId="2" applyNumberFormat="1" applyFont="1" applyFill="1" applyBorder="1" applyAlignment="1">
      <alignment horizontal="left" vertical="center"/>
    </xf>
    <xf numFmtId="0" fontId="38" fillId="0" borderId="1" xfId="2" applyFont="1" applyFill="1" applyBorder="1" applyAlignment="1">
      <alignment horizontal="left" vertical="center"/>
    </xf>
    <xf numFmtId="0" fontId="39" fillId="0" borderId="1" xfId="2" applyFont="1" applyFill="1" applyBorder="1" applyAlignment="1">
      <alignment horizontal="left" vertical="center"/>
    </xf>
    <xf numFmtId="4" fontId="35" fillId="4" borderId="1" xfId="2" applyNumberFormat="1" applyFont="1" applyFill="1" applyBorder="1" applyAlignment="1">
      <alignment horizontal="right" vertical="center"/>
    </xf>
    <xf numFmtId="165" fontId="16" fillId="0" borderId="1" xfId="2" applyNumberFormat="1" applyFont="1" applyFill="1" applyBorder="1" applyAlignment="1">
      <alignment horizontal="left" vertical="center"/>
    </xf>
    <xf numFmtId="0" fontId="33" fillId="5" borderId="1" xfId="2" applyFont="1" applyFill="1" applyBorder="1" applyAlignment="1">
      <alignment horizontal="center" vertical="center"/>
    </xf>
    <xf numFmtId="0" fontId="40" fillId="0" borderId="1" xfId="2" applyFont="1" applyFill="1" applyBorder="1" applyAlignment="1">
      <alignment horizontal="left" vertical="center"/>
    </xf>
    <xf numFmtId="4" fontId="41" fillId="0" borderId="1" xfId="2" applyNumberFormat="1" applyFont="1" applyFill="1" applyBorder="1" applyAlignment="1">
      <alignment horizontal="right" vertical="center"/>
    </xf>
    <xf numFmtId="4" fontId="41" fillId="6" borderId="1" xfId="2" applyNumberFormat="1" applyFont="1" applyFill="1" applyBorder="1" applyAlignment="1">
      <alignment horizontal="right" vertical="center"/>
    </xf>
    <xf numFmtId="4" fontId="42" fillId="0" borderId="1" xfId="2" applyNumberFormat="1" applyFont="1" applyFill="1" applyBorder="1" applyAlignment="1">
      <alignment horizontal="right" vertical="center"/>
    </xf>
    <xf numFmtId="4" fontId="43" fillId="0" borderId="1" xfId="2" applyNumberFormat="1" applyFont="1" applyFill="1" applyBorder="1" applyAlignment="1">
      <alignment horizontal="right" vertical="center"/>
    </xf>
    <xf numFmtId="0" fontId="37" fillId="0" borderId="1" xfId="2" applyFont="1" applyFill="1" applyBorder="1" applyAlignment="1">
      <alignment horizontal="left" vertical="center"/>
    </xf>
    <xf numFmtId="0" fontId="44" fillId="0" borderId="1" xfId="2" applyNumberFormat="1" applyFont="1" applyFill="1" applyBorder="1" applyAlignment="1" applyProtection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5" fillId="0" borderId="1" xfId="2" applyFont="1" applyFill="1" applyBorder="1" applyAlignment="1">
      <alignment horizontal="center" vertical="center"/>
    </xf>
    <xf numFmtId="2" fontId="35" fillId="0" borderId="1" xfId="2" applyNumberFormat="1" applyFont="1" applyFill="1" applyBorder="1"/>
    <xf numFmtId="0" fontId="2" fillId="0" borderId="1" xfId="2" applyFont="1" applyFill="1" applyBorder="1" applyAlignment="1">
      <alignment horizontal="left" vertical="center"/>
    </xf>
    <xf numFmtId="4" fontId="46" fillId="0" borderId="1" xfId="2" applyNumberFormat="1" applyFont="1" applyFill="1" applyBorder="1" applyAlignment="1">
      <alignment horizontal="right" vertical="center"/>
    </xf>
    <xf numFmtId="165" fontId="47" fillId="0" borderId="1" xfId="2" applyNumberFormat="1" applyFont="1" applyFill="1" applyBorder="1" applyAlignment="1">
      <alignment horizontal="left" vertical="center"/>
    </xf>
    <xf numFmtId="0" fontId="48" fillId="0" borderId="1" xfId="2" applyFont="1" applyFill="1" applyBorder="1" applyAlignment="1">
      <alignment horizontal="left" vertical="center"/>
    </xf>
    <xf numFmtId="4" fontId="1" fillId="0" borderId="1" xfId="2" applyNumberFormat="1" applyFill="1" applyBorder="1" applyAlignment="1">
      <alignment horizontal="right" vertical="center"/>
    </xf>
    <xf numFmtId="4" fontId="17" fillId="0" borderId="1" xfId="2" applyNumberFormat="1" applyFont="1" applyFill="1" applyBorder="1" applyAlignment="1">
      <alignment horizontal="right" vertical="center"/>
    </xf>
    <xf numFmtId="0" fontId="3" fillId="0" borderId="0" xfId="2" applyFont="1"/>
    <xf numFmtId="0" fontId="6" fillId="0" borderId="0" xfId="2" applyFont="1"/>
    <xf numFmtId="0" fontId="3" fillId="0" borderId="0" xfId="2" applyFont="1" applyAlignment="1">
      <alignment horizontal="left" vertical="center"/>
    </xf>
    <xf numFmtId="0" fontId="17" fillId="0" borderId="0" xfId="2" applyFont="1"/>
    <xf numFmtId="0" fontId="23" fillId="0" borderId="0" xfId="2" applyFont="1" applyAlignment="1">
      <alignment horizontal="left" vertical="center"/>
    </xf>
    <xf numFmtId="0" fontId="30" fillId="0" borderId="0" xfId="2" applyFont="1" applyAlignment="1">
      <alignment horizontal="center" vertical="center"/>
    </xf>
    <xf numFmtId="0" fontId="31" fillId="0" borderId="0" xfId="2" applyFont="1" applyAlignment="1">
      <alignment horizontal="center" vertical="center"/>
    </xf>
    <xf numFmtId="0" fontId="32" fillId="0" borderId="0" xfId="2" applyFont="1" applyAlignment="1">
      <alignment horizontal="center" vertical="center"/>
    </xf>
    <xf numFmtId="0" fontId="33" fillId="0" borderId="0" xfId="2" applyFont="1" applyAlignment="1">
      <alignment horizontal="center" vertical="center"/>
    </xf>
    <xf numFmtId="0" fontId="34" fillId="0" borderId="0" xfId="2" applyFont="1" applyAlignment="1">
      <alignment horizontal="center" vertical="center"/>
    </xf>
    <xf numFmtId="4" fontId="49" fillId="0" borderId="0" xfId="2" applyNumberFormat="1" applyFont="1" applyAlignment="1">
      <alignment horizontal="right" vertical="center"/>
    </xf>
    <xf numFmtId="4" fontId="9" fillId="0" borderId="0" xfId="2" applyNumberFormat="1" applyFont="1" applyAlignment="1">
      <alignment horizontal="right" vertical="center"/>
    </xf>
    <xf numFmtId="14" fontId="2" fillId="0" borderId="0" xfId="2" applyNumberFormat="1" applyFont="1" applyAlignment="1">
      <alignment horizontal="center" vertical="center"/>
    </xf>
    <xf numFmtId="0" fontId="2" fillId="0" borderId="0" xfId="2" applyNumberFormat="1" applyFont="1" applyAlignment="1" applyProtection="1">
      <alignment horizontal="center" vertical="center"/>
    </xf>
    <xf numFmtId="0" fontId="29" fillId="0" borderId="0" xfId="2" applyFont="1" applyAlignment="1">
      <alignment horizontal="left" vertical="center"/>
    </xf>
    <xf numFmtId="4" fontId="1" fillId="0" borderId="0" xfId="2" applyNumberFormat="1" applyAlignment="1">
      <alignment horizontal="right" vertical="center"/>
    </xf>
    <xf numFmtId="4" fontId="6" fillId="0" borderId="0" xfId="2" applyNumberFormat="1" applyFont="1" applyAlignment="1">
      <alignment horizontal="right" vertical="center"/>
    </xf>
    <xf numFmtId="0" fontId="1" fillId="0" borderId="0" xfId="2" applyFont="1"/>
    <xf numFmtId="4" fontId="1" fillId="0" borderId="1" xfId="2" applyNumberFormat="1" applyFont="1" applyFill="1" applyBorder="1" applyAlignment="1">
      <alignment horizontal="right" vertical="center"/>
    </xf>
    <xf numFmtId="4" fontId="1" fillId="0" borderId="0" xfId="2" applyNumberFormat="1" applyFont="1" applyAlignment="1">
      <alignment horizontal="right" vertical="center"/>
    </xf>
    <xf numFmtId="0" fontId="50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Border="1"/>
  </cellXfs>
  <cellStyles count="3">
    <cellStyle name="Euro" xfId="1"/>
    <cellStyle name="Normal" xfId="0" builtinId="0"/>
    <cellStyle name="Normal 2" xfId="2"/>
  </cellStyles>
  <dxfs count="18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35092</xdr:colOff>
      <xdr:row>0</xdr:row>
      <xdr:rowOff>25066</xdr:rowOff>
    </xdr:from>
    <xdr:to>
      <xdr:col>4</xdr:col>
      <xdr:colOff>1709487</xdr:colOff>
      <xdr:row>0</xdr:row>
      <xdr:rowOff>365961</xdr:rowOff>
    </xdr:to>
    <xdr:sp macro="[0]!affichebila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767263" y="25066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40106</xdr:colOff>
      <xdr:row>0</xdr:row>
      <xdr:rowOff>15039</xdr:rowOff>
    </xdr:from>
    <xdr:to>
      <xdr:col>4</xdr:col>
      <xdr:colOff>1714501</xdr:colOff>
      <xdr:row>0</xdr:row>
      <xdr:rowOff>355934</xdr:rowOff>
    </xdr:to>
    <xdr:sp macro="[0]!affichebilan" textlink="">
      <xdr:nvSpPr>
        <xdr:cNvPr id="5" name="Rectangle à coins arrondis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772277" y="15039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20052</xdr:colOff>
      <xdr:row>0</xdr:row>
      <xdr:rowOff>20052</xdr:rowOff>
    </xdr:from>
    <xdr:to>
      <xdr:col>4</xdr:col>
      <xdr:colOff>1694447</xdr:colOff>
      <xdr:row>0</xdr:row>
      <xdr:rowOff>360947</xdr:rowOff>
    </xdr:to>
    <xdr:sp macro="[0]!affichebilan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752223" y="20052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3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25065</xdr:colOff>
      <xdr:row>0</xdr:row>
      <xdr:rowOff>15039</xdr:rowOff>
    </xdr:from>
    <xdr:to>
      <xdr:col>4</xdr:col>
      <xdr:colOff>1699460</xdr:colOff>
      <xdr:row>0</xdr:row>
      <xdr:rowOff>355934</xdr:rowOff>
    </xdr:to>
    <xdr:sp macro="[0]!affichebilan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757236" y="15039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4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25065</xdr:colOff>
      <xdr:row>0</xdr:row>
      <xdr:rowOff>20052</xdr:rowOff>
    </xdr:from>
    <xdr:to>
      <xdr:col>4</xdr:col>
      <xdr:colOff>1699460</xdr:colOff>
      <xdr:row>0</xdr:row>
      <xdr:rowOff>360947</xdr:rowOff>
    </xdr:to>
    <xdr:sp macro="[0]!affichebilan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2757236" y="20052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5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20052</xdr:colOff>
      <xdr:row>0</xdr:row>
      <xdr:rowOff>20052</xdr:rowOff>
    </xdr:from>
    <xdr:to>
      <xdr:col>4</xdr:col>
      <xdr:colOff>1694447</xdr:colOff>
      <xdr:row>0</xdr:row>
      <xdr:rowOff>360947</xdr:rowOff>
    </xdr:to>
    <xdr:sp macro="[0]!affichebilan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2752223" y="20052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6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25065</xdr:colOff>
      <xdr:row>0</xdr:row>
      <xdr:rowOff>15039</xdr:rowOff>
    </xdr:from>
    <xdr:to>
      <xdr:col>4</xdr:col>
      <xdr:colOff>1699460</xdr:colOff>
      <xdr:row>0</xdr:row>
      <xdr:rowOff>355934</xdr:rowOff>
    </xdr:to>
    <xdr:sp macro="[0]!affichebilan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2757236" y="15039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7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25065</xdr:colOff>
      <xdr:row>0</xdr:row>
      <xdr:rowOff>15039</xdr:rowOff>
    </xdr:from>
    <xdr:to>
      <xdr:col>4</xdr:col>
      <xdr:colOff>1699460</xdr:colOff>
      <xdr:row>0</xdr:row>
      <xdr:rowOff>355934</xdr:rowOff>
    </xdr:to>
    <xdr:sp macro="[0]!affichebilan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2757236" y="15039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22529" name="Button 4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8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25065</xdr:colOff>
      <xdr:row>0</xdr:row>
      <xdr:rowOff>25065</xdr:rowOff>
    </xdr:from>
    <xdr:to>
      <xdr:col>4</xdr:col>
      <xdr:colOff>1699460</xdr:colOff>
      <xdr:row>0</xdr:row>
      <xdr:rowOff>365960</xdr:rowOff>
    </xdr:to>
    <xdr:sp macro="[0]!affichebilan" textlink="">
      <xdr:nvSpPr>
        <xdr:cNvPr id="5" name="Rectangle à coins arrondis 5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2757236" y="25065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23553" name="Button 4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9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25065</xdr:colOff>
      <xdr:row>0</xdr:row>
      <xdr:rowOff>20052</xdr:rowOff>
    </xdr:from>
    <xdr:to>
      <xdr:col>4</xdr:col>
      <xdr:colOff>1699460</xdr:colOff>
      <xdr:row>0</xdr:row>
      <xdr:rowOff>360947</xdr:rowOff>
    </xdr:to>
    <xdr:sp macro="[0]!affichebilan" textlink="">
      <xdr:nvSpPr>
        <xdr:cNvPr id="5" name="Rectangle à coins arrondis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2757236" y="20052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24577" name="Button 4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A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20052</xdr:colOff>
      <xdr:row>0</xdr:row>
      <xdr:rowOff>15039</xdr:rowOff>
    </xdr:from>
    <xdr:to>
      <xdr:col>4</xdr:col>
      <xdr:colOff>1694447</xdr:colOff>
      <xdr:row>0</xdr:row>
      <xdr:rowOff>355934</xdr:rowOff>
    </xdr:to>
    <xdr:sp macro="[0]!affichebila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2752223" y="15039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133350</xdr:rowOff>
        </xdr:from>
        <xdr:to>
          <xdr:col>0</xdr:col>
          <xdr:colOff>533400</xdr:colOff>
          <xdr:row>0</xdr:row>
          <xdr:rowOff>371475</xdr:rowOff>
        </xdr:to>
        <xdr:sp macro="" textlink="">
          <xdr:nvSpPr>
            <xdr:cNvPr id="25601" name="Button 4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B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20052</xdr:colOff>
      <xdr:row>0</xdr:row>
      <xdr:rowOff>15039</xdr:rowOff>
    </xdr:from>
    <xdr:to>
      <xdr:col>4</xdr:col>
      <xdr:colOff>1694447</xdr:colOff>
      <xdr:row>0</xdr:row>
      <xdr:rowOff>355934</xdr:rowOff>
    </xdr:to>
    <xdr:sp macro="[0]!affichebilan" textlink="">
      <xdr:nvSpPr>
        <xdr:cNvPr id="5" name="Rectangle à coins arrondis 5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2752223" y="15039"/>
          <a:ext cx="1674395" cy="34089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0</xdr:row>
          <xdr:rowOff>0</xdr:rowOff>
        </xdr:from>
        <xdr:to>
          <xdr:col>1</xdr:col>
          <xdr:colOff>552450</xdr:colOff>
          <xdr:row>0</xdr:row>
          <xdr:rowOff>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C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35092</xdr:colOff>
      <xdr:row>0</xdr:row>
      <xdr:rowOff>15039</xdr:rowOff>
    </xdr:from>
    <xdr:to>
      <xdr:col>1</xdr:col>
      <xdr:colOff>937460</xdr:colOff>
      <xdr:row>0</xdr:row>
      <xdr:rowOff>250658</xdr:rowOff>
    </xdr:to>
    <xdr:sp macro="[0]!affichebilan" textlink="">
      <xdr:nvSpPr>
        <xdr:cNvPr id="4" name="Rectangle à coins arrondis 5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35092" y="15039"/>
          <a:ext cx="1072815" cy="235619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>
              <a:solidFill>
                <a:srgbClr val="FFFFFF"/>
              </a:solidFill>
            </a:rPr>
            <a:t>Lancement </a:t>
          </a:r>
          <a:r>
            <a:rPr lang="fr-FR" sz="700" b="0" baseline="0">
              <a:solidFill>
                <a:srgbClr val="FFFFFF"/>
              </a:solidFill>
            </a:rPr>
            <a:t>BILAN</a:t>
          </a:r>
          <a:endParaRPr lang="fr-FR" sz="700" b="0">
            <a:solidFill>
              <a:srgbClr val="FFFF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A">
    <pageSetUpPr fitToPage="1"/>
  </sheetPr>
  <dimension ref="A1:P86"/>
  <sheetViews>
    <sheetView tabSelected="1"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2" customWidth="1"/>
    <col min="12" max="12" width="8.5703125" style="92" customWidth="1"/>
    <col min="13" max="13" width="8.7109375" style="93" customWidth="1"/>
    <col min="14" max="16384" width="11.42578125" style="37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43101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43102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43102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38">
        <v>43103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54">
        <v>43103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43104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43104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43104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43105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43107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43110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43111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43115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43115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43115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43117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43130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7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7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7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7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37"/>
      <c r="B85" s="37"/>
      <c r="C85" s="77"/>
      <c r="D85" s="78"/>
      <c r="F85" s="37"/>
      <c r="G85" s="37"/>
      <c r="H85" s="37"/>
      <c r="I85" s="37"/>
      <c r="J85" s="80"/>
      <c r="K85" s="37"/>
      <c r="L85" s="37"/>
      <c r="M85" s="78"/>
    </row>
    <row r="86" spans="1:13" x14ac:dyDescent="0.2">
      <c r="A86" s="37"/>
      <c r="B86" s="37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C1:E84"/>
  <sortState ref="A2:L87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A1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2" customWidth="1"/>
    <col min="12" max="12" width="8.5703125" style="92" customWidth="1"/>
    <col min="13" max="13" width="8.7109375" style="93" customWidth="1"/>
    <col min="14" max="16384" width="11.42578125" style="37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43132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43133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43133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43134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43134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43135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43135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43135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43136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43138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43141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43142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43146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43146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43146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43148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43159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7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7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7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7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37"/>
      <c r="B85" s="37"/>
      <c r="C85" s="77"/>
      <c r="D85" s="78"/>
      <c r="F85" s="37"/>
      <c r="G85" s="37"/>
      <c r="H85" s="37"/>
      <c r="I85" s="37"/>
      <c r="J85" s="80"/>
      <c r="K85" s="37"/>
      <c r="L85" s="37"/>
      <c r="M85" s="78"/>
    </row>
    <row r="86" spans="1:13" x14ac:dyDescent="0.2">
      <c r="A86" s="37"/>
      <c r="B86" s="37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C1:E84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A2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2" customWidth="1"/>
    <col min="12" max="12" width="8.5703125" style="92" customWidth="1"/>
    <col min="13" max="13" width="8.7109375" style="93" customWidth="1"/>
    <col min="14" max="16384" width="11.42578125" style="37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43160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43161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43161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43162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43162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43163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43163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43163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43164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43166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43169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43170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43174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43174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43174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43176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43187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7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7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7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7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37"/>
      <c r="B85" s="37"/>
      <c r="C85" s="77"/>
      <c r="D85" s="78"/>
      <c r="F85" s="37"/>
      <c r="G85" s="37"/>
      <c r="H85" s="37"/>
      <c r="I85" s="37"/>
      <c r="J85" s="80"/>
      <c r="K85" s="37"/>
      <c r="L85" s="37"/>
      <c r="M85" s="78"/>
    </row>
    <row r="86" spans="1:13" x14ac:dyDescent="0.2">
      <c r="A86" s="37"/>
      <c r="B86" s="37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C1:E84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A3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2" customWidth="1"/>
    <col min="12" max="12" width="8.5703125" style="92" customWidth="1"/>
    <col min="13" max="13" width="8.7109375" style="93" customWidth="1"/>
    <col min="14" max="16384" width="11.42578125" style="37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43191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43192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43192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43193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43193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43194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43194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43194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43195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43197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43200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43201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43205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43205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43205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43207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43218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7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7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7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7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37"/>
      <c r="B85" s="37"/>
      <c r="C85" s="77"/>
      <c r="D85" s="78"/>
      <c r="F85" s="37"/>
      <c r="G85" s="37"/>
      <c r="H85" s="37"/>
      <c r="I85" s="37"/>
      <c r="J85" s="80"/>
      <c r="K85" s="37"/>
      <c r="L85" s="37"/>
      <c r="M85" s="78"/>
    </row>
    <row r="86" spans="1:13" x14ac:dyDescent="0.2">
      <c r="A86" s="37"/>
      <c r="B86" s="37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C1:E84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A4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2" customWidth="1"/>
    <col min="12" max="12" width="8.5703125" style="92" customWidth="1"/>
    <col min="13" max="13" width="8.7109375" style="93" customWidth="1"/>
    <col min="14" max="16384" width="11.42578125" style="37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43221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43222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43222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43223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43223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43224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43224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43224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43225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43227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43230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43231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43235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43235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43235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43237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43248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7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7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7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7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37"/>
      <c r="B85" s="37"/>
      <c r="C85" s="77"/>
      <c r="D85" s="78"/>
      <c r="F85" s="37"/>
      <c r="G85" s="37"/>
      <c r="H85" s="37"/>
      <c r="I85" s="37"/>
      <c r="J85" s="80"/>
      <c r="K85" s="37"/>
      <c r="L85" s="37"/>
      <c r="M85" s="78"/>
    </row>
    <row r="86" spans="1:13" x14ac:dyDescent="0.2">
      <c r="A86" s="37"/>
      <c r="B86" s="37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C1:E84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A5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2" customWidth="1"/>
    <col min="12" max="12" width="8.5703125" style="92" customWidth="1"/>
    <col min="13" max="13" width="8.7109375" style="93" customWidth="1"/>
    <col min="14" max="16384" width="11.42578125" style="37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43252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43253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43253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43254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43254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43255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43255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43255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43256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43258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43261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43262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43266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43266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43266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43268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43279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7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7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7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7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37"/>
      <c r="B85" s="37"/>
      <c r="C85" s="77"/>
      <c r="D85" s="78"/>
      <c r="F85" s="37"/>
      <c r="G85" s="37"/>
      <c r="H85" s="37"/>
      <c r="I85" s="37"/>
      <c r="J85" s="80"/>
      <c r="K85" s="37"/>
      <c r="L85" s="37"/>
      <c r="M85" s="78"/>
    </row>
    <row r="86" spans="1:13" x14ac:dyDescent="0.2">
      <c r="A86" s="37"/>
      <c r="B86" s="37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C1:E84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A6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2" customWidth="1"/>
    <col min="12" max="12" width="8.5703125" style="92" customWidth="1"/>
    <col min="13" max="13" width="8.7109375" style="93" customWidth="1"/>
    <col min="14" max="16384" width="11.42578125" style="37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43282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43283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43283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43284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43284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43285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43285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43285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43286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43288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43291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43292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43296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43296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43296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43298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43309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7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7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7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7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37"/>
      <c r="B85" s="37"/>
      <c r="C85" s="77"/>
      <c r="D85" s="78"/>
      <c r="F85" s="37"/>
      <c r="G85" s="37"/>
      <c r="H85" s="37"/>
      <c r="I85" s="37"/>
      <c r="J85" s="80"/>
      <c r="K85" s="37"/>
      <c r="L85" s="37"/>
      <c r="M85" s="78"/>
    </row>
    <row r="86" spans="1:13" x14ac:dyDescent="0.2">
      <c r="A86" s="37"/>
      <c r="B86" s="37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C1:E84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A7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2" customWidth="1"/>
    <col min="12" max="12" width="8.5703125" style="92" customWidth="1"/>
    <col min="13" max="13" width="8.7109375" style="93" customWidth="1"/>
    <col min="14" max="16384" width="11.42578125" style="37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43313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43314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43314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43315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43315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43316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43316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43316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43317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43319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43322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43323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43327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43327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43327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43329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43340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7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7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7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7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37"/>
      <c r="B85" s="37"/>
      <c r="C85" s="77"/>
      <c r="D85" s="78"/>
      <c r="F85" s="37"/>
      <c r="G85" s="37"/>
      <c r="H85" s="37"/>
      <c r="I85" s="37"/>
      <c r="J85" s="80"/>
      <c r="K85" s="37"/>
      <c r="L85" s="37"/>
      <c r="M85" s="78"/>
    </row>
    <row r="86" spans="1:13" x14ac:dyDescent="0.2">
      <c r="A86" s="37"/>
      <c r="B86" s="37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C1:E84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6" customWidth="1"/>
    <col min="12" max="12" width="8.5703125" style="96" customWidth="1"/>
    <col min="13" max="13" width="8.7109375" style="93" customWidth="1"/>
    <col min="14" max="16384" width="11.42578125" style="94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43344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43345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43345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43346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43346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43347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43347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43347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43348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43350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43353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43354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43358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43358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43358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43360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43371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9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9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9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9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94"/>
      <c r="B85" s="94"/>
      <c r="C85" s="77"/>
      <c r="D85" s="78"/>
      <c r="F85" s="94"/>
      <c r="G85" s="94"/>
      <c r="H85" s="94"/>
      <c r="I85" s="94"/>
      <c r="J85" s="80"/>
      <c r="K85" s="94"/>
      <c r="L85" s="94"/>
      <c r="M85" s="78"/>
    </row>
    <row r="86" spans="1:13" x14ac:dyDescent="0.2">
      <c r="A86" s="94"/>
      <c r="B86" s="94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A1:E1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horizontalDpi="0" verticalDpi="0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4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6" customWidth="1"/>
    <col min="12" max="12" width="8.5703125" style="96" customWidth="1"/>
    <col min="13" max="13" width="8.7109375" style="93" customWidth="1"/>
    <col min="14" max="16384" width="11.42578125" style="94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43374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43375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43375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43376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43376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43377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43377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43377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43378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43380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43383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43384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43388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43388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43388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43390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43401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9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9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9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9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94"/>
      <c r="B85" s="94"/>
      <c r="C85" s="77"/>
      <c r="D85" s="78"/>
      <c r="F85" s="94"/>
      <c r="G85" s="94"/>
      <c r="H85" s="94"/>
      <c r="I85" s="94"/>
      <c r="J85" s="80"/>
      <c r="K85" s="94"/>
      <c r="L85" s="94"/>
      <c r="M85" s="78"/>
    </row>
    <row r="86" spans="1:13" x14ac:dyDescent="0.2">
      <c r="A86" s="94"/>
      <c r="B86" s="94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A1:E1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horizontalDpi="0" verticalDpi="0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4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6" customWidth="1"/>
    <col min="12" max="12" width="8.5703125" style="96" customWidth="1"/>
    <col min="13" max="13" width="8.7109375" style="93" customWidth="1"/>
    <col min="14" max="16384" width="11.42578125" style="94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43405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43406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43406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43407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43407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43408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43408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43408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43409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43411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43414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43415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43419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43419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43419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43421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43432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9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9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9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9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94"/>
      <c r="B85" s="94"/>
      <c r="C85" s="77"/>
      <c r="D85" s="78"/>
      <c r="F85" s="94"/>
      <c r="G85" s="94"/>
      <c r="H85" s="94"/>
      <c r="I85" s="94"/>
      <c r="J85" s="80"/>
      <c r="K85" s="94"/>
      <c r="L85" s="94"/>
      <c r="M85" s="78"/>
    </row>
    <row r="86" spans="1:13" x14ac:dyDescent="0.2">
      <c r="A86" s="94"/>
      <c r="B86" s="94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A1:E1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horizontalDpi="0" verticalDpi="0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4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P86"/>
  <sheetViews>
    <sheetView zoomScale="190" zoomScaleNormal="190" workbookViewId="0">
      <pane ySplit="1" topLeftCell="A2" activePane="bottomLeft" state="frozen"/>
      <selection activeCell="P3" sqref="P3:P40"/>
      <selection pane="bottomLeft" activeCell="A19" sqref="A19"/>
    </sheetView>
  </sheetViews>
  <sheetFormatPr baseColWidth="10" defaultRowHeight="12.75" x14ac:dyDescent="0.2"/>
  <cols>
    <col min="1" max="1" width="8.140625" style="89" customWidth="1"/>
    <col min="2" max="2" width="2.42578125" style="90" customWidth="1"/>
    <col min="3" max="3" width="15.42578125" style="79" customWidth="1"/>
    <col min="4" max="4" width="15" style="91" customWidth="1"/>
    <col min="5" max="5" width="32.85546875" style="79" bestFit="1" customWidth="1"/>
    <col min="6" max="6" width="3" style="82" customWidth="1"/>
    <col min="7" max="7" width="3" style="83" customWidth="1"/>
    <col min="8" max="8" width="3.140625" style="84" customWidth="1"/>
    <col min="9" max="9" width="3.140625" style="85" customWidth="1"/>
    <col min="10" max="10" width="3.140625" style="86" customWidth="1"/>
    <col min="11" max="11" width="8.7109375" style="96" customWidth="1"/>
    <col min="12" max="12" width="8.5703125" style="96" customWidth="1"/>
    <col min="13" max="13" width="8.7109375" style="93" customWidth="1"/>
    <col min="14" max="16384" width="11.42578125" style="94"/>
  </cols>
  <sheetData>
    <row r="1" spans="1:16" ht="30.75" customHeight="1" x14ac:dyDescent="0.2">
      <c r="A1" s="24" t="s">
        <v>87</v>
      </c>
      <c r="B1" s="25" t="s">
        <v>88</v>
      </c>
      <c r="C1" s="26" t="s">
        <v>89</v>
      </c>
      <c r="D1" s="27" t="s">
        <v>90</v>
      </c>
      <c r="E1" s="28"/>
      <c r="F1" s="29" t="s">
        <v>91</v>
      </c>
      <c r="G1" s="30" t="s">
        <v>92</v>
      </c>
      <c r="H1" s="31" t="s">
        <v>93</v>
      </c>
      <c r="I1" s="32" t="s">
        <v>94</v>
      </c>
      <c r="J1" s="33" t="s">
        <v>95</v>
      </c>
      <c r="K1" s="34" t="s">
        <v>96</v>
      </c>
      <c r="L1" s="34" t="s">
        <v>97</v>
      </c>
      <c r="M1" s="35" t="s">
        <v>98</v>
      </c>
    </row>
    <row r="2" spans="1:16" x14ac:dyDescent="0.2">
      <c r="A2" s="38">
        <v>43405</v>
      </c>
      <c r="B2" s="39"/>
      <c r="C2" s="40" t="s">
        <v>99</v>
      </c>
      <c r="D2" s="41"/>
      <c r="E2" s="42"/>
      <c r="F2" s="43"/>
      <c r="G2" s="44"/>
      <c r="H2" s="45"/>
      <c r="I2" s="46"/>
      <c r="J2" s="47"/>
      <c r="K2" s="48">
        <v>1200</v>
      </c>
      <c r="L2" s="48"/>
      <c r="M2" s="49">
        <f>IF((K2-L2=0),"",(K2-L2))</f>
        <v>1200</v>
      </c>
    </row>
    <row r="3" spans="1:16" x14ac:dyDescent="0.2">
      <c r="A3" s="38">
        <v>43406</v>
      </c>
      <c r="B3" s="51"/>
      <c r="C3" s="52" t="s">
        <v>2</v>
      </c>
      <c r="D3" s="53"/>
      <c r="E3" s="42"/>
      <c r="F3" s="43"/>
      <c r="G3" s="44"/>
      <c r="H3" s="45"/>
      <c r="I3" s="46" t="s">
        <v>100</v>
      </c>
      <c r="J3" s="47"/>
      <c r="K3" s="48"/>
      <c r="L3" s="48">
        <v>40</v>
      </c>
      <c r="M3" s="49">
        <f>IF(OR(K3&lt;&gt;"",L3&lt;&gt;""),M2+K3-L3,"")</f>
        <v>1160</v>
      </c>
    </row>
    <row r="4" spans="1:16" x14ac:dyDescent="0.2">
      <c r="A4" s="38">
        <v>43406</v>
      </c>
      <c r="B4" s="51"/>
      <c r="C4" s="52" t="s">
        <v>44</v>
      </c>
      <c r="D4" s="53"/>
      <c r="E4" s="42"/>
      <c r="F4" s="43"/>
      <c r="G4" s="44"/>
      <c r="H4" s="45"/>
      <c r="I4" s="46" t="s">
        <v>100</v>
      </c>
      <c r="J4" s="47"/>
      <c r="K4" s="48"/>
      <c r="L4" s="48">
        <v>17</v>
      </c>
      <c r="M4" s="49">
        <f t="shared" ref="M4:M67" si="0">IF(OR(K4&lt;&gt;"",L4&lt;&gt;""),M3+K4-L4,"")</f>
        <v>1143</v>
      </c>
    </row>
    <row r="5" spans="1:16" x14ac:dyDescent="0.2">
      <c r="A5" s="54">
        <v>43407</v>
      </c>
      <c r="B5" s="51"/>
      <c r="C5" s="52" t="s">
        <v>40</v>
      </c>
      <c r="D5" s="55"/>
      <c r="E5" s="56"/>
      <c r="F5" s="43"/>
      <c r="G5" s="44"/>
      <c r="H5" s="45"/>
      <c r="I5" s="46" t="s">
        <v>100</v>
      </c>
      <c r="J5" s="47"/>
      <c r="K5" s="48"/>
      <c r="L5" s="48">
        <v>18</v>
      </c>
      <c r="M5" s="49">
        <f t="shared" si="0"/>
        <v>1125</v>
      </c>
    </row>
    <row r="6" spans="1:16" x14ac:dyDescent="0.2">
      <c r="A6" s="38">
        <v>43407</v>
      </c>
      <c r="B6" s="51"/>
      <c r="C6" s="52" t="s">
        <v>3</v>
      </c>
      <c r="D6" s="53"/>
      <c r="E6" s="42"/>
      <c r="F6" s="43"/>
      <c r="G6" s="44"/>
      <c r="H6" s="45"/>
      <c r="I6" s="46" t="s">
        <v>100</v>
      </c>
      <c r="J6" s="47"/>
      <c r="K6" s="48"/>
      <c r="L6" s="48">
        <v>350</v>
      </c>
      <c r="M6" s="49">
        <f t="shared" si="0"/>
        <v>775</v>
      </c>
    </row>
    <row r="7" spans="1:16" x14ac:dyDescent="0.2">
      <c r="A7" s="38">
        <v>43408</v>
      </c>
      <c r="B7" s="51"/>
      <c r="C7" s="52" t="s">
        <v>62</v>
      </c>
      <c r="D7" s="53"/>
      <c r="E7" s="57"/>
      <c r="F7" s="43"/>
      <c r="G7" s="44"/>
      <c r="H7" s="45"/>
      <c r="I7" s="46" t="s">
        <v>100</v>
      </c>
      <c r="J7" s="47"/>
      <c r="K7" s="48"/>
      <c r="L7" s="58">
        <v>200</v>
      </c>
      <c r="M7" s="49">
        <f t="shared" si="0"/>
        <v>575</v>
      </c>
    </row>
    <row r="8" spans="1:16" x14ac:dyDescent="0.2">
      <c r="A8" s="38">
        <v>43408</v>
      </c>
      <c r="B8" s="51"/>
      <c r="C8" s="52" t="s">
        <v>38</v>
      </c>
      <c r="D8" s="59"/>
      <c r="E8" s="56"/>
      <c r="F8" s="43"/>
      <c r="G8" s="44"/>
      <c r="H8" s="45"/>
      <c r="I8" s="46" t="s">
        <v>100</v>
      </c>
      <c r="J8" s="47"/>
      <c r="K8" s="48"/>
      <c r="L8" s="48">
        <v>40.409999999999997</v>
      </c>
      <c r="M8" s="49">
        <f t="shared" si="0"/>
        <v>534.59</v>
      </c>
    </row>
    <row r="9" spans="1:16" x14ac:dyDescent="0.2">
      <c r="A9" s="38">
        <v>43408</v>
      </c>
      <c r="B9" s="51"/>
      <c r="C9" s="52" t="s">
        <v>3</v>
      </c>
      <c r="D9" s="53"/>
      <c r="E9" s="42"/>
      <c r="F9" s="43"/>
      <c r="G9" s="44"/>
      <c r="H9" s="45"/>
      <c r="I9" s="60" t="s">
        <v>100</v>
      </c>
      <c r="J9" s="47"/>
      <c r="K9" s="48"/>
      <c r="L9" s="48">
        <v>1.0000000000000001E-5</v>
      </c>
      <c r="M9" s="49">
        <f t="shared" si="0"/>
        <v>534.58999000000006</v>
      </c>
    </row>
    <row r="10" spans="1:16" x14ac:dyDescent="0.2">
      <c r="A10" s="38">
        <v>43409</v>
      </c>
      <c r="B10" s="51"/>
      <c r="C10" s="52" t="s">
        <v>3</v>
      </c>
      <c r="D10" s="53"/>
      <c r="E10" s="61"/>
      <c r="F10" s="43"/>
      <c r="G10" s="44"/>
      <c r="H10" s="45"/>
      <c r="I10" s="46" t="s">
        <v>100</v>
      </c>
      <c r="J10" s="47"/>
      <c r="K10" s="62"/>
      <c r="L10" s="63">
        <v>500</v>
      </c>
      <c r="M10" s="49">
        <f t="shared" si="0"/>
        <v>34.589990000000057</v>
      </c>
    </row>
    <row r="11" spans="1:16" x14ac:dyDescent="0.2">
      <c r="A11" s="38">
        <v>43411</v>
      </c>
      <c r="B11" s="51"/>
      <c r="C11" s="52" t="s">
        <v>50</v>
      </c>
      <c r="D11" s="59"/>
      <c r="E11" s="56"/>
      <c r="F11" s="43"/>
      <c r="G11" s="44"/>
      <c r="H11" s="45"/>
      <c r="I11" s="46" t="s">
        <v>100</v>
      </c>
      <c r="J11" s="47"/>
      <c r="K11" s="64"/>
      <c r="L11" s="65">
        <v>60</v>
      </c>
      <c r="M11" s="49">
        <f t="shared" si="0"/>
        <v>-25.410009999999943</v>
      </c>
    </row>
    <row r="12" spans="1:16" x14ac:dyDescent="0.2">
      <c r="A12" s="38">
        <v>43414</v>
      </c>
      <c r="B12" s="51"/>
      <c r="C12" s="52" t="s">
        <v>72</v>
      </c>
      <c r="D12" s="53"/>
      <c r="E12" s="66"/>
      <c r="F12" s="43"/>
      <c r="G12" s="44"/>
      <c r="H12" s="45"/>
      <c r="I12" s="46" t="s">
        <v>100</v>
      </c>
      <c r="J12" s="47"/>
      <c r="K12" s="48"/>
      <c r="L12" s="48">
        <v>68.95</v>
      </c>
      <c r="M12" s="49">
        <f t="shared" si="0"/>
        <v>-94.360009999999946</v>
      </c>
    </row>
    <row r="13" spans="1:16" x14ac:dyDescent="0.2">
      <c r="A13" s="38">
        <v>43415</v>
      </c>
      <c r="B13" s="51"/>
      <c r="C13" s="52" t="s">
        <v>1</v>
      </c>
      <c r="D13" s="53"/>
      <c r="E13" s="42"/>
      <c r="F13" s="43"/>
      <c r="G13" s="44"/>
      <c r="H13" s="45"/>
      <c r="I13" s="46" t="s">
        <v>100</v>
      </c>
      <c r="J13" s="47"/>
      <c r="K13" s="48"/>
      <c r="L13" s="48">
        <v>200</v>
      </c>
      <c r="M13" s="49">
        <f t="shared" si="0"/>
        <v>-294.36000999999993</v>
      </c>
    </row>
    <row r="14" spans="1:16" x14ac:dyDescent="0.2">
      <c r="A14" s="38">
        <v>43419</v>
      </c>
      <c r="B14" s="51"/>
      <c r="C14" s="52" t="s">
        <v>64</v>
      </c>
      <c r="D14" s="53"/>
      <c r="E14" s="66"/>
      <c r="F14" s="43"/>
      <c r="G14" s="44"/>
      <c r="H14" s="45"/>
      <c r="I14" s="46" t="s">
        <v>100</v>
      </c>
      <c r="J14" s="47"/>
      <c r="K14" s="70"/>
      <c r="L14" s="70">
        <v>8.6999999999999993</v>
      </c>
      <c r="M14" s="49">
        <f t="shared" si="0"/>
        <v>-303.06000999999992</v>
      </c>
    </row>
    <row r="15" spans="1:16" x14ac:dyDescent="0.2">
      <c r="A15" s="38">
        <v>43419</v>
      </c>
      <c r="B15" s="51"/>
      <c r="C15" s="52" t="s">
        <v>64</v>
      </c>
      <c r="D15" s="53"/>
      <c r="E15" s="42"/>
      <c r="F15" s="43"/>
      <c r="G15" s="44"/>
      <c r="H15" s="45"/>
      <c r="I15" s="46" t="s">
        <v>100</v>
      </c>
      <c r="J15" s="47"/>
      <c r="K15" s="48">
        <v>4.3499999999999996</v>
      </c>
      <c r="L15" s="48"/>
      <c r="M15" s="49">
        <f t="shared" si="0"/>
        <v>-298.7100099999999</v>
      </c>
      <c r="P15" s="50"/>
    </row>
    <row r="16" spans="1:16" x14ac:dyDescent="0.2">
      <c r="A16" s="38">
        <v>43419</v>
      </c>
      <c r="B16" s="51"/>
      <c r="C16" s="52" t="s">
        <v>66</v>
      </c>
      <c r="D16" s="53"/>
      <c r="E16" s="71"/>
      <c r="F16" s="43"/>
      <c r="G16" s="44"/>
      <c r="H16" s="45"/>
      <c r="I16" s="46" t="s">
        <v>100</v>
      </c>
      <c r="J16" s="47"/>
      <c r="K16" s="48"/>
      <c r="L16" s="72">
        <v>3.75</v>
      </c>
      <c r="M16" s="49">
        <f t="shared" si="0"/>
        <v>-302.4600099999999</v>
      </c>
      <c r="P16" s="50"/>
    </row>
    <row r="17" spans="1:16" x14ac:dyDescent="0.2">
      <c r="A17" s="38">
        <v>43421</v>
      </c>
      <c r="B17" s="51"/>
      <c r="C17" s="52" t="s">
        <v>32</v>
      </c>
      <c r="D17" s="53"/>
      <c r="E17" s="97"/>
      <c r="F17" s="43"/>
      <c r="G17" s="46"/>
      <c r="H17" s="45"/>
      <c r="I17" s="46" t="s">
        <v>100</v>
      </c>
      <c r="J17" s="47"/>
      <c r="K17" s="48"/>
      <c r="L17" s="48">
        <v>57.99</v>
      </c>
      <c r="M17" s="49">
        <f t="shared" si="0"/>
        <v>-360.45000999999991</v>
      </c>
      <c r="P17" s="50"/>
    </row>
    <row r="18" spans="1:16" x14ac:dyDescent="0.2">
      <c r="A18" s="38">
        <v>43432</v>
      </c>
      <c r="B18" s="51"/>
      <c r="C18" s="52" t="s">
        <v>0</v>
      </c>
      <c r="D18" s="73"/>
      <c r="E18" s="42"/>
      <c r="F18" s="43"/>
      <c r="G18" s="44"/>
      <c r="H18" s="45"/>
      <c r="I18" s="46" t="s">
        <v>100</v>
      </c>
      <c r="J18" s="47"/>
      <c r="K18" s="48">
        <v>1700</v>
      </c>
      <c r="L18" s="48"/>
      <c r="M18" s="49">
        <f t="shared" si="0"/>
        <v>1339.54999</v>
      </c>
      <c r="P18" s="50"/>
    </row>
    <row r="19" spans="1:16" x14ac:dyDescent="0.2">
      <c r="A19" s="38"/>
      <c r="B19" s="67"/>
      <c r="C19" s="52"/>
      <c r="D19" s="53"/>
      <c r="E19" s="68"/>
      <c r="F19" s="69"/>
      <c r="G19" s="69"/>
      <c r="H19" s="69"/>
      <c r="I19" s="46"/>
      <c r="J19" s="47"/>
      <c r="K19" s="48"/>
      <c r="L19" s="48"/>
      <c r="M19" s="49" t="str">
        <f t="shared" si="0"/>
        <v/>
      </c>
      <c r="P19" s="50"/>
    </row>
    <row r="20" spans="1:16" x14ac:dyDescent="0.2">
      <c r="A20" s="54"/>
      <c r="B20" s="51"/>
      <c r="C20" s="52"/>
      <c r="D20" s="53"/>
      <c r="E20" s="66"/>
      <c r="F20" s="43"/>
      <c r="G20" s="44"/>
      <c r="H20" s="45"/>
      <c r="I20" s="46"/>
      <c r="J20" s="47"/>
      <c r="K20" s="48"/>
      <c r="L20" s="48"/>
      <c r="M20" s="49" t="str">
        <f t="shared" si="0"/>
        <v/>
      </c>
      <c r="P20" s="36"/>
    </row>
    <row r="21" spans="1:16" x14ac:dyDescent="0.2">
      <c r="A21" s="38"/>
      <c r="B21" s="51"/>
      <c r="C21" s="52"/>
      <c r="D21" s="53"/>
      <c r="E21" s="66"/>
      <c r="F21" s="43"/>
      <c r="G21" s="44"/>
      <c r="H21" s="45"/>
      <c r="I21" s="46"/>
      <c r="J21" s="47"/>
      <c r="K21" s="70"/>
      <c r="L21" s="70"/>
      <c r="M21" s="49" t="str">
        <f t="shared" si="0"/>
        <v/>
      </c>
      <c r="P21" s="36"/>
    </row>
    <row r="22" spans="1:16" x14ac:dyDescent="0.2">
      <c r="A22" s="38"/>
      <c r="B22" s="51"/>
      <c r="C22" s="52"/>
      <c r="D22" s="53"/>
      <c r="E22" s="42"/>
      <c r="F22" s="43"/>
      <c r="G22" s="44"/>
      <c r="H22" s="45"/>
      <c r="I22" s="46"/>
      <c r="J22" s="47"/>
      <c r="K22" s="48"/>
      <c r="L22" s="48"/>
      <c r="M22" s="49" t="str">
        <f t="shared" si="0"/>
        <v/>
      </c>
      <c r="P22" s="50"/>
    </row>
    <row r="23" spans="1:16" x14ac:dyDescent="0.2">
      <c r="A23" s="38"/>
      <c r="B23" s="51"/>
      <c r="C23" s="52"/>
      <c r="D23" s="53"/>
      <c r="E23" s="71"/>
      <c r="F23" s="43"/>
      <c r="G23" s="44"/>
      <c r="H23" s="45"/>
      <c r="I23" s="46"/>
      <c r="J23" s="47"/>
      <c r="K23" s="48"/>
      <c r="L23" s="72"/>
      <c r="M23" s="49" t="str">
        <f t="shared" si="0"/>
        <v/>
      </c>
    </row>
    <row r="24" spans="1:16" x14ac:dyDescent="0.2">
      <c r="A24" s="38"/>
      <c r="B24" s="51"/>
      <c r="C24" s="52"/>
      <c r="D24" s="53"/>
      <c r="E24" s="42"/>
      <c r="F24" s="43"/>
      <c r="G24" s="44"/>
      <c r="H24" s="45"/>
      <c r="I24" s="46"/>
      <c r="J24" s="47"/>
      <c r="K24" s="48"/>
      <c r="L24" s="48"/>
      <c r="M24" s="49" t="str">
        <f t="shared" si="0"/>
        <v/>
      </c>
    </row>
    <row r="25" spans="1:16" x14ac:dyDescent="0.2">
      <c r="A25" s="54"/>
      <c r="B25" s="51"/>
      <c r="C25" s="52"/>
      <c r="D25" s="55"/>
      <c r="E25" s="42"/>
      <c r="F25" s="43"/>
      <c r="G25" s="44"/>
      <c r="H25" s="45"/>
      <c r="I25" s="46"/>
      <c r="J25" s="47"/>
      <c r="K25" s="48"/>
      <c r="L25" s="48"/>
      <c r="M25" s="49" t="str">
        <f t="shared" si="0"/>
        <v/>
      </c>
      <c r="P25" s="36"/>
    </row>
    <row r="26" spans="1:16" x14ac:dyDescent="0.2">
      <c r="A26" s="54"/>
      <c r="B26" s="51"/>
      <c r="C26" s="52"/>
      <c r="D26" s="55"/>
      <c r="E26" s="42"/>
      <c r="F26" s="43"/>
      <c r="G26" s="44"/>
      <c r="H26" s="45"/>
      <c r="I26" s="46"/>
      <c r="J26" s="47"/>
      <c r="K26" s="48"/>
      <c r="L26" s="48"/>
      <c r="M26" s="49" t="str">
        <f t="shared" si="0"/>
        <v/>
      </c>
      <c r="P26" s="36"/>
    </row>
    <row r="27" spans="1:16" x14ac:dyDescent="0.2">
      <c r="A27" s="54"/>
      <c r="B27" s="51"/>
      <c r="C27" s="52"/>
      <c r="D27" s="53"/>
      <c r="E27" s="42"/>
      <c r="F27" s="43"/>
      <c r="G27" s="44"/>
      <c r="H27" s="45"/>
      <c r="I27" s="46"/>
      <c r="J27" s="47"/>
      <c r="K27" s="48"/>
      <c r="L27" s="48"/>
      <c r="M27" s="49" t="str">
        <f t="shared" si="0"/>
        <v/>
      </c>
      <c r="P27" s="36"/>
    </row>
    <row r="28" spans="1:16" x14ac:dyDescent="0.2">
      <c r="A28" s="38"/>
      <c r="B28" s="51"/>
      <c r="C28" s="52"/>
      <c r="D28" s="53"/>
      <c r="E28" s="42"/>
      <c r="F28" s="43"/>
      <c r="G28" s="44"/>
      <c r="H28" s="45"/>
      <c r="I28" s="46"/>
      <c r="J28" s="47"/>
      <c r="K28" s="48"/>
      <c r="L28" s="72"/>
      <c r="M28" s="49" t="str">
        <f t="shared" si="0"/>
        <v/>
      </c>
      <c r="P28" s="36"/>
    </row>
    <row r="29" spans="1:16" x14ac:dyDescent="0.2">
      <c r="A29" s="54"/>
      <c r="B29" s="51"/>
      <c r="C29" s="52"/>
      <c r="D29" s="53"/>
      <c r="E29" s="66"/>
      <c r="F29" s="43"/>
      <c r="G29" s="44"/>
      <c r="H29" s="45"/>
      <c r="I29" s="46"/>
      <c r="J29" s="47"/>
      <c r="K29" s="48"/>
      <c r="L29" s="48"/>
      <c r="M29" s="49" t="str">
        <f t="shared" si="0"/>
        <v/>
      </c>
      <c r="P29" s="36"/>
    </row>
    <row r="30" spans="1:16" x14ac:dyDescent="0.2">
      <c r="A30" s="38"/>
      <c r="B30" s="51"/>
      <c r="C30" s="52"/>
      <c r="D30" s="53"/>
      <c r="E30" s="74"/>
      <c r="F30" s="43"/>
      <c r="G30" s="44"/>
      <c r="H30" s="45"/>
      <c r="I30" s="46"/>
      <c r="J30" s="47"/>
      <c r="K30" s="48"/>
      <c r="L30" s="48"/>
      <c r="M30" s="49" t="str">
        <f t="shared" si="0"/>
        <v/>
      </c>
      <c r="P30" s="36"/>
    </row>
    <row r="31" spans="1:16" x14ac:dyDescent="0.2">
      <c r="A31" s="38"/>
      <c r="B31" s="51"/>
      <c r="C31" s="52"/>
      <c r="D31" s="53"/>
      <c r="E31" s="74"/>
      <c r="F31" s="43"/>
      <c r="G31" s="44"/>
      <c r="H31" s="45"/>
      <c r="I31" s="46"/>
      <c r="J31" s="47"/>
      <c r="K31" s="48"/>
      <c r="L31" s="70"/>
      <c r="M31" s="49" t="str">
        <f t="shared" si="0"/>
        <v/>
      </c>
      <c r="P31" s="36"/>
    </row>
    <row r="32" spans="1:16" x14ac:dyDescent="0.2">
      <c r="A32" s="54"/>
      <c r="B32" s="51"/>
      <c r="C32" s="52"/>
      <c r="D32" s="55"/>
      <c r="E32" s="42"/>
      <c r="F32" s="43"/>
      <c r="G32" s="44"/>
      <c r="H32" s="45"/>
      <c r="I32" s="46"/>
      <c r="J32" s="47"/>
      <c r="K32" s="48"/>
      <c r="L32" s="48"/>
      <c r="M32" s="49" t="str">
        <f t="shared" si="0"/>
        <v/>
      </c>
      <c r="P32" s="36"/>
    </row>
    <row r="33" spans="1:16" x14ac:dyDescent="0.2">
      <c r="A33" s="38"/>
      <c r="B33" s="51"/>
      <c r="C33" s="52"/>
      <c r="D33" s="73"/>
      <c r="E33" s="42"/>
      <c r="F33" s="43"/>
      <c r="G33" s="44"/>
      <c r="H33" s="45"/>
      <c r="I33" s="46"/>
      <c r="J33" s="47"/>
      <c r="K33" s="48"/>
      <c r="L33" s="48"/>
      <c r="M33" s="49" t="str">
        <f t="shared" si="0"/>
        <v/>
      </c>
      <c r="P33" s="36"/>
    </row>
    <row r="34" spans="1:16" x14ac:dyDescent="0.2">
      <c r="A34" s="54"/>
      <c r="B34" s="51"/>
      <c r="C34" s="52"/>
      <c r="D34" s="53"/>
      <c r="E34" s="66"/>
      <c r="F34" s="43"/>
      <c r="G34" s="44"/>
      <c r="H34" s="45"/>
      <c r="I34" s="46"/>
      <c r="J34" s="47"/>
      <c r="K34" s="48"/>
      <c r="L34" s="48"/>
      <c r="M34" s="49" t="str">
        <f t="shared" si="0"/>
        <v/>
      </c>
      <c r="P34" s="36"/>
    </row>
    <row r="35" spans="1:16" x14ac:dyDescent="0.2">
      <c r="A35" s="54"/>
      <c r="B35" s="51"/>
      <c r="C35" s="52"/>
      <c r="D35" s="53"/>
      <c r="E35" s="66"/>
      <c r="F35" s="43"/>
      <c r="G35" s="44"/>
      <c r="H35" s="45"/>
      <c r="I35" s="46"/>
      <c r="J35" s="47"/>
      <c r="K35" s="48"/>
      <c r="L35" s="48"/>
      <c r="M35" s="49" t="str">
        <f t="shared" si="0"/>
        <v/>
      </c>
      <c r="P35" s="36"/>
    </row>
    <row r="36" spans="1:16" x14ac:dyDescent="0.2">
      <c r="A36" s="54"/>
      <c r="B36" s="51"/>
      <c r="C36" s="52"/>
      <c r="D36" s="53"/>
      <c r="E36" s="66"/>
      <c r="F36" s="43"/>
      <c r="G36" s="44"/>
      <c r="H36" s="45"/>
      <c r="I36" s="46"/>
      <c r="J36" s="47"/>
      <c r="K36" s="48"/>
      <c r="L36" s="72"/>
      <c r="M36" s="49" t="str">
        <f t="shared" si="0"/>
        <v/>
      </c>
      <c r="P36" s="36"/>
    </row>
    <row r="37" spans="1:16" x14ac:dyDescent="0.2">
      <c r="A37" s="54"/>
      <c r="B37" s="51"/>
      <c r="C37" s="52"/>
      <c r="D37" s="53"/>
      <c r="E37" s="66"/>
      <c r="F37" s="43"/>
      <c r="G37" s="44"/>
      <c r="H37" s="45"/>
      <c r="I37" s="46"/>
      <c r="J37" s="47"/>
      <c r="K37" s="48"/>
      <c r="L37" s="48"/>
      <c r="M37" s="49" t="str">
        <f t="shared" si="0"/>
        <v/>
      </c>
      <c r="P37" s="36"/>
    </row>
    <row r="38" spans="1:16" x14ac:dyDescent="0.2">
      <c r="A38" s="54"/>
      <c r="B38" s="51"/>
      <c r="C38" s="52"/>
      <c r="D38" s="53"/>
      <c r="E38" s="42"/>
      <c r="F38" s="43"/>
      <c r="G38" s="44"/>
      <c r="H38" s="45"/>
      <c r="I38" s="46"/>
      <c r="J38" s="47"/>
      <c r="K38" s="64"/>
      <c r="L38" s="48"/>
      <c r="M38" s="49" t="str">
        <f t="shared" si="0"/>
        <v/>
      </c>
      <c r="P38" s="36"/>
    </row>
    <row r="39" spans="1:16" x14ac:dyDescent="0.2">
      <c r="A39" s="54"/>
      <c r="B39" s="51"/>
      <c r="C39" s="52"/>
      <c r="D39" s="53"/>
      <c r="E39" s="42"/>
      <c r="F39" s="43"/>
      <c r="G39" s="44"/>
      <c r="H39" s="45"/>
      <c r="I39" s="46"/>
      <c r="J39" s="47"/>
      <c r="K39" s="64"/>
      <c r="L39" s="48"/>
      <c r="M39" s="49" t="str">
        <f t="shared" si="0"/>
        <v/>
      </c>
    </row>
    <row r="40" spans="1:16" x14ac:dyDescent="0.2">
      <c r="A40" s="54"/>
      <c r="B40" s="51"/>
      <c r="C40" s="52"/>
      <c r="D40" s="53"/>
      <c r="E40" s="42"/>
      <c r="F40" s="43"/>
      <c r="G40" s="44"/>
      <c r="H40" s="45"/>
      <c r="I40" s="46"/>
      <c r="J40" s="47"/>
      <c r="K40" s="48"/>
      <c r="L40" s="48"/>
      <c r="M40" s="49" t="str">
        <f t="shared" si="0"/>
        <v/>
      </c>
    </row>
    <row r="41" spans="1:16" x14ac:dyDescent="0.2">
      <c r="A41" s="54"/>
      <c r="B41" s="51"/>
      <c r="C41" s="52"/>
      <c r="D41" s="53"/>
      <c r="E41" s="42"/>
      <c r="F41" s="43"/>
      <c r="G41" s="44"/>
      <c r="H41" s="45"/>
      <c r="I41" s="46"/>
      <c r="J41" s="47"/>
      <c r="K41" s="48"/>
      <c r="L41" s="48"/>
      <c r="M41" s="49" t="str">
        <f t="shared" si="0"/>
        <v/>
      </c>
    </row>
    <row r="42" spans="1:16" x14ac:dyDescent="0.2">
      <c r="A42" s="54"/>
      <c r="B42" s="51"/>
      <c r="C42" s="52"/>
      <c r="D42" s="59"/>
      <c r="E42" s="42"/>
      <c r="F42" s="43"/>
      <c r="G42" s="44"/>
      <c r="H42" s="45"/>
      <c r="I42" s="46"/>
      <c r="J42" s="47"/>
      <c r="K42" s="48"/>
      <c r="L42" s="48"/>
      <c r="M42" s="49" t="str">
        <f t="shared" si="0"/>
        <v/>
      </c>
    </row>
    <row r="43" spans="1:16" x14ac:dyDescent="0.2">
      <c r="A43" s="54"/>
      <c r="B43" s="51"/>
      <c r="C43" s="52"/>
      <c r="D43" s="53"/>
      <c r="E43" s="71"/>
      <c r="F43" s="43"/>
      <c r="G43" s="46"/>
      <c r="H43" s="45"/>
      <c r="I43" s="46"/>
      <c r="J43" s="95"/>
      <c r="K43" s="48"/>
      <c r="L43" s="72"/>
      <c r="M43" s="49" t="str">
        <f t="shared" si="0"/>
        <v/>
      </c>
    </row>
    <row r="44" spans="1:16" x14ac:dyDescent="0.2">
      <c r="A44" s="54"/>
      <c r="B44" s="51"/>
      <c r="C44" s="52"/>
      <c r="D44" s="53"/>
      <c r="E44" s="71"/>
      <c r="F44" s="43"/>
      <c r="G44" s="46"/>
      <c r="H44" s="45"/>
      <c r="I44" s="46"/>
      <c r="J44" s="76"/>
      <c r="K44" s="48"/>
      <c r="L44" s="72"/>
      <c r="M44" s="49" t="str">
        <f t="shared" si="0"/>
        <v/>
      </c>
    </row>
    <row r="45" spans="1:16" x14ac:dyDescent="0.2">
      <c r="A45" s="54"/>
      <c r="B45" s="51"/>
      <c r="C45" s="52"/>
      <c r="D45" s="53"/>
      <c r="E45" s="71"/>
      <c r="F45" s="43"/>
      <c r="G45" s="46"/>
      <c r="H45" s="45"/>
      <c r="I45" s="46"/>
      <c r="J45" s="76"/>
      <c r="K45" s="48"/>
      <c r="L45" s="72"/>
      <c r="M45" s="49" t="str">
        <f t="shared" si="0"/>
        <v/>
      </c>
    </row>
    <row r="46" spans="1:16" x14ac:dyDescent="0.2">
      <c r="A46" s="54"/>
      <c r="B46" s="51"/>
      <c r="C46" s="52"/>
      <c r="D46" s="53"/>
      <c r="E46" s="71"/>
      <c r="F46" s="43"/>
      <c r="G46" s="46"/>
      <c r="H46" s="45"/>
      <c r="I46" s="46"/>
      <c r="J46" s="95"/>
      <c r="K46" s="48"/>
      <c r="L46" s="72"/>
      <c r="M46" s="49" t="str">
        <f t="shared" si="0"/>
        <v/>
      </c>
    </row>
    <row r="47" spans="1:16" x14ac:dyDescent="0.2">
      <c r="A47" s="54"/>
      <c r="B47" s="51"/>
      <c r="C47" s="52"/>
      <c r="D47" s="53"/>
      <c r="E47" s="71"/>
      <c r="F47" s="43"/>
      <c r="G47" s="46"/>
      <c r="H47" s="45"/>
      <c r="I47" s="46"/>
      <c r="J47" s="95"/>
      <c r="K47" s="48"/>
      <c r="L47" s="72"/>
      <c r="M47" s="49" t="str">
        <f t="shared" si="0"/>
        <v/>
      </c>
    </row>
    <row r="48" spans="1:16" x14ac:dyDescent="0.2">
      <c r="A48" s="54"/>
      <c r="B48" s="51"/>
      <c r="C48" s="52"/>
      <c r="D48" s="53"/>
      <c r="E48" s="71"/>
      <c r="F48" s="43"/>
      <c r="G48" s="44"/>
      <c r="H48" s="45"/>
      <c r="I48" s="46"/>
      <c r="J48" s="47"/>
      <c r="K48" s="65"/>
      <c r="L48" s="48"/>
      <c r="M48" s="49" t="str">
        <f t="shared" si="0"/>
        <v/>
      </c>
    </row>
    <row r="49" spans="1:13" x14ac:dyDescent="0.2">
      <c r="A49" s="54"/>
      <c r="B49" s="51"/>
      <c r="C49" s="52"/>
      <c r="D49" s="59"/>
      <c r="E49" s="42"/>
      <c r="F49" s="43"/>
      <c r="G49" s="44"/>
      <c r="H49" s="45"/>
      <c r="I49" s="46"/>
      <c r="J49" s="47"/>
      <c r="K49" s="48"/>
      <c r="L49" s="72"/>
      <c r="M49" s="49" t="str">
        <f t="shared" si="0"/>
        <v/>
      </c>
    </row>
    <row r="50" spans="1:13" x14ac:dyDescent="0.2">
      <c r="A50" s="54"/>
      <c r="B50" s="51"/>
      <c r="C50" s="52"/>
      <c r="D50" s="53"/>
      <c r="E50" s="71"/>
      <c r="F50" s="43"/>
      <c r="G50" s="44"/>
      <c r="H50" s="45"/>
      <c r="I50" s="46"/>
      <c r="J50" s="47"/>
      <c r="K50" s="65"/>
      <c r="L50" s="48"/>
      <c r="M50" s="49" t="str">
        <f t="shared" si="0"/>
        <v/>
      </c>
    </row>
    <row r="51" spans="1:13" x14ac:dyDescent="0.2">
      <c r="A51" s="54"/>
      <c r="B51" s="51"/>
      <c r="C51" s="52"/>
      <c r="D51" s="53"/>
      <c r="E51" s="71"/>
      <c r="F51" s="43"/>
      <c r="G51" s="44"/>
      <c r="H51" s="45"/>
      <c r="I51" s="46"/>
      <c r="J51" s="47"/>
      <c r="K51" s="65"/>
      <c r="L51" s="48"/>
      <c r="M51" s="49" t="str">
        <f t="shared" si="0"/>
        <v/>
      </c>
    </row>
    <row r="52" spans="1:13" x14ac:dyDescent="0.2">
      <c r="A52" s="54"/>
      <c r="B52" s="51"/>
      <c r="C52" s="52"/>
      <c r="D52" s="53"/>
      <c r="E52" s="71"/>
      <c r="F52" s="43"/>
      <c r="G52" s="44"/>
      <c r="H52" s="45"/>
      <c r="I52" s="46"/>
      <c r="J52" s="47"/>
      <c r="K52" s="65"/>
      <c r="L52" s="48"/>
      <c r="M52" s="49" t="str">
        <f t="shared" si="0"/>
        <v/>
      </c>
    </row>
    <row r="53" spans="1:13" x14ac:dyDescent="0.2">
      <c r="A53" s="54"/>
      <c r="B53" s="51"/>
      <c r="C53" s="52"/>
      <c r="D53" s="53"/>
      <c r="E53" s="56"/>
      <c r="F53" s="43"/>
      <c r="G53" s="46"/>
      <c r="H53" s="45"/>
      <c r="I53" s="46"/>
      <c r="J53" s="47"/>
      <c r="K53" s="64"/>
      <c r="L53" s="48"/>
      <c r="M53" s="49" t="str">
        <f t="shared" si="0"/>
        <v/>
      </c>
    </row>
    <row r="54" spans="1:13" x14ac:dyDescent="0.2">
      <c r="A54" s="54"/>
      <c r="B54" s="51"/>
      <c r="C54" s="52"/>
      <c r="D54" s="53"/>
      <c r="E54" s="71"/>
      <c r="F54" s="43"/>
      <c r="G54" s="44"/>
      <c r="H54" s="45"/>
      <c r="I54" s="46"/>
      <c r="J54" s="76"/>
      <c r="K54" s="48"/>
      <c r="L54" s="72"/>
      <c r="M54" s="49" t="str">
        <f t="shared" si="0"/>
        <v/>
      </c>
    </row>
    <row r="55" spans="1:13" x14ac:dyDescent="0.2">
      <c r="A55" s="54"/>
      <c r="B55" s="51"/>
      <c r="C55" s="52"/>
      <c r="D55" s="59"/>
      <c r="E55" s="42"/>
      <c r="F55" s="43"/>
      <c r="G55" s="44"/>
      <c r="H55" s="45"/>
      <c r="I55" s="46"/>
      <c r="J55" s="47"/>
      <c r="K55" s="48"/>
      <c r="L55" s="48"/>
      <c r="M55" s="49" t="str">
        <f t="shared" si="0"/>
        <v/>
      </c>
    </row>
    <row r="56" spans="1:13" x14ac:dyDescent="0.2">
      <c r="A56" s="54"/>
      <c r="B56" s="51"/>
      <c r="C56" s="52"/>
      <c r="D56" s="59"/>
      <c r="E56" s="42"/>
      <c r="F56" s="43"/>
      <c r="G56" s="44"/>
      <c r="H56" s="45"/>
      <c r="I56" s="46"/>
      <c r="J56" s="47"/>
      <c r="K56" s="48"/>
      <c r="L56" s="48"/>
      <c r="M56" s="49" t="str">
        <f t="shared" si="0"/>
        <v/>
      </c>
    </row>
    <row r="57" spans="1:13" x14ac:dyDescent="0.2">
      <c r="A57" s="54"/>
      <c r="B57" s="51"/>
      <c r="C57" s="52"/>
      <c r="D57" s="53"/>
      <c r="E57" s="42"/>
      <c r="F57" s="43"/>
      <c r="G57" s="44"/>
      <c r="H57" s="45"/>
      <c r="I57" s="46"/>
      <c r="J57" s="47"/>
      <c r="K57" s="48"/>
      <c r="L57" s="48"/>
      <c r="M57" s="49" t="str">
        <f t="shared" si="0"/>
        <v/>
      </c>
    </row>
    <row r="58" spans="1:13" x14ac:dyDescent="0.2">
      <c r="A58" s="38"/>
      <c r="B58" s="51"/>
      <c r="C58" s="52"/>
      <c r="D58" s="53"/>
      <c r="E58" s="42"/>
      <c r="F58" s="43"/>
      <c r="G58" s="44"/>
      <c r="H58" s="45"/>
      <c r="I58" s="46"/>
      <c r="J58" s="47"/>
      <c r="K58" s="48"/>
      <c r="L58" s="48"/>
      <c r="M58" s="49" t="str">
        <f t="shared" si="0"/>
        <v/>
      </c>
    </row>
    <row r="59" spans="1:13" x14ac:dyDescent="0.2">
      <c r="A59" s="54"/>
      <c r="B59" s="51"/>
      <c r="C59" s="52"/>
      <c r="D59" s="53"/>
      <c r="E59" s="66"/>
      <c r="F59" s="43"/>
      <c r="G59" s="44"/>
      <c r="H59" s="45"/>
      <c r="I59" s="46"/>
      <c r="J59" s="47"/>
      <c r="K59" s="70"/>
      <c r="L59" s="70"/>
      <c r="M59" s="49" t="str">
        <f t="shared" si="0"/>
        <v/>
      </c>
    </row>
    <row r="60" spans="1:13" x14ac:dyDescent="0.2">
      <c r="A60" s="38"/>
      <c r="B60" s="51"/>
      <c r="C60" s="52"/>
      <c r="D60" s="53"/>
      <c r="E60" s="42"/>
      <c r="F60" s="43"/>
      <c r="G60" s="44"/>
      <c r="H60" s="45"/>
      <c r="I60" s="46"/>
      <c r="J60" s="47"/>
      <c r="K60" s="64"/>
      <c r="L60" s="65"/>
      <c r="M60" s="49" t="str">
        <f t="shared" si="0"/>
        <v/>
      </c>
    </row>
    <row r="61" spans="1:13" x14ac:dyDescent="0.2">
      <c r="A61" s="54"/>
      <c r="B61" s="51"/>
      <c r="C61" s="52"/>
      <c r="D61" s="53"/>
      <c r="E61" s="52"/>
      <c r="F61" s="43"/>
      <c r="G61" s="44"/>
      <c r="H61" s="45"/>
      <c r="I61" s="46"/>
      <c r="J61" s="47"/>
      <c r="K61" s="48"/>
      <c r="L61" s="48"/>
      <c r="M61" s="49" t="str">
        <f t="shared" si="0"/>
        <v/>
      </c>
    </row>
    <row r="62" spans="1:13" x14ac:dyDescent="0.2">
      <c r="A62" s="54"/>
      <c r="B62" s="51"/>
      <c r="C62" s="52"/>
      <c r="D62" s="53"/>
      <c r="E62" s="52"/>
      <c r="F62" s="43"/>
      <c r="G62" s="44"/>
      <c r="H62" s="45"/>
      <c r="I62" s="46"/>
      <c r="J62" s="47"/>
      <c r="K62" s="48"/>
      <c r="L62" s="48"/>
      <c r="M62" s="49" t="str">
        <f t="shared" si="0"/>
        <v/>
      </c>
    </row>
    <row r="63" spans="1:13" x14ac:dyDescent="0.2">
      <c r="A63" s="54"/>
      <c r="B63" s="51"/>
      <c r="C63" s="52"/>
      <c r="D63" s="53"/>
      <c r="E63" s="52"/>
      <c r="F63" s="43"/>
      <c r="G63" s="44"/>
      <c r="H63" s="45"/>
      <c r="I63" s="46"/>
      <c r="J63" s="47"/>
      <c r="K63" s="48"/>
      <c r="L63" s="48"/>
      <c r="M63" s="49" t="str">
        <f t="shared" si="0"/>
        <v/>
      </c>
    </row>
    <row r="64" spans="1:13" x14ac:dyDescent="0.2">
      <c r="A64" s="54"/>
      <c r="B64" s="51"/>
      <c r="C64" s="52"/>
      <c r="D64" s="53"/>
      <c r="E64" s="52"/>
      <c r="F64" s="43"/>
      <c r="G64" s="44"/>
      <c r="H64" s="45"/>
      <c r="I64" s="46"/>
      <c r="J64" s="47"/>
      <c r="K64" s="48"/>
      <c r="L64" s="48"/>
      <c r="M64" s="49" t="str">
        <f t="shared" si="0"/>
        <v/>
      </c>
    </row>
    <row r="65" spans="1:13" x14ac:dyDescent="0.2">
      <c r="A65" s="54"/>
      <c r="B65" s="51"/>
      <c r="C65" s="52"/>
      <c r="D65" s="53"/>
      <c r="E65" s="52"/>
      <c r="F65" s="43"/>
      <c r="G65" s="44"/>
      <c r="H65" s="45"/>
      <c r="I65" s="46"/>
      <c r="J65" s="47"/>
      <c r="K65" s="48"/>
      <c r="L65" s="48"/>
      <c r="M65" s="49" t="str">
        <f t="shared" si="0"/>
        <v/>
      </c>
    </row>
    <row r="66" spans="1:13" x14ac:dyDescent="0.2">
      <c r="A66" s="54"/>
      <c r="B66" s="51"/>
      <c r="C66" s="52"/>
      <c r="D66" s="53"/>
      <c r="E66" s="42"/>
      <c r="F66" s="43"/>
      <c r="G66" s="44"/>
      <c r="H66" s="45"/>
      <c r="I66" s="46"/>
      <c r="J66" s="47"/>
      <c r="K66" s="48"/>
      <c r="L66" s="48"/>
      <c r="M66" s="49" t="str">
        <f t="shared" si="0"/>
        <v/>
      </c>
    </row>
    <row r="67" spans="1:13" x14ac:dyDescent="0.2">
      <c r="A67" s="54"/>
      <c r="B67" s="51"/>
      <c r="C67" s="52"/>
      <c r="D67" s="53"/>
      <c r="E67" s="42"/>
      <c r="F67" s="43"/>
      <c r="G67" s="44"/>
      <c r="H67" s="45"/>
      <c r="I67" s="46"/>
      <c r="J67" s="47"/>
      <c r="K67" s="64"/>
      <c r="L67" s="48"/>
      <c r="M67" s="49" t="str">
        <f t="shared" si="0"/>
        <v/>
      </c>
    </row>
    <row r="68" spans="1:13" x14ac:dyDescent="0.2">
      <c r="A68" s="54"/>
      <c r="B68" s="51"/>
      <c r="C68" s="52"/>
      <c r="D68" s="53"/>
      <c r="E68" s="42"/>
      <c r="F68" s="43"/>
      <c r="G68" s="44"/>
      <c r="H68" s="45"/>
      <c r="I68" s="46"/>
      <c r="J68" s="47"/>
      <c r="K68" s="65"/>
      <c r="L68" s="48"/>
      <c r="M68" s="49" t="str">
        <f t="shared" ref="M68:M84" si="1">IF(OR(K68&lt;&gt;"",L68&lt;&gt;""),M67+K68-L68,"")</f>
        <v/>
      </c>
    </row>
    <row r="69" spans="1:13" x14ac:dyDescent="0.2">
      <c r="A69" s="54"/>
      <c r="B69" s="39"/>
      <c r="C69" s="52"/>
      <c r="D69" s="53"/>
      <c r="E69" s="71"/>
      <c r="F69" s="43"/>
      <c r="G69" s="44"/>
      <c r="H69" s="45"/>
      <c r="I69" s="46"/>
      <c r="J69" s="95"/>
      <c r="K69" s="48"/>
      <c r="L69" s="72"/>
      <c r="M69" s="49" t="str">
        <f t="shared" si="1"/>
        <v/>
      </c>
    </row>
    <row r="70" spans="1:13" x14ac:dyDescent="0.2">
      <c r="A70" s="54"/>
      <c r="B70" s="39"/>
      <c r="C70" s="52"/>
      <c r="D70" s="53"/>
      <c r="E70" s="71"/>
      <c r="F70" s="43"/>
      <c r="G70" s="44"/>
      <c r="H70" s="45"/>
      <c r="I70" s="46"/>
      <c r="J70" s="47"/>
      <c r="K70" s="65"/>
      <c r="L70" s="48"/>
      <c r="M70" s="49" t="str">
        <f t="shared" si="1"/>
        <v/>
      </c>
    </row>
    <row r="71" spans="1:13" x14ac:dyDescent="0.2">
      <c r="A71" s="54"/>
      <c r="B71" s="39"/>
      <c r="C71" s="52"/>
      <c r="D71" s="53"/>
      <c r="E71" s="74"/>
      <c r="F71" s="43"/>
      <c r="G71" s="44"/>
      <c r="H71" s="45"/>
      <c r="I71" s="46"/>
      <c r="J71" s="47"/>
      <c r="K71" s="48"/>
      <c r="L71" s="48"/>
      <c r="M71" s="49" t="str">
        <f t="shared" si="1"/>
        <v/>
      </c>
    </row>
    <row r="72" spans="1:13" x14ac:dyDescent="0.2">
      <c r="A72" s="54"/>
      <c r="B72" s="39"/>
      <c r="C72" s="52"/>
      <c r="D72" s="55"/>
      <c r="E72" s="42"/>
      <c r="F72" s="43"/>
      <c r="G72" s="44"/>
      <c r="H72" s="45"/>
      <c r="I72" s="46"/>
      <c r="J72" s="47"/>
      <c r="K72" s="48"/>
      <c r="L72" s="48"/>
      <c r="M72" s="49" t="str">
        <f t="shared" si="1"/>
        <v/>
      </c>
    </row>
    <row r="73" spans="1:13" x14ac:dyDescent="0.2">
      <c r="A73" s="38"/>
      <c r="B73" s="51"/>
      <c r="C73" s="52"/>
      <c r="D73" s="41"/>
      <c r="E73" s="66"/>
      <c r="F73" s="43"/>
      <c r="G73" s="44"/>
      <c r="H73" s="45"/>
      <c r="I73" s="46"/>
      <c r="J73" s="47"/>
      <c r="K73" s="48"/>
      <c r="L73" s="48"/>
      <c r="M73" s="49" t="str">
        <f t="shared" si="1"/>
        <v/>
      </c>
    </row>
    <row r="74" spans="1:13" x14ac:dyDescent="0.2">
      <c r="A74" s="38"/>
      <c r="B74" s="39"/>
      <c r="C74" s="52"/>
      <c r="D74" s="41"/>
      <c r="E74" s="42"/>
      <c r="F74" s="43"/>
      <c r="G74" s="44"/>
      <c r="H74" s="45"/>
      <c r="I74" s="46"/>
      <c r="J74" s="47"/>
      <c r="K74" s="48"/>
      <c r="L74" s="48"/>
      <c r="M74" s="49" t="str">
        <f t="shared" si="1"/>
        <v/>
      </c>
    </row>
    <row r="75" spans="1:13" x14ac:dyDescent="0.2">
      <c r="A75" s="38"/>
      <c r="B75" s="39"/>
      <c r="C75" s="52"/>
      <c r="D75" s="41"/>
      <c r="E75" s="42"/>
      <c r="F75" s="43"/>
      <c r="G75" s="44"/>
      <c r="H75" s="45"/>
      <c r="I75" s="46"/>
      <c r="J75" s="47"/>
      <c r="K75" s="48"/>
      <c r="L75" s="48"/>
      <c r="M75" s="49" t="str">
        <f t="shared" si="1"/>
        <v/>
      </c>
    </row>
    <row r="76" spans="1:13" x14ac:dyDescent="0.2">
      <c r="A76" s="38"/>
      <c r="B76" s="39"/>
      <c r="C76" s="52"/>
      <c r="D76" s="41"/>
      <c r="E76" s="42"/>
      <c r="F76" s="43"/>
      <c r="G76" s="44"/>
      <c r="H76" s="45"/>
      <c r="I76" s="46"/>
      <c r="J76" s="47"/>
      <c r="K76" s="48"/>
      <c r="L76" s="48"/>
      <c r="M76" s="49" t="str">
        <f t="shared" si="1"/>
        <v/>
      </c>
    </row>
    <row r="77" spans="1:13" x14ac:dyDescent="0.2">
      <c r="A77" s="38"/>
      <c r="B77" s="39"/>
      <c r="C77" s="52"/>
      <c r="D77" s="41"/>
      <c r="E77" s="42"/>
      <c r="F77" s="43"/>
      <c r="G77" s="44"/>
      <c r="H77" s="45"/>
      <c r="I77" s="46"/>
      <c r="J77" s="47"/>
      <c r="K77" s="48"/>
      <c r="L77" s="48"/>
      <c r="M77" s="49" t="str">
        <f t="shared" si="1"/>
        <v/>
      </c>
    </row>
    <row r="78" spans="1:13" x14ac:dyDescent="0.2">
      <c r="A78" s="38"/>
      <c r="B78" s="39"/>
      <c r="C78" s="52"/>
      <c r="D78" s="41"/>
      <c r="E78" s="42"/>
      <c r="F78" s="43"/>
      <c r="G78" s="44"/>
      <c r="H78" s="45"/>
      <c r="I78" s="46"/>
      <c r="J78" s="47"/>
      <c r="K78" s="48"/>
      <c r="L78" s="48"/>
      <c r="M78" s="49" t="str">
        <f t="shared" si="1"/>
        <v/>
      </c>
    </row>
    <row r="79" spans="1:13" x14ac:dyDescent="0.2">
      <c r="A79" s="38"/>
      <c r="B79" s="39"/>
      <c r="C79" s="52"/>
      <c r="D79" s="41"/>
      <c r="E79" s="42"/>
      <c r="F79" s="43"/>
      <c r="G79" s="44"/>
      <c r="H79" s="45"/>
      <c r="I79" s="46"/>
      <c r="J79" s="47"/>
      <c r="K79" s="48"/>
      <c r="L79" s="48"/>
      <c r="M79" s="49" t="str">
        <f t="shared" si="1"/>
        <v/>
      </c>
    </row>
    <row r="80" spans="1:13" x14ac:dyDescent="0.2">
      <c r="A80" s="38"/>
      <c r="B80" s="39"/>
      <c r="C80" s="52"/>
      <c r="D80" s="41"/>
      <c r="E80" s="42"/>
      <c r="F80" s="43"/>
      <c r="G80" s="44"/>
      <c r="H80" s="45"/>
      <c r="I80" s="46"/>
      <c r="J80" s="47"/>
      <c r="K80" s="48"/>
      <c r="L80" s="48"/>
      <c r="M80" s="49" t="str">
        <f t="shared" si="1"/>
        <v/>
      </c>
    </row>
    <row r="81" spans="1:13" x14ac:dyDescent="0.2">
      <c r="A81" s="38"/>
      <c r="B81" s="39"/>
      <c r="C81" s="52"/>
      <c r="D81" s="41"/>
      <c r="E81" s="42"/>
      <c r="F81" s="43"/>
      <c r="G81" s="44"/>
      <c r="H81" s="45"/>
      <c r="I81" s="46"/>
      <c r="J81" s="47"/>
      <c r="K81" s="48"/>
      <c r="L81" s="48"/>
      <c r="M81" s="49" t="str">
        <f t="shared" si="1"/>
        <v/>
      </c>
    </row>
    <row r="82" spans="1:13" x14ac:dyDescent="0.2">
      <c r="A82" s="38"/>
      <c r="B82" s="39"/>
      <c r="C82" s="52"/>
      <c r="D82" s="41"/>
      <c r="E82" s="42"/>
      <c r="F82" s="43"/>
      <c r="G82" s="44"/>
      <c r="H82" s="45"/>
      <c r="I82" s="46"/>
      <c r="J82" s="47"/>
      <c r="K82" s="48"/>
      <c r="L82" s="48"/>
      <c r="M82" s="49" t="str">
        <f t="shared" si="1"/>
        <v/>
      </c>
    </row>
    <row r="83" spans="1:13" x14ac:dyDescent="0.2">
      <c r="A83" s="38"/>
      <c r="B83" s="39"/>
      <c r="C83" s="52"/>
      <c r="D83" s="41"/>
      <c r="E83" s="42"/>
      <c r="F83" s="43"/>
      <c r="G83" s="44"/>
      <c r="H83" s="45"/>
      <c r="I83" s="46"/>
      <c r="J83" s="47"/>
      <c r="K83" s="48"/>
      <c r="L83" s="48"/>
      <c r="M83" s="49" t="str">
        <f t="shared" si="1"/>
        <v/>
      </c>
    </row>
    <row r="84" spans="1:13" x14ac:dyDescent="0.2">
      <c r="A84" s="38"/>
      <c r="B84" s="39"/>
      <c r="C84" s="52"/>
      <c r="D84" s="41"/>
      <c r="E84" s="42"/>
      <c r="F84" s="43"/>
      <c r="G84" s="44"/>
      <c r="H84" s="45"/>
      <c r="I84" s="46"/>
      <c r="J84" s="47"/>
      <c r="K84" s="48"/>
      <c r="L84" s="48"/>
      <c r="M84" s="49" t="str">
        <f t="shared" si="1"/>
        <v/>
      </c>
    </row>
    <row r="85" spans="1:13" x14ac:dyDescent="0.2">
      <c r="A85" s="94"/>
      <c r="B85" s="94"/>
      <c r="C85" s="77"/>
      <c r="D85" s="78"/>
      <c r="F85" s="94"/>
      <c r="G85" s="94"/>
      <c r="H85" s="94"/>
      <c r="I85" s="94"/>
      <c r="J85" s="80"/>
      <c r="K85" s="94"/>
      <c r="L85" s="94"/>
      <c r="M85" s="78"/>
    </row>
    <row r="86" spans="1:13" x14ac:dyDescent="0.2">
      <c r="A86" s="94"/>
      <c r="B86" s="94"/>
      <c r="C86" s="77"/>
      <c r="D86" s="78"/>
      <c r="E86" s="81" t="s">
        <v>101</v>
      </c>
      <c r="K86" s="87">
        <f>SUM(K2:K84)</f>
        <v>2904.35</v>
      </c>
      <c r="L86" s="87">
        <f>SUM(L2:L84)</f>
        <v>1564.8000100000002</v>
      </c>
      <c r="M86" s="88">
        <f>K86-L86</f>
        <v>1339.5499899999998</v>
      </c>
    </row>
  </sheetData>
  <autoFilter ref="A1:E1"/>
  <sortState ref="A2:L86">
    <sortCondition ref="A2"/>
  </sortState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72" orientation="portrait" horizontalDpi="0" verticalDpi="0" r:id="rId1"/>
  <headerFooter alignWithMargins="0">
    <oddHeader>&amp;L&amp;A 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4">
              <controlPr defaultSize="0" print="0" autoFill="0" autoPict="0" macro="[0]!classer">
                <anchor moveWithCells="1" sizeWithCells="1">
                  <from>
                    <xdr:col>0</xdr:col>
                    <xdr:colOff>19050</xdr:colOff>
                    <xdr:row>0</xdr:row>
                    <xdr:rowOff>133350</xdr:rowOff>
                  </from>
                  <to>
                    <xdr:col>0</xdr:col>
                    <xdr:colOff>533400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Chiffres!$B$2:$B$40</xm:f>
          </x14:formula1>
          <xm:sqref>C3:C84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P54"/>
  <sheetViews>
    <sheetView zoomScale="190" zoomScaleNormal="190" workbookViewId="0">
      <pane xSplit="2" ySplit="1" topLeftCell="C2" activePane="bottomRight" state="frozen"/>
      <selection pane="topRight"/>
      <selection pane="bottomLeft"/>
      <selection pane="bottomRight" activeCell="B5" sqref="B5"/>
    </sheetView>
  </sheetViews>
  <sheetFormatPr baseColWidth="10" defaultRowHeight="12.75" x14ac:dyDescent="0.2"/>
  <cols>
    <col min="1" max="1" width="2.5703125" style="11" customWidth="1"/>
    <col min="2" max="2" width="14.5703125" style="5" customWidth="1"/>
    <col min="3" max="3" width="10.28515625" style="1" bestFit="1" customWidth="1"/>
    <col min="4" max="10" width="7.5703125" bestFit="1" customWidth="1"/>
    <col min="11" max="11" width="10" bestFit="1" customWidth="1"/>
    <col min="12" max="12" width="7.5703125" bestFit="1" customWidth="1"/>
    <col min="13" max="13" width="9.28515625" bestFit="1" customWidth="1"/>
    <col min="14" max="14" width="9.42578125" bestFit="1" customWidth="1"/>
    <col min="15" max="15" width="8.42578125" style="18" bestFit="1" customWidth="1"/>
    <col min="16" max="16" width="11.42578125" style="2"/>
  </cols>
  <sheetData>
    <row r="1" spans="1:15" ht="21" customHeight="1" x14ac:dyDescent="0.2">
      <c r="A1" s="7"/>
      <c r="C1" s="16" t="s">
        <v>14</v>
      </c>
      <c r="D1" s="16" t="s">
        <v>15</v>
      </c>
      <c r="E1" s="16" t="s">
        <v>16</v>
      </c>
      <c r="F1" s="16" t="s">
        <v>17</v>
      </c>
      <c r="G1" s="16" t="s">
        <v>18</v>
      </c>
      <c r="H1" s="16" t="s">
        <v>19</v>
      </c>
      <c r="I1" s="16" t="s">
        <v>20</v>
      </c>
      <c r="J1" s="16" t="s">
        <v>21</v>
      </c>
      <c r="K1" s="16" t="s">
        <v>22</v>
      </c>
      <c r="L1" s="16" t="s">
        <v>23</v>
      </c>
      <c r="M1" s="16" t="s">
        <v>24</v>
      </c>
      <c r="N1" s="16" t="s">
        <v>25</v>
      </c>
      <c r="O1" s="19" t="s">
        <v>26</v>
      </c>
    </row>
    <row r="2" spans="1:15" x14ac:dyDescent="0.2">
      <c r="A2" s="12" t="s">
        <v>4</v>
      </c>
      <c r="B2" s="13" t="s">
        <v>0</v>
      </c>
      <c r="C2" s="15">
        <f>SUMIF(Janvier!$C$2:$C$117,"Paye",Janvier!$K$2:$K$117)-SUMIF(Janvier!$C$2:$C$117,"Paye",Janvier!$L$2:$L$117)</f>
        <v>1700</v>
      </c>
      <c r="D2" s="15">
        <f>SUMIF(Février!$C$2:$C$117,"Paye",Février!$K$2:$K$117)-SUMIF(Février!$C$2:$C$117,"Paye",Février!$L$2:$L$117)</f>
        <v>1700</v>
      </c>
      <c r="E2" s="15">
        <f>SUMIF(Mars!$C$2:$C$117,"Paye",Mars!$K$2:$K$117)-SUMIF(Mars!$C$2:$C$117,"Paye",Mars!$L$2:$L$117)</f>
        <v>1700</v>
      </c>
      <c r="F2" s="15">
        <f>SUMIF(Avril!$C$2:$C$117,"Paye",Avril!$K$2:$K$117)-SUMIF(Avril!$C$2:$C$117,"Paye",Avril!$L$2:$L$117)</f>
        <v>1700</v>
      </c>
      <c r="G2" s="15">
        <f>SUMIF(Mai!$C$2:$C$117,"Paye",Mai!$K$2:$K$117)-SUMIF(Mai!$C$2:$C$117,"Paye",Mai!$L$2:$L$117)</f>
        <v>1700</v>
      </c>
      <c r="H2" s="15">
        <f>SUMIF(Juin!$C$2:$C$117,"Paye",Juin!$K$2:$K$117)-SUMIF(Juin!$C$2:$C$117,"Paye",Juin!$L$2:$L$117)</f>
        <v>1700</v>
      </c>
      <c r="I2" s="15">
        <f>SUMIF(Juillet!$C$2:$C$117,"Paye",Juillet!$K$2:$K$117)-SUMIF(Juillet!$C$2:$C$117,"Paye",Juillet!$L$2:$L$117)</f>
        <v>1700</v>
      </c>
      <c r="J2" s="15">
        <f>SUMIF(Aout!$C$2:$C$117,"Paye",Aout!$K$2:$K$117)-SUMIF(Aout!$C$2:$C$117,"Paye",Aout!$L$2:$L$117)</f>
        <v>1700</v>
      </c>
      <c r="K2" s="15">
        <f>SUMIF(Septembre!$C$2:$C$117,"Paye",Septembre!$K$2:$K$117)-SUMIF(Septembre!$C$2:$C$117,"Paye",Septembre!$L$2:$L$117)</f>
        <v>1700</v>
      </c>
      <c r="L2" s="15">
        <f>SUMIF(Octobre!$C$2:$C$117,"Paye",Octobre!$K$2:$K$117)-SUMIF(Octobre!$C$2:$C$117,"Paye",Octobre!$L$2:$L$117)</f>
        <v>1700</v>
      </c>
      <c r="M2" s="15">
        <f>SUMIF(Novembre!$C$2:$C$117,"Paye",Novembre!$K$2:$K$117)-SUMIF(Novembre!$C$2:$C$117,"Paye",Novembre!$L$2:$L$117)</f>
        <v>1700</v>
      </c>
      <c r="N2" s="15">
        <f>SUMIF(Decembre!$C$2:$C$117,"Paye",Decembre!$K$2:$K$117)-SUMIF(Decembre!$C$2:$C$117,"Paye",Decembre!$L$2:$L$117)</f>
        <v>1700</v>
      </c>
      <c r="O2" s="17">
        <f>AVERAGE(C2:N2)</f>
        <v>1700</v>
      </c>
    </row>
    <row r="3" spans="1:15" x14ac:dyDescent="0.2">
      <c r="A3" s="12" t="s">
        <v>5</v>
      </c>
      <c r="B3" s="6" t="s">
        <v>3</v>
      </c>
      <c r="C3" s="3">
        <f>SUMIF(Janvier!$C$2:$C$117,"Loyer",Janvier!$K$2:$K$117)-SUMIF(Janvier!$C$2:$C$117,"Loyer",Janvier!$L$2:$L$117)</f>
        <v>-850.00000999999997</v>
      </c>
      <c r="D3" s="3">
        <f>SUMIF(Février!$C$2:$C$117,"Loyer",Février!$K$2:$K$117)-SUMIF(Février!$C$2:$C$117,"Loyer",Février!$L$2:$L$117)</f>
        <v>-850.00000999999997</v>
      </c>
      <c r="E3" s="3">
        <f>SUMIF(Mars!$C$2:$C$117,"Loyer",Mars!$K$2:$K$117)-SUMIF(Mars!$C$2:$C$117,"Loyer",Mars!$L$2:$L$117)</f>
        <v>-850.00000999999997</v>
      </c>
      <c r="F3" s="3">
        <f>SUMIF(Avril!$C$2:$C$117,"Loyer",Avril!$K$2:$K$117)-SUMIF(Avril!$C$2:$C$117,"Loyer",Avril!$L$2:$L$117)</f>
        <v>-850.00000999999997</v>
      </c>
      <c r="G3" s="3">
        <f>SUMIF(Mai!$C$2:$C$117,"Loyer",Mai!$K$2:$K$117)-SUMIF(Mai!$C$2:$C$117,"Loyer",Mai!$L$2:$L$117)</f>
        <v>-850.00000999999997</v>
      </c>
      <c r="H3" s="3">
        <f>SUMIF(Juin!$C$2:$C$117,"Loyer",Juin!$K$2:$K$117)-SUMIF(Juin!$C$2:$C$117,"Loyer",Juin!$L$2:$L$117)</f>
        <v>-850.00000999999997</v>
      </c>
      <c r="I3" s="3">
        <f>SUMIF(Juillet!$C$2:$C$117,"Loyer",Juillet!$K$2:$K$117)-SUMIF(Juillet!$C$2:$C$117,"Loyer",Juillet!$L$2:$L$117)</f>
        <v>-850.00000999999997</v>
      </c>
      <c r="J3" s="3">
        <f>SUMIF(Aout!$C$2:$C$117,"Loyer",Aout!$K$2:$K$117)-SUMIF(Aout!$C$2:$C$117,"Loyer",Aout!$L$2:$L$117)</f>
        <v>-850.00000999999997</v>
      </c>
      <c r="K3" s="3">
        <f>SUMIF(Septembre!$C$2:$C$117,"Loyer",Septembre!$K$2:$K$117)-SUMIF(Septembre!$C$2:$C$117,"Loyer",Septembre!$L$2:$L$117)</f>
        <v>-850.00000999999997</v>
      </c>
      <c r="L3" s="3">
        <f>SUMIF(Octobre!$C$2:$C$117,"Loyer",Octobre!$K$2:$K$117)-SUMIF(Octobre!$C$2:$C$117,"Loyer",Octobre!$L$2:$L$117)</f>
        <v>-850.00000999999997</v>
      </c>
      <c r="M3" s="3">
        <f>SUMIF(Novembre!$C$2:$C$117,"Loyer",Novembre!$K$2:$K$117)-SUMIF(Novembre!$C$2:$C$117,"Loyer",Novembre!$L$2:$L$117)</f>
        <v>-850.00000999999997</v>
      </c>
      <c r="N3" s="3">
        <f>SUMIF(Decembre!$C$2:$C$117,"Loyer",Decembre!$K$2:$K$117)-SUMIF(Decembre!$C$2:$C$117,"Loyer",Decembre!$L$2:$L$117)</f>
        <v>-850.00000999999997</v>
      </c>
      <c r="O3" s="17">
        <f t="shared" ref="O3:O41" si="0">AVERAGE(C3:N3)</f>
        <v>-850.00000999999986</v>
      </c>
    </row>
    <row r="4" spans="1:15" x14ac:dyDescent="0.2">
      <c r="A4" s="12" t="s">
        <v>6</v>
      </c>
      <c r="B4" s="4" t="s">
        <v>2</v>
      </c>
      <c r="C4" s="3">
        <f>SUMIF(Janvier!$C$2:$C$117,"Assurance Habitation",Janvier!$K$2:$K$117)-SUMIF(Janvier!$C$2:$C$117,"Assurance Habitation",Janvier!$L$2:$L$117)</f>
        <v>-40</v>
      </c>
      <c r="D4" s="3">
        <f>SUMIF(Février!$C$2:$C$117,"Assurance Habitation",Février!$K$2:$K$117)-SUMIF(Février!$C$2:$C$117,"Assurance Habitation",Février!$L$2:$L$117)</f>
        <v>-40</v>
      </c>
      <c r="E4" s="3">
        <f>SUMIF(Mars!$C$2:$C$117,"Assurance Habitation",Mars!$K$2:$K$117)-SUMIF(Mars!$C$2:$C$117,"Assurance Habitation",Mars!$L$2:$L$117)</f>
        <v>-40</v>
      </c>
      <c r="F4" s="3">
        <f>SUMIF(Avril!$C$2:$C$117,"Assurance Habitation",Avril!$K$2:$K$117)-SUMIF(Avril!$C$2:$C$117,"Assurance Habitation",Avril!$L$2:$L$117)</f>
        <v>-40</v>
      </c>
      <c r="G4" s="3">
        <f>SUMIF(Mai!$C$2:$C$117,"Assurance Habitation",Mai!$K$2:$K$117)-SUMIF(Mai!$C$2:$C$117,"Assurance Habitation",Mai!$L$2:$L$117)</f>
        <v>-40</v>
      </c>
      <c r="H4" s="3">
        <f>SUMIF(Juin!$C$2:$C$117,"Assurance Habitation",Juin!$K$2:$K$117)-SUMIF(Juin!$C$2:$C$117,"Assurance Habitation",Juin!$L$2:$L$117)</f>
        <v>-40</v>
      </c>
      <c r="I4" s="3">
        <f>SUMIF(Juillet!$C$2:$C$117,"Assurance Habitation",Juillet!$K$2:$K$117)-SUMIF(Juillet!$C$2:$C$117,"Assurance Habitation",Juillet!$L$2:$L$117)</f>
        <v>-40</v>
      </c>
      <c r="J4" s="3">
        <f>SUMIF(Aout!$C$2:$C$117,"Assurance Habitation",Aout!$K$2:$K$117)-SUMIF(Aout!$C$2:$C$117,"Assurance Habitation",Aout!$L$2:$L$117)</f>
        <v>-40</v>
      </c>
      <c r="K4" s="14">
        <f>SUMIF(Septembre!$C$2:$C$117,"Assurance Habitation",Septembre!$K$2:$K$117)-SUMIF(Septembre!$C$2:$C$117,"Assurance Habitation",Septembre!$L$2:$L$117)</f>
        <v>-40</v>
      </c>
      <c r="L4" s="14">
        <f>SUMIF(Octobre!$C$2:$C$117,"Assurance Habitation",Octobre!$K$2:$K$117)-SUMIF(Octobre!$C$2:$C$117,"Assurance Habitation",Octobre!$L$2:$L$117)</f>
        <v>-40</v>
      </c>
      <c r="M4" s="14">
        <f>SUMIF(Novembre!$C$2:$C$117,"Assurance Habitation",Novembre!$K$2:$K$117)-SUMIF(Novembre!$C$2:$C$117,"Assurance Habitation",Novembre!$L$2:$L$117)</f>
        <v>-40</v>
      </c>
      <c r="N4" s="14">
        <f>SUMIF(Decembre!$C$2:$C$117,"Assurance Habitation",Decembre!$K$2:$K$117)-SUMIF(Decembre!$C$2:$C$117,"Assurance Habitation",Decembre!$L$2:$L$117)</f>
        <v>-40</v>
      </c>
      <c r="O4" s="17">
        <f t="shared" si="0"/>
        <v>-40</v>
      </c>
    </row>
    <row r="5" spans="1:15" x14ac:dyDescent="0.2">
      <c r="A5" s="12" t="s">
        <v>7</v>
      </c>
      <c r="B5" s="6" t="s">
        <v>1</v>
      </c>
      <c r="C5" s="3">
        <f>SUMIF(Janvier!$C$2:$C$117,"EDF",Janvier!$K$2:$K$117)-SUMIF(Janvier!$C$2:$C$117,"EDF",Janvier!$L$2:$L$117)</f>
        <v>-200</v>
      </c>
      <c r="D5" s="3">
        <f>SUMIF(Février!$C$2:$C$117,"EDF",Février!$K$2:$K$117)-SUMIF(Février!$C$2:$C$117,"EDF",Février!$L$2:$L$117)</f>
        <v>-200</v>
      </c>
      <c r="E5" s="3">
        <f>SUMIF(Mars!$C$2:$C$117,"EDF",Mars!$K$2:$K$117)-SUMIF(Mars!$C$2:$C$117,"EDF",Mars!$L$2:$L$117)</f>
        <v>-200</v>
      </c>
      <c r="F5" s="3">
        <f>SUMIF(Avril!$C$2:$C$117,"EDF",Avril!$K$2:$K$117)-SUMIF(Avril!$C$2:$C$117,"EDF",Avril!$L$2:$L$117)</f>
        <v>-200</v>
      </c>
      <c r="G5" s="3">
        <f>SUMIF(Mai!$C$2:$C$117,"EDF",Mai!$K$2:$K$117)-SUMIF(Mai!$C$2:$C$117,"EDF",Mai!$L$2:$L$117)</f>
        <v>-200</v>
      </c>
      <c r="H5" s="3">
        <f>SUMIF(Juin!$C$2:$C$117,"EDF",Juin!$K$2:$K$117)-SUMIF(Juin!$C$2:$C$117,"EDF",Juin!$L$2:$L$117)</f>
        <v>-200</v>
      </c>
      <c r="I5" s="3">
        <f>SUMIF(Juillet!$C$2:$C$117,"EDF",Juillet!$K$2:$K$117)-SUMIF(Juillet!$C$2:$C$117,"EDF",Juillet!$L$2:$L$117)</f>
        <v>-200</v>
      </c>
      <c r="J5" s="3">
        <f>SUMIF(Aout!$C$2:$C$117,"EDF",Aout!$K$2:$K$117)-SUMIF(Aout!$C$2:$C$117,"EDF",Aout!$L$2:$L$117)</f>
        <v>-200</v>
      </c>
      <c r="K5" s="14">
        <f>SUMIF(Septembre!$C$2:$C$117,"EDF",Septembre!$K$2:$K$117)-SUMIF(Septembre!$C$2:$C$117,"EDF",Septembre!$L$2:$L$117)</f>
        <v>-200</v>
      </c>
      <c r="L5" s="14">
        <f>SUMIF(Octobre!$C$2:$C$117,"EDF",Octobre!$K$2:$K$117)-SUMIF(Octobre!$C$2:$C$117,"EDF",Octobre!$L$2:$L$117)</f>
        <v>-200</v>
      </c>
      <c r="M5" s="14">
        <f>SUMIF(Novembre!$C$2:$C$117,"EDF",Novembre!$K$2:$K$117)-SUMIF(Novembre!$C$2:$C$117,"EDF",Novembre!$L$2:$L$117)</f>
        <v>-200</v>
      </c>
      <c r="N5" s="14">
        <f>SUMIF(Decembre!$C$2:$C$117,"EDF",Decembre!$K$2:$K$117)-SUMIF(Decembre!$C$2:$C$117,"EDF",Decembre!$L$2:$L$117)</f>
        <v>-200</v>
      </c>
      <c r="O5" s="17">
        <f t="shared" si="0"/>
        <v>-200</v>
      </c>
    </row>
    <row r="6" spans="1:15" x14ac:dyDescent="0.2">
      <c r="A6" s="12" t="s">
        <v>8</v>
      </c>
      <c r="B6" s="6" t="s">
        <v>11</v>
      </c>
      <c r="C6" s="3">
        <f>SUMIF(Janvier!$C$2:$C$117,"Eau",Janvier!$K$2:$K$117)-SUMIF(Janvier!$C$2:$C$117,"Eau",Janvier!$L$2:$L$117)</f>
        <v>0</v>
      </c>
      <c r="D6" s="3">
        <f>SUMIF(Février!$C$2:$C$117,"Eau",Février!$K$2:$K$117)-SUMIF(Février!$C$2:$C$117,"Eau",Février!$L$2:$L$117)</f>
        <v>0</v>
      </c>
      <c r="E6" s="3">
        <f>SUMIF(Mars!$C$2:$C$117,"Eau",Mars!$K$2:$K$117)-SUMIF(Mars!$C$2:$C$117,"Eau",Mars!$L$2:$L$117)</f>
        <v>0</v>
      </c>
      <c r="F6" s="3">
        <f>SUMIF(Avril!$C$2:$C$117,"Eau",Avril!$K$2:$K$117)-SUMIF(Avril!$C$2:$C$117,"Eau",Avril!$L$2:$L$117)</f>
        <v>0</v>
      </c>
      <c r="G6" s="3">
        <f>SUMIF(Mai!$C$2:$C$117,"Eau",Mai!$K$2:$K$117)-SUMIF(Mai!$C$2:$C$117,"Eau",Mai!$L$2:$L$117)</f>
        <v>0</v>
      </c>
      <c r="H6" s="3">
        <f>SUMIF(Juin!$C$2:$C$117,"Eau",Juin!$K$2:$K$117)-SUMIF(Juin!$C$2:$C$117,"Eau",Juin!$L$2:$L$117)</f>
        <v>0</v>
      </c>
      <c r="I6" s="3">
        <f>SUMIF(Juillet!$C$2:$C$117,"Eau",Juillet!$K$2:$K$117)-SUMIF(Juillet!$C$2:$C$117,"Eau",Juillet!$L$2:$L$117)</f>
        <v>0</v>
      </c>
      <c r="J6" s="3">
        <f>SUMIF(Aout!$C$2:$C$117,"Eau",Aout!$K$2:$K$117)-SUMIF(Aout!$C$2:$C$117,"Eau",Aout!$L$2:$L$117)</f>
        <v>0</v>
      </c>
      <c r="K6" s="14">
        <f>SUMIF(Septembre!$C$2:$C$117,"Eau",Septembre!$K$2:$K$117)-SUMIF(Septembre!$C$2:$C$117,"Eau",Septembre!$L$2:$L$117)</f>
        <v>0</v>
      </c>
      <c r="L6" s="14">
        <f>SUMIF(Octobre!$C$2:$C$117,"Eau",Octobre!$K$2:$K$117)-SUMIF(Octobre!$C$2:$C$117,"Eau",Octobre!$L$2:$L$117)</f>
        <v>0</v>
      </c>
      <c r="M6" s="14">
        <f>SUMIF(Novembre!$C$2:$C$117,"Eau",Novembre!$K$2:$K$117)-SUMIF(Novembre!$C$2:$C$117,"Eau",Novembre!$L$2:$L$117)</f>
        <v>0</v>
      </c>
      <c r="N6" s="14">
        <f>SUMIF(Decembre!$C$2:$C$117,"Eau",Decembre!$K$2:$K$117)-SUMIF(Decembre!$C$2:$C$117,"Eau",Decembre!$L$2:$L$117)</f>
        <v>0</v>
      </c>
      <c r="O6" s="17">
        <f t="shared" si="0"/>
        <v>0</v>
      </c>
    </row>
    <row r="7" spans="1:15" x14ac:dyDescent="0.2">
      <c r="A7" s="12" t="s">
        <v>9</v>
      </c>
      <c r="B7" s="6" t="s">
        <v>12</v>
      </c>
      <c r="C7" s="3">
        <f>SUMIF(Janvier!$C$2:$C$117,"Bois de Chauffage",Janvier!$K$2:$K$117)-SUMIF(Janvier!$C$2:$C$117,"Bois de Chauffage",Janvier!$L$2:$L$117)</f>
        <v>0</v>
      </c>
      <c r="D7" s="3">
        <f>SUMIF(Février!$C$2:$C$117,"Bois de Chauffage",Février!$K$2:$K$117)-SUMIF(Février!$C$2:$C$117,"Bois de Chauffage",Février!$L$2:$L$117)</f>
        <v>0</v>
      </c>
      <c r="E7" s="3">
        <f>SUMIF(Mars!$C$2:$C$117,"Bois de Chauffage",Mars!$K$2:$K$117)-SUMIF(Mars!$C$2:$C$117,"Bois de Chauffage",Mars!$L$2:$L$117)</f>
        <v>0</v>
      </c>
      <c r="F7" s="3">
        <f>SUMIF(Avril!$C$2:$C$117,"Bois de Chauffage",Avril!$K$2:$K$117)-SUMIF(Avril!$C$2:$C$117,"Bois de Chauffage",Avril!$L$2:$L$117)</f>
        <v>0</v>
      </c>
      <c r="G7" s="3">
        <f>SUMIF(Mai!$C$2:$C$117,"Bois de Chauffage",Mai!$K$2:$K$117)-SUMIF(Mai!$C$2:$C$117,"Bois de Chauffage",Mai!$L$2:$L$117)</f>
        <v>0</v>
      </c>
      <c r="H7" s="3">
        <f>SUMIF(Juin!$C$2:$C$117,"Bois de Chauffage",Juin!$K$2:$K$117)-SUMIF(Juin!$C$2:$C$117,"Bois de Chauffage",Juin!$L$2:$L$117)</f>
        <v>0</v>
      </c>
      <c r="I7" s="3">
        <f>SUMIF(Juillet!$C$2:$C$117,"Bois de Chauffage",Juillet!$K$2:$K$117)-SUMIF(Juillet!$C$2:$C$117,"Bois de Chauffage",Juillet!$L$2:$L$117)</f>
        <v>0</v>
      </c>
      <c r="J7" s="3">
        <f>SUMIF(Aout!$C$2:$C$117,"Bois de Chauffage",Aout!$K$2:$K$117)-SUMIF(Aout!$C$2:$C$117,"Bois de Chauffage",Aout!$L$2:$L$117)</f>
        <v>0</v>
      </c>
      <c r="K7" s="14">
        <f>SUMIF(Septembre!$C$2:$C$117,"Bois de Chauffage",Septembre!$K$2:$K$117)-SUMIF(Septembre!$C$2:$C$117,"Bois de Chauffage",Septembre!$L$2:$L$117)</f>
        <v>0</v>
      </c>
      <c r="L7" s="14">
        <f>SUMIF(Octobre!$C$2:$C$117,"Bois de Chauffage",Octobre!$K$2:$K$117)-SUMIF(Octobre!$C$2:$C$117,"Bois de Chauffage",Octobre!$L$2:$L$117)</f>
        <v>0</v>
      </c>
      <c r="M7" s="14">
        <f>SUMIF(Novembre!$C$2:$C$117,"Bois de Chauffage",Novembre!$K$2:$K$117)-SUMIF(Novembre!$C$2:$C$117,"Bois de Chauffage",Novembre!$L$2:$L$117)</f>
        <v>0</v>
      </c>
      <c r="N7" s="14">
        <f>SUMIF(Decembre!$C$2:$C$117,"Bois de Chauffage",Decembre!$K$2:$K$117)-SUMIF(Decembre!$C$2:$C$117,"Bois de Chauffage",Decembre!$L$2:$L$117)</f>
        <v>0</v>
      </c>
      <c r="O7" s="17">
        <f t="shared" si="0"/>
        <v>0</v>
      </c>
    </row>
    <row r="8" spans="1:15" x14ac:dyDescent="0.2">
      <c r="A8" s="12" t="s">
        <v>10</v>
      </c>
      <c r="B8" s="6" t="s">
        <v>13</v>
      </c>
      <c r="C8" s="3">
        <f>SUMIF(Janvier!$C$2:$C$117,"Gaz en Bouteille",Janvier!$K$2:$K$117)-SUMIF(Janvier!$C$2:$C$117,"Gaz en Bouteille",Janvier!$L$2:$L$117)</f>
        <v>0</v>
      </c>
      <c r="D8" s="3">
        <f>SUMIF(Février!$C$2:$C$117,"Gaz en Bouteille",Février!$K$2:$K$117)-SUMIF(Février!$C$2:$C$117,"Gaz en Bouteille",Février!$L$2:$L$117)</f>
        <v>0</v>
      </c>
      <c r="E8" s="3">
        <f>SUMIF(Mars!$C$2:$C$117,"Gaz en Bouteille",Mars!$K$2:$K$117)-SUMIF(Mars!$C$2:$C$117,"Gaz en Bouteille",Mars!$L$2:$L$117)</f>
        <v>0</v>
      </c>
      <c r="F8" s="3">
        <f>SUMIF(Avril!$C$2:$C$117,"Gaz en Bouteille",Avril!$K$2:$K$117)-SUMIF(Avril!$C$2:$C$117,"Gaz en Bouteille",Avril!$L$2:$L$117)</f>
        <v>0</v>
      </c>
      <c r="G8" s="3">
        <f>SUMIF(Mai!$C$2:$C$117,"Gaz en Bouteille",Mai!$K$2:$K$117)-SUMIF(Mai!$C$2:$C$117,"Gaz en Bouteille",Mai!$L$2:$L$117)</f>
        <v>0</v>
      </c>
      <c r="H8" s="3">
        <f>SUMIF(Juin!$C$2:$C$117,"Gaz en Bouteille",Juin!$K$2:$K$117)-SUMIF(Juin!$C$2:$C$117,"Gaz en Bouteille",Juin!$L$2:$L$117)</f>
        <v>0</v>
      </c>
      <c r="I8" s="3">
        <f>SUMIF(Juillet!$C$2:$C$117,"Gaz en Bouteille",Juillet!$K$2:$K$117)-SUMIF(Juillet!$C$2:$C$117,"Gaz en Bouteille",Juillet!$L$2:$L$117)</f>
        <v>0</v>
      </c>
      <c r="J8" s="3">
        <f>SUMIF(Aout!$C$2:$C$117,"Gaz en Bouteille",Aout!$K$2:$K$117)-SUMIF(Aout!$C$2:$C$117,"Gaz en Bouteille",Aout!$L$2:$L$117)</f>
        <v>0</v>
      </c>
      <c r="K8" s="14">
        <f>SUMIF(Septembre!$C$2:$C$117,"Gaz en Bouteille",Septembre!$K$2:$K$117)-SUMIF(Septembre!$C$2:$C$117,"Gaz en Bouteille",Septembre!$L$2:$L$117)</f>
        <v>0</v>
      </c>
      <c r="L8" s="14">
        <f>SUMIF(Octobre!$C$2:$C$117,"Gaz en Bouteille",Octobre!$K$2:$K$117)-SUMIF(Octobre!$C$2:$C$117,"Gaz en Bouteille",Octobre!$L$2:$L$117)</f>
        <v>0</v>
      </c>
      <c r="M8" s="14">
        <f>SUMIF(Novembre!$C$2:$C$117,"Gaz en Bouteille",Novembre!$K$2:$K$117)-SUMIF(Novembre!$C$2:$C$117,"Gaz en Bouteille",Novembre!$L$2:$L$117)</f>
        <v>0</v>
      </c>
      <c r="N8" s="14">
        <f>SUMIF(Decembre!$C$2:$C$117,"Gaz en Bouteille",Decembre!$K$2:$K$117)-SUMIF(Decembre!$C$2:$C$117,"Gaz en Bouteille",Decembre!$L$2:$L$117)</f>
        <v>0</v>
      </c>
      <c r="O8" s="17">
        <f t="shared" si="0"/>
        <v>0</v>
      </c>
    </row>
    <row r="9" spans="1:15" x14ac:dyDescent="0.2">
      <c r="A9" s="12" t="s">
        <v>27</v>
      </c>
      <c r="B9" s="6" t="s">
        <v>28</v>
      </c>
      <c r="C9" s="3">
        <f>SUMIF(Janvier!$C$2:$C$117,"Alimentation",Janvier!$K$2:$K$117)-SUMIF(Janvier!$C$2:$C$117,"Alimentation",Janvier!$L$2:$L$117)</f>
        <v>0</v>
      </c>
      <c r="D9" s="3">
        <f>SUMIF(Février!$C$2:$C$117,"Alimentation",Février!$K$2:$K$117)-SUMIF(Février!$C$2:$C$117,"Alimentation",Février!$L$2:$L$117)</f>
        <v>0</v>
      </c>
      <c r="E9" s="3">
        <f>SUMIF(Mars!$C$2:$C$117,"Alimentation",Mars!$K$2:$K$117)-SUMIF(Mars!$C$2:$C$117,"Alimentation",Mars!$L$2:$L$117)</f>
        <v>0</v>
      </c>
      <c r="F9" s="3">
        <f>SUMIF(Avril!$C$2:$C$117,"Alimentation",Avril!$K$2:$K$117)-SUMIF(Avril!$C$2:$C$117,"Alimentation",Avril!$L$2:$L$117)</f>
        <v>0</v>
      </c>
      <c r="G9" s="3">
        <f>SUMIF(Mai!$C$2:$C$117,"Alimentation",Mai!$K$2:$K$117)-SUMIF(Mai!$C$2:$C$117,"Alimentation",Mai!$L$2:$L$117)</f>
        <v>0</v>
      </c>
      <c r="H9" s="3">
        <f>SUMIF(Juin!$C$2:$C$117,"Alimentation",Juin!$K$2:$K$117)-SUMIF(Juin!$C$2:$C$117,"Alimentation",Juin!$L$2:$L$117)</f>
        <v>0</v>
      </c>
      <c r="I9" s="3">
        <f>SUMIF(Juillet!$C$2:$C$117,"Alimentation",Juillet!$K$2:$K$117)-SUMIF(Juillet!$C$2:$C$117,"Alimentation",Juillet!$L$2:$L$117)</f>
        <v>0</v>
      </c>
      <c r="J9" s="3">
        <f>SUMIF(Aout!$C$2:$C$117,"Alimentation",Aout!$K$2:$K$117)-SUMIF(Aout!$C$2:$C$117,"Alimentation",Aout!$L$2:$L$117)</f>
        <v>0</v>
      </c>
      <c r="K9" s="3">
        <f>SUMIF(Septembre!$C$2:$C$117,"Alimentation",Septembre!$K$2:$K$117)-SUMIF(Septembre!$C$2:$C$117,"Alimentation",Septembre!$L$2:$L$117)</f>
        <v>0</v>
      </c>
      <c r="L9" s="3">
        <f>SUMIF(Octobre!$C$2:$C$117,"Alimentation",Octobre!$K$2:$K$117)-SUMIF(Octobre!$C$2:$C$117,"Alimentation",Octobre!$L$2:$L$117)</f>
        <v>0</v>
      </c>
      <c r="M9" s="3">
        <f>SUMIF(Novembre!$C$2:$C$117,"Alimentation",Novembre!$K$2:$K$117)-SUMIF(Novembre!$C$2:$C$117,"Alimentation",Novembre!$L$2:$L$117)</f>
        <v>0</v>
      </c>
      <c r="N9" s="3">
        <f>SUMIF(Decembre!$C$2:$C$117,"Alimentation",Decembre!$K$2:$K$117)-SUMIF(Decembre!$C$2:$C$117,"Alimentation",Decembre!$L$2:$L$117)</f>
        <v>0</v>
      </c>
      <c r="O9" s="17">
        <f t="shared" si="0"/>
        <v>0</v>
      </c>
    </row>
    <row r="10" spans="1:15" x14ac:dyDescent="0.2">
      <c r="A10" s="12" t="s">
        <v>29</v>
      </c>
      <c r="B10" s="6" t="s">
        <v>30</v>
      </c>
      <c r="C10" s="3">
        <f>SUMIF(Janvier!$C$2:$C$117,"Telephone Portable",Janvier!$K$2:$K$117)-SUMIF(Janvier!$C$2:$C$117,"Telephone Portable",Janvier!$L$2:$L$117)</f>
        <v>0</v>
      </c>
      <c r="D10" s="3">
        <f>SUMIF(Février!$C$2:$C$117,"Telephone Portable",Février!$K$2:$K$117)-SUMIF(Février!$C$2:$C$117,"Telephone Portable",Février!$L$2:$L$117)</f>
        <v>0</v>
      </c>
      <c r="E10" s="3">
        <f>SUMIF(Mars!$C$2:$C$117,"Telephone Portable",Mars!$K$2:$K$117)-SUMIF(Mars!$C$2:$C$117,"Telephone Portable",Mars!$L$2:$L$117)</f>
        <v>0</v>
      </c>
      <c r="F10" s="3">
        <f>SUMIF(Avril!$C$2:$C$117,"Telephone Portable",Avril!$K$2:$K$117)-SUMIF(Avril!$C$2:$C$117,"Telephone Portable",Avril!$L$2:$L$117)</f>
        <v>0</v>
      </c>
      <c r="G10" s="3">
        <f>SUMIF(Mai!$C$2:$C$117,"Telephone Portable",Mai!$K$2:$K$117)-SUMIF(Mai!$C$2:$C$117,"Telephone Portable",Mai!$L$2:$L$117)</f>
        <v>0</v>
      </c>
      <c r="H10" s="3">
        <f>SUMIF(Juin!$C$2:$C$117,"Telephone Portable",Juin!$K$2:$K$117)-SUMIF(Juin!$C$2:$C$117,"Telephone Portable",Juin!$L$2:$L$117)</f>
        <v>0</v>
      </c>
      <c r="I10" s="3">
        <f>SUMIF(Juillet!$C$2:$C$117,"Telephone Portable",Juillet!$K$2:$K$117)-SUMIF(Juillet!$C$2:$C$117,"Telephone Portable",Juillet!$L$2:$L$117)</f>
        <v>0</v>
      </c>
      <c r="J10" s="3">
        <f>SUMIF(Aout!$C$2:$C$117,"Telephone Portable",Aout!$K$2:$K$117)-SUMIF(Aout!$C$2:$C$117,"Telephone Portable",Aout!$L$2:$L$117)</f>
        <v>0</v>
      </c>
      <c r="K10" s="3">
        <f>SUMIF(Septembre!$C$2:$C$117,"Telephone Portable",Septembre!$K$2:$K$117)-SUMIF(Septembre!$C$2:$C$117,"Telephone Portable",Septembre!$L$2:$L$117)</f>
        <v>0</v>
      </c>
      <c r="L10" s="3">
        <f>SUMIF(Octobre!$C$2:$C$117,"Telephone Portable",Octobre!$K$2:$K$117)-SUMIF(Octobre!$C$2:$C$117,"Telephone Portable",Octobre!$L$2:$L$117)</f>
        <v>0</v>
      </c>
      <c r="M10" s="3">
        <f>SUMIF(Novembre!$C$2:$C$117,"Telephone Portable",Novembre!$K$2:$K$117)-SUMIF(Novembre!$C$2:$C$117,"Telephone Portable",Novembre!$L$2:$L$117)</f>
        <v>0</v>
      </c>
      <c r="N10" s="3">
        <f>SUMIF(Decembre!$C$2:$C$117,"Telephone Portable",Decembre!$K$2:$K$117)-SUMIF(Decembre!$C$2:$C$117,"Telephone Portable",Decembre!$L$2:$L$117)</f>
        <v>0</v>
      </c>
      <c r="O10" s="17">
        <f t="shared" si="0"/>
        <v>0</v>
      </c>
    </row>
    <row r="11" spans="1:15" x14ac:dyDescent="0.2">
      <c r="A11" s="12" t="s">
        <v>31</v>
      </c>
      <c r="B11" s="6" t="s">
        <v>32</v>
      </c>
      <c r="C11" s="3">
        <f>SUMIF(Janvier!$C$2:$C$117,"Box Internet",Janvier!$K$2:$K$117)-SUMIF(Janvier!$C$2:$C$117,"Box Internet",Janvier!$L$2:$L$117)</f>
        <v>-57.99</v>
      </c>
      <c r="D11" s="3">
        <f>SUMIF(Février!$C$2:$C$117,"Box Internet",Février!$K$2:$K$117)-SUMIF(Février!$C$2:$C$117,"Box Internet",Février!$L$2:$L$117)</f>
        <v>-57.99</v>
      </c>
      <c r="E11" s="3">
        <f>SUMIF(Mars!$C$2:$C$117,"Box Internet",Mars!$K$2:$K$117)-SUMIF(Mars!$C$2:$C$117,"Box Internet",Mars!$L$2:$L$117)</f>
        <v>-57.99</v>
      </c>
      <c r="F11" s="3">
        <f>SUMIF(Avril!$C$2:$C$117,"Box Internet",Avril!$K$2:$K$117)-SUMIF(Avril!$C$2:$C$117,"Box Internet",Avril!$L$2:$L$117)</f>
        <v>-57.99</v>
      </c>
      <c r="G11" s="3">
        <f>SUMIF(Mai!$C$2:$C$117,"Box Internet",Mai!$K$2:$K$117)-SUMIF(Mai!$C$2:$C$117,"Box Internet",Mai!$L$2:$L$117)</f>
        <v>-57.99</v>
      </c>
      <c r="H11" s="3">
        <f>SUMIF(Juin!$C$2:$C$117,"Box Internet",Juin!$K$2:$K$117)-SUMIF(Juin!$C$2:$C$117,"Box Internet",Juin!$L$2:$L$117)</f>
        <v>-57.99</v>
      </c>
      <c r="I11" s="3">
        <f>SUMIF(Juillet!$C$2:$C$117,"Box Internet",Juillet!$K$2:$K$117)-SUMIF(Juillet!$C$2:$C$117,"Box Internet",Juillet!$L$2:$L$117)</f>
        <v>-57.99</v>
      </c>
      <c r="J11" s="3">
        <f>SUMIF(Aout!$C$2:$C$117,"Box Internet",Aout!$K$2:$K$117)-SUMIF(Aout!$C$2:$C$117,"Box Internet",Aout!$L$2:$L$117)</f>
        <v>-57.99</v>
      </c>
      <c r="K11" s="3">
        <f>SUMIF(Septembre!$C$2:$C$117,"Box Internet",Septembre!$K$2:$K$117)-SUMIF(Septembre!$C$2:$C$117,"Box Internet",Septembre!$L$2:$L$117)</f>
        <v>-57.99</v>
      </c>
      <c r="L11" s="3">
        <f>SUMIF(Octobre!$C$2:$C$117,"Box Internet",Octobre!$K$2:$K$117)-SUMIF(Octobre!$C$2:$C$117,"Box Internet",Octobre!$L$2:$L$117)</f>
        <v>-57.99</v>
      </c>
      <c r="M11" s="3">
        <f>SUMIF(Novembre!$C$2:$C$117,"Box Internet",Novembre!$K$2:$K$117)-SUMIF(Novembre!$C$2:$C$117,"Box Internet",Novembre!$L$2:$L$117)</f>
        <v>-57.99</v>
      </c>
      <c r="N11" s="3">
        <f>SUMIF(Decembre!$C$2:$C$117,"Box Internet",Decembre!$K$2:$K$117)-SUMIF(Decembre!$C$2:$C$117,"Box Internet",Decembre!$L$2:$L$117)</f>
        <v>-57.99</v>
      </c>
      <c r="O11" s="17">
        <f t="shared" si="0"/>
        <v>-57.99</v>
      </c>
    </row>
    <row r="12" spans="1:15" x14ac:dyDescent="0.2">
      <c r="A12" s="12" t="s">
        <v>33</v>
      </c>
      <c r="B12" s="6" t="s">
        <v>34</v>
      </c>
      <c r="C12" s="3">
        <f>SUMIF(Janvier!$C$2:$C$117,"Auto",Janvier!$K$2:$K$117)-SUMIF(Janvier!$C$2:$C$117,"Auto",Janvier!$L$2:$L$117)</f>
        <v>0</v>
      </c>
      <c r="D12" s="3">
        <f>SUMIF(Février!$C$2:$C$117,"Auto",Février!$K$2:$K$117)-SUMIF(Février!$C$2:$C$117,"Auto",Février!$L$2:$L$117)</f>
        <v>0</v>
      </c>
      <c r="E12" s="3">
        <f>SUMIF(Mars!$C$2:$C$117,"Auto",Mars!$K$2:$K$117)-SUMIF(Mars!$C$2:$C$117,"Auto",Mars!$L$2:$L$117)</f>
        <v>0</v>
      </c>
      <c r="F12" s="3">
        <f>SUMIF(Avril!$C$2:$C$117,"Auto",Avril!$K$2:$K$117)-SUMIF(Avril!$C$2:$C$117,"Auto",Avril!$L$2:$L$117)</f>
        <v>0</v>
      </c>
      <c r="G12" s="3">
        <f>SUMIF(Mai!$C$2:$C$117,"Auto",Mai!$K$2:$K$117)-SUMIF(Mai!$C$2:$C$117,"Auto",Mai!$L$2:$L$117)</f>
        <v>0</v>
      </c>
      <c r="H12" s="3">
        <f>SUMIF(Juin!$C$2:$C$117,"Auto",Juin!$K$2:$K$117)-SUMIF(Juin!$C$2:$C$117,"Auto",Juin!$L$2:$L$117)</f>
        <v>0</v>
      </c>
      <c r="I12" s="3">
        <f>SUMIF(Juillet!$C$2:$C$117,"Auto",Juillet!$K$2:$K$117)-SUMIF(Juillet!$C$2:$C$117,"Auto",Juillet!$L$2:$L$117)</f>
        <v>0</v>
      </c>
      <c r="J12" s="3">
        <f>SUMIF(Aout!$C$2:$C$117,"Auto",Aout!$K$2:$K$117)-SUMIF(Aout!$C$2:$C$117,"Auto",Aout!$L$2:$L$117)</f>
        <v>0</v>
      </c>
      <c r="K12" s="3">
        <f>SUMIF(Septembre!$C$2:$C$117,"Auto",Septembre!$K$2:$K$117)-SUMIF(Septembre!$C$2:$C$117,"Auto",Septembre!$L$2:$L$117)</f>
        <v>0</v>
      </c>
      <c r="L12" s="3">
        <f>SUMIF(Octobre!$C$2:$C$117,"Auto",Octobre!$K$2:$K$117)-SUMIF(Octobre!$C$2:$C$117,"Auto",Octobre!$L$2:$L$117)</f>
        <v>0</v>
      </c>
      <c r="M12" s="3">
        <f>SUMIF(Novembre!$C$2:$C$117,"Auto",Novembre!$K$2:$K$117)-SUMIF(Novembre!$C$2:$C$117,"Auto",Novembre!$L$2:$L$117)</f>
        <v>0</v>
      </c>
      <c r="N12" s="3">
        <f>SUMIF(Decembre!$C$2:$C$117,"Auto",Decembre!$K$2:$K$117)-SUMIF(Decembre!$C$2:$C$117,"Auto",Decembre!$L$2:$L$117)</f>
        <v>0</v>
      </c>
      <c r="O12" s="17">
        <f t="shared" si="0"/>
        <v>0</v>
      </c>
    </row>
    <row r="13" spans="1:15" x14ac:dyDescent="0.2">
      <c r="A13" s="12" t="s">
        <v>35</v>
      </c>
      <c r="B13" s="6" t="s">
        <v>36</v>
      </c>
      <c r="C13" s="3">
        <f>SUMIF(Janvier!$C$2:$C$117,"Essence",Janvier!$K$2:$K$117)-SUMIF(Janvier!$C$2:$C$117,"Essence",Janvier!$L$2:$L$117)</f>
        <v>0</v>
      </c>
      <c r="D13" s="3">
        <f>SUMIF(Février!$C$2:$C$117,"Essence",Février!$K$2:$K$117)-SUMIF(Février!$C$2:$C$117,"Essence",Février!$L$2:$L$117)</f>
        <v>0</v>
      </c>
      <c r="E13" s="3">
        <f>SUMIF(Mars!$C$2:$C$117,"Essence",Mars!$K$2:$K$117)-SUMIF(Mars!$C$2:$C$117,"Essence",Mars!$L$2:$L$117)</f>
        <v>0</v>
      </c>
      <c r="F13" s="3">
        <f>SUMIF(Avril!$C$2:$C$117,"Essence",Avril!$K$2:$K$117)-SUMIF(Avril!$C$2:$C$117,"Essence",Avril!$L$2:$L$117)</f>
        <v>0</v>
      </c>
      <c r="G13" s="3">
        <f>SUMIF(Mai!$C$2:$C$117,"Essence",Mai!$K$2:$K$117)-SUMIF(Mai!$C$2:$C$117,"Essence",Mai!$L$2:$L$117)</f>
        <v>0</v>
      </c>
      <c r="H13" s="3">
        <f>SUMIF(Juin!$C$2:$C$117,"Essence",Juin!$K$2:$K$117)-SUMIF(Juin!$C$2:$C$117,"Essence",Juin!$L$2:$L$117)</f>
        <v>0</v>
      </c>
      <c r="I13" s="3">
        <f>SUMIF(Juillet!$C$2:$C$117,"Essence",Juillet!$K$2:$K$117)-SUMIF(Juillet!$C$2:$C$117,"Essence",Juillet!$L$2:$L$117)</f>
        <v>0</v>
      </c>
      <c r="J13" s="3">
        <f>SUMIF(Aout!$C$2:$C$117,"Essence",Aout!$K$2:$K$117)-SUMIF(Aout!$C$2:$C$117,"Essence",Aout!$L$2:$L$117)</f>
        <v>0</v>
      </c>
      <c r="K13" s="3">
        <f>SUMIF(Septembre!$C$2:$C$117,"Essence",Septembre!$K$2:$K$117)-SUMIF(Septembre!$C$2:$C$117,"Essence",Septembre!$L$2:$L$117)</f>
        <v>0</v>
      </c>
      <c r="L13" s="3">
        <f>SUMIF(Octobre!$C$2:$C$117,"Essence",Octobre!$K$2:$K$117)-SUMIF(Octobre!$C$2:$C$117,"Essence",Octobre!$L$2:$L$117)</f>
        <v>0</v>
      </c>
      <c r="M13" s="3">
        <f>SUMIF(Novembre!$C$2:$C$117,"Essence",Novembre!$K$2:$K$117)-SUMIF(Novembre!$C$2:$C$117,"Essence",Novembre!$L$2:$L$117)</f>
        <v>0</v>
      </c>
      <c r="N13" s="3">
        <f>SUMIF(Decembre!$C$2:$C$117,"Essence",Decembre!$K$2:$K$117)-SUMIF(Decembre!$C$2:$C$117,"Essence",Decembre!$L$2:$L$117)</f>
        <v>0</v>
      </c>
      <c r="O13" s="17">
        <f t="shared" si="0"/>
        <v>0</v>
      </c>
    </row>
    <row r="14" spans="1:15" x14ac:dyDescent="0.2">
      <c r="A14" s="12" t="s">
        <v>37</v>
      </c>
      <c r="B14" s="4" t="s">
        <v>38</v>
      </c>
      <c r="C14" s="3">
        <f>SUMIF(Janvier!$C$2:$C$117,"Assurance Auto",Janvier!$K$2:$K$117)-SUMIF(Janvier!$C$2:$C$117,"Assurance Auto",Janvier!$L$2:$L$117)</f>
        <v>-40.409999999999997</v>
      </c>
      <c r="D14" s="3">
        <f>SUMIF(Février!$C$2:$C$117,"Assurance Auto",Février!$K$2:$K$117)-SUMIF(Février!$C$2:$C$117,"Assurance Auto",Février!$L$2:$L$117)</f>
        <v>-40.409999999999997</v>
      </c>
      <c r="E14" s="3">
        <f>SUMIF(Mars!$C$2:$C$117,"Assurance Auto",Mars!$K$2:$K$117)-SUMIF(Mars!$C$2:$C$117,"Assurance Auto",Mars!$L$2:$L$117)</f>
        <v>-40.409999999999997</v>
      </c>
      <c r="F14" s="3">
        <f>SUMIF(Avril!$C$2:$C$117,"Assurance Auto",Avril!$K$2:$K$117)-SUMIF(Avril!$C$2:$C$117,"Assurance Auto",Avril!$L$2:$L$117)</f>
        <v>-40.409999999999997</v>
      </c>
      <c r="G14" s="3">
        <f>SUMIF(Mai!$C$2:$C$117,"Assurance Auto",Mai!$K$2:$K$117)-SUMIF(Mai!$C$2:$C$117,"Assurance Auto",Mai!$L$2:$L$117)</f>
        <v>-40.409999999999997</v>
      </c>
      <c r="H14" s="3">
        <f>SUMIF(Juin!$C$2:$C$117,"Assurance Auto",Juin!$K$2:$K$117)-SUMIF(Juin!$C$2:$C$117,"Assurance Auto",Juin!$L$2:$L$117)</f>
        <v>-40.409999999999997</v>
      </c>
      <c r="I14" s="3">
        <f>SUMIF(Juillet!$C$2:$C$117,"Assurance Auto",Juillet!$K$2:$K$117)-SUMIF(Juillet!$C$2:$C$117,"Assurance Auto",Juillet!$L$2:$L$117)</f>
        <v>-40.409999999999997</v>
      </c>
      <c r="J14" s="3">
        <f>SUMIF(Aout!$C$2:$C$117,"Assurance Auto",Aout!$K$2:$K$117)-SUMIF(Aout!$C$2:$C$117,"Assurance Auto",Aout!$L$2:$L$117)</f>
        <v>-40.409999999999997</v>
      </c>
      <c r="K14" s="3">
        <f>SUMIF(Septembre!$C$2:$C$117,"Assurance Auto",Septembre!$K$2:$K$117)-SUMIF(Septembre!$C$2:$C$117,"Assurance Auto",Septembre!$L$2:$L$117)</f>
        <v>-40.409999999999997</v>
      </c>
      <c r="L14" s="3">
        <f>SUMIF(Octobre!$C$2:$C$117,"Assurance Auto",Octobre!$K$2:$K$117)-SUMIF(Octobre!$C$2:$C$117,"Assurance Auto",Octobre!$L$2:$L$117)</f>
        <v>-40.409999999999997</v>
      </c>
      <c r="M14" s="3">
        <f>SUMIF(Novembre!$C$2:$C$117,"Assurance Auto",Novembre!$K$2:$K$117)-SUMIF(Novembre!$C$2:$C$117,"Assurance Auto",Novembre!$L$2:$L$117)</f>
        <v>-40.409999999999997</v>
      </c>
      <c r="N14" s="3">
        <f>SUMIF(Decembre!$C$2:$C$117,"Assurance Auto",Decembre!$K$2:$K$117)-SUMIF(Decembre!$C$2:$C$117,"Assurance Auto",Decembre!$L$2:$L$117)</f>
        <v>-40.409999999999997</v>
      </c>
      <c r="O14" s="17">
        <f t="shared" si="0"/>
        <v>-40.409999999999989</v>
      </c>
    </row>
    <row r="15" spans="1:15" x14ac:dyDescent="0.2">
      <c r="A15" s="12" t="s">
        <v>39</v>
      </c>
      <c r="B15" s="4" t="s">
        <v>40</v>
      </c>
      <c r="C15" s="3">
        <f>SUMIF(Janvier!$C$2:$C$117,"Assurance Juridique",Janvier!$K$2:$K$117)-SUMIF(Janvier!$C$2:$C$117,"Assurance Juridique",Janvier!$L$2:$L$117)</f>
        <v>-18</v>
      </c>
      <c r="D15" s="3">
        <f>SUMIF(Février!$C$2:$C$117,"Assurance Juridique",Février!$K$2:$K$117)-SUMIF(Février!$C$2:$C$117,"Assurance Juridique",Février!$L$2:$L$117)</f>
        <v>-18</v>
      </c>
      <c r="E15" s="3">
        <f>SUMIF(Mars!$C$2:$C$117,"Assurance Juridique",Mars!$K$2:$K$117)-SUMIF(Mars!$C$2:$C$117,"Assurance Juridique",Mars!$L$2:$L$117)</f>
        <v>-18</v>
      </c>
      <c r="F15" s="3">
        <f>SUMIF(Avril!$C$2:$C$117,"Assurance Juridique",Avril!$K$2:$K$117)-SUMIF(Avril!$C$2:$C$117,"Assurance Juridique",Avril!$L$2:$L$117)</f>
        <v>-18</v>
      </c>
      <c r="G15" s="3">
        <f>SUMIF(Mai!$C$2:$C$117,"Assurance Juridique",Mai!$K$2:$K$117)-SUMIF(Mai!$C$2:$C$117,"Assurance Juridique",Mai!$L$2:$L$117)</f>
        <v>-18</v>
      </c>
      <c r="H15" s="3">
        <f>SUMIF(Juin!$C$2:$C$117,"Assurance Juridique",Juin!$K$2:$K$117)-SUMIF(Juin!$C$2:$C$117,"Assurance Juridique",Juin!$L$2:$L$117)</f>
        <v>-18</v>
      </c>
      <c r="I15" s="3">
        <f>SUMIF(Juillet!$C$2:$C$117,"Assurance Juridique",Juillet!$K$2:$K$117)-SUMIF(Juillet!$C$2:$C$117,"Assurance Juridique",Juillet!$L$2:$L$117)</f>
        <v>-18</v>
      </c>
      <c r="J15" s="3">
        <f>SUMIF(Aout!$C$2:$C$117,"Assurance Juridique",Aout!$K$2:$K$117)-SUMIF(Aout!$C$2:$C$117,"Assurance Juridique",Aout!$L$2:$L$117)</f>
        <v>-18</v>
      </c>
      <c r="K15" s="3">
        <f>SUMIF(Septembre!$C$2:$C$117,"Assurance Juridique",Septembre!$K$2:$K$117)-SUMIF(Septembre!$C$2:$C$117,"Assurance Juridique",Septembre!$L$2:$L$117)</f>
        <v>-18</v>
      </c>
      <c r="L15" s="3">
        <f>SUMIF(Octobre!$C$2:$C$117,"Assurance Juridique",Octobre!$K$2:$K$117)-SUMIF(Octobre!$C$2:$C$117,"Assurance Juridique",Octobre!$L$2:$L$117)</f>
        <v>-18</v>
      </c>
      <c r="M15" s="3">
        <f>SUMIF(Novembre!$C$2:$C$117,"Assurance Juridique",Novembre!$K$2:$K$117)-SUMIF(Novembre!$C$2:$C$117,"Assurance Juridique",Novembre!$L$2:$L$117)</f>
        <v>-18</v>
      </c>
      <c r="N15" s="3">
        <f>SUMIF(Decembre!$C$2:$C$117,"Assurance Juridique",Decembre!$K$2:$K$117)-SUMIF(Decembre!$C$2:$C$117,"Assurance Juridique",Decembre!$L$2:$L$117)</f>
        <v>-18</v>
      </c>
      <c r="O15" s="17">
        <f t="shared" si="0"/>
        <v>-18</v>
      </c>
    </row>
    <row r="16" spans="1:15" x14ac:dyDescent="0.2">
      <c r="A16" s="12" t="s">
        <v>41</v>
      </c>
      <c r="B16" s="4" t="s">
        <v>42</v>
      </c>
      <c r="C16" s="3">
        <f>SUMIF(Janvier!$C$2:$C$117,"Assurance Vie",Janvier!$K$2:$K$117)-SUMIF(Janvier!$C$2:$C$117,"Assurance Vie",Janvier!$L$2:$L$117)</f>
        <v>0</v>
      </c>
      <c r="D16" s="3">
        <f>SUMIF(Février!$C$2:$C$117,"Assurance Vie",Février!$K$2:$K$117)-SUMIF(Février!$C$2:$C$117,"Assurance Vie",Février!$L$2:$L$117)</f>
        <v>0</v>
      </c>
      <c r="E16" s="3">
        <f>SUMIF(Mars!$C$2:$C$117,"Assurance Vie",Mars!$K$2:$K$117)-SUMIF(Mars!$C$2:$C$117,"Assurance Vie",Mars!$L$2:$L$117)</f>
        <v>0</v>
      </c>
      <c r="F16" s="3">
        <f>SUMIF(Avril!$C$2:$C$117,"Assurance Vie",Avril!$K$2:$K$117)-SUMIF(Avril!$C$2:$C$117,"Assurance Vie",Avril!$L$2:$L$117)</f>
        <v>0</v>
      </c>
      <c r="G16" s="3">
        <f>SUMIF(Mai!$C$2:$C$117,"Assurance Vie",Mai!$K$2:$K$117)-SUMIF(Mai!$C$2:$C$117,"Assurance Vie",Mai!$L$2:$L$117)</f>
        <v>0</v>
      </c>
      <c r="H16" s="3">
        <f>SUMIF(Juin!$C$2:$C$117,"Assurance Vie",Juin!$K$2:$K$117)-SUMIF(Juin!$C$2:$C$117,"Assurance Vie",Juin!$L$2:$L$117)</f>
        <v>0</v>
      </c>
      <c r="I16" s="3">
        <f>SUMIF(Juillet!$C$2:$C$117,"Assurance Vie",Juillet!$K$2:$K$117)-SUMIF(Juillet!$C$2:$C$117,"Assurance Vie",Juillet!$L$2:$L$117)</f>
        <v>0</v>
      </c>
      <c r="J16" s="3">
        <f>SUMIF(Aout!$C$2:$C$117,"Assurance Vie",Aout!$K$2:$K$117)-SUMIF(Aout!$C$2:$C$117,"Assurance Vie",Aout!$L$2:$L$117)</f>
        <v>0</v>
      </c>
      <c r="K16" s="3">
        <f>SUMIF(Septembre!$C$2:$C$117,"Assurance Vie",Septembre!$K$2:$K$117)-SUMIF(Septembre!$C$2:$C$117,"Assurance Vie",Septembre!$L$2:$L$117)</f>
        <v>0</v>
      </c>
      <c r="L16" s="3">
        <f>SUMIF(Octobre!$C$2:$C$117,"Assurance Vie",Octobre!$K$2:$K$117)-SUMIF(Octobre!$C$2:$C$117,"Assurance Vie",Octobre!$L$2:$L$117)</f>
        <v>0</v>
      </c>
      <c r="M16" s="3">
        <f>SUMIF(Novembre!$C$2:$C$117,"Assurance Vie",Novembre!$K$2:$K$117)-SUMIF(Novembre!$C$2:$C$117,"Assurance Vie",Novembre!$L$2:$L$117)</f>
        <v>0</v>
      </c>
      <c r="N16" s="3">
        <f>SUMIF(Decembre!$C$2:$C$117,"Assurance Vie",Decembre!$K$2:$K$117)-SUMIF(Decembre!$C$2:$C$117,"Assurance Vie",Decembre!$L$2:$L$117)</f>
        <v>0</v>
      </c>
      <c r="O16" s="17">
        <f t="shared" si="0"/>
        <v>0</v>
      </c>
    </row>
    <row r="17" spans="1:15" x14ac:dyDescent="0.2">
      <c r="A17" s="12" t="s">
        <v>43</v>
      </c>
      <c r="B17" s="4" t="s">
        <v>44</v>
      </c>
      <c r="C17" s="3">
        <f>SUMIF(Janvier!$C$2:$C$117,"Assurance Famille",Janvier!$K$2:$K$117)-SUMIF(Janvier!$C$2:$C$117,"Assurance Famille",Janvier!$L$2:$L$117)</f>
        <v>-17</v>
      </c>
      <c r="D17" s="3">
        <f>SUMIF(Février!$C$2:$C$117,"Assurance Famille",Février!$K$2:$K$117)-SUMIF(Février!$C$2:$C$117,"Assurance Famille",Février!$L$2:$L$117)</f>
        <v>-17</v>
      </c>
      <c r="E17" s="3">
        <f>SUMIF(Mars!$C$2:$C$117,"Assurance Famille",Mars!$K$2:$K$117)-SUMIF(Mars!$C$2:$C$117,"Assurance Famille",Mars!$L$2:$L$117)</f>
        <v>-17</v>
      </c>
      <c r="F17" s="3">
        <f>SUMIF(Avril!$C$2:$C$117,"Assurance Famille",Avril!$K$2:$K$117)-SUMIF(Avril!$C$2:$C$117,"Assurance Famille",Avril!$L$2:$L$117)</f>
        <v>-17</v>
      </c>
      <c r="G17" s="3">
        <f>SUMIF(Mai!$C$2:$C$117,"Assurance Famille",Mai!$K$2:$K$117)-SUMIF(Mai!$C$2:$C$117,"Assurance Famille",Mai!$L$2:$L$117)</f>
        <v>-17</v>
      </c>
      <c r="H17" s="3">
        <f>SUMIF(Juin!$C$2:$C$117,"Assurance Famille",Juin!$K$2:$K$117)-SUMIF(Juin!$C$2:$C$117,"Assurance Famille",Juin!$L$2:$L$117)</f>
        <v>-17</v>
      </c>
      <c r="I17" s="3">
        <f>SUMIF(Juillet!$C$2:$C$117,"Assurance Famille",Juillet!$K$2:$K$117)-SUMIF(Juillet!$C$2:$C$117,"Assurance Famille",Juillet!$L$2:$L$117)</f>
        <v>-17</v>
      </c>
      <c r="J17" s="3">
        <f>SUMIF(Aout!$C$2:$C$117,"Assurance Famille",Aout!$K$2:$K$117)-SUMIF(Aout!$C$2:$C$117,"Assurance Famille",Aout!$L$2:$L$117)</f>
        <v>-17</v>
      </c>
      <c r="K17" s="3">
        <f>SUMIF(Septembre!$C$2:$C$117,"Assurance Famille",Septembre!$K$2:$K$117)-SUMIF(Septembre!$C$2:$C$117,"Assurance Famille",Septembre!$L$2:$L$117)</f>
        <v>-17</v>
      </c>
      <c r="L17" s="3">
        <f>SUMIF(Octobre!$C$2:$C$117,"Assurance Famille",Octobre!$K$2:$K$117)-SUMIF(Octobre!$C$2:$C$117,"Assurance Famille",Octobre!$L$2:$L$117)</f>
        <v>-17</v>
      </c>
      <c r="M17" s="3">
        <f>SUMIF(Novembre!$C$2:$C$117,"Assurance Famille",Novembre!$K$2:$K$117)-SUMIF(Novembre!$C$2:$C$117,"Assurance Famille",Novembre!$L$2:$L$117)</f>
        <v>-17</v>
      </c>
      <c r="N17" s="3">
        <f>SUMIF(Decembre!$C$2:$C$117,"Assurance Famille",Decembre!$K$2:$K$117)-SUMIF(Decembre!$C$2:$C$117,"Assurance Famille",Decembre!$L$2:$L$117)</f>
        <v>-17</v>
      </c>
      <c r="O17" s="17">
        <f t="shared" si="0"/>
        <v>-17</v>
      </c>
    </row>
    <row r="18" spans="1:15" x14ac:dyDescent="0.2">
      <c r="A18" s="12" t="s">
        <v>45</v>
      </c>
      <c r="B18" s="4" t="s">
        <v>46</v>
      </c>
      <c r="C18" s="3">
        <f>SUMIF(Janvier!$C$2:$C$117,"Medecin",Janvier!$K$2:$K$117)-SUMIF(Janvier!$C$2:$C$117,"Medecin",Janvier!$L$2:$L$117)</f>
        <v>0</v>
      </c>
      <c r="D18" s="3">
        <f>SUMIF(Février!$C$2:$C$117,"Medecin",Février!$K$2:$K$117)-SUMIF(Février!$C$2:$C$117,"Medecin",Février!$L$2:$L$117)</f>
        <v>0</v>
      </c>
      <c r="E18" s="3">
        <f>SUMIF(Mars!$C$2:$C$117,"Medecin",Mars!$K$2:$K$117)-SUMIF(Mars!$C$2:$C$117,"Medecin",Mars!$L$2:$L$117)</f>
        <v>0</v>
      </c>
      <c r="F18" s="3">
        <f>SUMIF(Avril!$C$2:$C$117,"Medecin",Avril!$K$2:$K$117)-SUMIF(Avril!$C$2:$C$117,"Medecin",Avril!$L$2:$L$117)</f>
        <v>0</v>
      </c>
      <c r="G18" s="3">
        <f>SUMIF(Mai!$C$2:$C$117,"Medecin",Mai!$K$2:$K$117)-SUMIF(Mai!$C$2:$C$117,"Medecin",Mai!$L$2:$L$117)</f>
        <v>0</v>
      </c>
      <c r="H18" s="3">
        <f>SUMIF(Juin!$C$2:$C$117,"Medecin",Juin!$K$2:$K$117)-SUMIF(Juin!$C$2:$C$117,"Medecin",Juin!$L$2:$L$117)</f>
        <v>0</v>
      </c>
      <c r="I18" s="3">
        <f>SUMIF(Juillet!$C$2:$C$117,"Medecin",Juillet!$K$2:$K$117)-SUMIF(Juillet!$C$2:$C$117,"Medecin",Juillet!$L$2:$L$117)</f>
        <v>0</v>
      </c>
      <c r="J18" s="3">
        <f>SUMIF(Aout!$C$2:$C$117,"Medecin",Aout!$K$2:$K$117)-SUMIF(Aout!$C$2:$C$117,"Medecin",Aout!$L$2:$L$117)</f>
        <v>0</v>
      </c>
      <c r="K18" s="3">
        <f>SUMIF(Septembre!$C$2:$C$117,"Medecin",Septembre!$K$2:$K$117)-SUMIF(Septembre!$C$2:$C$117,"Medecin",Septembre!$L$2:$L$117)</f>
        <v>0</v>
      </c>
      <c r="L18" s="3">
        <f>SUMIF(Octobre!$C$2:$C$117,"Medecin",Octobre!$K$2:$K$117)-SUMIF(Octobre!$C$2:$C$117,"Medecin",Octobre!$L$2:$L$117)</f>
        <v>0</v>
      </c>
      <c r="M18" s="3">
        <f>SUMIF(Novembre!$C$2:$C$117,"Medecin",Novembre!$K$2:$K$117)-SUMIF(Novembre!$C$2:$C$117,"Medecin",Novembre!$L$2:$L$117)</f>
        <v>0</v>
      </c>
      <c r="N18" s="3">
        <f>SUMIF(Decembre!$C$2:$C$117,"Medecin",Decembre!$K$2:$K$117)-SUMIF(Decembre!$C$2:$C$117,"Medecin",Decembre!$L$2:$L$117)</f>
        <v>0</v>
      </c>
      <c r="O18" s="17">
        <f t="shared" si="0"/>
        <v>0</v>
      </c>
    </row>
    <row r="19" spans="1:15" x14ac:dyDescent="0.2">
      <c r="A19" s="12" t="s">
        <v>47</v>
      </c>
      <c r="B19" s="4" t="s">
        <v>48</v>
      </c>
      <c r="C19" s="3">
        <f>SUMIF(Janvier!$C$2:$C$117,"Pharmacie",Janvier!$K$2:$K$117)-SUMIF(Janvier!$C$2:$C$117,"Pharmacie",Janvier!$L$2:$L$117)</f>
        <v>0</v>
      </c>
      <c r="D19" s="3">
        <f>SUMIF(Février!$C$2:$C$117,"Pharmacie",Février!$K$2:$K$117)-SUMIF(Février!$C$2:$C$117,"Pharmacie",Février!$L$2:$L$117)</f>
        <v>0</v>
      </c>
      <c r="E19" s="3">
        <f>SUMIF(Mars!$C$2:$C$117,"Pharmacie",Mars!$K$2:$K$117)-SUMIF(Mars!$C$2:$C$117,"Pharmacie",Mars!$L$2:$L$117)</f>
        <v>0</v>
      </c>
      <c r="F19" s="3">
        <f>SUMIF(Avril!$C$2:$C$117,"Pharmacie",Avril!$K$2:$K$117)-SUMIF(Avril!$C$2:$C$117,"Pharmacie",Avril!$L$2:$L$117)</f>
        <v>0</v>
      </c>
      <c r="G19" s="3">
        <f>SUMIF(Mai!$C$2:$C$117,"Pharmacie",Mai!$K$2:$K$117)-SUMIF(Mai!$C$2:$C$117,"Pharmacie",Mai!$L$2:$L$117)</f>
        <v>0</v>
      </c>
      <c r="H19" s="3">
        <f>SUMIF(Juin!$C$2:$C$117,"Pharmacie",Juin!$K$2:$K$117)-SUMIF(Juin!$C$2:$C$117,"Pharmacie",Juin!$L$2:$L$117)</f>
        <v>0</v>
      </c>
      <c r="I19" s="3">
        <f>SUMIF(Juillet!$C$2:$C$117,"Pharmacie",Juillet!$K$2:$K$117)-SUMIF(Juillet!$C$2:$C$117,"Pharmacie",Juillet!$L$2:$L$117)</f>
        <v>0</v>
      </c>
      <c r="J19" s="3">
        <f>SUMIF(Aout!$C$2:$C$117,"Pharmacie",Aout!$K$2:$K$117)-SUMIF(Aout!$C$2:$C$117,"Pharmacie",Aout!$L$2:$L$117)</f>
        <v>0</v>
      </c>
      <c r="K19" s="3">
        <f>SUMIF(Septembre!$C$2:$C$117,"Pharmacie",Septembre!$K$2:$K$117)-SUMIF(Septembre!$C$2:$C$117,"Pharmacie",Septembre!$L$2:$L$117)</f>
        <v>0</v>
      </c>
      <c r="L19" s="3">
        <f>SUMIF(Octobre!$C$2:$C$117,"Pharmacie",Octobre!$K$2:$K$117)-SUMIF(Octobre!$C$2:$C$117,"Pharmacie",Octobre!$L$2:$L$117)</f>
        <v>0</v>
      </c>
      <c r="M19" s="3">
        <f>SUMIF(Novembre!$C$2:$C$117,"Pharmacie",Novembre!$K$2:$K$117)-SUMIF(Novembre!$C$2:$C$117,"Pharmacie",Novembre!$L$2:$L$117)</f>
        <v>0</v>
      </c>
      <c r="N19" s="3">
        <f>SUMIF(Decembre!$C$2:$C$117,"Pharmacie",Decembre!$K$2:$K$117)-SUMIF(Decembre!$C$2:$C$117,"Pharmacie",Decembre!$L$2:$L$117)</f>
        <v>0</v>
      </c>
      <c r="O19" s="17">
        <f t="shared" si="0"/>
        <v>0</v>
      </c>
    </row>
    <row r="20" spans="1:15" x14ac:dyDescent="0.2">
      <c r="A20" s="12" t="s">
        <v>49</v>
      </c>
      <c r="B20" s="4" t="s">
        <v>50</v>
      </c>
      <c r="C20" s="3">
        <f>SUMIF(Janvier!$C$2:$C$117,"Mutuelle",Janvier!$K$2:$K$117)-SUMIF(Janvier!$C$2:$C$117,"Mutuelle",Janvier!$L$2:$L$117)</f>
        <v>-60</v>
      </c>
      <c r="D20" s="3">
        <f>SUMIF(Février!$C$2:$C$117,"Mutuelle",Février!$K$2:$K$117)-SUMIF(Février!$C$2:$C$117,"Mutuelle",Février!$L$2:$L$117)</f>
        <v>-60</v>
      </c>
      <c r="E20" s="3">
        <f>SUMIF(Mars!$C$2:$C$117,"Mutuelle",Mars!$K$2:$K$117)-SUMIF(Mars!$C$2:$C$117,"Mutuelle",Mars!$L$2:$L$117)</f>
        <v>-60</v>
      </c>
      <c r="F20" s="3">
        <f>SUMIF(Avril!$C$2:$C$117,"Mutuelle",Avril!$K$2:$K$117)-SUMIF(Avril!$C$2:$C$117,"Mutuelle",Avril!$L$2:$L$117)</f>
        <v>-60</v>
      </c>
      <c r="G20" s="3">
        <f>SUMIF(Mai!$C$2:$C$117,"Mutuelle",Mai!$K$2:$K$117)-SUMIF(Mai!$C$2:$C$117,"Mutuelle",Mai!$L$2:$L$117)</f>
        <v>-60</v>
      </c>
      <c r="H20" s="3">
        <f>SUMIF(Juin!$C$2:$C$117,"Mutuelle",Juin!$K$2:$K$117)-SUMIF(Juin!$C$2:$C$117,"Mutuelle",Juin!$L$2:$L$117)</f>
        <v>-60</v>
      </c>
      <c r="I20" s="3">
        <f>SUMIF(Juillet!$C$2:$C$117,"Mutuelle",Juillet!$K$2:$K$117)-SUMIF(Juillet!$C$2:$C$117,"Mutuelle",Juillet!$L$2:$L$117)</f>
        <v>-60</v>
      </c>
      <c r="J20" s="3">
        <f>SUMIF(Aout!$C$2:$C$117,"Mutuelle",Aout!$K$2:$K$117)-SUMIF(Aout!$C$2:$C$117,"Mutuelle",Aout!$L$2:$L$117)</f>
        <v>-60</v>
      </c>
      <c r="K20" s="3">
        <f>SUMIF(Septembre!$C$2:$C$117,"Mutuelle",Septembre!$K$2:$K$117)-SUMIF(Septembre!$C$2:$C$117,"Mutuelle",Septembre!$L$2:$L$117)</f>
        <v>-60</v>
      </c>
      <c r="L20" s="3">
        <f>SUMIF(Octobre!$C$2:$C$117,"Mutuelle",Octobre!$K$2:$K$117)-SUMIF(Octobre!$C$2:$C$117,"Mutuelle",Octobre!$L$2:$L$117)</f>
        <v>-60</v>
      </c>
      <c r="M20" s="3">
        <f>SUMIF(Novembre!$C$2:$C$117,"Mutuelle",Novembre!$K$2:$K$117)-SUMIF(Novembre!$C$2:$C$117,"Mutuelle",Novembre!$L$2:$L$117)</f>
        <v>-60</v>
      </c>
      <c r="N20" s="3">
        <f>SUMIF(Decembre!$C$2:$C$117,"Mutuelle",Decembre!$K$2:$K$117)-SUMIF(Decembre!$C$2:$C$117,"Mutuelle",Decembre!$L$2:$L$117)</f>
        <v>-60</v>
      </c>
      <c r="O20" s="17">
        <f t="shared" si="0"/>
        <v>-60</v>
      </c>
    </row>
    <row r="21" spans="1:15" x14ac:dyDescent="0.2">
      <c r="A21" s="12" t="s">
        <v>51</v>
      </c>
      <c r="B21" s="4" t="s">
        <v>52</v>
      </c>
      <c r="C21" s="3">
        <f>SUMIF(Janvier!$C$2:$C$117,"CPAM",Janvier!$K$2:$K$117)-SUMIF(Janvier!$C$2:$C$117,"CPAM",Janvier!$L$2:$L$117)</f>
        <v>0</v>
      </c>
      <c r="D21" s="3">
        <f>SUMIF(Février!$C$2:$C$117,"CPAM",Février!$K$2:$K$117)-SUMIF(Février!$C$2:$C$117,"CPAM",Février!$L$2:$L$117)</f>
        <v>0</v>
      </c>
      <c r="E21" s="3">
        <f>SUMIF(Mars!$C$2:$C$117,"CPAM",Mars!$K$2:$K$117)-SUMIF(Mars!$C$2:$C$117,"CPAM",Mars!$L$2:$L$117)</f>
        <v>0</v>
      </c>
      <c r="F21" s="3">
        <f>SUMIF(Avril!$C$2:$C$117,"CPAM",Avril!$K$2:$K$117)-SUMIF(Avril!$C$2:$C$117,"CPAM",Avril!$L$2:$L$117)</f>
        <v>0</v>
      </c>
      <c r="G21" s="3">
        <f>SUMIF(Mai!$C$2:$C$117,"CPAM",Mai!$K$2:$K$117)-SUMIF(Mai!$C$2:$C$117,"CPAM",Mai!$L$2:$L$117)</f>
        <v>0</v>
      </c>
      <c r="H21" s="3">
        <f>SUMIF(Juin!$C$2:$C$117,"CPAM",Juin!$K$2:$K$117)-SUMIF(Juin!$C$2:$C$117,"CPAM",Juin!$L$2:$L$117)</f>
        <v>0</v>
      </c>
      <c r="I21" s="3">
        <f>SUMIF(Juillet!$C$2:$C$117,"CPAM",Juillet!$K$2:$K$117)-SUMIF(Juillet!$C$2:$C$117,"CPAM",Juillet!$L$2:$L$117)</f>
        <v>0</v>
      </c>
      <c r="J21" s="3">
        <f>SUMIF(Aout!$C$2:$C$117,"CPAM",Aout!$K$2:$K$117)-SUMIF(Aout!$C$2:$C$117,"CPAM",Aout!$L$2:$L$117)</f>
        <v>0</v>
      </c>
      <c r="K21" s="3">
        <f>SUMIF(Septembre!$C$2:$C$117,"CPAM",Septembre!$K$2:$K$117)-SUMIF(Septembre!$C$2:$C$117,"CPAM",Septembre!$L$2:$L$117)</f>
        <v>0</v>
      </c>
      <c r="L21" s="3">
        <f>SUMIF(Octobre!$C$2:$C$117,"CPAM",Octobre!$K$2:$K$117)-SUMIF(Octobre!$C$2:$C$117,"CPAM",Octobre!$L$2:$L$117)</f>
        <v>0</v>
      </c>
      <c r="M21" s="3">
        <f>SUMIF(Novembre!$C$2:$C$117,"CPAM",Novembre!$K$2:$K$117)-SUMIF(Novembre!$C$2:$C$117,"CPAM",Novembre!$L$2:$L$117)</f>
        <v>0</v>
      </c>
      <c r="N21" s="3">
        <f>SUMIF(Decembre!$C$2:$C$117,"CPAM",Decembre!$K$2:$K$117)-SUMIF(Decembre!$C$2:$C$117,"CPAM",Decembre!$L$2:$L$117)</f>
        <v>0</v>
      </c>
      <c r="O21" s="17">
        <f t="shared" si="0"/>
        <v>0</v>
      </c>
    </row>
    <row r="22" spans="1:15" x14ac:dyDescent="0.2">
      <c r="A22" s="12" t="s">
        <v>53</v>
      </c>
      <c r="B22" s="20" t="s">
        <v>54</v>
      </c>
      <c r="C22" s="3">
        <f>SUMIF(Janvier!$C$2:$C$117,"Remboursement de",Janvier!$K$2:$K$117)-SUMIF(Janvier!$C$2:$C$117,"Remboursement de",Janvier!$L$2:$L$117)</f>
        <v>0</v>
      </c>
      <c r="D22" s="3">
        <f>SUMIF(Février!$C$2:$C$117,"Remboursement de",Février!$K$2:$K$117)-SUMIF(Février!$C$2:$C$117,"Remboursement de",Février!$L$2:$L$117)</f>
        <v>0</v>
      </c>
      <c r="E22" s="3">
        <f>SUMIF(Mars!$C$2:$C$117,"Remboursement de",Mars!$K$2:$K$117)-SUMIF(Mars!$C$2:$C$117,"Remboursement de",Mars!$L$2:$L$117)</f>
        <v>0</v>
      </c>
      <c r="F22" s="3">
        <f>SUMIF(Avril!$C$2:$C$117,"Remboursement de",Avril!$K$2:$K$117)-SUMIF(Avril!$C$2:$C$117,"Remboursement de",Avril!$L$2:$L$117)</f>
        <v>0</v>
      </c>
      <c r="G22" s="3">
        <f>SUMIF(Mai!$C$2:$C$117,"Remboursement de",Mai!$K$2:$K$117)-SUMIF(Mai!$C$2:$C$117,"Remboursement de",Mai!$L$2:$L$117)</f>
        <v>0</v>
      </c>
      <c r="H22" s="3">
        <f>SUMIF(Juin!$C$2:$C$117,"Remboursement de",Juin!$K$2:$K$117)-SUMIF(Juin!$C$2:$C$117,"Remboursement de",Juin!$L$2:$L$117)</f>
        <v>0</v>
      </c>
      <c r="I22" s="3">
        <f>SUMIF(Juillet!$C$2:$C$117,"Remboursement de",Juillet!$K$2:$K$117)-SUMIF(Juillet!$C$2:$C$117,"Remboursement de",Juillet!$L$2:$L$117)</f>
        <v>0</v>
      </c>
      <c r="J22" s="3">
        <f>SUMIF(Aout!$C$2:$C$117,"Remboursement de",Aout!$K$2:$K$117)-SUMIF(Aout!$C$2:$C$117,"Remboursement de",Aout!$L$2:$L$117)</f>
        <v>0</v>
      </c>
      <c r="K22" s="3">
        <f>SUMIF(Septembre!$C$2:$C$117,"Remboursement de",Septembre!$K$2:$K$117)-SUMIF(Septembre!$C$2:$C$117,"Remboursement de",Septembre!$L$2:$L$117)</f>
        <v>0</v>
      </c>
      <c r="L22" s="3">
        <f>SUMIF(Octobre!$C$2:$C$117,"Remboursement de",Octobre!$K$2:$K$117)-SUMIF(Octobre!$C$2:$C$117,"Remboursement de",Octobre!$L$2:$L$117)</f>
        <v>0</v>
      </c>
      <c r="M22" s="3">
        <f>SUMIF(Novembre!$C$2:$C$117,"Remboursement de",Novembre!$K$2:$K$117)-SUMIF(Novembre!$C$2:$C$117,"Remboursement de",Novembre!$L$2:$L$117)</f>
        <v>0</v>
      </c>
      <c r="N22" s="3">
        <f>SUMIF(Decembre!$C$2:$C$117,"Remboursement de",Decembre!$K$2:$K$117)-SUMIF(Decembre!$C$2:$C$117,"Remboursement de",Decembre!$L$2:$L$117)</f>
        <v>0</v>
      </c>
      <c r="O22" s="17">
        <f t="shared" si="0"/>
        <v>0</v>
      </c>
    </row>
    <row r="23" spans="1:15" x14ac:dyDescent="0.2">
      <c r="A23" s="12" t="s">
        <v>55</v>
      </c>
      <c r="B23" s="4" t="s">
        <v>56</v>
      </c>
      <c r="C23" s="3">
        <f>SUMIF(Janvier!$C$2:$C$117,"Impôts Revenu",Janvier!$K$2:$K$117)-SUMIF(Janvier!$C$2:$C$117,"Impôts Revenu",Janvier!$L$2:$L$117)</f>
        <v>0</v>
      </c>
      <c r="D23" s="3">
        <f>SUMIF(Février!$C$2:$C$117,"Impôts Revenu",Février!$K$2:$K$117)-SUMIF(Février!$C$2:$C$117,"Impôts Revenu",Février!$L$2:$L$117)</f>
        <v>0</v>
      </c>
      <c r="E23" s="3">
        <f>SUMIF(Mars!$C$2:$C$117,"Impôts Revenu",Mars!$K$2:$K$117)-SUMIF(Mars!$C$2:$C$117,"Impôts Revenu",Mars!$L$2:$L$117)</f>
        <v>0</v>
      </c>
      <c r="F23" s="3">
        <f>SUMIF(Avril!$C$2:$C$117,"Impôts Revenu",Avril!$K$2:$K$117)-SUMIF(Avril!$C$2:$C$117,"Impôts Revenu",Avril!$L$2:$L$117)</f>
        <v>0</v>
      </c>
      <c r="G23" s="3">
        <f>SUMIF(Mai!$C$2:$C$117,"Impôts Revenu",Mai!$K$2:$K$117)-SUMIF(Mai!$C$2:$C$117,"Impôts Revenu",Mai!$L$2:$L$117)</f>
        <v>0</v>
      </c>
      <c r="H23" s="3">
        <f>SUMIF(Juin!$C$2:$C$117,"Impôts Revenu",Juin!$K$2:$K$117)-SUMIF(Juin!$C$2:$C$117,"Impôts Revenu",Juin!$L$2:$L$117)</f>
        <v>0</v>
      </c>
      <c r="I23" s="3">
        <f>SUMIF(Juillet!$C$2:$C$117,"Impôts Revenu",Juillet!$K$2:$K$117)-SUMIF(Juillet!$C$2:$C$117,"Impôts Revenu",Juillet!$L$2:$L$117)</f>
        <v>0</v>
      </c>
      <c r="J23" s="3">
        <f>SUMIF(Aout!$C$2:$C$117,"Impôts Revenu",Aout!$K$2:$K$117)-SUMIF(Aout!$C$2:$C$117,"Impôts Revenu",Aout!$L$2:$L$117)</f>
        <v>0</v>
      </c>
      <c r="K23" s="3">
        <f>SUMIF(Septembre!$C$2:$C$117,"Impôts Revenu",Septembre!$K$2:$K$117)-SUMIF(Septembre!$C$2:$C$117,"Impôts Revenu",Septembre!$L$2:$L$117)</f>
        <v>0</v>
      </c>
      <c r="L23" s="3">
        <f>SUMIF(Octobre!$C$2:$C$117,"Impôts Revenu",Octobre!$K$2:$K$117)-SUMIF(Octobre!$C$2:$C$117,"Impôts Revenu",Octobre!$L$2:$L$117)</f>
        <v>0</v>
      </c>
      <c r="M23" s="3">
        <f>SUMIF(Novembre!$C$2:$C$117,"Impôts Revenu",Novembre!$K$2:$K$117)-SUMIF(Novembre!$C$2:$C$117,"Impôts Revenu",Novembre!$L$2:$L$117)</f>
        <v>0</v>
      </c>
      <c r="N23" s="3">
        <f>SUMIF(Decembre!$C$2:$C$117,"Impôts Revenu",Decembre!$K$2:$K$117)-SUMIF(Decembre!$C$2:$C$117,"Impôts Revenu",Decembre!$L$2:$L$117)</f>
        <v>0</v>
      </c>
      <c r="O23" s="17">
        <f t="shared" si="0"/>
        <v>0</v>
      </c>
    </row>
    <row r="24" spans="1:15" x14ac:dyDescent="0.2">
      <c r="A24" s="12" t="s">
        <v>57</v>
      </c>
      <c r="B24" s="4" t="s">
        <v>58</v>
      </c>
      <c r="C24" s="3">
        <f>SUMIF(Janvier!$C$2:$C$117,"Impôts Habitation",Janvier!$K$2:$K$117)-SUMIF(Janvier!$C$2:$C$117,"Impôts Habitation",Janvier!$L$2:$L$117)</f>
        <v>0</v>
      </c>
      <c r="D24" s="3">
        <f>SUMIF(Février!$C$2:$C$117,"Impôts Habitation",Février!$K$2:$K$117)-SUMIF(Février!$C$2:$C$117,"Impôts Habitation",Février!$L$2:$L$117)</f>
        <v>0</v>
      </c>
      <c r="E24" s="3">
        <f>SUMIF(Mars!$C$2:$C$117,"Impôts Habitation",Mars!$K$2:$K$117)-SUMIF(Mars!$C$2:$C$117,"Impôts Habitation",Mars!$L$2:$L$117)</f>
        <v>0</v>
      </c>
      <c r="F24" s="3">
        <f>SUMIF(Avril!$C$2:$C$117,"Impôts Habitation",Avril!$K$2:$K$117)-SUMIF(Avril!$C$2:$C$117,"Impôts Habitation",Avril!$L$2:$L$117)</f>
        <v>0</v>
      </c>
      <c r="G24" s="3">
        <f>SUMIF(Mai!$C$2:$C$117,"Impôts Habitation",Mai!$K$2:$K$117)-SUMIF(Mai!$C$2:$C$117,"Impôts Habitation",Mai!$L$2:$L$117)</f>
        <v>0</v>
      </c>
      <c r="H24" s="3">
        <f>SUMIF(Juin!$C$2:$C$117,"Impôts Habitation",Juin!$K$2:$K$117)-SUMIF(Juin!$C$2:$C$117,"Impôts Habitation",Juin!$L$2:$L$117)</f>
        <v>0</v>
      </c>
      <c r="I24" s="3">
        <f>SUMIF(Juillet!$C$2:$C$117,"Impôts Habitation",Juillet!$K$2:$K$117)-SUMIF(Juillet!$C$2:$C$117,"Impôts Habitation",Juillet!$L$2:$L$117)</f>
        <v>0</v>
      </c>
      <c r="J24" s="3">
        <f>SUMIF(Aout!$C$2:$C$117,"Impôts Habitation",Aout!$K$2:$K$117)-SUMIF(Aout!$C$2:$C$117,"Impôts Habitation",Aout!$L$2:$L$117)</f>
        <v>0</v>
      </c>
      <c r="K24" s="3">
        <f>SUMIF(Septembre!$C$2:$C$117,"Impôts Habitation",Septembre!$K$2:$K$117)-SUMIF(Septembre!$C$2:$C$117,"Impôts Habitation",Septembre!$L$2:$L$117)</f>
        <v>0</v>
      </c>
      <c r="L24" s="3">
        <f>SUMIF(Octobre!$C$2:$C$117,"Impôts Habitation",Octobre!$K$2:$K$117)-SUMIF(Octobre!$C$2:$C$117,"Impôts Habitation",Octobre!$L$2:$L$117)</f>
        <v>0</v>
      </c>
      <c r="M24" s="3">
        <f>SUMIF(Novembre!$C$2:$C$117,"Impôts Habitation",Novembre!$K$2:$K$117)-SUMIF(Novembre!$C$2:$C$117,"Impôts Habitation",Novembre!$L$2:$L$117)</f>
        <v>0</v>
      </c>
      <c r="N24" s="3">
        <f>SUMIF(Decembre!$C$2:$C$117,"Impôts Habitation",Decembre!$K$2:$K$117)-SUMIF(Decembre!$C$2:$C$117,"Impôts Habitation",Decembre!$L$2:$L$117)</f>
        <v>0</v>
      </c>
      <c r="O24" s="17">
        <f t="shared" si="0"/>
        <v>0</v>
      </c>
    </row>
    <row r="25" spans="1:15" x14ac:dyDescent="0.2">
      <c r="A25" s="12" t="s">
        <v>59</v>
      </c>
      <c r="B25" s="4" t="s">
        <v>60</v>
      </c>
      <c r="C25" s="3">
        <f>SUMIF(Janvier!$C$2:$C$117,"Impôts Foncier",Janvier!$K$2:$K$117)-SUMIF(Janvier!$C$2:$C$117,"Impôts Foncier",Janvier!$L$2:$L$117)</f>
        <v>0</v>
      </c>
      <c r="D25" s="3">
        <f>SUMIF(Février!$C$2:$C$117,"Impôts Foncier",Février!$K$2:$K$117)-SUMIF(Février!$C$2:$C$117,"Impôts Foncier",Février!$L$2:$L$117)</f>
        <v>0</v>
      </c>
      <c r="E25" s="3">
        <f>SUMIF(Mars!$C$2:$C$117,"Impôts Foncier",Mars!$K$2:$K$117)-SUMIF(Mars!$C$2:$C$117,"Impôts Foncier",Mars!$L$2:$L$117)</f>
        <v>0</v>
      </c>
      <c r="F25" s="3">
        <f>SUMIF(Avril!$C$2:$C$117,"Impôts Foncier",Avril!$K$2:$K$117)-SUMIF(Avril!$C$2:$C$117,"Impôts Foncier",Avril!$L$2:$L$117)</f>
        <v>0</v>
      </c>
      <c r="G25" s="3">
        <f>SUMIF(Mai!$C$2:$C$117,"Impôts Foncier",Mai!$K$2:$K$117)-SUMIF(Mai!$C$2:$C$117,"Impôts Foncier",Mai!$L$2:$L$117)</f>
        <v>0</v>
      </c>
      <c r="H25" s="3">
        <f>SUMIF(Juin!$C$2:$C$117,"Impôts Foncier",Juin!$K$2:$K$117)-SUMIF(Juin!$C$2:$C$117,"Impôts Foncier",Juin!$L$2:$L$117)</f>
        <v>0</v>
      </c>
      <c r="I25" s="3">
        <f>SUMIF(Juillet!$C$2:$C$117,"Impôts Foncier",Juillet!$K$2:$K$117)-SUMIF(Juillet!$C$2:$C$117,"Impôts Foncier",Juillet!$L$2:$L$117)</f>
        <v>0</v>
      </c>
      <c r="J25" s="3">
        <f>SUMIF(Aout!$C$2:$C$117,"Impôts Foncier",Aout!$K$2:$K$117)-SUMIF(Aout!$C$2:$C$117,"Impôts Foncier",Aout!$L$2:$L$117)</f>
        <v>0</v>
      </c>
      <c r="K25" s="3">
        <f>SUMIF(Septembre!$C$2:$C$117,"Impôts Foncier",Septembre!$K$2:$K$117)-SUMIF(Septembre!$C$2:$C$117,"Impôts Foncier",Septembre!$L$2:$L$117)</f>
        <v>0</v>
      </c>
      <c r="L25" s="3">
        <f>SUMIF(Octobre!$C$2:$C$117,"Impôts Foncier",Octobre!$K$2:$K$117)-SUMIF(Octobre!$C$2:$C$117,"Impôts Foncier",Octobre!$L$2:$L$117)</f>
        <v>0</v>
      </c>
      <c r="M25" s="3">
        <f>SUMIF(Novembre!$C$2:$C$117,"Impôts Foncier",Novembre!$K$2:$K$117)-SUMIF(Novembre!$C$2:$C$117,"Impôts Foncier",Novembre!$L$2:$L$117)</f>
        <v>0</v>
      </c>
      <c r="N25" s="3">
        <f>SUMIF(Decembre!$C$2:$C$117,"Impôts Foncier",Decembre!$K$2:$K$117)-SUMIF(Decembre!$C$2:$C$117,"Impôts Foncier",Decembre!$L$2:$L$117)</f>
        <v>0</v>
      </c>
      <c r="O25" s="17">
        <f t="shared" si="0"/>
        <v>0</v>
      </c>
    </row>
    <row r="26" spans="1:15" x14ac:dyDescent="0.2">
      <c r="A26" s="12" t="s">
        <v>61</v>
      </c>
      <c r="B26" s="4" t="s">
        <v>62</v>
      </c>
      <c r="C26" s="3">
        <f>SUMIF(Janvier!$C$2:$C$117,"Epargne",Janvier!$K$2:$K$117)-SUMIF(Janvier!$C$2:$C$117,"Epargne",Janvier!$L$2:$L$117)</f>
        <v>-200</v>
      </c>
      <c r="D26" s="3">
        <f>SUMIF(Février!$C$2:$C$117,"Epargne",Février!$K$2:$K$117)-SUMIF(Février!$C$2:$C$117,"Epargne",Février!$L$2:$L$117)</f>
        <v>-200</v>
      </c>
      <c r="E26" s="3">
        <f>SUMIF(Mars!$C$2:$C$117,"Epargne",Mars!$K$2:$K$117)-SUMIF(Mars!$C$2:$C$117,"Epargne",Mars!$L$2:$L$117)</f>
        <v>-200</v>
      </c>
      <c r="F26" s="3">
        <f>SUMIF(Avril!$C$2:$C$117,"Epargne",Avril!$K$2:$K$117)-SUMIF(Avril!$C$2:$C$117,"Epargne",Avril!$L$2:$L$117)</f>
        <v>-200</v>
      </c>
      <c r="G26" s="3">
        <f>SUMIF(Mai!$C$2:$C$117,"Epargne",Mai!$K$2:$K$117)-SUMIF(Mai!$C$2:$C$117,"Epargne",Mai!$L$2:$L$117)</f>
        <v>-200</v>
      </c>
      <c r="H26" s="3">
        <f>SUMIF(Juin!$C$2:$C$117,"Epargne",Juin!$K$2:$K$117)-SUMIF(Juin!$C$2:$C$117,"Epargne",Juin!$L$2:$L$117)</f>
        <v>-200</v>
      </c>
      <c r="I26" s="3">
        <f>SUMIF(Juillet!$C$2:$C$117,"Epargne",Juillet!$K$2:$K$117)-SUMIF(Juillet!$C$2:$C$117,"Epargne",Juillet!$L$2:$L$117)</f>
        <v>-200</v>
      </c>
      <c r="J26" s="3">
        <f>SUMIF(Aout!$C$2:$C$117,"Epargne",Aout!$K$2:$K$117)-SUMIF(Aout!$C$2:$C$117,"Epargne",Aout!$L$2:$L$117)</f>
        <v>-200</v>
      </c>
      <c r="K26" s="3">
        <f>SUMIF(Septembre!$C$2:$C$117,"Epargne",Septembre!$K$2:$K$117)-SUMIF(Septembre!$C$2:$C$117,"Epargne",Septembre!$L$2:$L$117)</f>
        <v>-200</v>
      </c>
      <c r="L26" s="3">
        <f>SUMIF(Octobre!$C$2:$C$117,"Epargne",Octobre!$K$2:$K$117)-SUMIF(Octobre!$C$2:$C$117,"Epargne",Octobre!$L$2:$L$117)</f>
        <v>-200</v>
      </c>
      <c r="M26" s="3">
        <f>SUMIF(Novembre!$C$2:$C$117,"Epargne",Novembre!$K$2:$K$117)-SUMIF(Novembre!$C$2:$C$117,"Epargne",Novembre!$L$2:$L$117)</f>
        <v>-200</v>
      </c>
      <c r="N26" s="3">
        <f>SUMIF(Decembre!$C$2:$C$117,"Epargne",Decembre!$K$2:$K$117)-SUMIF(Decembre!$C$2:$C$117,"Epargne",Decembre!$L$2:$L$117)</f>
        <v>-200</v>
      </c>
      <c r="O26" s="17">
        <f t="shared" si="0"/>
        <v>-200</v>
      </c>
    </row>
    <row r="27" spans="1:15" x14ac:dyDescent="0.2">
      <c r="A27" s="12" t="s">
        <v>63</v>
      </c>
      <c r="B27" s="20" t="s">
        <v>64</v>
      </c>
      <c r="C27" s="3">
        <f>SUMIF(Janvier!$C$2:$C$117,"Services Bancaires",Janvier!$K$2:$K$117)-SUMIF(Janvier!$C$2:$C$117,"Services Bancaires",Janvier!$L$2:$L$117)</f>
        <v>-4.3499999999999996</v>
      </c>
      <c r="D27" s="3">
        <f>SUMIF(Février!$C$2:$C$117,"Services Bancaires",Février!$K$2:$K$117)-SUMIF(Février!$C$2:$C$117,"Services Bancaires",Février!$L$2:$L$117)</f>
        <v>-4.3499999999999996</v>
      </c>
      <c r="E27" s="3">
        <f>SUMIF(Mars!$C$2:$C$117,"Services Bancaires",Mars!$K$2:$K$117)-SUMIF(Mars!$C$2:$C$117,"Services Bancaires",Mars!$L$2:$L$117)</f>
        <v>-4.3499999999999996</v>
      </c>
      <c r="F27" s="3">
        <f>SUMIF(Avril!$C$2:$C$117,"Services Bancaires",Avril!$K$2:$K$117)-SUMIF(Avril!$C$2:$C$117,"Services Bancaires",Avril!$L$2:$L$117)</f>
        <v>-4.3499999999999996</v>
      </c>
      <c r="G27" s="3">
        <f>SUMIF(Mai!$C$2:$C$117,"Services Bancaires",Mai!$K$2:$K$117)-SUMIF(Mai!$C$2:$C$117,"Services Bancaires",Mai!$L$2:$L$117)</f>
        <v>-4.3499999999999996</v>
      </c>
      <c r="H27" s="3">
        <f>SUMIF(Juin!$C$2:$C$117,"Services Bancaires",Juin!$K$2:$K$117)-SUMIF(Juin!$C$2:$C$117,"Services Bancaires",Juin!$L$2:$L$117)</f>
        <v>-4.3499999999999996</v>
      </c>
      <c r="I27" s="3">
        <f>SUMIF(Juillet!$C$2:$C$117,"Services Bancaires",Juillet!$K$2:$K$117)-SUMIF(Juillet!$C$2:$C$117,"Services Bancaires",Juillet!$L$2:$L$117)</f>
        <v>-4.3499999999999996</v>
      </c>
      <c r="J27" s="3">
        <f>SUMIF(Aout!$C$2:$C$117,"Services Bancaires",Aout!$K$2:$K$117)-SUMIF(Aout!$C$2:$C$117,"Services Bancaires",Aout!$L$2:$L$117)</f>
        <v>-4.3499999999999996</v>
      </c>
      <c r="K27" s="3">
        <f>SUMIF(Septembre!$C$2:$C$117,"Services Bancaires",Septembre!$K$2:$K$117)-SUMIF(Septembre!$C$2:$C$117,"Services Bancaires",Septembre!$L$2:$L$117)</f>
        <v>-4.3499999999999996</v>
      </c>
      <c r="L27" s="3">
        <f>SUMIF(Octobre!$C$2:$C$117,"Services Bancaires",Octobre!$K$2:$K$117)-SUMIF(Octobre!$C$2:$C$117,"Services Bancaires",Octobre!$L$2:$L$117)</f>
        <v>-4.3499999999999996</v>
      </c>
      <c r="M27" s="3">
        <f>SUMIF(Novembre!$C$2:$C$117,"Services Bancaires",Novembre!$K$2:$K$117)-SUMIF(Novembre!$C$2:$C$117,"Services Bancaires",Novembre!$L$2:$L$117)</f>
        <v>-4.3499999999999996</v>
      </c>
      <c r="N27" s="3">
        <f>SUMIF(Decembre!$C$2:$C$117,"Services Bancaires",Decembre!$K$2:$K$117)-SUMIF(Decembre!$C$2:$C$117,"Services Bancaires",Decembre!$L$2:$L$117)</f>
        <v>-4.3499999999999996</v>
      </c>
      <c r="O27" s="17">
        <f t="shared" si="0"/>
        <v>-4.3500000000000005</v>
      </c>
    </row>
    <row r="28" spans="1:15" x14ac:dyDescent="0.2">
      <c r="A28" s="12" t="s">
        <v>65</v>
      </c>
      <c r="B28" s="20" t="s">
        <v>66</v>
      </c>
      <c r="C28" s="3">
        <f>SUMIF(Janvier!$C$2:$C$117,"Virement",Janvier!$K$2:$K$117)-SUMIF(Janvier!$C$2:$C$117,"Virement",Janvier!$L$2:$L$117)</f>
        <v>-3.75</v>
      </c>
      <c r="D28" s="3">
        <f>SUMIF(Février!$C$2:$C$117,"Virement",Février!$K$2:$K$117)-SUMIF(Février!$C$2:$C$117,"Virement",Février!$L$2:$L$117)</f>
        <v>-3.75</v>
      </c>
      <c r="E28" s="3">
        <f>SUMIF(Mars!$C$2:$C$117,"Virement",Mars!$K$2:$K$117)-SUMIF(Mars!$C$2:$C$117,"Virement",Mars!$L$2:$L$117)</f>
        <v>-3.75</v>
      </c>
      <c r="F28" s="3">
        <f>SUMIF(Avril!$C$2:$C$117,"Virement",Avril!$K$2:$K$117)-SUMIF(Avril!$C$2:$C$117,"Virement",Avril!$L$2:$L$117)</f>
        <v>-3.75</v>
      </c>
      <c r="G28" s="3">
        <f>SUMIF(Mai!$C$2:$C$117,"Virement",Mai!$K$2:$K$117)-SUMIF(Mai!$C$2:$C$117,"Virement",Mai!$L$2:$L$117)</f>
        <v>-3.75</v>
      </c>
      <c r="H28" s="3">
        <f>SUMIF(Juin!$C$2:$C$117,"Virement",Juin!$K$2:$K$117)-SUMIF(Juin!$C$2:$C$117,"Virement",Juin!$L$2:$L$117)</f>
        <v>-3.75</v>
      </c>
      <c r="I28" s="3">
        <f>SUMIF(Juillet!$C$2:$C$117,"Virement",Juillet!$K$2:$K$117)-SUMIF(Juillet!$C$2:$C$117,"Virement",Juillet!$L$2:$L$117)</f>
        <v>-3.75</v>
      </c>
      <c r="J28" s="3">
        <f>SUMIF(Aout!$C$2:$C$117,"Virement",Aout!$K$2:$K$117)-SUMIF(Aout!$C$2:$C$117,"Virement",Aout!$L$2:$L$117)</f>
        <v>-3.75</v>
      </c>
      <c r="K28" s="3">
        <f>SUMIF(Septembre!$C$2:$C$117,"Virement",Septembre!$K$2:$K$117)-SUMIF(Septembre!$C$2:$C$117,"Virement",Septembre!$L$2:$L$117)</f>
        <v>-3.75</v>
      </c>
      <c r="L28" s="3">
        <f>SUMIF(Octobre!$C$2:$C$117,"Virement",Octobre!$K$2:$K$117)-SUMIF(Octobre!$C$2:$C$117,"Virement",Octobre!$L$2:$L$117)</f>
        <v>-3.75</v>
      </c>
      <c r="M28" s="3">
        <f>SUMIF(Novembre!$C$2:$C$117,"Virement",Novembre!$K$2:$K$117)-SUMIF(Novembre!$C$2:$C$117,"Virement",Novembre!$L$2:$L$117)</f>
        <v>-3.75</v>
      </c>
      <c r="N28" s="3">
        <f>SUMIF(Decembre!$C$2:$C$117,"Virement",Decembre!$K$2:$K$117)-SUMIF(Decembre!$C$2:$C$117,"Virement",Decembre!$L$2:$L$117)</f>
        <v>-3.75</v>
      </c>
      <c r="O28" s="17">
        <f t="shared" si="0"/>
        <v>-3.75</v>
      </c>
    </row>
    <row r="29" spans="1:15" x14ac:dyDescent="0.2">
      <c r="A29" s="12" t="s">
        <v>67</v>
      </c>
      <c r="B29" s="20" t="s">
        <v>68</v>
      </c>
      <c r="C29" s="3">
        <f>SUMIF(Janvier!$C$2:$C$117,"Remboursement pour",Janvier!$K$2:$K$117)-SUMIF(Janvier!$C$2:$C$117,"Remboursement pour",Janvier!$L$2:$L$117)</f>
        <v>0</v>
      </c>
      <c r="D29" s="3">
        <f>SUMIF(Février!$C$2:$C$117,"Remboursement pour",Février!$K$2:$K$117)-SUMIF(Février!$C$2:$C$117,"Remboursement pour",Février!$L$2:$L$117)</f>
        <v>0</v>
      </c>
      <c r="E29" s="3">
        <f>SUMIF(Mars!$C$2:$C$117,"Remboursement pour",Mars!$K$2:$K$117)-SUMIF(Mars!$C$2:$C$117,"Remboursement pour",Mars!$L$2:$L$117)</f>
        <v>0</v>
      </c>
      <c r="F29" s="3">
        <f>SUMIF(Avril!$C$2:$C$117,"Remboursement pour",Avril!$K$2:$K$117)-SUMIF(Avril!$C$2:$C$117,"Remboursement pour",Avril!$L$2:$L$117)</f>
        <v>0</v>
      </c>
      <c r="G29" s="3">
        <f>SUMIF(Mai!$C$2:$C$117,"Remboursement pour",Mai!$K$2:$K$117)-SUMIF(Mai!$C$2:$C$117,"Remboursement pour",Mai!$L$2:$L$117)</f>
        <v>0</v>
      </c>
      <c r="H29" s="3">
        <f>SUMIF(Juin!$C$2:$C$117,"Remboursement pour",Juin!$K$2:$K$117)-SUMIF(Juin!$C$2:$C$117,"Remboursement pour",Juin!$L$2:$L$117)</f>
        <v>0</v>
      </c>
      <c r="I29" s="3">
        <f>SUMIF(Juillet!$C$2:$C$117,"Remboursement pour",Juillet!$K$2:$K$117)-SUMIF(Juillet!$C$2:$C$117,"Remboursement pour",Juillet!$L$2:$L$117)</f>
        <v>0</v>
      </c>
      <c r="J29" s="3">
        <f>SUMIF(Aout!$C$2:$C$117,"Remboursement pour",Aout!$K$2:$K$117)-SUMIF(Aout!$C$2:$C$117,"Remboursement pour",Aout!$L$2:$L$117)</f>
        <v>0</v>
      </c>
      <c r="K29" s="3">
        <f>SUMIF(Septembre!$C$2:$C$117,"Remboursement pour",Septembre!$K$2:$K$117)-SUMIF(Septembre!$C$2:$C$117,"Remboursement pour",Septembre!$L$2:$L$117)</f>
        <v>0</v>
      </c>
      <c r="L29" s="3">
        <f>SUMIF(Octobre!$C$2:$C$117,"Remboursement pour",Octobre!$K$2:$K$117)-SUMIF(Octobre!$C$2:$C$117,"Remboursement pour",Octobre!$L$2:$L$117)</f>
        <v>0</v>
      </c>
      <c r="M29" s="3">
        <f>SUMIF(Novembre!$C$2:$C$117,"Remboursement pour",Novembre!$K$2:$K$117)-SUMIF(Novembre!$C$2:$C$117,"Remboursement pour",Novembre!$L$2:$L$117)</f>
        <v>0</v>
      </c>
      <c r="N29" s="3">
        <f>SUMIF(Decembre!$C$2:$C$117,"Remboursement pour",Decembre!$K$2:$K$117)-SUMIF(Decembre!$C$2:$C$117,"Remboursement pour",Decembre!$L$2:$L$117)</f>
        <v>0</v>
      </c>
      <c r="O29" s="17">
        <f t="shared" si="0"/>
        <v>0</v>
      </c>
    </row>
    <row r="30" spans="1:15" x14ac:dyDescent="0.2">
      <c r="A30" s="12" t="s">
        <v>69</v>
      </c>
      <c r="B30" s="21" t="s">
        <v>70</v>
      </c>
      <c r="C30" s="3">
        <f>SUMIF(Janvier!$C$2:$C$117,"Good Game Informatique",Janvier!$K$2:$K$117)-SUMIF(Janvier!$C$2:$C$117,"Good Game Informatique",Janvier!$L$2:$L$117)</f>
        <v>0</v>
      </c>
      <c r="D30" s="3">
        <f>SUMIF(Février!$C$2:$C$117,"Good Game Informatique",Février!$K$2:$K$117)-SUMIF(Février!$C$2:$C$117,"Good Game Informatique",Février!$L$2:$L$117)</f>
        <v>0</v>
      </c>
      <c r="E30" s="3">
        <f>SUMIF(Mars!$C$2:$C$117,"Good Game Informatique",Mars!$K$2:$K$117)-SUMIF(Mars!$C$2:$C$117,"Good Game Informatique",Mars!$L$2:$L$117)</f>
        <v>0</v>
      </c>
      <c r="F30" s="3">
        <f>SUMIF(Avril!$C$2:$C$117,"Good Game Informatique",Avril!$K$2:$K$117)-SUMIF(Avril!$C$2:$C$117,"Good Game Informatique",Avril!$L$2:$L$117)</f>
        <v>0</v>
      </c>
      <c r="G30" s="3">
        <f>SUMIF(Mai!$C$2:$C$117,"Good Game Informatique",Mai!$K$2:$K$117)-SUMIF(Mai!$C$2:$C$117,"Good Game Informatique",Mai!$L$2:$L$117)</f>
        <v>0</v>
      </c>
      <c r="H30" s="3">
        <f>SUMIF(Juin!$C$2:$C$117,"Good Game Informatique",Juin!$K$2:$K$117)-SUMIF(Juin!$C$2:$C$117,"Good Game Informatique",Juin!$L$2:$L$117)</f>
        <v>0</v>
      </c>
      <c r="I30" s="3">
        <f>SUMIF(Juillet!$C$2:$C$117,"Good Game Informatique",Juillet!$K$2:$K$117)-SUMIF(Juillet!$C$2:$C$117,"Good Game Informatique",Juillet!$L$2:$L$117)</f>
        <v>0</v>
      </c>
      <c r="J30" s="3">
        <f>SUMIF(Aout!$C$2:$C$117,"Good Game Informatique",Aout!$K$2:$K$117)-SUMIF(Aout!$C$2:$C$117,"Good Game Informatique",Aout!$L$2:$L$117)</f>
        <v>0</v>
      </c>
      <c r="K30" s="3">
        <f>SUMIF(Septembre!$C$2:$C$117,"Good Game Informatique",Septembre!$K$2:$K$117)-SUMIF(Septembre!$C$2:$C$117,"Good Game Informatique",Septembre!$L$2:$L$117)</f>
        <v>0</v>
      </c>
      <c r="L30" s="3">
        <f>SUMIF(Octobre!$C$2:$C$117,"Good Game Informatique",Octobre!$K$2:$K$117)-SUMIF(Octobre!$C$2:$C$117,"Good Game Informatique",Octobre!$L$2:$L$117)</f>
        <v>0</v>
      </c>
      <c r="M30" s="3">
        <f>SUMIF(Novembre!$C$2:$C$117,"Good Game Informatique",Novembre!$K$2:$K$117)-SUMIF(Novembre!$C$2:$C$117,"Good Game Informatique",Novembre!$L$2:$L$117)</f>
        <v>0</v>
      </c>
      <c r="N30" s="3">
        <f>SUMIF(Decembre!$C$2:$C$117,"Good Game Informatique",Decembre!$K$2:$K$117)-SUMIF(Decembre!$C$2:$C$117,"Good Game Informatique",Decembre!$L$2:$L$117)</f>
        <v>0</v>
      </c>
      <c r="O30" s="17">
        <f t="shared" si="0"/>
        <v>0</v>
      </c>
    </row>
    <row r="31" spans="1:15" x14ac:dyDescent="0.2">
      <c r="A31" s="12" t="s">
        <v>71</v>
      </c>
      <c r="B31" s="20" t="s">
        <v>72</v>
      </c>
      <c r="C31" s="3">
        <f>SUMIF(Janvier!$C$2:$C$117,"Crédit Consommation",Janvier!$K$2:$K$117)-SUMIF(Janvier!$C$2:$C$117,"Crédit Consommation",Janvier!$L$2:$L$117)</f>
        <v>-68.95</v>
      </c>
      <c r="D31" s="3">
        <f>SUMIF(Février!$C$2:$C$117,"Crédit Consommation",Février!$K$2:$K$117)-SUMIF(Février!$C$2:$C$117,"Crédit Consommation",Février!$L$2:$L$117)</f>
        <v>-68.95</v>
      </c>
      <c r="E31" s="3">
        <f>SUMIF(Mars!$C$2:$C$117,"Crédit Consommation",Mars!$K$2:$K$117)-SUMIF(Mars!$C$2:$C$117,"Crédit Consommation",Mars!$L$2:$L$117)</f>
        <v>-68.95</v>
      </c>
      <c r="F31" s="3">
        <f>SUMIF(Avril!$C$2:$C$117,"Crédit Consommation",Avril!$K$2:$K$117)-SUMIF(Avril!$C$2:$C$117,"Crédit Consommation",Avril!$L$2:$L$117)</f>
        <v>-68.95</v>
      </c>
      <c r="G31" s="3">
        <f>SUMIF(Mai!$C$2:$C$117,"Crédit Consommation",Mai!$K$2:$K$117)-SUMIF(Mai!$C$2:$C$117,"Crédit Consommation",Mai!$L$2:$L$117)</f>
        <v>-68.95</v>
      </c>
      <c r="H31" s="3">
        <f>SUMIF(Juin!$C$2:$C$117,"Crédit Consommation",Juin!$K$2:$K$117)-SUMIF(Juin!$C$2:$C$117,"Crédit Consommation",Juin!$L$2:$L$117)</f>
        <v>-68.95</v>
      </c>
      <c r="I31" s="3">
        <f>SUMIF(Juillet!$C$2:$C$117,"Crédit Consommation",Juillet!$K$2:$K$117)-SUMIF(Juillet!$C$2:$C$117,"Crédit Consommation",Juillet!$L$2:$L$117)</f>
        <v>-68.95</v>
      </c>
      <c r="J31" s="3">
        <f>SUMIF(Aout!$C$2:$C$117,"Crédit Consommation",Aout!$K$2:$K$117)-SUMIF(Aout!$C$2:$C$117,"Crédit Consommation",Aout!$L$2:$L$117)</f>
        <v>-68.95</v>
      </c>
      <c r="K31" s="3">
        <f>SUMIF(Septembre!$C$2:$C$117,"Crédit Consommation",Septembre!$K$2:$K$117)-SUMIF(Septembre!$C$2:$C$117,"Crédit Consommation",Septembre!$L$2:$L$117)</f>
        <v>-68.95</v>
      </c>
      <c r="L31" s="3">
        <f>SUMIF(Octobre!$C$2:$C$117,"Crédit Consommation",Octobre!$K$2:$K$117)-SUMIF(Octobre!$C$2:$C$117,"Crédit Consommation",Octobre!$L$2:$L$117)</f>
        <v>-68.95</v>
      </c>
      <c r="M31" s="3">
        <f>SUMIF(Novembre!$C$2:$C$117,"Crédit Consommation",Novembre!$K$2:$K$117)-SUMIF(Novembre!$C$2:$C$117,"Crédit Consommation",Novembre!$L$2:$L$117)</f>
        <v>-68.95</v>
      </c>
      <c r="N31" s="3">
        <f>SUMIF(Decembre!$C$2:$C$117,"Crédit Consommation",Decembre!$K$2:$K$117)-SUMIF(Decembre!$C$2:$C$117,"Crédit Consommation",Decembre!$L$2:$L$117)</f>
        <v>-68.95</v>
      </c>
      <c r="O31" s="17">
        <f t="shared" si="0"/>
        <v>-68.950000000000017</v>
      </c>
    </row>
    <row r="32" spans="1:15" x14ac:dyDescent="0.2">
      <c r="A32" s="12" t="s">
        <v>73</v>
      </c>
      <c r="B32" s="20" t="s">
        <v>74</v>
      </c>
      <c r="C32" s="3">
        <f>SUMIF(Janvier!$C$2:$C$117,"Crédit Auto",Janvier!$K$2:$K$117)-SUMIF(Janvier!$C$2:$C$117,"Crédit Auto",Janvier!$L$2:$L$117)</f>
        <v>0</v>
      </c>
      <c r="D32" s="3">
        <f>SUMIF(Février!$C$2:$C$117,"Crédit Auto",Février!$K$2:$K$117)-SUMIF(Février!$C$2:$C$117,"Crédit Auto",Février!$L$2:$L$117)</f>
        <v>0</v>
      </c>
      <c r="E32" s="3">
        <f>SUMIF(Mars!$C$2:$C$117,"Crédit Auto",Mars!$K$2:$K$117)-SUMIF(Mars!$C$2:$C$117,"Crédit Auto",Mars!$L$2:$L$117)</f>
        <v>0</v>
      </c>
      <c r="F32" s="3">
        <f>SUMIF(Avril!$C$2:$C$117,"Crédit Auto",Avril!$K$2:$K$117)-SUMIF(Avril!$C$2:$C$117,"Crédit Auto",Avril!$L$2:$L$117)</f>
        <v>0</v>
      </c>
      <c r="G32" s="3">
        <f>SUMIF(Mai!$C$2:$C$117,"Crédit Auto",Mai!$K$2:$K$117)-SUMIF(Mai!$C$2:$C$117,"Crédit Auto",Mai!$L$2:$L$117)</f>
        <v>0</v>
      </c>
      <c r="H32" s="3">
        <f>SUMIF(Juin!$C$2:$C$117,"Crédit Auto",Juin!$K$2:$K$117)-SUMIF(Juin!$C$2:$C$117,"Crédit Auto",Juin!$L$2:$L$117)</f>
        <v>0</v>
      </c>
      <c r="I32" s="3">
        <f>SUMIF(Juillet!$C$2:$C$117,"Crédit Auto",Juillet!$K$2:$K$117)-SUMIF(Juillet!$C$2:$C$117,"Crédit Auto",Juillet!$L$2:$L$117)</f>
        <v>0</v>
      </c>
      <c r="J32" s="3">
        <f>SUMIF(Aout!$C$2:$C$117,"Crédit Auto",Aout!$K$2:$K$117)-SUMIF(Aout!$C$2:$C$117,"Crédit Auto",Aout!$L$2:$L$117)</f>
        <v>0</v>
      </c>
      <c r="K32" s="3">
        <f>SUMIF(Septembre!$C$2:$C$117,"Crédit Auto",Septembre!$K$2:$K$117)-SUMIF(Septembre!$C$2:$C$117,"Crédit Auto",Septembre!$L$2:$L$117)</f>
        <v>0</v>
      </c>
      <c r="L32" s="3">
        <f>SUMIF(Octobre!$C$2:$C$117,"Crédit Auto",Octobre!$K$2:$K$117)-SUMIF(Octobre!$C$2:$C$117,"Crédit Auto",Octobre!$L$2:$L$117)</f>
        <v>0</v>
      </c>
      <c r="M32" s="3">
        <f>SUMIF(Novembre!$C$2:$C$117,"Crédit Auto",Novembre!$K$2:$K$117)-SUMIF(Novembre!$C$2:$C$117,"Crédit Auto",Novembre!$L$2:$L$117)</f>
        <v>0</v>
      </c>
      <c r="N32" s="3">
        <f>SUMIF(Decembre!$C$2:$C$117,"Crédit Auto",Decembre!$K$2:$K$117)-SUMIF(Decembre!$C$2:$C$117,"Crédit Auto",Decembre!$L$2:$L$117)</f>
        <v>0</v>
      </c>
      <c r="O32" s="17">
        <f t="shared" si="0"/>
        <v>0</v>
      </c>
    </row>
    <row r="33" spans="1:15" x14ac:dyDescent="0.2">
      <c r="A33" s="12" t="s">
        <v>75</v>
      </c>
      <c r="B33" s="20" t="s">
        <v>76</v>
      </c>
      <c r="C33" s="3">
        <f>SUMIF(Janvier!$C$2:$C$117,"Habillement",Janvier!$K$2:$K$117)-SUMIF(Janvier!$C$2:$C$117,"Habillement",Janvier!$L$2:$L$117)</f>
        <v>0</v>
      </c>
      <c r="D33" s="3">
        <f>SUMIF(Février!$C$2:$C$117,"Habillement",Février!$K$2:$K$117)-SUMIF(Février!$C$2:$C$117,"Habillement",Février!$L$2:$L$117)</f>
        <v>0</v>
      </c>
      <c r="E33" s="3">
        <f>SUMIF(Mars!$C$2:$C$117,"Habillement",Mars!$K$2:$K$117)-SUMIF(Mars!$C$2:$C$117,"Habillement",Mars!$L$2:$L$117)</f>
        <v>0</v>
      </c>
      <c r="F33" s="3">
        <f>SUMIF(Avril!$C$2:$C$117,"Habillement",Avril!$K$2:$K$117)-SUMIF(Avril!$C$2:$C$117,"Habillement",Avril!$L$2:$L$117)</f>
        <v>0</v>
      </c>
      <c r="G33" s="3">
        <f>SUMIF(Mai!$C$2:$C$117,"Habillement",Mai!$K$2:$K$117)-SUMIF(Mai!$C$2:$C$117,"Habillement",Mai!$L$2:$L$117)</f>
        <v>0</v>
      </c>
      <c r="H33" s="3">
        <f>SUMIF(Juin!$C$2:$C$117,"Habillement",Juin!$K$2:$K$117)-SUMIF(Juin!$C$2:$C$117,"Habillement",Juin!$L$2:$L$117)</f>
        <v>0</v>
      </c>
      <c r="I33" s="3">
        <f>SUMIF(Juillet!$C$2:$C$117,"Habillement",Juillet!$K$2:$K$117)-SUMIF(Juillet!$C$2:$C$117,"Habillement",Juillet!$L$2:$L$117)</f>
        <v>0</v>
      </c>
      <c r="J33" s="3">
        <f>SUMIF(Aout!$C$2:$C$117,"Habillement",Aout!$K$2:$K$117)-SUMIF(Aout!$C$2:$C$117,"Habillement",Aout!$L$2:$L$117)</f>
        <v>0</v>
      </c>
      <c r="K33" s="3">
        <f>SUMIF(Septembre!$C$2:$C$117,"Habillement",Septembre!$K$2:$K$117)-SUMIF(Septembre!$C$2:$C$117,"Habillement",Septembre!$L$2:$L$117)</f>
        <v>0</v>
      </c>
      <c r="L33" s="3">
        <f>SUMIF(Octobre!$C$2:$C$117,"Habillement",Octobre!$K$2:$K$117)-SUMIF(Octobre!$C$2:$C$117,"Habillement",Octobre!$L$2:$L$117)</f>
        <v>0</v>
      </c>
      <c r="M33" s="3">
        <f>SUMIF(Novembre!$C$2:$C$117,"Habillement",Novembre!$K$2:$K$117)-SUMIF(Novembre!$C$2:$C$117,"Habillement",Novembre!$L$2:$L$117)</f>
        <v>0</v>
      </c>
      <c r="N33" s="3">
        <f>SUMIF(Decembre!$C$2:$C$117,"Habillement",Decembre!$K$2:$K$117)-SUMIF(Decembre!$C$2:$C$117,"Habillement",Decembre!$L$2:$L$117)</f>
        <v>0</v>
      </c>
      <c r="O33" s="17">
        <f t="shared" si="0"/>
        <v>0</v>
      </c>
    </row>
    <row r="34" spans="1:15" x14ac:dyDescent="0.2">
      <c r="A34" s="12" t="s">
        <v>77</v>
      </c>
      <c r="B34" s="22" t="s">
        <v>78</v>
      </c>
      <c r="C34" s="3">
        <f>SUMIF(Janvier!$C$2:$C$117,"Domotique Informatique",Janvier!$K$2:$K$117)-SUMIF(Janvier!$C$2:$C$117,"Domotique Informatique",Janvier!$L$2:$L$117)</f>
        <v>0</v>
      </c>
      <c r="D34" s="3">
        <f>SUMIF(Février!$C$2:$C$117,"Domotique Informatique",Février!$K$2:$K$117)-SUMIF(Février!$C$2:$C$117,"Domotique Informatique",Février!$L$2:$L$117)</f>
        <v>0</v>
      </c>
      <c r="E34" s="3">
        <f>SUMIF(Mars!$C$2:$C$117,"Domotique Informatique",Mars!$K$2:$K$117)-SUMIF(Mars!$C$2:$C$117,"Domotique Informatique",Mars!$L$2:$L$117)</f>
        <v>0</v>
      </c>
      <c r="F34" s="3">
        <f>SUMIF(Avril!$C$2:$C$117,"Domotique Informatique",Avril!$K$2:$K$117)-SUMIF(Avril!$C$2:$C$117,"Domotique Informatique",Avril!$L$2:$L$117)</f>
        <v>0</v>
      </c>
      <c r="G34" s="3">
        <f>SUMIF(Mai!$C$2:$C$117,"Domotique Informatique",Mai!$K$2:$K$117)-SUMIF(Mai!$C$2:$C$117,"Domotique Informatique",Mai!$L$2:$L$117)</f>
        <v>0</v>
      </c>
      <c r="H34" s="3">
        <f>SUMIF(Juin!$C$2:$C$117,"Domotique Informatique",Juin!$K$2:$K$117)-SUMIF(Juin!$C$2:$C$117,"Domotique Informatique",Juin!$L$2:$L$117)</f>
        <v>0</v>
      </c>
      <c r="I34" s="3">
        <f>SUMIF(Juillet!$C$2:$C$117,"Domotique Informatique",Juillet!$K$2:$K$117)-SUMIF(Juillet!$C$2:$C$117,"Domotique Informatique",Juillet!$L$2:$L$117)</f>
        <v>0</v>
      </c>
      <c r="J34" s="3">
        <f>SUMIF(Aout!$C$2:$C$117,"Domotique Informatique",Aout!$K$2:$K$117)-SUMIF(Aout!$C$2:$C$117,"Domotique Informatique",Aout!$L$2:$L$117)</f>
        <v>0</v>
      </c>
      <c r="K34" s="3">
        <f>SUMIF(Septembre!$C$2:$C$117,"Domotique Informatique",Septembre!$K$2:$K$117)-SUMIF(Septembre!$C$2:$C$117,"Domotique Informatique",Septembre!$L$2:$L$117)</f>
        <v>0</v>
      </c>
      <c r="L34" s="3">
        <f>SUMIF(Octobre!$C$2:$C$117,"Domotique Informatique",Octobre!$K$2:$K$117)-SUMIF(Octobre!$C$2:$C$117,"Domotique Informatique",Octobre!$L$2:$L$117)</f>
        <v>0</v>
      </c>
      <c r="M34" s="3">
        <f>SUMIF(Novembre!$C$2:$C$117,"Domotique Informatique",Novembre!$K$2:$K$117)-SUMIF(Novembre!$C$2:$C$117,"Domotique Informatique",Novembre!$L$2:$L$117)</f>
        <v>0</v>
      </c>
      <c r="N34" s="3">
        <f>SUMIF(Decembre!$C$2:$C$117,"Domotique Informatique",Decembre!$K$2:$K$117)-SUMIF(Decembre!$C$2:$C$117,"Domotique Informatique",Decembre!$L$2:$L$117)</f>
        <v>0</v>
      </c>
      <c r="O34" s="17">
        <f t="shared" si="0"/>
        <v>0</v>
      </c>
    </row>
    <row r="35" spans="1:15" x14ac:dyDescent="0.2">
      <c r="A35" s="12" t="s">
        <v>79</v>
      </c>
      <c r="B35" s="22" t="s">
        <v>80</v>
      </c>
      <c r="C35" s="3">
        <f>SUMIF(Janvier!$C$2:$C$117,"Coiffeur",Janvier!$K$2:$K$117)-SUMIF(Janvier!$C$2:$C$117,"Coiffeur",Janvier!$L$2:$L$117)</f>
        <v>0</v>
      </c>
      <c r="D35" s="3">
        <f>SUMIF(Février!$C$2:$C$117,"Coiffeur",Février!$K$2:$K$117)-SUMIF(Février!$C$2:$C$117,"Coiffeur",Février!$L$2:$L$117)</f>
        <v>0</v>
      </c>
      <c r="E35" s="3">
        <f>SUMIF(Mars!$C$2:$C$117,"Coiffeur",Mars!$K$2:$K$117)-SUMIF(Mars!$C$2:$C$117,"Coiffeur",Mars!$L$2:$L$117)</f>
        <v>0</v>
      </c>
      <c r="F35" s="3">
        <f>SUMIF(Avril!$C$2:$C$117,"Coiffeur",Avril!$K$2:$K$117)-SUMIF(Avril!$C$2:$C$117,"Coiffeur",Avril!$L$2:$L$117)</f>
        <v>0</v>
      </c>
      <c r="G35" s="3">
        <f>SUMIF(Mai!$C$2:$C$117,"Coiffeur",Mai!$K$2:$K$117)-SUMIF(Mai!$C$2:$C$117,"Coiffeur",Mai!$L$2:$L$117)</f>
        <v>0</v>
      </c>
      <c r="H35" s="3">
        <f>SUMIF(Juin!$C$2:$C$117,"Coiffeur",Juin!$K$2:$K$117)-SUMIF(Juin!$C$2:$C$117,"Coiffeur",Juin!$L$2:$L$117)</f>
        <v>0</v>
      </c>
      <c r="I35" s="3">
        <f>SUMIF(Juillet!$C$2:$C$117,"Coiffeur",Juillet!$K$2:$K$117)-SUMIF(Juillet!$C$2:$C$117,"Coiffeur",Juillet!$L$2:$L$117)</f>
        <v>0</v>
      </c>
      <c r="J35" s="3">
        <f>SUMIF(Aout!$C$2:$C$117,"Coiffeur",Aout!$K$2:$K$117)-SUMIF(Aout!$C$2:$C$117,"Coiffeur",Aout!$L$2:$L$117)</f>
        <v>0</v>
      </c>
      <c r="K35" s="3">
        <f>SUMIF(Septembre!$C$2:$C$117,"Coiffeur",Septembre!$K$2:$K$117)-SUMIF(Septembre!$C$2:$C$117,"Coiffeur",Septembre!$L$2:$L$117)</f>
        <v>0</v>
      </c>
      <c r="L35" s="3">
        <f>SUMIF(Octobre!$C$2:$C$117,"Coiffeur",Octobre!$K$2:$K$117)-SUMIF(Octobre!$C$2:$C$117,"Coiffeur",Octobre!$L$2:$L$117)</f>
        <v>0</v>
      </c>
      <c r="M35" s="3">
        <f>SUMIF(Novembre!$C$2:$C$117,"Coiffeur",Novembre!$K$2:$K$117)-SUMIF(Novembre!$C$2:$C$117,"Coiffeur",Novembre!$L$2:$L$117)</f>
        <v>0</v>
      </c>
      <c r="N35" s="3">
        <f>SUMIF(Decembre!$C$2:$C$117,"Coiffeur",Decembre!$K$2:$K$117)-SUMIF(Decembre!$C$2:$C$117,"Coiffeur",Decembre!$L$2:$L$117)</f>
        <v>0</v>
      </c>
      <c r="O35" s="17">
        <f t="shared" si="0"/>
        <v>0</v>
      </c>
    </row>
    <row r="36" spans="1:15" x14ac:dyDescent="0.2">
      <c r="A36" s="23">
        <v>35</v>
      </c>
      <c r="B36" s="22" t="s">
        <v>81</v>
      </c>
      <c r="C36" s="3">
        <f>SUMIF(Janvier!$C$2:$C$117,"Loisirs",Janvier!$K$2:$K$117)-SUMIF(Janvier!$C$2:$C$117,"Loisirs",Janvier!$L$2:$L$117)</f>
        <v>0</v>
      </c>
      <c r="D36" s="3">
        <f>SUMIF(Février!$C$2:$C$117,"Loisirs",Février!$K$2:$K$117)-SUMIF(Février!$C$2:$C$117,"Loisirs",Février!$L$2:$L$117)</f>
        <v>0</v>
      </c>
      <c r="E36" s="3">
        <f>SUMIF(Mars!$C$2:$C$117,"Loisirs",Mars!$K$2:$K$117)-SUMIF(Mars!$C$2:$C$117,"Loisirs",Mars!$L$2:$L$117)</f>
        <v>0</v>
      </c>
      <c r="F36" s="3">
        <f>SUMIF(Avril!$C$2:$C$117,"Loisirs",Avril!$K$2:$K$117)-SUMIF(Avril!$C$2:$C$117,"Loisirs",Avril!$L$2:$L$117)</f>
        <v>0</v>
      </c>
      <c r="G36" s="3">
        <f>SUMIF(Mai!$C$2:$C$117,"Loisirs",Mai!$K$2:$K$117)-SUMIF(Mai!$C$2:$C$117,"Loisirs",Mai!$L$2:$L$117)</f>
        <v>0</v>
      </c>
      <c r="H36" s="3">
        <f>SUMIF(Juin!$C$2:$C$117,"Loisirs",Juin!$K$2:$K$117)-SUMIF(Juin!$C$2:$C$117,"Loisirs",Juin!$L$2:$L$117)</f>
        <v>0</v>
      </c>
      <c r="I36" s="3">
        <f>SUMIF(Juillet!$C$2:$C$117,"Loisirs",Juillet!$K$2:$K$117)-SUMIF(Juillet!$C$2:$C$117,"Loisirs",Juillet!$L$2:$L$117)</f>
        <v>0</v>
      </c>
      <c r="J36" s="3">
        <f>SUMIF(Aout!$C$2:$C$117,"Loisirs",Aout!$K$2:$K$117)-SUMIF(Aout!$C$2:$C$117,"Loisirs",Aout!$L$2:$L$117)</f>
        <v>0</v>
      </c>
      <c r="K36" s="3">
        <f>SUMIF(Septembre!$C$2:$C$117,"Loisirs",Septembre!$K$2:$K$117)-SUMIF(Septembre!$C$2:$C$117,"Loisirs",Septembre!$L$2:$L$117)</f>
        <v>0</v>
      </c>
      <c r="L36" s="3">
        <f>SUMIF(Octobre!$C$2:$C$117,"Loisirs",Octobre!$K$2:$K$117)-SUMIF(Octobre!$C$2:$C$117,"Loisirs",Octobre!$L$2:$L$117)</f>
        <v>0</v>
      </c>
      <c r="M36" s="3">
        <f>SUMIF(Novembre!$C$2:$C$117,"Loisirs",Novembre!$K$2:$K$117)-SUMIF(Novembre!$C$2:$C$117,"Loisirs",Novembre!$L$2:$L$117)</f>
        <v>0</v>
      </c>
      <c r="N36" s="3">
        <f>SUMIF(Decembre!$C$2:$C$117,"Loisirs",Decembre!$K$2:$K$117)-SUMIF(Decembre!$C$2:$C$117,"Loisirs",Decembre!$L$2:$L$117)</f>
        <v>0</v>
      </c>
      <c r="O36" s="17">
        <f t="shared" si="0"/>
        <v>0</v>
      </c>
    </row>
    <row r="37" spans="1:15" x14ac:dyDescent="0.2">
      <c r="A37" s="12" t="s">
        <v>82</v>
      </c>
      <c r="B37" s="22" t="s">
        <v>83</v>
      </c>
      <c r="C37" s="3">
        <f>SUMIF(Janvier!$C$2:$C$117,"Restaurant",Janvier!$K$2:$K$117)-SUMIF(Janvier!$C$2:$C$117,"Restaurant",Janvier!$L$2:$L$117)</f>
        <v>0</v>
      </c>
      <c r="D37" s="3">
        <f>SUMIF(Février!$C$2:$C$117,"Restaurant",Février!$K$2:$K$117)-SUMIF(Février!$C$2:$C$117,"Restaurant",Février!$L$2:$L$117)</f>
        <v>0</v>
      </c>
      <c r="E37" s="3">
        <f>SUMIF(Mars!$C$2:$C$117,"Restaurant",Mars!$K$2:$K$117)-SUMIF(Mars!$C$2:$C$117,"Restaurant",Mars!$L$2:$L$117)</f>
        <v>0</v>
      </c>
      <c r="F37" s="3">
        <f>SUMIF(Avril!$C$2:$C$117,"Restaurant",Avril!$K$2:$K$117)-SUMIF(Avril!$C$2:$C$117,"Restaurant",Avril!$L$2:$L$117)</f>
        <v>0</v>
      </c>
      <c r="G37" s="3">
        <f>SUMIF(Mai!$C$2:$C$117,"Restaurant",Mai!$K$2:$K$117)-SUMIF(Mai!$C$2:$C$117,"Restaurant",Mai!$L$2:$L$117)</f>
        <v>0</v>
      </c>
      <c r="H37" s="3">
        <f>SUMIF(Juin!$C$2:$C$117,"Restaurant",Juin!$K$2:$K$117)-SUMIF(Juin!$C$2:$C$117,"Restaurant",Juin!$L$2:$L$117)</f>
        <v>0</v>
      </c>
      <c r="I37" s="3">
        <f>SUMIF(Juillet!$C$2:$C$117,"Restaurant",Juillet!$K$2:$K$117)-SUMIF(Juillet!$C$2:$C$117,"Restaurant",Juillet!$L$2:$L$117)</f>
        <v>0</v>
      </c>
      <c r="J37" s="3">
        <f>SUMIF(Aout!$C$2:$C$117,"Restaurant",Aout!$K$2:$K$117)-SUMIF(Aout!$C$2:$C$117,"Restaurant",Aout!$L$2:$L$117)</f>
        <v>0</v>
      </c>
      <c r="K37" s="3">
        <f>SUMIF(Septembre!$C$2:$C$117,"Restaurant",Septembre!$K$2:$K$117)-SUMIF(Septembre!$C$2:$C$117,"Restaurant",Septembre!$L$2:$L$117)</f>
        <v>0</v>
      </c>
      <c r="L37" s="3">
        <f>SUMIF(Octobre!$C$2:$C$117,"Restaurant",Octobre!$K$2:$K$117)-SUMIF(Octobre!$C$2:$C$117,"Restaurant",Octobre!$L$2:$L$117)</f>
        <v>0</v>
      </c>
      <c r="M37" s="3">
        <f>SUMIF(Novembre!$C$2:$C$117,"Restaurant",Novembre!$K$2:$K$117)-SUMIF(Novembre!$C$2:$C$117,"Restaurant",Novembre!$L$2:$L$117)</f>
        <v>0</v>
      </c>
      <c r="N37" s="3">
        <f>SUMIF(Decembre!$C$2:$C$117,"Restaurant",Decembre!$K$2:$K$117)-SUMIF(Decembre!$C$2:$C$117,"Restaurant",Decembre!$L$2:$L$117)</f>
        <v>0</v>
      </c>
      <c r="O37" s="17">
        <f t="shared" si="0"/>
        <v>0</v>
      </c>
    </row>
    <row r="38" spans="1:15" x14ac:dyDescent="0.2">
      <c r="A38" s="23">
        <v>36</v>
      </c>
      <c r="B38" s="22" t="s">
        <v>84</v>
      </c>
      <c r="C38" s="3">
        <f>SUMIF(Janvier!$C$2:$C$117,"Bricolage",Janvier!$K$2:$K$117)-SUMIF(Janvier!$C$2:$C$117,"Bricolage",Janvier!$L$2:$L$117)</f>
        <v>0</v>
      </c>
      <c r="D38" s="3">
        <f>SUMIF(Février!$C$2:$C$117,"Bricolage",Février!$K$2:$K$117)-SUMIF(Février!$C$2:$C$117,"Bricolage",Février!$L$2:$L$117)</f>
        <v>0</v>
      </c>
      <c r="E38" s="3">
        <f>SUMIF(Mars!$C$2:$C$117,"Bricolage",Mars!$K$2:$K$117)-SUMIF(Mars!$C$2:$C$117,"Bricolage",Mars!$L$2:$L$117)</f>
        <v>0</v>
      </c>
      <c r="F38" s="3">
        <f>SUMIF(Avril!$C$2:$C$117,"Bricolage",Avril!$K$2:$K$117)-SUMIF(Avril!$C$2:$C$117,"Bricolage",Avril!$L$2:$L$117)</f>
        <v>0</v>
      </c>
      <c r="G38" s="3">
        <f>SUMIF(Mai!$C$2:$C$117,"Bricolage",Mai!$K$2:$K$117)-SUMIF(Mai!$C$2:$C$117,"Bricolage",Mai!$L$2:$L$117)</f>
        <v>0</v>
      </c>
      <c r="H38" s="3">
        <f>SUMIF(Juin!$C$2:$C$117,"Bricolage",Juin!$K$2:$K$117)-SUMIF(Juin!$C$2:$C$117,"Bricolage",Juin!$L$2:$L$117)</f>
        <v>0</v>
      </c>
      <c r="I38" s="3">
        <f>SUMIF(Juillet!$C$2:$C$117,"Bricolage",Juillet!$K$2:$K$117)-SUMIF(Juillet!$C$2:$C$117,"Bricolage",Juillet!$L$2:$L$117)</f>
        <v>0</v>
      </c>
      <c r="J38" s="3">
        <f>SUMIF(Aout!$C$2:$C$117,"Bricolage",Aout!$K$2:$K$117)-SUMIF(Aout!$C$2:$C$117,"Bricolage",Aout!$L$2:$L$117)</f>
        <v>0</v>
      </c>
      <c r="K38" s="3">
        <f>SUMIF(Septembre!$C$2:$C$117,"Bricolage",Septembre!$K$2:$K$117)-SUMIF(Septembre!$C$2:$C$117,"Bricolage",Septembre!$L$2:$L$117)</f>
        <v>0</v>
      </c>
      <c r="L38" s="3">
        <f>SUMIF(Octobre!$C$2:$C$117,"Bricolage",Octobre!$K$2:$K$117)-SUMIF(Octobre!$C$2:$C$117,"Bricolage",Octobre!$L$2:$L$117)</f>
        <v>0</v>
      </c>
      <c r="M38" s="3">
        <f>SUMIF(Novembre!$C$2:$C$117,"Bricolage",Novembre!$K$2:$K$117)-SUMIF(Novembre!$C$2:$C$117,"Bricolage",Novembre!$L$2:$L$117)</f>
        <v>0</v>
      </c>
      <c r="N38" s="3">
        <f>SUMIF(Decembre!$C$2:$C$117,"Bricolage",Decembre!$K$2:$K$117)-SUMIF(Decembre!$C$2:$C$117,"Bricolage",Decembre!$L$2:$L$117)</f>
        <v>0</v>
      </c>
      <c r="O38" s="17">
        <f t="shared" si="0"/>
        <v>0</v>
      </c>
    </row>
    <row r="39" spans="1:15" x14ac:dyDescent="0.2">
      <c r="A39" s="23">
        <v>37</v>
      </c>
      <c r="B39" s="22" t="s">
        <v>85</v>
      </c>
      <c r="C39" s="3">
        <f>SUMIF(Janvier!$C$2:$C$117,"Sel Adoucisseur",Janvier!$K$2:$K$117)-SUMIF(Janvier!$C$2:$C$117,"Sel Adoucisseur",Janvier!$L$2:$L$117)</f>
        <v>0</v>
      </c>
      <c r="D39" s="3">
        <f>SUMIF(Février!$C$2:$C$117,"Sel Adoucisseur",Février!$K$2:$K$117)-SUMIF(Février!$C$2:$C$117,"Sel Adoucisseur",Février!$L$2:$L$117)</f>
        <v>0</v>
      </c>
      <c r="E39" s="3">
        <f>SUMIF(Mars!$C$2:$C$117,"Sel Adoucisseur",Mars!$K$2:$K$117)-SUMIF(Mars!$C$2:$C$117,"Sel Adoucisseur",Mars!$L$2:$L$117)</f>
        <v>0</v>
      </c>
      <c r="F39" s="3">
        <f>SUMIF(Avril!$C$2:$C$117,"Sel Adoucisseur",Avril!$K$2:$K$117)-SUMIF(Avril!$C$2:$C$117,"Sel Adoucisseur",Avril!$L$2:$L$117)</f>
        <v>0</v>
      </c>
      <c r="G39" s="3">
        <f>SUMIF(Mai!$C$2:$C$117,"Sel Adoucisseur",Mai!$K$2:$K$117)-SUMIF(Mai!$C$2:$C$117,"Sel Adoucisseur",Mai!$L$2:$L$117)</f>
        <v>0</v>
      </c>
      <c r="H39" s="3">
        <f>SUMIF(Juin!$C$2:$C$117,"Sel Adoucisseur",Juin!$K$2:$K$117)-SUMIF(Juin!$C$2:$C$117,"Sel Adoucisseur",Juin!$L$2:$L$117)</f>
        <v>0</v>
      </c>
      <c r="I39" s="3">
        <f>SUMIF(Juillet!$C$2:$C$117,"Sel Adoucisseur",Juillet!$K$2:$K$117)-SUMIF(Juillet!$C$2:$C$117,"Sel Adoucisseur",Juillet!$L$2:$L$117)</f>
        <v>0</v>
      </c>
      <c r="J39" s="3">
        <f>SUMIF(Aout!$C$2:$C$117,"Sel Adoucisseur",Aout!$K$2:$K$117)-SUMIF(Aout!$C$2:$C$117,"Sel Adoucisseur",Aout!$L$2:$L$117)</f>
        <v>0</v>
      </c>
      <c r="K39" s="3">
        <f>SUMIF(Septembre!$C$2:$C$117,"Sel Adoucisseur",Septembre!$K$2:$K$117)-SUMIF(Septembre!$C$2:$C$117,"Sel Adoucisseur",Septembre!$L$2:$L$117)</f>
        <v>0</v>
      </c>
      <c r="L39" s="3">
        <f>SUMIF(Octobre!$C$2:$C$117,"Sel Adoucisseur",Octobre!$K$2:$K$117)-SUMIF(Octobre!$C$2:$C$117,"Sel Adoucisseur",Octobre!$L$2:$L$117)</f>
        <v>0</v>
      </c>
      <c r="M39" s="3">
        <f>SUMIF(Novembre!$C$2:$C$117,"Sel Adoucisseur",Novembre!$K$2:$K$117)-SUMIF(Novembre!$C$2:$C$117,"Sel Adoucisseur",Novembre!$L$2:$L$117)</f>
        <v>0</v>
      </c>
      <c r="N39" s="3">
        <f>SUMIF(Decembre!$C$2:$C$117,"Sel Adoucisseur",Decembre!$K$2:$K$117)-SUMIF(Decembre!$C$2:$C$117,"Sel Adoucisseur",Decembre!$L$2:$L$117)</f>
        <v>0</v>
      </c>
      <c r="O39" s="17">
        <f t="shared" si="0"/>
        <v>0</v>
      </c>
    </row>
    <row r="40" spans="1:15" x14ac:dyDescent="0.2">
      <c r="A40" s="23">
        <v>38</v>
      </c>
      <c r="B40" s="22" t="s">
        <v>86</v>
      </c>
      <c r="C40" s="3">
        <f>SUMIF(Janvier!$C$2:$C$117,"Divers",Janvier!$K$2:$K$117)-SUMIF(Janvier!$C$2:$C$117,"Divers",Janvier!$L$2:$L$117)</f>
        <v>0</v>
      </c>
      <c r="D40" s="3">
        <f>SUMIF(Février!$C$2:$C$117,"Divers",Février!$K$2:$K$117)-SUMIF(Février!$C$2:$C$117,"Divers",Février!$L$2:$L$117)</f>
        <v>0</v>
      </c>
      <c r="E40" s="3">
        <f>SUMIF(Mars!$C$2:$C$117,"Divers",Mars!$K$2:$K$117)-SUMIF(Mars!$C$2:$C$117,"Divers",Mars!$L$2:$L$117)</f>
        <v>0</v>
      </c>
      <c r="F40" s="3">
        <f>SUMIF(Avril!$C$2:$C$117,"Divers",Avril!$K$2:$K$117)-SUMIF(Avril!$C$2:$C$117,"Divers",Avril!$L$2:$L$117)</f>
        <v>0</v>
      </c>
      <c r="G40" s="3">
        <f>SUMIF(Mai!$C$2:$C$117,"Divers",Mai!$K$2:$K$117)-SUMIF(Mai!$C$2:$C$117,"Divers",Mai!$L$2:$L$117)</f>
        <v>0</v>
      </c>
      <c r="H40" s="3">
        <f>SUMIF(Juin!$C$2:$C$117,"Divers",Juin!$K$2:$K$117)-SUMIF(Juin!$C$2:$C$117,"Divers",Juin!$L$2:$L$117)</f>
        <v>0</v>
      </c>
      <c r="I40" s="3">
        <f>SUMIF(Juillet!$C$2:$C$117,"Divers",Juillet!$K$2:$K$117)-SUMIF(Juillet!$C$2:$C$117,"Divers",Juillet!$L$2:$L$117)</f>
        <v>0</v>
      </c>
      <c r="J40" s="3">
        <f>SUMIF(Aout!$C$2:$C$117,"Divers",Aout!$K$2:$K$117)-SUMIF(Aout!$C$2:$C$117,"Divers",Aout!$L$2:$L$117)</f>
        <v>0</v>
      </c>
      <c r="K40" s="3">
        <f>SUMIF(Septembre!$C$2:$C$117,"Divers",Septembre!$K$2:$K$117)-SUMIF(Septembre!$C$2:$C$117,"Divers",Septembre!$L$2:$L$117)</f>
        <v>0</v>
      </c>
      <c r="L40" s="3">
        <f>SUMIF(Octobre!$C$2:$C$117,"Divers",Octobre!$K$2:$K$117)-SUMIF(Octobre!$C$2:$C$117,"Divers",Octobre!$L$2:$L$117)</f>
        <v>0</v>
      </c>
      <c r="M40" s="3">
        <f>SUMIF(Novembre!$C$2:$C$117,"Divers",Novembre!$K$2:$K$117)-SUMIF(Novembre!$C$2:$C$117,"Divers",Novembre!$L$2:$L$117)</f>
        <v>0</v>
      </c>
      <c r="N40" s="3">
        <f>SUMIF(Decembre!$C$2:$C$117,"Divers",Decembre!$K$2:$K$117)-SUMIF(Decembre!$C$2:$C$117,"Divers",Decembre!$L$2:$L$117)</f>
        <v>0</v>
      </c>
      <c r="O40" s="17">
        <f t="shared" si="0"/>
        <v>0</v>
      </c>
    </row>
    <row r="41" spans="1:15" x14ac:dyDescent="0.2">
      <c r="A41" s="23">
        <v>39</v>
      </c>
      <c r="B41" s="22" t="s">
        <v>102</v>
      </c>
      <c r="C41" s="98">
        <f>SUM(C3:C40)</f>
        <v>-1560.45001</v>
      </c>
      <c r="D41" s="98">
        <f t="shared" ref="D41:N41" si="1">SUM(D3:D40)</f>
        <v>-1560.45001</v>
      </c>
      <c r="E41" s="98">
        <f t="shared" si="1"/>
        <v>-1560.45001</v>
      </c>
      <c r="F41" s="98">
        <f t="shared" si="1"/>
        <v>-1560.45001</v>
      </c>
      <c r="G41" s="98">
        <f t="shared" si="1"/>
        <v>-1560.45001</v>
      </c>
      <c r="H41" s="98">
        <f t="shared" si="1"/>
        <v>-1560.45001</v>
      </c>
      <c r="I41" s="98">
        <f t="shared" si="1"/>
        <v>-1560.45001</v>
      </c>
      <c r="J41" s="98">
        <f t="shared" si="1"/>
        <v>-1560.45001</v>
      </c>
      <c r="K41" s="98">
        <f t="shared" si="1"/>
        <v>-1560.45001</v>
      </c>
      <c r="L41" s="98">
        <f t="shared" si="1"/>
        <v>-1560.45001</v>
      </c>
      <c r="M41" s="98">
        <f t="shared" si="1"/>
        <v>-1560.45001</v>
      </c>
      <c r="N41" s="98">
        <f t="shared" si="1"/>
        <v>-1560.45001</v>
      </c>
      <c r="O41" s="17">
        <f t="shared" si="0"/>
        <v>-1560.4500100000002</v>
      </c>
    </row>
    <row r="42" spans="1:15" x14ac:dyDescent="0.2">
      <c r="A42" s="8"/>
    </row>
    <row r="43" spans="1:15" x14ac:dyDescent="0.2">
      <c r="A43" s="8"/>
    </row>
    <row r="44" spans="1:15" x14ac:dyDescent="0.2">
      <c r="A44" s="8"/>
    </row>
    <row r="45" spans="1:15" x14ac:dyDescent="0.2">
      <c r="A45" s="8"/>
    </row>
    <row r="46" spans="1:15" x14ac:dyDescent="0.2">
      <c r="A46" s="8"/>
    </row>
    <row r="47" spans="1:15" x14ac:dyDescent="0.2">
      <c r="A47" s="8"/>
    </row>
    <row r="48" spans="1:15" x14ac:dyDescent="0.2">
      <c r="A48" s="8"/>
    </row>
    <row r="49" spans="1:1" x14ac:dyDescent="0.2">
      <c r="A49" s="8"/>
    </row>
    <row r="50" spans="1:1" x14ac:dyDescent="0.2">
      <c r="A50" s="8"/>
    </row>
    <row r="51" spans="1:1" x14ac:dyDescent="0.2">
      <c r="A51" s="8"/>
    </row>
    <row r="52" spans="1:1" x14ac:dyDescent="0.2">
      <c r="A52" s="8"/>
    </row>
    <row r="53" spans="1:1" x14ac:dyDescent="0.2">
      <c r="A53" s="9"/>
    </row>
    <row r="54" spans="1:1" x14ac:dyDescent="0.2">
      <c r="A54" s="10"/>
    </row>
  </sheetData>
  <phoneticPr fontId="0" type="noConversion"/>
  <conditionalFormatting sqref="C4:C7">
    <cfRule type="cellIs" dxfId="180" priority="314" operator="lessThan">
      <formula>0</formula>
    </cfRule>
  </conditionalFormatting>
  <conditionalFormatting sqref="C8">
    <cfRule type="cellIs" dxfId="179" priority="305" operator="lessThan">
      <formula>0</formula>
    </cfRule>
  </conditionalFormatting>
  <conditionalFormatting sqref="D4:D7">
    <cfRule type="cellIs" dxfId="178" priority="300" operator="lessThan">
      <formula>0</formula>
    </cfRule>
  </conditionalFormatting>
  <conditionalFormatting sqref="D8">
    <cfRule type="cellIs" dxfId="177" priority="291" operator="lessThan">
      <formula>0</formula>
    </cfRule>
  </conditionalFormatting>
  <conditionalFormatting sqref="E4:E7">
    <cfRule type="cellIs" dxfId="176" priority="287" operator="lessThan">
      <formula>0</formula>
    </cfRule>
  </conditionalFormatting>
  <conditionalFormatting sqref="E8">
    <cfRule type="cellIs" dxfId="175" priority="278" operator="lessThan">
      <formula>0</formula>
    </cfRule>
  </conditionalFormatting>
  <conditionalFormatting sqref="F4:F7">
    <cfRule type="cellIs" dxfId="174" priority="274" operator="lessThan">
      <formula>0</formula>
    </cfRule>
  </conditionalFormatting>
  <conditionalFormatting sqref="F8">
    <cfRule type="cellIs" dxfId="173" priority="265" operator="lessThan">
      <formula>0</formula>
    </cfRule>
  </conditionalFormatting>
  <conditionalFormatting sqref="G4:G7">
    <cfRule type="cellIs" dxfId="172" priority="261" operator="lessThan">
      <formula>0</formula>
    </cfRule>
  </conditionalFormatting>
  <conditionalFormatting sqref="G8">
    <cfRule type="cellIs" dxfId="171" priority="252" operator="lessThan">
      <formula>0</formula>
    </cfRule>
  </conditionalFormatting>
  <conditionalFormatting sqref="H4:H7">
    <cfRule type="cellIs" dxfId="170" priority="248" operator="lessThan">
      <formula>0</formula>
    </cfRule>
  </conditionalFormatting>
  <conditionalFormatting sqref="H8">
    <cfRule type="cellIs" dxfId="169" priority="239" operator="lessThan">
      <formula>0</formula>
    </cfRule>
  </conditionalFormatting>
  <conditionalFormatting sqref="I4:I7">
    <cfRule type="cellIs" dxfId="168" priority="235" operator="lessThan">
      <formula>0</formula>
    </cfRule>
  </conditionalFormatting>
  <conditionalFormatting sqref="I8">
    <cfRule type="cellIs" dxfId="167" priority="226" operator="lessThan">
      <formula>0</formula>
    </cfRule>
  </conditionalFormatting>
  <conditionalFormatting sqref="J4:J7">
    <cfRule type="cellIs" dxfId="166" priority="222" operator="lessThan">
      <formula>0</formula>
    </cfRule>
  </conditionalFormatting>
  <conditionalFormatting sqref="J8">
    <cfRule type="cellIs" dxfId="165" priority="213" operator="lessThan">
      <formula>0</formula>
    </cfRule>
  </conditionalFormatting>
  <conditionalFormatting sqref="K4:K7">
    <cfRule type="cellIs" dxfId="164" priority="209" operator="lessThan">
      <formula>0</formula>
    </cfRule>
  </conditionalFormatting>
  <conditionalFormatting sqref="K8">
    <cfRule type="cellIs" dxfId="163" priority="200" operator="lessThan">
      <formula>0</formula>
    </cfRule>
  </conditionalFormatting>
  <conditionalFormatting sqref="L4:L7">
    <cfRule type="cellIs" dxfId="162" priority="196" operator="lessThan">
      <formula>0</formula>
    </cfRule>
  </conditionalFormatting>
  <conditionalFormatting sqref="L8">
    <cfRule type="cellIs" dxfId="161" priority="187" operator="lessThan">
      <formula>0</formula>
    </cfRule>
  </conditionalFormatting>
  <conditionalFormatting sqref="M4:M7">
    <cfRule type="cellIs" dxfId="160" priority="183" operator="lessThan">
      <formula>0</formula>
    </cfRule>
  </conditionalFormatting>
  <conditionalFormatting sqref="M8">
    <cfRule type="cellIs" dxfId="159" priority="174" operator="lessThan">
      <formula>0</formula>
    </cfRule>
  </conditionalFormatting>
  <conditionalFormatting sqref="N4:N7">
    <cfRule type="cellIs" dxfId="158" priority="170" operator="lessThan">
      <formula>0</formula>
    </cfRule>
  </conditionalFormatting>
  <conditionalFormatting sqref="N8">
    <cfRule type="cellIs" dxfId="157" priority="161" operator="lessThan">
      <formula>0</formula>
    </cfRule>
  </conditionalFormatting>
  <conditionalFormatting sqref="C3:N3">
    <cfRule type="cellIs" dxfId="156" priority="157" operator="lessThan">
      <formula>0</formula>
    </cfRule>
  </conditionalFormatting>
  <conditionalFormatting sqref="C9:C11">
    <cfRule type="cellIs" dxfId="155" priority="156" operator="lessThan">
      <formula>0</formula>
    </cfRule>
  </conditionalFormatting>
  <conditionalFormatting sqref="D9:D11">
    <cfRule type="cellIs" dxfId="154" priority="155" operator="lessThan">
      <formula>0</formula>
    </cfRule>
  </conditionalFormatting>
  <conditionalFormatting sqref="E9:E11">
    <cfRule type="cellIs" dxfId="153" priority="154" operator="lessThan">
      <formula>0</formula>
    </cfRule>
  </conditionalFormatting>
  <conditionalFormatting sqref="F9:F11">
    <cfRule type="cellIs" dxfId="152" priority="153" operator="lessThan">
      <formula>0</formula>
    </cfRule>
  </conditionalFormatting>
  <conditionalFormatting sqref="G9:G11">
    <cfRule type="cellIs" dxfId="151" priority="152" operator="lessThan">
      <formula>0</formula>
    </cfRule>
  </conditionalFormatting>
  <conditionalFormatting sqref="H9:H11">
    <cfRule type="cellIs" dxfId="150" priority="151" operator="lessThan">
      <formula>0</formula>
    </cfRule>
  </conditionalFormatting>
  <conditionalFormatting sqref="I9:I11">
    <cfRule type="cellIs" dxfId="149" priority="150" operator="lessThan">
      <formula>0</formula>
    </cfRule>
  </conditionalFormatting>
  <conditionalFormatting sqref="J9:J11">
    <cfRule type="cellIs" dxfId="148" priority="149" operator="lessThan">
      <formula>0</formula>
    </cfRule>
  </conditionalFormatting>
  <conditionalFormatting sqref="K9:K11">
    <cfRule type="cellIs" dxfId="147" priority="148" operator="lessThan">
      <formula>0</formula>
    </cfRule>
  </conditionalFormatting>
  <conditionalFormatting sqref="L9:L11">
    <cfRule type="cellIs" dxfId="146" priority="147" operator="lessThan">
      <formula>0</formula>
    </cfRule>
  </conditionalFormatting>
  <conditionalFormatting sqref="M9:M11">
    <cfRule type="cellIs" dxfId="145" priority="146" operator="lessThan">
      <formula>0</formula>
    </cfRule>
  </conditionalFormatting>
  <conditionalFormatting sqref="N9:N11">
    <cfRule type="cellIs" dxfId="144" priority="145" operator="lessThan">
      <formula>0</formula>
    </cfRule>
  </conditionalFormatting>
  <conditionalFormatting sqref="C31 C12:C14 C16:C29">
    <cfRule type="cellIs" dxfId="143" priority="144" operator="lessThan">
      <formula>0</formula>
    </cfRule>
  </conditionalFormatting>
  <conditionalFormatting sqref="C32">
    <cfRule type="cellIs" dxfId="142" priority="143" operator="lessThan">
      <formula>0</formula>
    </cfRule>
  </conditionalFormatting>
  <conditionalFormatting sqref="C33">
    <cfRule type="cellIs" dxfId="141" priority="142" operator="lessThan">
      <formula>0</formula>
    </cfRule>
  </conditionalFormatting>
  <conditionalFormatting sqref="C34">
    <cfRule type="cellIs" dxfId="140" priority="141" operator="lessThan">
      <formula>0</formula>
    </cfRule>
  </conditionalFormatting>
  <conditionalFormatting sqref="C37">
    <cfRule type="cellIs" dxfId="139" priority="140" operator="lessThan">
      <formula>0</formula>
    </cfRule>
  </conditionalFormatting>
  <conditionalFormatting sqref="C36">
    <cfRule type="cellIs" dxfId="138" priority="139" operator="lessThan">
      <formula>0</formula>
    </cfRule>
  </conditionalFormatting>
  <conditionalFormatting sqref="C39">
    <cfRule type="cellIs" dxfId="137" priority="138" operator="lessThan">
      <formula>0</formula>
    </cfRule>
  </conditionalFormatting>
  <conditionalFormatting sqref="C35">
    <cfRule type="cellIs" dxfId="136" priority="136" operator="lessThan">
      <formula>0</formula>
    </cfRule>
  </conditionalFormatting>
  <conditionalFormatting sqref="C30">
    <cfRule type="cellIs" dxfId="135" priority="137" operator="lessThan">
      <formula>0</formula>
    </cfRule>
  </conditionalFormatting>
  <conditionalFormatting sqref="C38">
    <cfRule type="cellIs" dxfId="134" priority="135" operator="lessThan">
      <formula>0</formula>
    </cfRule>
  </conditionalFormatting>
  <conditionalFormatting sqref="C15">
    <cfRule type="cellIs" dxfId="133" priority="134" operator="lessThan">
      <formula>0</formula>
    </cfRule>
  </conditionalFormatting>
  <conditionalFormatting sqref="C40">
    <cfRule type="cellIs" dxfId="132" priority="133" operator="lessThan">
      <formula>0</formula>
    </cfRule>
  </conditionalFormatting>
  <conditionalFormatting sqref="D31 D12:D14 D16:D29">
    <cfRule type="cellIs" dxfId="131" priority="132" operator="lessThan">
      <formula>0</formula>
    </cfRule>
  </conditionalFormatting>
  <conditionalFormatting sqref="D32">
    <cfRule type="cellIs" dxfId="130" priority="131" operator="lessThan">
      <formula>0</formula>
    </cfRule>
  </conditionalFormatting>
  <conditionalFormatting sqref="D33">
    <cfRule type="cellIs" dxfId="129" priority="130" operator="lessThan">
      <formula>0</formula>
    </cfRule>
  </conditionalFormatting>
  <conditionalFormatting sqref="D34">
    <cfRule type="cellIs" dxfId="128" priority="129" operator="lessThan">
      <formula>0</formula>
    </cfRule>
  </conditionalFormatting>
  <conditionalFormatting sqref="D37">
    <cfRule type="cellIs" dxfId="127" priority="128" operator="lessThan">
      <formula>0</formula>
    </cfRule>
  </conditionalFormatting>
  <conditionalFormatting sqref="D36">
    <cfRule type="cellIs" dxfId="126" priority="127" operator="lessThan">
      <formula>0</formula>
    </cfRule>
  </conditionalFormatting>
  <conditionalFormatting sqref="D39">
    <cfRule type="cellIs" dxfId="125" priority="126" operator="lessThan">
      <formula>0</formula>
    </cfRule>
  </conditionalFormatting>
  <conditionalFormatting sqref="D35">
    <cfRule type="cellIs" dxfId="124" priority="124" operator="lessThan">
      <formula>0</formula>
    </cfRule>
  </conditionalFormatting>
  <conditionalFormatting sqref="D30">
    <cfRule type="cellIs" dxfId="123" priority="125" operator="lessThan">
      <formula>0</formula>
    </cfRule>
  </conditionalFormatting>
  <conditionalFormatting sqref="D38">
    <cfRule type="cellIs" dxfId="122" priority="123" operator="lessThan">
      <formula>0</formula>
    </cfRule>
  </conditionalFormatting>
  <conditionalFormatting sqref="D15">
    <cfRule type="cellIs" dxfId="121" priority="122" operator="lessThan">
      <formula>0</formula>
    </cfRule>
  </conditionalFormatting>
  <conditionalFormatting sqref="D40">
    <cfRule type="cellIs" dxfId="120" priority="121" operator="lessThan">
      <formula>0</formula>
    </cfRule>
  </conditionalFormatting>
  <conditionalFormatting sqref="E31 E12:E14 E16:E29">
    <cfRule type="cellIs" dxfId="119" priority="120" operator="lessThan">
      <formula>0</formula>
    </cfRule>
  </conditionalFormatting>
  <conditionalFormatting sqref="E32">
    <cfRule type="cellIs" dxfId="118" priority="119" operator="lessThan">
      <formula>0</formula>
    </cfRule>
  </conditionalFormatting>
  <conditionalFormatting sqref="E33">
    <cfRule type="cellIs" dxfId="117" priority="118" operator="lessThan">
      <formula>0</formula>
    </cfRule>
  </conditionalFormatting>
  <conditionalFormatting sqref="E34">
    <cfRule type="cellIs" dxfId="116" priority="117" operator="lessThan">
      <formula>0</formula>
    </cfRule>
  </conditionalFormatting>
  <conditionalFormatting sqref="E37">
    <cfRule type="cellIs" dxfId="115" priority="116" operator="lessThan">
      <formula>0</formula>
    </cfRule>
  </conditionalFormatting>
  <conditionalFormatting sqref="E36">
    <cfRule type="cellIs" dxfId="114" priority="115" operator="lessThan">
      <formula>0</formula>
    </cfRule>
  </conditionalFormatting>
  <conditionalFormatting sqref="E39">
    <cfRule type="cellIs" dxfId="113" priority="114" operator="lessThan">
      <formula>0</formula>
    </cfRule>
  </conditionalFormatting>
  <conditionalFormatting sqref="E35">
    <cfRule type="cellIs" dxfId="112" priority="112" operator="lessThan">
      <formula>0</formula>
    </cfRule>
  </conditionalFormatting>
  <conditionalFormatting sqref="E30">
    <cfRule type="cellIs" dxfId="111" priority="113" operator="lessThan">
      <formula>0</formula>
    </cfRule>
  </conditionalFormatting>
  <conditionalFormatting sqref="E38">
    <cfRule type="cellIs" dxfId="110" priority="111" operator="lessThan">
      <formula>0</formula>
    </cfRule>
  </conditionalFormatting>
  <conditionalFormatting sqref="E15">
    <cfRule type="cellIs" dxfId="109" priority="110" operator="lessThan">
      <formula>0</formula>
    </cfRule>
  </conditionalFormatting>
  <conditionalFormatting sqref="E40">
    <cfRule type="cellIs" dxfId="108" priority="109" operator="lessThan">
      <formula>0</formula>
    </cfRule>
  </conditionalFormatting>
  <conditionalFormatting sqref="F31 F12:F14 F16:F29">
    <cfRule type="cellIs" dxfId="107" priority="108" operator="lessThan">
      <formula>0</formula>
    </cfRule>
  </conditionalFormatting>
  <conditionalFormatting sqref="F32">
    <cfRule type="cellIs" dxfId="106" priority="107" operator="lessThan">
      <formula>0</formula>
    </cfRule>
  </conditionalFormatting>
  <conditionalFormatting sqref="F33">
    <cfRule type="cellIs" dxfId="105" priority="106" operator="lessThan">
      <formula>0</formula>
    </cfRule>
  </conditionalFormatting>
  <conditionalFormatting sqref="F34">
    <cfRule type="cellIs" dxfId="104" priority="105" operator="lessThan">
      <formula>0</formula>
    </cfRule>
  </conditionalFormatting>
  <conditionalFormatting sqref="F37">
    <cfRule type="cellIs" dxfId="103" priority="104" operator="lessThan">
      <formula>0</formula>
    </cfRule>
  </conditionalFormatting>
  <conditionalFormatting sqref="F36">
    <cfRule type="cellIs" dxfId="102" priority="103" operator="lessThan">
      <formula>0</formula>
    </cfRule>
  </conditionalFormatting>
  <conditionalFormatting sqref="F39">
    <cfRule type="cellIs" dxfId="101" priority="102" operator="lessThan">
      <formula>0</formula>
    </cfRule>
  </conditionalFormatting>
  <conditionalFormatting sqref="F35">
    <cfRule type="cellIs" dxfId="100" priority="100" operator="lessThan">
      <formula>0</formula>
    </cfRule>
  </conditionalFormatting>
  <conditionalFormatting sqref="F30">
    <cfRule type="cellIs" dxfId="99" priority="101" operator="lessThan">
      <formula>0</formula>
    </cfRule>
  </conditionalFormatting>
  <conditionalFormatting sqref="F38">
    <cfRule type="cellIs" dxfId="98" priority="99" operator="lessThan">
      <formula>0</formula>
    </cfRule>
  </conditionalFormatting>
  <conditionalFormatting sqref="F15">
    <cfRule type="cellIs" dxfId="97" priority="98" operator="lessThan">
      <formula>0</formula>
    </cfRule>
  </conditionalFormatting>
  <conditionalFormatting sqref="F40">
    <cfRule type="cellIs" dxfId="96" priority="97" operator="lessThan">
      <formula>0</formula>
    </cfRule>
  </conditionalFormatting>
  <conditionalFormatting sqref="G31 G12:G14 G16:G29">
    <cfRule type="cellIs" dxfId="95" priority="96" operator="lessThan">
      <formula>0</formula>
    </cfRule>
  </conditionalFormatting>
  <conditionalFormatting sqref="G32">
    <cfRule type="cellIs" dxfId="94" priority="95" operator="lessThan">
      <formula>0</formula>
    </cfRule>
  </conditionalFormatting>
  <conditionalFormatting sqref="G33">
    <cfRule type="cellIs" dxfId="93" priority="94" operator="lessThan">
      <formula>0</formula>
    </cfRule>
  </conditionalFormatting>
  <conditionalFormatting sqref="G34">
    <cfRule type="cellIs" dxfId="92" priority="93" operator="lessThan">
      <formula>0</formula>
    </cfRule>
  </conditionalFormatting>
  <conditionalFormatting sqref="G37">
    <cfRule type="cellIs" dxfId="91" priority="92" operator="lessThan">
      <formula>0</formula>
    </cfRule>
  </conditionalFormatting>
  <conditionalFormatting sqref="G36">
    <cfRule type="cellIs" dxfId="90" priority="91" operator="lessThan">
      <formula>0</formula>
    </cfRule>
  </conditionalFormatting>
  <conditionalFormatting sqref="G39">
    <cfRule type="cellIs" dxfId="89" priority="90" operator="lessThan">
      <formula>0</formula>
    </cfRule>
  </conditionalFormatting>
  <conditionalFormatting sqref="G35">
    <cfRule type="cellIs" dxfId="88" priority="88" operator="lessThan">
      <formula>0</formula>
    </cfRule>
  </conditionalFormatting>
  <conditionalFormatting sqref="G30">
    <cfRule type="cellIs" dxfId="87" priority="89" operator="lessThan">
      <formula>0</formula>
    </cfRule>
  </conditionalFormatting>
  <conditionalFormatting sqref="G38">
    <cfRule type="cellIs" dxfId="86" priority="87" operator="lessThan">
      <formula>0</formula>
    </cfRule>
  </conditionalFormatting>
  <conditionalFormatting sqref="G15">
    <cfRule type="cellIs" dxfId="85" priority="86" operator="lessThan">
      <formula>0</formula>
    </cfRule>
  </conditionalFormatting>
  <conditionalFormatting sqref="G40">
    <cfRule type="cellIs" dxfId="84" priority="85" operator="lessThan">
      <formula>0</formula>
    </cfRule>
  </conditionalFormatting>
  <conditionalFormatting sqref="H31 H12:H14 H16:H29">
    <cfRule type="cellIs" dxfId="83" priority="84" operator="lessThan">
      <formula>0</formula>
    </cfRule>
  </conditionalFormatting>
  <conditionalFormatting sqref="H32">
    <cfRule type="cellIs" dxfId="82" priority="83" operator="lessThan">
      <formula>0</formula>
    </cfRule>
  </conditionalFormatting>
  <conditionalFormatting sqref="H33">
    <cfRule type="cellIs" dxfId="81" priority="82" operator="lessThan">
      <formula>0</formula>
    </cfRule>
  </conditionalFormatting>
  <conditionalFormatting sqref="H34">
    <cfRule type="cellIs" dxfId="80" priority="81" operator="lessThan">
      <formula>0</formula>
    </cfRule>
  </conditionalFormatting>
  <conditionalFormatting sqref="H37">
    <cfRule type="cellIs" dxfId="79" priority="80" operator="lessThan">
      <formula>0</formula>
    </cfRule>
  </conditionalFormatting>
  <conditionalFormatting sqref="H36">
    <cfRule type="cellIs" dxfId="78" priority="79" operator="lessThan">
      <formula>0</formula>
    </cfRule>
  </conditionalFormatting>
  <conditionalFormatting sqref="H39">
    <cfRule type="cellIs" dxfId="77" priority="78" operator="lessThan">
      <formula>0</formula>
    </cfRule>
  </conditionalFormatting>
  <conditionalFormatting sqref="H35">
    <cfRule type="cellIs" dxfId="76" priority="76" operator="lessThan">
      <formula>0</formula>
    </cfRule>
  </conditionalFormatting>
  <conditionalFormatting sqref="H30">
    <cfRule type="cellIs" dxfId="75" priority="77" operator="lessThan">
      <formula>0</formula>
    </cfRule>
  </conditionalFormatting>
  <conditionalFormatting sqref="H38">
    <cfRule type="cellIs" dxfId="74" priority="75" operator="lessThan">
      <formula>0</formula>
    </cfRule>
  </conditionalFormatting>
  <conditionalFormatting sqref="H15">
    <cfRule type="cellIs" dxfId="73" priority="74" operator="lessThan">
      <formula>0</formula>
    </cfRule>
  </conditionalFormatting>
  <conditionalFormatting sqref="H40">
    <cfRule type="cellIs" dxfId="72" priority="73" operator="lessThan">
      <formula>0</formula>
    </cfRule>
  </conditionalFormatting>
  <conditionalFormatting sqref="I31 I12:I14 I16:I29">
    <cfRule type="cellIs" dxfId="71" priority="72" operator="lessThan">
      <formula>0</formula>
    </cfRule>
  </conditionalFormatting>
  <conditionalFormatting sqref="I32">
    <cfRule type="cellIs" dxfId="70" priority="71" operator="lessThan">
      <formula>0</formula>
    </cfRule>
  </conditionalFormatting>
  <conditionalFormatting sqref="I33">
    <cfRule type="cellIs" dxfId="69" priority="70" operator="lessThan">
      <formula>0</formula>
    </cfRule>
  </conditionalFormatting>
  <conditionalFormatting sqref="I34">
    <cfRule type="cellIs" dxfId="68" priority="69" operator="lessThan">
      <formula>0</formula>
    </cfRule>
  </conditionalFormatting>
  <conditionalFormatting sqref="I37">
    <cfRule type="cellIs" dxfId="67" priority="68" operator="lessThan">
      <formula>0</formula>
    </cfRule>
  </conditionalFormatting>
  <conditionalFormatting sqref="I36">
    <cfRule type="cellIs" dxfId="66" priority="67" operator="lessThan">
      <formula>0</formula>
    </cfRule>
  </conditionalFormatting>
  <conditionalFormatting sqref="I39">
    <cfRule type="cellIs" dxfId="65" priority="66" operator="lessThan">
      <formula>0</formula>
    </cfRule>
  </conditionalFormatting>
  <conditionalFormatting sqref="I35">
    <cfRule type="cellIs" dxfId="64" priority="64" operator="lessThan">
      <formula>0</formula>
    </cfRule>
  </conditionalFormatting>
  <conditionalFormatting sqref="I30">
    <cfRule type="cellIs" dxfId="63" priority="65" operator="lessThan">
      <formula>0</formula>
    </cfRule>
  </conditionalFormatting>
  <conditionalFormatting sqref="I38">
    <cfRule type="cellIs" dxfId="62" priority="63" operator="lessThan">
      <formula>0</formula>
    </cfRule>
  </conditionalFormatting>
  <conditionalFormatting sqref="I15">
    <cfRule type="cellIs" dxfId="61" priority="62" operator="lessThan">
      <formula>0</formula>
    </cfRule>
  </conditionalFormatting>
  <conditionalFormatting sqref="I40">
    <cfRule type="cellIs" dxfId="60" priority="61" operator="lessThan">
      <formula>0</formula>
    </cfRule>
  </conditionalFormatting>
  <conditionalFormatting sqref="J31 J12:J14 J16:J29">
    <cfRule type="cellIs" dxfId="59" priority="60" operator="lessThan">
      <formula>0</formula>
    </cfRule>
  </conditionalFormatting>
  <conditionalFormatting sqref="J32">
    <cfRule type="cellIs" dxfId="58" priority="59" operator="lessThan">
      <formula>0</formula>
    </cfRule>
  </conditionalFormatting>
  <conditionalFormatting sqref="J33">
    <cfRule type="cellIs" dxfId="57" priority="58" operator="lessThan">
      <formula>0</formula>
    </cfRule>
  </conditionalFormatting>
  <conditionalFormatting sqref="J34">
    <cfRule type="cellIs" dxfId="56" priority="57" operator="lessThan">
      <formula>0</formula>
    </cfRule>
  </conditionalFormatting>
  <conditionalFormatting sqref="J37">
    <cfRule type="cellIs" dxfId="55" priority="56" operator="lessThan">
      <formula>0</formula>
    </cfRule>
  </conditionalFormatting>
  <conditionalFormatting sqref="J36">
    <cfRule type="cellIs" dxfId="54" priority="55" operator="lessThan">
      <formula>0</formula>
    </cfRule>
  </conditionalFormatting>
  <conditionalFormatting sqref="J39">
    <cfRule type="cellIs" dxfId="53" priority="54" operator="lessThan">
      <formula>0</formula>
    </cfRule>
  </conditionalFormatting>
  <conditionalFormatting sqref="J35">
    <cfRule type="cellIs" dxfId="52" priority="52" operator="lessThan">
      <formula>0</formula>
    </cfRule>
  </conditionalFormatting>
  <conditionalFormatting sqref="J30">
    <cfRule type="cellIs" dxfId="51" priority="53" operator="lessThan">
      <formula>0</formula>
    </cfRule>
  </conditionalFormatting>
  <conditionalFormatting sqref="J38">
    <cfRule type="cellIs" dxfId="50" priority="51" operator="lessThan">
      <formula>0</formula>
    </cfRule>
  </conditionalFormatting>
  <conditionalFormatting sqref="J15">
    <cfRule type="cellIs" dxfId="49" priority="50" operator="lessThan">
      <formula>0</formula>
    </cfRule>
  </conditionalFormatting>
  <conditionalFormatting sqref="J40">
    <cfRule type="cellIs" dxfId="48" priority="49" operator="lessThan">
      <formula>0</formula>
    </cfRule>
  </conditionalFormatting>
  <conditionalFormatting sqref="K31 K12:K14 K16:K29">
    <cfRule type="cellIs" dxfId="47" priority="48" operator="lessThan">
      <formula>0</formula>
    </cfRule>
  </conditionalFormatting>
  <conditionalFormatting sqref="K32">
    <cfRule type="cellIs" dxfId="46" priority="47" operator="lessThan">
      <formula>0</formula>
    </cfRule>
  </conditionalFormatting>
  <conditionalFormatting sqref="K33">
    <cfRule type="cellIs" dxfId="45" priority="46" operator="lessThan">
      <formula>0</formula>
    </cfRule>
  </conditionalFormatting>
  <conditionalFormatting sqref="K34">
    <cfRule type="cellIs" dxfId="44" priority="45" operator="lessThan">
      <formula>0</formula>
    </cfRule>
  </conditionalFormatting>
  <conditionalFormatting sqref="K37">
    <cfRule type="cellIs" dxfId="43" priority="44" operator="lessThan">
      <formula>0</formula>
    </cfRule>
  </conditionalFormatting>
  <conditionalFormatting sqref="K36">
    <cfRule type="cellIs" dxfId="42" priority="43" operator="lessThan">
      <formula>0</formula>
    </cfRule>
  </conditionalFormatting>
  <conditionalFormatting sqref="K39">
    <cfRule type="cellIs" dxfId="41" priority="42" operator="lessThan">
      <formula>0</formula>
    </cfRule>
  </conditionalFormatting>
  <conditionalFormatting sqref="K35">
    <cfRule type="cellIs" dxfId="40" priority="40" operator="lessThan">
      <formula>0</formula>
    </cfRule>
  </conditionalFormatting>
  <conditionalFormatting sqref="K30">
    <cfRule type="cellIs" dxfId="39" priority="41" operator="lessThan">
      <formula>0</formula>
    </cfRule>
  </conditionalFormatting>
  <conditionalFormatting sqref="K38">
    <cfRule type="cellIs" dxfId="38" priority="39" operator="lessThan">
      <formula>0</formula>
    </cfRule>
  </conditionalFormatting>
  <conditionalFormatting sqref="K15">
    <cfRule type="cellIs" dxfId="37" priority="38" operator="lessThan">
      <formula>0</formula>
    </cfRule>
  </conditionalFormatting>
  <conditionalFormatting sqref="K40">
    <cfRule type="cellIs" dxfId="36" priority="37" operator="lessThan">
      <formula>0</formula>
    </cfRule>
  </conditionalFormatting>
  <conditionalFormatting sqref="L31 L12:L14 L16:L29">
    <cfRule type="cellIs" dxfId="35" priority="36" operator="lessThan">
      <formula>0</formula>
    </cfRule>
  </conditionalFormatting>
  <conditionalFormatting sqref="L32">
    <cfRule type="cellIs" dxfId="34" priority="35" operator="lessThan">
      <formula>0</formula>
    </cfRule>
  </conditionalFormatting>
  <conditionalFormatting sqref="L33">
    <cfRule type="cellIs" dxfId="33" priority="34" operator="lessThan">
      <formula>0</formula>
    </cfRule>
  </conditionalFormatting>
  <conditionalFormatting sqref="L34">
    <cfRule type="cellIs" dxfId="32" priority="33" operator="lessThan">
      <formula>0</formula>
    </cfRule>
  </conditionalFormatting>
  <conditionalFormatting sqref="L37">
    <cfRule type="cellIs" dxfId="31" priority="32" operator="lessThan">
      <formula>0</formula>
    </cfRule>
  </conditionalFormatting>
  <conditionalFormatting sqref="L36">
    <cfRule type="cellIs" dxfId="30" priority="31" operator="lessThan">
      <formula>0</formula>
    </cfRule>
  </conditionalFormatting>
  <conditionalFormatting sqref="L39">
    <cfRule type="cellIs" dxfId="29" priority="30" operator="lessThan">
      <formula>0</formula>
    </cfRule>
  </conditionalFormatting>
  <conditionalFormatting sqref="L35">
    <cfRule type="cellIs" dxfId="28" priority="28" operator="lessThan">
      <formula>0</formula>
    </cfRule>
  </conditionalFormatting>
  <conditionalFormatting sqref="L30">
    <cfRule type="cellIs" dxfId="27" priority="29" operator="lessThan">
      <formula>0</formula>
    </cfRule>
  </conditionalFormatting>
  <conditionalFormatting sqref="L38">
    <cfRule type="cellIs" dxfId="26" priority="27" operator="lessThan">
      <formula>0</formula>
    </cfRule>
  </conditionalFormatting>
  <conditionalFormatting sqref="L15">
    <cfRule type="cellIs" dxfId="25" priority="26" operator="lessThan">
      <formula>0</formula>
    </cfRule>
  </conditionalFormatting>
  <conditionalFormatting sqref="L40">
    <cfRule type="cellIs" dxfId="24" priority="25" operator="lessThan">
      <formula>0</formula>
    </cfRule>
  </conditionalFormatting>
  <conditionalFormatting sqref="M31 M12:M14 M16:M29">
    <cfRule type="cellIs" dxfId="23" priority="24" operator="lessThan">
      <formula>0</formula>
    </cfRule>
  </conditionalFormatting>
  <conditionalFormatting sqref="M32">
    <cfRule type="cellIs" dxfId="22" priority="23" operator="lessThan">
      <formula>0</formula>
    </cfRule>
  </conditionalFormatting>
  <conditionalFormatting sqref="M33">
    <cfRule type="cellIs" dxfId="21" priority="22" operator="lessThan">
      <formula>0</formula>
    </cfRule>
  </conditionalFormatting>
  <conditionalFormatting sqref="M34">
    <cfRule type="cellIs" dxfId="20" priority="21" operator="lessThan">
      <formula>0</formula>
    </cfRule>
  </conditionalFormatting>
  <conditionalFormatting sqref="M37">
    <cfRule type="cellIs" dxfId="19" priority="20" operator="lessThan">
      <formula>0</formula>
    </cfRule>
  </conditionalFormatting>
  <conditionalFormatting sqref="M36">
    <cfRule type="cellIs" dxfId="18" priority="19" operator="lessThan">
      <formula>0</formula>
    </cfRule>
  </conditionalFormatting>
  <conditionalFormatting sqref="M39">
    <cfRule type="cellIs" dxfId="17" priority="18" operator="lessThan">
      <formula>0</formula>
    </cfRule>
  </conditionalFormatting>
  <conditionalFormatting sqref="M35">
    <cfRule type="cellIs" dxfId="16" priority="16" operator="lessThan">
      <formula>0</formula>
    </cfRule>
  </conditionalFormatting>
  <conditionalFormatting sqref="M30">
    <cfRule type="cellIs" dxfId="15" priority="17" operator="lessThan">
      <formula>0</formula>
    </cfRule>
  </conditionalFormatting>
  <conditionalFormatting sqref="M38">
    <cfRule type="cellIs" dxfId="14" priority="15" operator="lessThan">
      <formula>0</formula>
    </cfRule>
  </conditionalFormatting>
  <conditionalFormatting sqref="M15">
    <cfRule type="cellIs" dxfId="13" priority="14" operator="lessThan">
      <formula>0</formula>
    </cfRule>
  </conditionalFormatting>
  <conditionalFormatting sqref="M40">
    <cfRule type="cellIs" dxfId="12" priority="13" operator="lessThan">
      <formula>0</formula>
    </cfRule>
  </conditionalFormatting>
  <conditionalFormatting sqref="N31 N12:N14 N16:N29">
    <cfRule type="cellIs" dxfId="11" priority="12" operator="lessThan">
      <formula>0</formula>
    </cfRule>
  </conditionalFormatting>
  <conditionalFormatting sqref="N32">
    <cfRule type="cellIs" dxfId="10" priority="11" operator="lessThan">
      <formula>0</formula>
    </cfRule>
  </conditionalFormatting>
  <conditionalFormatting sqref="N33">
    <cfRule type="cellIs" dxfId="9" priority="10" operator="lessThan">
      <formula>0</formula>
    </cfRule>
  </conditionalFormatting>
  <conditionalFormatting sqref="N34">
    <cfRule type="cellIs" dxfId="8" priority="9" operator="lessThan">
      <formula>0</formula>
    </cfRule>
  </conditionalFormatting>
  <conditionalFormatting sqref="N37">
    <cfRule type="cellIs" dxfId="7" priority="8" operator="lessThan">
      <formula>0</formula>
    </cfRule>
  </conditionalFormatting>
  <conditionalFormatting sqref="N36">
    <cfRule type="cellIs" dxfId="6" priority="7" operator="lessThan">
      <formula>0</formula>
    </cfRule>
  </conditionalFormatting>
  <conditionalFormatting sqref="N39">
    <cfRule type="cellIs" dxfId="5" priority="6" operator="lessThan">
      <formula>0</formula>
    </cfRule>
  </conditionalFormatting>
  <conditionalFormatting sqref="N35">
    <cfRule type="cellIs" dxfId="4" priority="4" operator="lessThan">
      <formula>0</formula>
    </cfRule>
  </conditionalFormatting>
  <conditionalFormatting sqref="N30">
    <cfRule type="cellIs" dxfId="3" priority="5" operator="lessThan">
      <formula>0</formula>
    </cfRule>
  </conditionalFormatting>
  <conditionalFormatting sqref="N38">
    <cfRule type="cellIs" dxfId="2" priority="3" operator="lessThan">
      <formula>0</formula>
    </cfRule>
  </conditionalFormatting>
  <conditionalFormatting sqref="N15">
    <cfRule type="cellIs" dxfId="1" priority="2" operator="lessThan">
      <formula>0</formula>
    </cfRule>
  </conditionalFormatting>
  <conditionalFormatting sqref="N40">
    <cfRule type="cellIs" dxfId="0" priority="1" operator="lessThan">
      <formula>0</formula>
    </cfRule>
  </conditionalFormatting>
  <printOptions horizontalCentered="1" verticalCentered="1"/>
  <pageMargins left="0" right="0" top="0.78740157480314965" bottom="0.78740157480314965" header="0.51181102362204722" footer="0.51181102362204722"/>
  <pageSetup paperSize="9" orientation="portrait" horizontalDpi="360" verticalDpi="360" r:id="rId1"/>
  <headerFooter alignWithMargins="0">
    <oddHeader>&amp;L&amp;A&amp;F</oddHeader>
  </headerFooter>
  <ignoredErrors>
    <ignoredError sqref="A2:A8 A9:A11 A12:B40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classer">
                <anchor moveWithCells="1" sizeWithCells="1">
                  <from>
                    <xdr:col>1</xdr:col>
                    <xdr:colOff>114300</xdr:colOff>
                    <xdr:row>0</xdr:row>
                    <xdr:rowOff>0</xdr:rowOff>
                  </from>
                  <to>
                    <xdr:col>1</xdr:col>
                    <xdr:colOff>552450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Chiffres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2014-03-27T06:25:20Z</cp:lastPrinted>
  <dcterms:created xsi:type="dcterms:W3CDTF">1998-02-27T14:19:25Z</dcterms:created>
  <dcterms:modified xsi:type="dcterms:W3CDTF">2017-12-07T07:52:06Z</dcterms:modified>
</cp:coreProperties>
</file>