
<file path=[Content_Types].xml><?xml version="1.0" encoding="utf-8"?>
<Types xmlns="http://schemas.openxmlformats.org/package/2006/content-types">
  <Default Extension="bin" ContentType="application/vnd.openxmlformats-officedocument.spreadsheetml.printerSettings"/>
  <Override PartName="/customXml/itemProps2.xml" ContentType="application/vnd.openxmlformats-officedocument.customXmlProperties+xml"/>
  <Override PartName="/customXml/itemProps3.xml" ContentType="application/vnd.openxmlformats-officedocument.customXmlProperties+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customXml/itemProps1.xml" ContentType="application/vnd.openxmlformats-officedocument.customXmlProperti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docProps/custom.xml" ContentType="application/vnd.openxmlformats-officedocument.custom-properties+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5" rupBuild="4507"/>
  <workbookPr codeName="ThisWorkbook"/>
  <bookViews>
    <workbookView xWindow="0" yWindow="0" windowWidth="18930" windowHeight="10005" tabRatio="833" activeTab="4"/>
  </bookViews>
  <sheets>
    <sheet name="Liste des employer" sheetId="5" r:id="rId1"/>
    <sheet name="Octobre" sheetId="15" r:id="rId2"/>
    <sheet name="Novembre" sheetId="27" r:id="rId3"/>
    <sheet name="Décembre" sheetId="28" r:id="rId4"/>
    <sheet name="Rapport de présence" sheetId="6" r:id="rId5"/>
  </sheets>
  <externalReferences>
    <externalReference r:id="rId6"/>
  </externalReferences>
  <definedNames>
    <definedName name="ANNECIVILE">Octobre!$AI$1</definedName>
    <definedName name="AnnéeCivile">Octobre!$AI$1</definedName>
    <definedName name="b">Octobre!$K$3</definedName>
    <definedName name="cd">Novembre!$L$3</definedName>
    <definedName name="CODE1" localSheetId="3">Décembre!$H$3</definedName>
    <definedName name="CODE1" localSheetId="2">Novembre!$H$3</definedName>
    <definedName name="CODE1">Octobre!$H$3</definedName>
    <definedName name="CODE2" localSheetId="3">Décembre!$L$3</definedName>
    <definedName name="CODE2" localSheetId="2">Novembre!$L$3</definedName>
    <definedName name="CODE2">Octobre!$K$3</definedName>
    <definedName name="Code3">#REF!</definedName>
    <definedName name="Code4">#REF!</definedName>
    <definedName name="Code5">#REF!</definedName>
    <definedName name="Fer">[1]Feries!$A$2:$A$20</definedName>
    <definedName name="IDEmployer" localSheetId="3">Listeemployer[Référence]</definedName>
    <definedName name="IDEmployer" localSheetId="2">Listeemployer[Référence]</definedName>
    <definedName name="IDEmployer">Listeemployer[Référence]</definedName>
    <definedName name="IDÉtudiant" localSheetId="3">Listeemployer[Référence]</definedName>
    <definedName name="IDÉtudiant" localSheetId="2">Listeemployer[Référence]</definedName>
    <definedName name="IDÉtudiant">Listeemployer[Référence]</definedName>
    <definedName name="NomÉtudiant" localSheetId="3">Listeemployer[Nom complet d''employer]</definedName>
    <definedName name="NomÉtudiant" localSheetId="2">Listeemployer[Nom complet d''employer]</definedName>
    <definedName name="NomÉtudiant">Listeemployer[Nom complet d''employer]</definedName>
    <definedName name="RechercheEmployer">'Rapport de présence'!$B$4</definedName>
    <definedName name="RechercheÉtudiant">'Rapport de présence'!$B$4</definedName>
    <definedName name="TexteCléDeCouleur" localSheetId="3">Décembre!$C$3</definedName>
    <definedName name="TexteCléDeCouleur" localSheetId="2">Novembre!$C$3</definedName>
    <definedName name="TexteCléDeCouleur">Octobre!$G$3</definedName>
    <definedName name="TexteCode1">#REF!</definedName>
    <definedName name="TexteCode2">#REF!</definedName>
    <definedName name="TexteCode3">#REF!</definedName>
    <definedName name="TexteCode4">#REF!</definedName>
    <definedName name="TexteCode5">#REF!</definedName>
    <definedName name="Titres_à_imprimer" localSheetId="0">'Liste des employer'!$A:$C,'Liste des employer'!$3:$3</definedName>
  </definedNames>
  <calcPr calcId="125725"/>
</workbook>
</file>

<file path=xl/calcChain.xml><?xml version="1.0" encoding="utf-8"?>
<calcChain xmlns="http://schemas.openxmlformats.org/spreadsheetml/2006/main">
  <c r="D12" i="27"/>
  <c r="D15"/>
  <c r="D18"/>
  <c r="D21"/>
  <c r="D24"/>
  <c r="D27"/>
  <c r="D30"/>
  <c r="D33"/>
  <c r="D36"/>
  <c r="D39"/>
  <c r="D42"/>
  <c r="D45"/>
  <c r="D48"/>
  <c r="AK46" s="1"/>
  <c r="AD45" i="15"/>
  <c r="AE45"/>
  <c r="AF45"/>
  <c r="AL43" s="1"/>
  <c r="AD48"/>
  <c r="AE48"/>
  <c r="AF48"/>
  <c r="AK46" s="1"/>
  <c r="AG39"/>
  <c r="AH39"/>
  <c r="AG42"/>
  <c r="AH42"/>
  <c r="AG45"/>
  <c r="AH45"/>
  <c r="AG48"/>
  <c r="AH48"/>
  <c r="AF42"/>
  <c r="AE42"/>
  <c r="AD42"/>
  <c r="AC42"/>
  <c r="AB42"/>
  <c r="AA42"/>
  <c r="Z42"/>
  <c r="Y42"/>
  <c r="X42"/>
  <c r="W42"/>
  <c r="V42"/>
  <c r="U42"/>
  <c r="T42"/>
  <c r="S42"/>
  <c r="R42"/>
  <c r="Q42"/>
  <c r="P42"/>
  <c r="O42"/>
  <c r="N42"/>
  <c r="M42"/>
  <c r="L42"/>
  <c r="K42"/>
  <c r="AL40" s="1"/>
  <c r="J42"/>
  <c r="I42"/>
  <c r="H42"/>
  <c r="G42"/>
  <c r="F42"/>
  <c r="E42"/>
  <c r="AF39"/>
  <c r="AE39"/>
  <c r="AD39"/>
  <c r="AC39"/>
  <c r="AB39"/>
  <c r="AA39"/>
  <c r="Z39"/>
  <c r="Y39"/>
  <c r="X39"/>
  <c r="W39"/>
  <c r="V39"/>
  <c r="U39"/>
  <c r="T39"/>
  <c r="S39"/>
  <c r="R39"/>
  <c r="Q39"/>
  <c r="P39"/>
  <c r="O39"/>
  <c r="N39"/>
  <c r="M39"/>
  <c r="L39"/>
  <c r="K39"/>
  <c r="AL37" s="1"/>
  <c r="J39"/>
  <c r="I39"/>
  <c r="H39"/>
  <c r="G39"/>
  <c r="F39"/>
  <c r="E39"/>
  <c r="AH27"/>
  <c r="AG27"/>
  <c r="AF27"/>
  <c r="AE27"/>
  <c r="AD27"/>
  <c r="AC27"/>
  <c r="AB27"/>
  <c r="AA27"/>
  <c r="Z27"/>
  <c r="Y27"/>
  <c r="X27"/>
  <c r="W27"/>
  <c r="V27"/>
  <c r="U27"/>
  <c r="T27"/>
  <c r="S27"/>
  <c r="R27"/>
  <c r="Q27"/>
  <c r="P27"/>
  <c r="O27"/>
  <c r="N27"/>
  <c r="M27"/>
  <c r="L27"/>
  <c r="K27"/>
  <c r="AL25" s="1"/>
  <c r="J27"/>
  <c r="I27"/>
  <c r="H27"/>
  <c r="G27"/>
  <c r="F27"/>
  <c r="E27"/>
  <c r="AH33"/>
  <c r="AG33"/>
  <c r="AF33"/>
  <c r="AE33"/>
  <c r="AD33"/>
  <c r="AC33"/>
  <c r="AB33"/>
  <c r="AA33"/>
  <c r="Z33"/>
  <c r="Y33"/>
  <c r="X33"/>
  <c r="W33"/>
  <c r="V33"/>
  <c r="U33"/>
  <c r="T33"/>
  <c r="S33"/>
  <c r="R33"/>
  <c r="Q33"/>
  <c r="P33"/>
  <c r="O33"/>
  <c r="N33"/>
  <c r="M33"/>
  <c r="L33"/>
  <c r="K33"/>
  <c r="AL31" s="1"/>
  <c r="J33"/>
  <c r="I33"/>
  <c r="H33"/>
  <c r="G33"/>
  <c r="F33"/>
  <c r="E33"/>
  <c r="AH30"/>
  <c r="AG30"/>
  <c r="AF30"/>
  <c r="AE30"/>
  <c r="AD30"/>
  <c r="AC30"/>
  <c r="AB30"/>
  <c r="AA30"/>
  <c r="Z30"/>
  <c r="Y30"/>
  <c r="X30"/>
  <c r="W30"/>
  <c r="V30"/>
  <c r="U30"/>
  <c r="T30"/>
  <c r="S30"/>
  <c r="R30"/>
  <c r="Q30"/>
  <c r="P30"/>
  <c r="O30"/>
  <c r="N30"/>
  <c r="M30"/>
  <c r="L30"/>
  <c r="K30"/>
  <c r="J30"/>
  <c r="I30"/>
  <c r="H30"/>
  <c r="G30"/>
  <c r="F30"/>
  <c r="E30"/>
  <c r="AH24"/>
  <c r="AG24"/>
  <c r="AF24"/>
  <c r="AE24"/>
  <c r="AD24"/>
  <c r="AC24"/>
  <c r="AB24"/>
  <c r="AA24"/>
  <c r="Z24"/>
  <c r="Y24"/>
  <c r="AL22" s="1"/>
  <c r="X24"/>
  <c r="W24"/>
  <c r="V24"/>
  <c r="U24"/>
  <c r="T24"/>
  <c r="S24"/>
  <c r="R24"/>
  <c r="Q24"/>
  <c r="P24"/>
  <c r="O24"/>
  <c r="N24"/>
  <c r="M24"/>
  <c r="L24"/>
  <c r="K24"/>
  <c r="J24"/>
  <c r="I24"/>
  <c r="H24"/>
  <c r="G24"/>
  <c r="F24"/>
  <c r="E24"/>
  <c r="AH21"/>
  <c r="AG21"/>
  <c r="AF21"/>
  <c r="AE21"/>
  <c r="AD21"/>
  <c r="AC21"/>
  <c r="AB21"/>
  <c r="AA21"/>
  <c r="Z21"/>
  <c r="Y21"/>
  <c r="X21"/>
  <c r="W21"/>
  <c r="V21"/>
  <c r="U21"/>
  <c r="T21"/>
  <c r="S21"/>
  <c r="R21"/>
  <c r="Q21"/>
  <c r="P21"/>
  <c r="O21"/>
  <c r="N21"/>
  <c r="M21"/>
  <c r="L21"/>
  <c r="K21"/>
  <c r="J21"/>
  <c r="I21"/>
  <c r="H21"/>
  <c r="G21"/>
  <c r="F21"/>
  <c r="E21"/>
  <c r="AH18"/>
  <c r="AG18"/>
  <c r="AF18"/>
  <c r="AE18"/>
  <c r="AD18"/>
  <c r="AC18"/>
  <c r="AB18"/>
  <c r="AA18"/>
  <c r="Z18"/>
  <c r="Y18"/>
  <c r="AL16" s="1"/>
  <c r="X18"/>
  <c r="W18"/>
  <c r="V18"/>
  <c r="U18"/>
  <c r="T18"/>
  <c r="S18"/>
  <c r="R18"/>
  <c r="Q18"/>
  <c r="P18"/>
  <c r="O18"/>
  <c r="N18"/>
  <c r="M18"/>
  <c r="L18"/>
  <c r="K18"/>
  <c r="J18"/>
  <c r="I18"/>
  <c r="H18"/>
  <c r="G18"/>
  <c r="F18"/>
  <c r="E18"/>
  <c r="AH15"/>
  <c r="AG15"/>
  <c r="AF15"/>
  <c r="AE15"/>
  <c r="AD15"/>
  <c r="AC15"/>
  <c r="AB15"/>
  <c r="AA15"/>
  <c r="Z15"/>
  <c r="Y15"/>
  <c r="X15"/>
  <c r="W15"/>
  <c r="V15"/>
  <c r="U15"/>
  <c r="T15"/>
  <c r="S15"/>
  <c r="R15"/>
  <c r="Q15"/>
  <c r="P15"/>
  <c r="O15"/>
  <c r="N15"/>
  <c r="M15"/>
  <c r="L15"/>
  <c r="K15"/>
  <c r="J15"/>
  <c r="I15"/>
  <c r="H15"/>
  <c r="G15"/>
  <c r="F15"/>
  <c r="E15"/>
  <c r="AH12"/>
  <c r="AG12"/>
  <c r="AF12"/>
  <c r="AE12"/>
  <c r="AD12"/>
  <c r="AC12"/>
  <c r="AB12"/>
  <c r="AA12"/>
  <c r="Z12"/>
  <c r="Y12"/>
  <c r="X12"/>
  <c r="W12"/>
  <c r="V12"/>
  <c r="U12"/>
  <c r="T12"/>
  <c r="S12"/>
  <c r="R12"/>
  <c r="Q12"/>
  <c r="P12"/>
  <c r="O12"/>
  <c r="N12"/>
  <c r="M12"/>
  <c r="L12"/>
  <c r="K12"/>
  <c r="J12"/>
  <c r="I12"/>
  <c r="H12"/>
  <c r="G12"/>
  <c r="F12"/>
  <c r="E12"/>
  <c r="AH48" i="28"/>
  <c r="AG48"/>
  <c r="AF48"/>
  <c r="AE48"/>
  <c r="AD48"/>
  <c r="AC48"/>
  <c r="AB48"/>
  <c r="AA48"/>
  <c r="Z48"/>
  <c r="Y48"/>
  <c r="X48"/>
  <c r="W48"/>
  <c r="V48"/>
  <c r="U48"/>
  <c r="T48"/>
  <c r="S48"/>
  <c r="R48"/>
  <c r="Q48"/>
  <c r="P48"/>
  <c r="O48"/>
  <c r="N48"/>
  <c r="M48"/>
  <c r="AL46" s="1"/>
  <c r="L48"/>
  <c r="K48"/>
  <c r="J48"/>
  <c r="I48"/>
  <c r="H48"/>
  <c r="G48"/>
  <c r="F48"/>
  <c r="E48"/>
  <c r="D48"/>
  <c r="AM46"/>
  <c r="AK46"/>
  <c r="AI46"/>
  <c r="AH45"/>
  <c r="AG45"/>
  <c r="AF45"/>
  <c r="AE45"/>
  <c r="AD45"/>
  <c r="AC45"/>
  <c r="AB45"/>
  <c r="AA45"/>
  <c r="Z45"/>
  <c r="Y45"/>
  <c r="X45"/>
  <c r="W45"/>
  <c r="V45"/>
  <c r="U45"/>
  <c r="T45"/>
  <c r="S45"/>
  <c r="R45"/>
  <c r="Q45"/>
  <c r="P45"/>
  <c r="O45"/>
  <c r="N45"/>
  <c r="M45"/>
  <c r="AL43" s="1"/>
  <c r="L45"/>
  <c r="K45"/>
  <c r="J45"/>
  <c r="I45"/>
  <c r="H45"/>
  <c r="G45"/>
  <c r="F45"/>
  <c r="E45"/>
  <c r="D45"/>
  <c r="AM43"/>
  <c r="AK43"/>
  <c r="AI43"/>
  <c r="AH48" i="27"/>
  <c r="AG48"/>
  <c r="AF48"/>
  <c r="AE48"/>
  <c r="AD48"/>
  <c r="AC48"/>
  <c r="AB48"/>
  <c r="AA48"/>
  <c r="Z48"/>
  <c r="Y48"/>
  <c r="X48"/>
  <c r="W48"/>
  <c r="V48"/>
  <c r="U48"/>
  <c r="T48"/>
  <c r="S48"/>
  <c r="R48"/>
  <c r="Q48"/>
  <c r="P48"/>
  <c r="O48"/>
  <c r="N48"/>
  <c r="M48"/>
  <c r="L48"/>
  <c r="K48"/>
  <c r="J48"/>
  <c r="I48"/>
  <c r="H48"/>
  <c r="G48"/>
  <c r="F48"/>
  <c r="E48"/>
  <c r="AM46"/>
  <c r="AI46"/>
  <c r="AH45"/>
  <c r="AG45"/>
  <c r="AF45"/>
  <c r="AE45"/>
  <c r="AD45"/>
  <c r="AC45"/>
  <c r="AB45"/>
  <c r="AA45"/>
  <c r="Z45"/>
  <c r="Y45"/>
  <c r="X45"/>
  <c r="W45"/>
  <c r="V45"/>
  <c r="U45"/>
  <c r="T45"/>
  <c r="S45"/>
  <c r="R45"/>
  <c r="Q45"/>
  <c r="P45"/>
  <c r="O45"/>
  <c r="N45"/>
  <c r="M45"/>
  <c r="L45"/>
  <c r="K45"/>
  <c r="J45"/>
  <c r="I45"/>
  <c r="H45"/>
  <c r="G45"/>
  <c r="F45"/>
  <c r="E45"/>
  <c r="AM43"/>
  <c r="AK43" s="1"/>
  <c r="AI43"/>
  <c r="Q31" i="5"/>
  <c r="Q32"/>
  <c r="AC48" i="15"/>
  <c r="AB48"/>
  <c r="AA48"/>
  <c r="Z48"/>
  <c r="Y48"/>
  <c r="X48"/>
  <c r="W48"/>
  <c r="V48"/>
  <c r="U48"/>
  <c r="T48"/>
  <c r="S48"/>
  <c r="R48"/>
  <c r="Q48"/>
  <c r="P48"/>
  <c r="O48"/>
  <c r="N48"/>
  <c r="M48"/>
  <c r="L48"/>
  <c r="K48"/>
  <c r="J48"/>
  <c r="I48"/>
  <c r="H48"/>
  <c r="G48"/>
  <c r="F48"/>
  <c r="E48"/>
  <c r="D48"/>
  <c r="AL46" s="1"/>
  <c r="AM46"/>
  <c r="AI46"/>
  <c r="Q17" i="5"/>
  <c r="B46" i="15" s="1"/>
  <c r="AK10" i="28"/>
  <c r="AK13"/>
  <c r="AK16"/>
  <c r="AK19"/>
  <c r="AK22"/>
  <c r="AK25"/>
  <c r="AK28"/>
  <c r="AK31"/>
  <c r="AK34"/>
  <c r="AK37"/>
  <c r="AK40"/>
  <c r="AK7"/>
  <c r="AL7"/>
  <c r="AL13"/>
  <c r="AL16"/>
  <c r="AL19"/>
  <c r="AL22"/>
  <c r="AL25"/>
  <c r="AL28"/>
  <c r="AL31"/>
  <c r="AL34"/>
  <c r="AL37"/>
  <c r="AL40"/>
  <c r="AL10"/>
  <c r="AL19" i="15"/>
  <c r="AL28"/>
  <c r="AL34"/>
  <c r="D9"/>
  <c r="AL43" i="27" l="1"/>
  <c r="B46" i="28"/>
  <c r="B46" i="27"/>
  <c r="AL46"/>
  <c r="Q13" i="5"/>
  <c r="Q14"/>
  <c r="Q15"/>
  <c r="Q16"/>
  <c r="B43" i="27" l="1"/>
  <c r="B43" i="28"/>
  <c r="AF9" i="15"/>
  <c r="AI40" l="1"/>
  <c r="AM40"/>
  <c r="D42"/>
  <c r="AK40"/>
  <c r="B43"/>
  <c r="AC8" i="6"/>
  <c r="T8"/>
  <c r="K8"/>
  <c r="B8"/>
  <c r="AK25" i="15"/>
  <c r="AK28"/>
  <c r="AK31"/>
  <c r="AG36"/>
  <c r="AH36"/>
  <c r="AK37"/>
  <c r="D12" i="28"/>
  <c r="E12"/>
  <c r="F12"/>
  <c r="G12"/>
  <c r="H12"/>
  <c r="I12"/>
  <c r="J12"/>
  <c r="K12"/>
  <c r="L12"/>
  <c r="M12"/>
  <c r="N12"/>
  <c r="O12"/>
  <c r="P12"/>
  <c r="Q12"/>
  <c r="R12"/>
  <c r="S12"/>
  <c r="T12"/>
  <c r="U12"/>
  <c r="V12"/>
  <c r="W12"/>
  <c r="X12"/>
  <c r="Y12"/>
  <c r="Z12"/>
  <c r="AA12"/>
  <c r="AB12"/>
  <c r="AC12"/>
  <c r="AD12"/>
  <c r="AE12"/>
  <c r="AF12"/>
  <c r="AG12"/>
  <c r="D15"/>
  <c r="E15"/>
  <c r="F15"/>
  <c r="G15"/>
  <c r="H15"/>
  <c r="I15"/>
  <c r="J15"/>
  <c r="K15"/>
  <c r="L15"/>
  <c r="M15"/>
  <c r="N15"/>
  <c r="O15"/>
  <c r="P15"/>
  <c r="Q15"/>
  <c r="R15"/>
  <c r="S15"/>
  <c r="T15"/>
  <c r="U15"/>
  <c r="V15"/>
  <c r="W15"/>
  <c r="X15"/>
  <c r="Y15"/>
  <c r="Z15"/>
  <c r="AA15"/>
  <c r="AB15"/>
  <c r="AC15"/>
  <c r="AD15"/>
  <c r="AE15"/>
  <c r="AF15"/>
  <c r="AG15"/>
  <c r="D18"/>
  <c r="E18"/>
  <c r="F18"/>
  <c r="G18"/>
  <c r="H18"/>
  <c r="I18"/>
  <c r="J18"/>
  <c r="K18"/>
  <c r="L18"/>
  <c r="M18"/>
  <c r="N18"/>
  <c r="O18"/>
  <c r="P18"/>
  <c r="Q18"/>
  <c r="R18"/>
  <c r="S18"/>
  <c r="T18"/>
  <c r="U18"/>
  <c r="V18"/>
  <c r="W18"/>
  <c r="X18"/>
  <c r="Y18"/>
  <c r="Z18"/>
  <c r="AA18"/>
  <c r="AB18"/>
  <c r="AC18"/>
  <c r="AD18"/>
  <c r="AE18"/>
  <c r="AF18"/>
  <c r="AG18"/>
  <c r="D21"/>
  <c r="E21"/>
  <c r="F21"/>
  <c r="G21"/>
  <c r="H21"/>
  <c r="I21"/>
  <c r="J21"/>
  <c r="K21"/>
  <c r="L21"/>
  <c r="M21"/>
  <c r="N21"/>
  <c r="O21"/>
  <c r="P21"/>
  <c r="Q21"/>
  <c r="R21"/>
  <c r="S21"/>
  <c r="T21"/>
  <c r="U21"/>
  <c r="V21"/>
  <c r="W21"/>
  <c r="X21"/>
  <c r="Y21"/>
  <c r="Z21"/>
  <c r="AA21"/>
  <c r="AB21"/>
  <c r="AC21"/>
  <c r="AD21"/>
  <c r="AE21"/>
  <c r="AF21"/>
  <c r="AG21"/>
  <c r="D24"/>
  <c r="E24"/>
  <c r="F24"/>
  <c r="G24"/>
  <c r="H24"/>
  <c r="I24"/>
  <c r="J24"/>
  <c r="K24"/>
  <c r="L24"/>
  <c r="M24"/>
  <c r="N24"/>
  <c r="O24"/>
  <c r="P24"/>
  <c r="Q24"/>
  <c r="R24"/>
  <c r="S24"/>
  <c r="T24"/>
  <c r="U24"/>
  <c r="V24"/>
  <c r="W24"/>
  <c r="X24"/>
  <c r="Y24"/>
  <c r="Z24"/>
  <c r="AA24"/>
  <c r="AB24"/>
  <c r="AC24"/>
  <c r="AD24"/>
  <c r="AE24"/>
  <c r="AF24"/>
  <c r="AG24"/>
  <c r="D27"/>
  <c r="E27"/>
  <c r="F27"/>
  <c r="G27"/>
  <c r="H27"/>
  <c r="I27"/>
  <c r="J27"/>
  <c r="K27"/>
  <c r="L27"/>
  <c r="M27"/>
  <c r="N27"/>
  <c r="O27"/>
  <c r="P27"/>
  <c r="Q27"/>
  <c r="R27"/>
  <c r="S27"/>
  <c r="T27"/>
  <c r="U27"/>
  <c r="V27"/>
  <c r="W27"/>
  <c r="X27"/>
  <c r="Y27"/>
  <c r="Z27"/>
  <c r="AA27"/>
  <c r="AB27"/>
  <c r="AC27"/>
  <c r="AD27"/>
  <c r="AE27"/>
  <c r="AF27"/>
  <c r="AG27"/>
  <c r="D30"/>
  <c r="E30"/>
  <c r="F30"/>
  <c r="G30"/>
  <c r="H30"/>
  <c r="I30"/>
  <c r="J30"/>
  <c r="K30"/>
  <c r="L30"/>
  <c r="M30"/>
  <c r="N30"/>
  <c r="O30"/>
  <c r="P30"/>
  <c r="Q30"/>
  <c r="R30"/>
  <c r="S30"/>
  <c r="T30"/>
  <c r="U30"/>
  <c r="V30"/>
  <c r="W30"/>
  <c r="X30"/>
  <c r="Y30"/>
  <c r="Z30"/>
  <c r="AA30"/>
  <c r="AB30"/>
  <c r="AC30"/>
  <c r="AD30"/>
  <c r="AE30"/>
  <c r="AF30"/>
  <c r="AG30"/>
  <c r="D33"/>
  <c r="E33"/>
  <c r="F33"/>
  <c r="G33"/>
  <c r="H33"/>
  <c r="I33"/>
  <c r="J33"/>
  <c r="K33"/>
  <c r="L33"/>
  <c r="M33"/>
  <c r="N33"/>
  <c r="O33"/>
  <c r="P33"/>
  <c r="Q33"/>
  <c r="R33"/>
  <c r="S33"/>
  <c r="T33"/>
  <c r="U33"/>
  <c r="V33"/>
  <c r="W33"/>
  <c r="X33"/>
  <c r="Y33"/>
  <c r="Z33"/>
  <c r="AA33"/>
  <c r="AB33"/>
  <c r="AC33"/>
  <c r="AD33"/>
  <c r="AE33"/>
  <c r="AF33"/>
  <c r="AG33"/>
  <c r="D36"/>
  <c r="E36"/>
  <c r="F36"/>
  <c r="G36"/>
  <c r="H36"/>
  <c r="I36"/>
  <c r="J36"/>
  <c r="K36"/>
  <c r="L36"/>
  <c r="M36"/>
  <c r="N36"/>
  <c r="O36"/>
  <c r="P36"/>
  <c r="Q36"/>
  <c r="R36"/>
  <c r="S36"/>
  <c r="T36"/>
  <c r="U36"/>
  <c r="V36"/>
  <c r="W36"/>
  <c r="X36"/>
  <c r="Y36"/>
  <c r="Z36"/>
  <c r="AA36"/>
  <c r="AB36"/>
  <c r="AC36"/>
  <c r="AD36"/>
  <c r="AE36"/>
  <c r="AF36"/>
  <c r="AG36"/>
  <c r="D39"/>
  <c r="E39"/>
  <c r="F39"/>
  <c r="G39"/>
  <c r="H39"/>
  <c r="I39"/>
  <c r="J39"/>
  <c r="K39"/>
  <c r="L39"/>
  <c r="M39"/>
  <c r="N39"/>
  <c r="O39"/>
  <c r="P39"/>
  <c r="Q39"/>
  <c r="R39"/>
  <c r="S39"/>
  <c r="T39"/>
  <c r="U39"/>
  <c r="V39"/>
  <c r="W39"/>
  <c r="X39"/>
  <c r="Y39"/>
  <c r="Z39"/>
  <c r="AA39"/>
  <c r="AB39"/>
  <c r="AC39"/>
  <c r="AD39"/>
  <c r="AE39"/>
  <c r="AF39"/>
  <c r="AG39"/>
  <c r="D42"/>
  <c r="E42"/>
  <c r="F42"/>
  <c r="G42"/>
  <c r="H42"/>
  <c r="I42"/>
  <c r="J42"/>
  <c r="K42"/>
  <c r="L42"/>
  <c r="M42"/>
  <c r="N42"/>
  <c r="O42"/>
  <c r="P42"/>
  <c r="Q42"/>
  <c r="R42"/>
  <c r="S42"/>
  <c r="T42"/>
  <c r="U42"/>
  <c r="V42"/>
  <c r="W42"/>
  <c r="X42"/>
  <c r="Y42"/>
  <c r="Z42"/>
  <c r="AA42"/>
  <c r="AB42"/>
  <c r="AC42"/>
  <c r="AD42"/>
  <c r="AE42"/>
  <c r="AF42"/>
  <c r="AG42"/>
  <c r="AG9"/>
  <c r="AF9"/>
  <c r="AE9"/>
  <c r="AD9"/>
  <c r="AC9"/>
  <c r="AB9"/>
  <c r="Z9"/>
  <c r="Y9"/>
  <c r="X9"/>
  <c r="W9"/>
  <c r="V9"/>
  <c r="U9"/>
  <c r="S9"/>
  <c r="R9"/>
  <c r="Q9"/>
  <c r="P9"/>
  <c r="O9"/>
  <c r="N9"/>
  <c r="I9"/>
  <c r="J9"/>
  <c r="K9"/>
  <c r="L9"/>
  <c r="H9"/>
  <c r="G9"/>
  <c r="E9"/>
  <c r="D9"/>
  <c r="E12" i="27"/>
  <c r="F12"/>
  <c r="G12"/>
  <c r="H12"/>
  <c r="I12"/>
  <c r="J12"/>
  <c r="K12"/>
  <c r="L12"/>
  <c r="M12"/>
  <c r="N12"/>
  <c r="O12"/>
  <c r="P12"/>
  <c r="Q12"/>
  <c r="R12"/>
  <c r="S12"/>
  <c r="T12"/>
  <c r="U12"/>
  <c r="V12"/>
  <c r="W12"/>
  <c r="X12"/>
  <c r="Y12"/>
  <c r="Z12"/>
  <c r="AA12"/>
  <c r="AB12"/>
  <c r="AC12"/>
  <c r="AD12"/>
  <c r="AE12"/>
  <c r="AF12"/>
  <c r="AG12"/>
  <c r="AH12"/>
  <c r="E15"/>
  <c r="F15"/>
  <c r="G15"/>
  <c r="H15"/>
  <c r="I15"/>
  <c r="J15"/>
  <c r="K15"/>
  <c r="L15"/>
  <c r="M15"/>
  <c r="N15"/>
  <c r="O15"/>
  <c r="P15"/>
  <c r="Q15"/>
  <c r="R15"/>
  <c r="S15"/>
  <c r="T15"/>
  <c r="U15"/>
  <c r="V15"/>
  <c r="W15"/>
  <c r="X15"/>
  <c r="Y15"/>
  <c r="Z15"/>
  <c r="AA15"/>
  <c r="AB15"/>
  <c r="AC15"/>
  <c r="AD15"/>
  <c r="AE15"/>
  <c r="AF15"/>
  <c r="AG15"/>
  <c r="AH15"/>
  <c r="E18"/>
  <c r="F18"/>
  <c r="G18"/>
  <c r="H18"/>
  <c r="I18"/>
  <c r="J18"/>
  <c r="K18"/>
  <c r="L18"/>
  <c r="M18"/>
  <c r="N18"/>
  <c r="O18"/>
  <c r="P18"/>
  <c r="Q18"/>
  <c r="R18"/>
  <c r="S18"/>
  <c r="T18"/>
  <c r="U18"/>
  <c r="V18"/>
  <c r="W18"/>
  <c r="X18"/>
  <c r="Y18"/>
  <c r="Z18"/>
  <c r="AA18"/>
  <c r="AB18"/>
  <c r="AC18"/>
  <c r="AD18"/>
  <c r="AE18"/>
  <c r="AF18"/>
  <c r="AG18"/>
  <c r="AH18"/>
  <c r="E21"/>
  <c r="F21"/>
  <c r="G21"/>
  <c r="H21"/>
  <c r="I21"/>
  <c r="J21"/>
  <c r="K21"/>
  <c r="L21"/>
  <c r="M21"/>
  <c r="N21"/>
  <c r="O21"/>
  <c r="P21"/>
  <c r="Q21"/>
  <c r="R21"/>
  <c r="S21"/>
  <c r="T21"/>
  <c r="U21"/>
  <c r="V21"/>
  <c r="W21"/>
  <c r="X21"/>
  <c r="Y21"/>
  <c r="Z21"/>
  <c r="AA21"/>
  <c r="AB21"/>
  <c r="AC21"/>
  <c r="AD21"/>
  <c r="AE21"/>
  <c r="AF21"/>
  <c r="AG21"/>
  <c r="AH21"/>
  <c r="E24"/>
  <c r="F24"/>
  <c r="G24"/>
  <c r="H24"/>
  <c r="I24"/>
  <c r="J24"/>
  <c r="K24"/>
  <c r="L24"/>
  <c r="M24"/>
  <c r="N24"/>
  <c r="O24"/>
  <c r="P24"/>
  <c r="Q24"/>
  <c r="R24"/>
  <c r="S24"/>
  <c r="T24"/>
  <c r="U24"/>
  <c r="V24"/>
  <c r="W24"/>
  <c r="X24"/>
  <c r="Y24"/>
  <c r="Z24"/>
  <c r="AA24"/>
  <c r="AB24"/>
  <c r="AC24"/>
  <c r="AD24"/>
  <c r="AE24"/>
  <c r="AF24"/>
  <c r="AG24"/>
  <c r="AH24"/>
  <c r="E27"/>
  <c r="F27"/>
  <c r="G27"/>
  <c r="H27"/>
  <c r="I27"/>
  <c r="J27"/>
  <c r="K27"/>
  <c r="L27"/>
  <c r="M27"/>
  <c r="N27"/>
  <c r="O27"/>
  <c r="P27"/>
  <c r="Q27"/>
  <c r="R27"/>
  <c r="S27"/>
  <c r="T27"/>
  <c r="U27"/>
  <c r="V27"/>
  <c r="W27"/>
  <c r="X27"/>
  <c r="Y27"/>
  <c r="Z27"/>
  <c r="AA27"/>
  <c r="AB27"/>
  <c r="AC27"/>
  <c r="AD27"/>
  <c r="AE27"/>
  <c r="AF27"/>
  <c r="AG27"/>
  <c r="AH27"/>
  <c r="E30"/>
  <c r="F30"/>
  <c r="G30"/>
  <c r="H30"/>
  <c r="I30"/>
  <c r="J30"/>
  <c r="K30"/>
  <c r="L30"/>
  <c r="M30"/>
  <c r="N30"/>
  <c r="O30"/>
  <c r="P30"/>
  <c r="Q30"/>
  <c r="R30"/>
  <c r="S30"/>
  <c r="T30"/>
  <c r="U30"/>
  <c r="V30"/>
  <c r="W30"/>
  <c r="X30"/>
  <c r="Y30"/>
  <c r="Z30"/>
  <c r="AA30"/>
  <c r="AB30"/>
  <c r="AC30"/>
  <c r="AD30"/>
  <c r="AE30"/>
  <c r="AF30"/>
  <c r="AG30"/>
  <c r="AH30"/>
  <c r="E33"/>
  <c r="F33"/>
  <c r="G33"/>
  <c r="H33"/>
  <c r="I33"/>
  <c r="J33"/>
  <c r="K33"/>
  <c r="L33"/>
  <c r="M33"/>
  <c r="N33"/>
  <c r="O33"/>
  <c r="P33"/>
  <c r="Q33"/>
  <c r="R33"/>
  <c r="S33"/>
  <c r="T33"/>
  <c r="U33"/>
  <c r="V33"/>
  <c r="W33"/>
  <c r="X33"/>
  <c r="Y33"/>
  <c r="Z33"/>
  <c r="AA33"/>
  <c r="AB33"/>
  <c r="AC33"/>
  <c r="AD33"/>
  <c r="AE33"/>
  <c r="AF33"/>
  <c r="AG33"/>
  <c r="AH33"/>
  <c r="E36"/>
  <c r="F36"/>
  <c r="G36"/>
  <c r="H36"/>
  <c r="I36"/>
  <c r="J36"/>
  <c r="K36"/>
  <c r="L36"/>
  <c r="M36"/>
  <c r="N36"/>
  <c r="O36"/>
  <c r="P36"/>
  <c r="Q36"/>
  <c r="R36"/>
  <c r="S36"/>
  <c r="T36"/>
  <c r="U36"/>
  <c r="V36"/>
  <c r="W36"/>
  <c r="X36"/>
  <c r="Y36"/>
  <c r="Z36"/>
  <c r="AA36"/>
  <c r="AB36"/>
  <c r="AC36"/>
  <c r="AD36"/>
  <c r="AE36"/>
  <c r="AF36"/>
  <c r="AG36"/>
  <c r="AH36"/>
  <c r="E39"/>
  <c r="F39"/>
  <c r="G39"/>
  <c r="H39"/>
  <c r="I39"/>
  <c r="J39"/>
  <c r="K39"/>
  <c r="L39"/>
  <c r="M39"/>
  <c r="N39"/>
  <c r="O39"/>
  <c r="P39"/>
  <c r="Q39"/>
  <c r="R39"/>
  <c r="S39"/>
  <c r="T39"/>
  <c r="U39"/>
  <c r="V39"/>
  <c r="W39"/>
  <c r="X39"/>
  <c r="Y39"/>
  <c r="Z39"/>
  <c r="AA39"/>
  <c r="AB39"/>
  <c r="AC39"/>
  <c r="AD39"/>
  <c r="AE39"/>
  <c r="AF39"/>
  <c r="AG39"/>
  <c r="AH39"/>
  <c r="E42"/>
  <c r="F42"/>
  <c r="G42"/>
  <c r="H42"/>
  <c r="I42"/>
  <c r="J42"/>
  <c r="K42"/>
  <c r="L42"/>
  <c r="M42"/>
  <c r="N42"/>
  <c r="O42"/>
  <c r="P42"/>
  <c r="Q42"/>
  <c r="R42"/>
  <c r="S42"/>
  <c r="T42"/>
  <c r="U42"/>
  <c r="V42"/>
  <c r="W42"/>
  <c r="X42"/>
  <c r="Y42"/>
  <c r="Z42"/>
  <c r="AA42"/>
  <c r="AB42"/>
  <c r="AC42"/>
  <c r="AD42"/>
  <c r="AE42"/>
  <c r="AF42"/>
  <c r="AG42"/>
  <c r="AH42"/>
  <c r="AM40"/>
  <c r="AL40" s="1"/>
  <c r="AI40"/>
  <c r="AM40" i="28"/>
  <c r="AI40"/>
  <c r="AH42"/>
  <c r="AH9" i="27"/>
  <c r="AG9"/>
  <c r="AF9"/>
  <c r="AE9"/>
  <c r="AD9"/>
  <c r="AB9"/>
  <c r="AA9"/>
  <c r="Z9"/>
  <c r="Y9"/>
  <c r="X9"/>
  <c r="W9"/>
  <c r="U9"/>
  <c r="T9"/>
  <c r="S9"/>
  <c r="R9"/>
  <c r="Q9"/>
  <c r="P9"/>
  <c r="K9"/>
  <c r="L9"/>
  <c r="M9"/>
  <c r="N9"/>
  <c r="J9"/>
  <c r="I9"/>
  <c r="F9"/>
  <c r="G9"/>
  <c r="E9"/>
  <c r="D9"/>
  <c r="AC45" i="15"/>
  <c r="AB45"/>
  <c r="AA45"/>
  <c r="Z45"/>
  <c r="Y45"/>
  <c r="X45"/>
  <c r="W45"/>
  <c r="V45"/>
  <c r="U45"/>
  <c r="T45"/>
  <c r="S45"/>
  <c r="R45"/>
  <c r="Q45"/>
  <c r="P45"/>
  <c r="O45"/>
  <c r="N45"/>
  <c r="M45"/>
  <c r="L45"/>
  <c r="K45"/>
  <c r="J45"/>
  <c r="I45"/>
  <c r="H45"/>
  <c r="G45"/>
  <c r="F45"/>
  <c r="E45"/>
  <c r="AF36"/>
  <c r="AE36"/>
  <c r="AD36"/>
  <c r="AC36"/>
  <c r="AB36"/>
  <c r="AA36"/>
  <c r="Z36"/>
  <c r="Y36"/>
  <c r="X36"/>
  <c r="W36"/>
  <c r="V36"/>
  <c r="U36"/>
  <c r="T36"/>
  <c r="S36"/>
  <c r="R36"/>
  <c r="Q36"/>
  <c r="P36"/>
  <c r="O36"/>
  <c r="N36"/>
  <c r="M36"/>
  <c r="L36"/>
  <c r="K36"/>
  <c r="J36"/>
  <c r="I36"/>
  <c r="H36"/>
  <c r="G36"/>
  <c r="F36"/>
  <c r="E36"/>
  <c r="AH9"/>
  <c r="AG9"/>
  <c r="AE9"/>
  <c r="AD9"/>
  <c r="AC9"/>
  <c r="AB9"/>
  <c r="AA9"/>
  <c r="Z9"/>
  <c r="X9"/>
  <c r="W9"/>
  <c r="V9"/>
  <c r="U9"/>
  <c r="T9"/>
  <c r="S9"/>
  <c r="Q9"/>
  <c r="P9"/>
  <c r="O9"/>
  <c r="N9"/>
  <c r="M9"/>
  <c r="L9"/>
  <c r="Y9"/>
  <c r="R9"/>
  <c r="K9"/>
  <c r="J9"/>
  <c r="I9"/>
  <c r="H9"/>
  <c r="G9"/>
  <c r="F9"/>
  <c r="E9"/>
  <c r="AK40" i="27" l="1"/>
  <c r="AK34" i="15"/>
  <c r="AK43"/>
  <c r="AK22"/>
  <c r="AK19"/>
  <c r="AK16"/>
  <c r="AL7"/>
  <c r="AK7"/>
  <c r="AF25" i="6" l="1"/>
  <c r="AE25"/>
  <c r="AD25"/>
  <c r="AC25"/>
  <c r="AB25"/>
  <c r="AA25"/>
  <c r="Z25"/>
  <c r="Y25"/>
  <c r="X25"/>
  <c r="W25"/>
  <c r="V25"/>
  <c r="U25"/>
  <c r="T25"/>
  <c r="S25"/>
  <c r="R25"/>
  <c r="Q25"/>
  <c r="P25"/>
  <c r="O25"/>
  <c r="N25"/>
  <c r="M25"/>
  <c r="L25"/>
  <c r="K25"/>
  <c r="J25"/>
  <c r="I25"/>
  <c r="H25"/>
  <c r="G25"/>
  <c r="F25"/>
  <c r="E25"/>
  <c r="D25"/>
  <c r="C25"/>
  <c r="AG22"/>
  <c r="AF22"/>
  <c r="AE22"/>
  <c r="AD22"/>
  <c r="AC22"/>
  <c r="AB22"/>
  <c r="AA22"/>
  <c r="Z22"/>
  <c r="Y22"/>
  <c r="X22"/>
  <c r="W22"/>
  <c r="V22"/>
  <c r="U22"/>
  <c r="T22"/>
  <c r="S22"/>
  <c r="R22"/>
  <c r="Q22"/>
  <c r="P22"/>
  <c r="O22"/>
  <c r="N22"/>
  <c r="M22"/>
  <c r="L22"/>
  <c r="K22"/>
  <c r="J22"/>
  <c r="I22"/>
  <c r="H22"/>
  <c r="G22"/>
  <c r="F22"/>
  <c r="E22"/>
  <c r="D22"/>
  <c r="C22"/>
  <c r="AG19"/>
  <c r="AF19"/>
  <c r="AE19"/>
  <c r="AD19"/>
  <c r="AC19"/>
  <c r="AB19"/>
  <c r="AA19"/>
  <c r="Z19"/>
  <c r="Y19"/>
  <c r="X19"/>
  <c r="W19"/>
  <c r="V19"/>
  <c r="U19"/>
  <c r="T19"/>
  <c r="S19"/>
  <c r="R19"/>
  <c r="Q19"/>
  <c r="P19"/>
  <c r="O19"/>
  <c r="N19"/>
  <c r="M19"/>
  <c r="L19"/>
  <c r="K19"/>
  <c r="J19"/>
  <c r="I19"/>
  <c r="H19"/>
  <c r="G19"/>
  <c r="F19"/>
  <c r="E19"/>
  <c r="D19"/>
  <c r="C19"/>
  <c r="D45" i="15"/>
  <c r="AM43"/>
  <c r="AI43"/>
  <c r="AG25" i="6"/>
  <c r="X4"/>
  <c r="B40" i="15" l="1"/>
  <c r="B40" i="27"/>
  <c r="B40" i="28"/>
  <c r="AH12"/>
  <c r="AH15"/>
  <c r="AH18"/>
  <c r="AH21"/>
  <c r="AH24"/>
  <c r="AH27"/>
  <c r="AH30"/>
  <c r="AH33"/>
  <c r="AH36"/>
  <c r="AH39"/>
  <c r="AH9"/>
  <c r="AA9"/>
  <c r="T9"/>
  <c r="M9"/>
  <c r="F9"/>
  <c r="AC9" i="27"/>
  <c r="V9"/>
  <c r="O9"/>
  <c r="H9"/>
  <c r="D36" i="15"/>
  <c r="D27"/>
  <c r="D39"/>
  <c r="D33"/>
  <c r="D30"/>
  <c r="D24"/>
  <c r="D21"/>
  <c r="D18"/>
  <c r="D15"/>
  <c r="D12"/>
  <c r="AM13" i="28"/>
  <c r="AM16"/>
  <c r="AM19"/>
  <c r="AM22"/>
  <c r="AM25"/>
  <c r="AM28"/>
  <c r="AM31"/>
  <c r="AM34"/>
  <c r="AM37"/>
  <c r="AI10"/>
  <c r="AI13"/>
  <c r="AI16"/>
  <c r="AI19"/>
  <c r="AI22"/>
  <c r="AI25"/>
  <c r="AI28"/>
  <c r="AI31"/>
  <c r="AI34"/>
  <c r="AI37"/>
  <c r="AM7"/>
  <c r="AI7"/>
  <c r="AM10"/>
  <c r="AM37" i="27"/>
  <c r="AM34"/>
  <c r="AM31"/>
  <c r="AM28"/>
  <c r="AM25"/>
  <c r="AM22"/>
  <c r="AM19"/>
  <c r="AM16"/>
  <c r="AM13"/>
  <c r="AM10"/>
  <c r="AI10"/>
  <c r="AI13"/>
  <c r="AI16"/>
  <c r="AI19"/>
  <c r="AI22"/>
  <c r="AI25"/>
  <c r="AI28"/>
  <c r="AI31"/>
  <c r="AI34"/>
  <c r="AI37"/>
  <c r="AM7"/>
  <c r="AL7" s="1"/>
  <c r="AI7"/>
  <c r="AL37" l="1"/>
  <c r="AK37"/>
  <c r="AL34"/>
  <c r="AK34"/>
  <c r="AL31"/>
  <c r="AK31"/>
  <c r="AL28"/>
  <c r="AK28"/>
  <c r="AL25"/>
  <c r="AK25"/>
  <c r="AK22"/>
  <c r="AL22"/>
  <c r="AL19"/>
  <c r="AK19"/>
  <c r="AL16"/>
  <c r="AK16"/>
  <c r="AK13"/>
  <c r="AL13"/>
  <c r="AK10"/>
  <c r="AL10"/>
  <c r="AK13" i="15"/>
  <c r="AL13"/>
  <c r="AK10"/>
  <c r="AL10"/>
  <c r="AM10"/>
  <c r="AM13"/>
  <c r="AM16"/>
  <c r="AM19"/>
  <c r="AM22"/>
  <c r="AM25"/>
  <c r="AM28"/>
  <c r="AM31"/>
  <c r="AM34"/>
  <c r="AM37"/>
  <c r="AM7"/>
  <c r="AI7"/>
  <c r="B5" i="28" l="1"/>
  <c r="B5" i="27"/>
  <c r="B5" i="15"/>
  <c r="D6" s="1"/>
  <c r="AJ25" i="6" l="1"/>
  <c r="AH25"/>
  <c r="D6" i="28"/>
  <c r="AK7" i="27"/>
  <c r="D6"/>
  <c r="AI13" i="15"/>
  <c r="AI10"/>
  <c r="AI16"/>
  <c r="AI19"/>
  <c r="AI22"/>
  <c r="AI25"/>
  <c r="AI28"/>
  <c r="AI31"/>
  <c r="AI34"/>
  <c r="AI37"/>
  <c r="AJ22" i="6" l="1"/>
  <c r="AH22"/>
  <c r="E6" i="28"/>
  <c r="D5"/>
  <c r="E6" i="27"/>
  <c r="D5"/>
  <c r="F6" i="28" l="1"/>
  <c r="E5"/>
  <c r="D4"/>
  <c r="F6" i="27"/>
  <c r="E5"/>
  <c r="D4"/>
  <c r="G6" i="28" l="1"/>
  <c r="F5"/>
  <c r="G6" i="27"/>
  <c r="F5"/>
  <c r="H6" i="28" l="1"/>
  <c r="G4" s="1"/>
  <c r="G5"/>
  <c r="H6" i="27"/>
  <c r="G5"/>
  <c r="I6" i="28" l="1"/>
  <c r="H5"/>
  <c r="I6" i="27"/>
  <c r="H5"/>
  <c r="J6" i="28" l="1"/>
  <c r="I5"/>
  <c r="J6" i="27"/>
  <c r="I5"/>
  <c r="K6" i="28" l="1"/>
  <c r="J5"/>
  <c r="J5" i="27"/>
  <c r="K6"/>
  <c r="L6" i="28" l="1"/>
  <c r="K5"/>
  <c r="L6" i="27"/>
  <c r="K5"/>
  <c r="M6" i="28" l="1"/>
  <c r="L5"/>
  <c r="M6" i="27"/>
  <c r="L5"/>
  <c r="I4"/>
  <c r="N6" i="28" l="1"/>
  <c r="M5"/>
  <c r="N6" i="27"/>
  <c r="M5"/>
  <c r="O6" i="28" l="1"/>
  <c r="N4" s="1"/>
  <c r="N5"/>
  <c r="O6" i="27"/>
  <c r="N5"/>
  <c r="P6" i="28" l="1"/>
  <c r="O5"/>
  <c r="P6" i="27"/>
  <c r="O5"/>
  <c r="Q6" i="28" l="1"/>
  <c r="P5"/>
  <c r="Q6" i="27"/>
  <c r="P5"/>
  <c r="R6" i="28" l="1"/>
  <c r="Q5"/>
  <c r="R6" i="27"/>
  <c r="Q5"/>
  <c r="S6" i="28" l="1"/>
  <c r="R5"/>
  <c r="S6" i="27"/>
  <c r="P4" s="1"/>
  <c r="R5"/>
  <c r="T6" i="28" l="1"/>
  <c r="S5"/>
  <c r="T6" i="27"/>
  <c r="S5"/>
  <c r="U6" i="28" l="1"/>
  <c r="T5"/>
  <c r="U6" i="27"/>
  <c r="T5"/>
  <c r="V6" i="28" l="1"/>
  <c r="U4" s="1"/>
  <c r="U5"/>
  <c r="V6" i="27"/>
  <c r="U5"/>
  <c r="W6" i="28" l="1"/>
  <c r="V5"/>
  <c r="W6" i="27"/>
  <c r="V5"/>
  <c r="X6" i="28" l="1"/>
  <c r="W5"/>
  <c r="X6" i="27"/>
  <c r="W5"/>
  <c r="Y6" i="28" l="1"/>
  <c r="X5"/>
  <c r="Y6" i="27"/>
  <c r="X5"/>
  <c r="Z6" i="28" l="1"/>
  <c r="Y5"/>
  <c r="Z6" i="27"/>
  <c r="W4" s="1"/>
  <c r="Y5"/>
  <c r="AA6" i="28" l="1"/>
  <c r="Z5"/>
  <c r="AA6" i="27"/>
  <c r="Z5"/>
  <c r="AB6" i="28" l="1"/>
  <c r="AA5"/>
  <c r="AB6" i="27"/>
  <c r="AA5"/>
  <c r="AC6" i="28" l="1"/>
  <c r="AB4" s="1"/>
  <c r="AB5"/>
  <c r="AC6" i="27"/>
  <c r="AB5"/>
  <c r="AD6" i="28" l="1"/>
  <c r="AC5"/>
  <c r="AD6" i="27"/>
  <c r="AC5"/>
  <c r="AE6" i="28" l="1"/>
  <c r="AD5"/>
  <c r="AE6" i="27"/>
  <c r="AD5"/>
  <c r="AF6" i="28" l="1"/>
  <c r="AE5"/>
  <c r="AF6" i="27"/>
  <c r="AE5"/>
  <c r="AG6" i="28" l="1"/>
  <c r="AF5"/>
  <c r="AG6" i="27"/>
  <c r="AF5"/>
  <c r="AH6" i="28" l="1"/>
  <c r="AH5" s="1"/>
  <c r="AG5"/>
  <c r="AH6" i="27"/>
  <c r="AH5" s="1"/>
  <c r="AG5"/>
  <c r="AD4"/>
  <c r="Q18" i="5" l="1"/>
  <c r="Q19"/>
  <c r="Q20"/>
  <c r="Q21"/>
  <c r="Q22"/>
  <c r="Q23"/>
  <c r="Q24"/>
  <c r="Q25"/>
  <c r="Q26"/>
  <c r="Q27"/>
  <c r="Q28"/>
  <c r="Q29"/>
  <c r="Q30"/>
  <c r="D5" i="15"/>
  <c r="B6" i="6"/>
  <c r="AG20" s="1"/>
  <c r="AH4"/>
  <c r="AD4"/>
  <c r="S4"/>
  <c r="N4"/>
  <c r="AD26" l="1"/>
  <c r="Z26"/>
  <c r="V26"/>
  <c r="R26"/>
  <c r="N26"/>
  <c r="J26"/>
  <c r="F26"/>
  <c r="AG23"/>
  <c r="AC23"/>
  <c r="Y23"/>
  <c r="U23"/>
  <c r="Q23"/>
  <c r="M23"/>
  <c r="I23"/>
  <c r="E23"/>
  <c r="AF20"/>
  <c r="AB20"/>
  <c r="X20"/>
  <c r="T20"/>
  <c r="P20"/>
  <c r="L20"/>
  <c r="H20"/>
  <c r="D20"/>
  <c r="AG26"/>
  <c r="Y26"/>
  <c r="U26"/>
  <c r="Q26"/>
  <c r="I26"/>
  <c r="AF23"/>
  <c r="X23"/>
  <c r="T23"/>
  <c r="L23"/>
  <c r="D23"/>
  <c r="AA20"/>
  <c r="S20"/>
  <c r="K20"/>
  <c r="C20"/>
  <c r="AE26"/>
  <c r="AA26"/>
  <c r="W26"/>
  <c r="S26"/>
  <c r="O26"/>
  <c r="K26"/>
  <c r="G26"/>
  <c r="C26"/>
  <c r="AD23"/>
  <c r="Z23"/>
  <c r="V23"/>
  <c r="R23"/>
  <c r="N23"/>
  <c r="J23"/>
  <c r="F23"/>
  <c r="AC20"/>
  <c r="Y20"/>
  <c r="U20"/>
  <c r="Q20"/>
  <c r="M20"/>
  <c r="I20"/>
  <c r="E20"/>
  <c r="AF26"/>
  <c r="AB26"/>
  <c r="X26"/>
  <c r="T26"/>
  <c r="P26"/>
  <c r="L26"/>
  <c r="H26"/>
  <c r="D26"/>
  <c r="AE23"/>
  <c r="AA23"/>
  <c r="W23"/>
  <c r="S23"/>
  <c r="O23"/>
  <c r="K23"/>
  <c r="G23"/>
  <c r="C23"/>
  <c r="AD20"/>
  <c r="Z20"/>
  <c r="V20"/>
  <c r="R20"/>
  <c r="N20"/>
  <c r="J20"/>
  <c r="F20"/>
  <c r="AC26"/>
  <c r="M26"/>
  <c r="E26"/>
  <c r="AB23"/>
  <c r="P23"/>
  <c r="H23"/>
  <c r="AE20"/>
  <c r="W20"/>
  <c r="O20"/>
  <c r="G20"/>
  <c r="AH19"/>
  <c r="AJ19"/>
  <c r="Q4" i="5"/>
  <c r="AM22" i="6" l="1"/>
  <c r="AM19"/>
  <c r="AL19"/>
  <c r="AL25"/>
  <c r="AM25"/>
  <c r="AL22"/>
  <c r="B7" i="15"/>
  <c r="B7" i="27"/>
  <c r="B7" i="28"/>
  <c r="Q7" i="5"/>
  <c r="Q8"/>
  <c r="Q9"/>
  <c r="Q10"/>
  <c r="Q11"/>
  <c r="Q12"/>
  <c r="B19" i="15" l="1"/>
  <c r="B19" i="28"/>
  <c r="B19" i="27"/>
  <c r="B34" i="15"/>
  <c r="B34" i="28"/>
  <c r="B34" i="27"/>
  <c r="B22" i="15"/>
  <c r="B22" i="28"/>
  <c r="B22" i="27"/>
  <c r="B37" i="15"/>
  <c r="B37" i="28"/>
  <c r="B37" i="27"/>
  <c r="B31" i="15"/>
  <c r="B31" i="28"/>
  <c r="B31" i="27"/>
  <c r="B28" i="15"/>
  <c r="B28" i="28"/>
  <c r="B28" i="27"/>
  <c r="B16" i="28"/>
  <c r="B16" i="27"/>
  <c r="B25" i="15"/>
  <c r="B25" i="27"/>
  <c r="B25" i="28"/>
  <c r="B16" i="15"/>
  <c r="Q5" i="5"/>
  <c r="D4" i="6" s="1"/>
  <c r="Q6" i="5"/>
  <c r="B13" i="15" l="1"/>
  <c r="B13" i="28"/>
  <c r="B13" i="27"/>
  <c r="B10" i="15"/>
  <c r="B10" i="28"/>
  <c r="B10" i="27"/>
  <c r="E6" i="15"/>
  <c r="D4" s="1"/>
  <c r="E5" l="1"/>
  <c r="F6"/>
  <c r="F5" l="1"/>
  <c r="G6"/>
  <c r="H6" l="1"/>
  <c r="G5"/>
  <c r="I6" l="1"/>
  <c r="H5"/>
  <c r="J6" l="1"/>
  <c r="I5"/>
  <c r="J5" l="1"/>
  <c r="K6"/>
  <c r="K5" l="1"/>
  <c r="L6"/>
  <c r="L4" s="1"/>
  <c r="L5" l="1"/>
  <c r="M6"/>
  <c r="M5" l="1"/>
  <c r="N6"/>
  <c r="O6" l="1"/>
  <c r="N5"/>
  <c r="O5" l="1"/>
  <c r="P6"/>
  <c r="I1" i="6"/>
  <c r="Q6" i="15" l="1"/>
  <c r="P5"/>
  <c r="R6" l="1"/>
  <c r="Q5"/>
  <c r="S6" l="1"/>
  <c r="S4" s="1"/>
  <c r="R5"/>
  <c r="S5" l="1"/>
  <c r="T6"/>
  <c r="U6" l="1"/>
  <c r="T5"/>
  <c r="U5" l="1"/>
  <c r="V6"/>
  <c r="W6" l="1"/>
  <c r="V5"/>
  <c r="W5" l="1"/>
  <c r="X6"/>
  <c r="X5" l="1"/>
  <c r="Y6"/>
  <c r="Y5" s="1"/>
  <c r="Z6" l="1"/>
  <c r="Z4" s="1"/>
  <c r="AA6" l="1"/>
  <c r="Z5"/>
  <c r="AA5" l="1"/>
  <c r="AB6"/>
  <c r="AB5" l="1"/>
  <c r="AC6"/>
  <c r="AC5" l="1"/>
  <c r="AD6"/>
  <c r="AE6" l="1"/>
  <c r="AD5"/>
  <c r="AE5" l="1"/>
  <c r="AF6"/>
  <c r="AF5" l="1"/>
  <c r="AG6"/>
  <c r="AG4" s="1"/>
  <c r="AH6" l="1"/>
  <c r="AH5" s="1"/>
  <c r="AG5"/>
</calcChain>
</file>

<file path=xl/comments1.xml><?xml version="1.0" encoding="utf-8"?>
<comments xmlns="http://schemas.openxmlformats.org/spreadsheetml/2006/main">
  <authors>
    <author>HP</author>
  </authors>
  <commentList>
    <comment ref="B4" authorId="0">
      <text>
        <r>
          <rPr>
            <b/>
            <sz val="9"/>
            <color indexed="81"/>
            <rFont val="Tahoma"/>
            <family val="2"/>
          </rPr>
          <t>HP:</t>
        </r>
        <r>
          <rPr>
            <sz val="9"/>
            <color indexed="81"/>
            <rFont val="Tahoma"/>
            <family val="2"/>
          </rPr>
          <t xml:space="preserve">
liste déroulante de choix </t>
        </r>
      </text>
    </comment>
  </commentList>
</comments>
</file>

<file path=xl/sharedStrings.xml><?xml version="1.0" encoding="utf-8"?>
<sst xmlns="http://schemas.openxmlformats.org/spreadsheetml/2006/main" count="534" uniqueCount="77">
  <si>
    <t>P</t>
  </si>
  <si>
    <t>Référence</t>
  </si>
  <si>
    <t>Total</t>
  </si>
  <si>
    <t>Date de naissance</t>
  </si>
  <si>
    <t>Présence (total)</t>
  </si>
  <si>
    <t>Octobre</t>
  </si>
  <si>
    <t>Novembre</t>
  </si>
  <si>
    <t>Décembre</t>
  </si>
  <si>
    <t>Lien de parenté du parent/responsable 1</t>
  </si>
  <si>
    <t>présent</t>
  </si>
  <si>
    <t>Présence</t>
  </si>
  <si>
    <t>E001</t>
  </si>
  <si>
    <t>E002</t>
  </si>
  <si>
    <t>E003</t>
  </si>
  <si>
    <t>E004</t>
  </si>
  <si>
    <t>E005</t>
  </si>
  <si>
    <t xml:space="preserve">CODE DE COULEURS </t>
  </si>
  <si>
    <t>Téléphone du parent/responsable 1 (bureau)</t>
  </si>
  <si>
    <t>E006</t>
  </si>
  <si>
    <t>E007</t>
  </si>
  <si>
    <t>E008</t>
  </si>
  <si>
    <t>E009</t>
  </si>
  <si>
    <t>E010</t>
  </si>
  <si>
    <t>E011</t>
  </si>
  <si>
    <t>Nom complet d'employer</t>
  </si>
  <si>
    <t>LISTE DES Employer</t>
  </si>
  <si>
    <t>Prénom d'employer</t>
  </si>
  <si>
    <t>Nom d'employer</t>
  </si>
  <si>
    <t>Téléphone</t>
  </si>
  <si>
    <t>Calification</t>
  </si>
  <si>
    <t>CIN N°</t>
  </si>
  <si>
    <t>CNSS N°</t>
  </si>
  <si>
    <t>FICHE DE PRÉSENCE</t>
  </si>
  <si>
    <t>Nom</t>
  </si>
  <si>
    <t>responsable 2</t>
  </si>
  <si>
    <t xml:space="preserve">N° Téléphone </t>
  </si>
  <si>
    <t>N° RIB</t>
  </si>
  <si>
    <t>Date d'embauche</t>
  </si>
  <si>
    <t xml:space="preserve">Registre de présence pour </t>
  </si>
  <si>
    <t>HEURE EXTRAT</t>
  </si>
  <si>
    <t>HS001</t>
  </si>
  <si>
    <t>HS002</t>
  </si>
  <si>
    <t>HS003</t>
  </si>
  <si>
    <t>HS004</t>
  </si>
  <si>
    <t>HS005</t>
  </si>
  <si>
    <t>HS006</t>
  </si>
  <si>
    <t>HS007</t>
  </si>
  <si>
    <t>HS008</t>
  </si>
  <si>
    <t>HS009</t>
  </si>
  <si>
    <t>HS010</t>
  </si>
  <si>
    <t>HS011</t>
  </si>
  <si>
    <t>HS012</t>
  </si>
  <si>
    <t>HS013</t>
  </si>
  <si>
    <t>A</t>
  </si>
  <si>
    <t>AB</t>
  </si>
  <si>
    <t>Abssent</t>
  </si>
  <si>
    <t>Abbsence</t>
  </si>
  <si>
    <t>N° SEMAINE</t>
  </si>
  <si>
    <t>HEURE SUP</t>
  </si>
  <si>
    <t>JOURS</t>
  </si>
  <si>
    <t>Responsable 1</t>
  </si>
  <si>
    <t>Responsable 2</t>
  </si>
  <si>
    <t xml:space="preserve">CODE Hs supplémentaires </t>
  </si>
  <si>
    <t>JOURS TR</t>
  </si>
  <si>
    <t>HS SUPP</t>
  </si>
  <si>
    <t>Présent</t>
  </si>
  <si>
    <t>Hs Sortie</t>
  </si>
  <si>
    <t>Hs Extrat</t>
  </si>
  <si>
    <t>E012</t>
  </si>
  <si>
    <t>Code Hs</t>
  </si>
  <si>
    <t>E013</t>
  </si>
  <si>
    <t>HS Dim</t>
  </si>
  <si>
    <t>E014</t>
  </si>
  <si>
    <t>HS014</t>
  </si>
  <si>
    <t>x</t>
  </si>
  <si>
    <t>y</t>
  </si>
  <si>
    <t>w</t>
  </si>
</sst>
</file>

<file path=xl/styles.xml><?xml version="1.0" encoding="utf-8"?>
<styleSheet xmlns="http://schemas.openxmlformats.org/spreadsheetml/2006/main">
  <numFmts count="16">
    <numFmt numFmtId="164" formatCode="0;0;"/>
    <numFmt numFmtId="165" formatCode="mm/dd/yy;@"/>
    <numFmt numFmtId="166" formatCode="[&lt;=9999999]###\-####;\(###\)\ ###\-####"/>
    <numFmt numFmtId="167" formatCode="0;0;;@"/>
    <numFmt numFmtId="168" formatCode="_)@"/>
    <numFmt numFmtId="170" formatCode="[$-40C]mmm\-yy"/>
    <numFmt numFmtId="171" formatCode="m/d/yyyy"/>
    <numFmt numFmtId="172" formatCode="[=0]&quot;&quot;;General"/>
    <numFmt numFmtId="173" formatCode="dd"/>
    <numFmt numFmtId="174" formatCode="ddd"/>
    <numFmt numFmtId="175" formatCode="0.0;0.0;"/>
    <numFmt numFmtId="176" formatCode=";;"/>
    <numFmt numFmtId="177" formatCode="0;;"/>
    <numFmt numFmtId="178" formatCode="0.0;;"/>
    <numFmt numFmtId="179" formatCode="[$-409]d\-mmm\-yy;@"/>
    <numFmt numFmtId="180" formatCode="0.0_ ;[Red]\-0.0\ ;;"/>
  </numFmts>
  <fonts count="48">
    <font>
      <sz val="10"/>
      <color theme="1"/>
      <name val="Century Gothic"/>
      <family val="2"/>
      <scheme val="minor"/>
    </font>
    <font>
      <sz val="11"/>
      <color theme="1"/>
      <name val="Century Gothic"/>
      <family val="2"/>
      <scheme val="minor"/>
    </font>
    <font>
      <sz val="10"/>
      <name val="Century Gothic"/>
      <family val="2"/>
    </font>
    <font>
      <b/>
      <sz val="12"/>
      <name val="Arial"/>
      <family val="2"/>
    </font>
    <font>
      <sz val="9"/>
      <name val="Century Gothic"/>
      <family val="2"/>
    </font>
    <font>
      <b/>
      <sz val="20"/>
      <name val="Century Gothic"/>
      <family val="1"/>
      <scheme val="major"/>
    </font>
    <font>
      <sz val="16"/>
      <name val="Century Gothic"/>
      <family val="1"/>
      <scheme val="major"/>
    </font>
    <font>
      <b/>
      <sz val="8"/>
      <color theme="1" tint="0.14996795556505021"/>
      <name val="Century Gothic"/>
      <family val="1"/>
      <scheme val="minor"/>
    </font>
    <font>
      <sz val="8"/>
      <name val="Century Gothic"/>
      <family val="1"/>
      <scheme val="minor"/>
    </font>
    <font>
      <b/>
      <sz val="8"/>
      <color theme="1" tint="0.14996795556505021"/>
      <name val="Century Gothic"/>
      <family val="2"/>
      <scheme val="minor"/>
    </font>
    <font>
      <sz val="8"/>
      <name val="Century Gothic"/>
      <family val="2"/>
      <scheme val="minor"/>
    </font>
    <font>
      <sz val="9"/>
      <name val="Century Gothic"/>
      <family val="1"/>
      <scheme val="major"/>
    </font>
    <font>
      <b/>
      <sz val="8"/>
      <color theme="0"/>
      <name val="Century Gothic"/>
      <family val="1"/>
      <scheme val="major"/>
    </font>
    <font>
      <sz val="9"/>
      <color theme="0"/>
      <name val="Century Gothic"/>
      <family val="1"/>
      <scheme val="major"/>
    </font>
    <font>
      <b/>
      <sz val="9"/>
      <color theme="0"/>
      <name val="Century Gothic"/>
      <family val="1"/>
      <scheme val="major"/>
    </font>
    <font>
      <sz val="10"/>
      <name val="Century Gothic"/>
      <family val="2"/>
      <scheme val="minor"/>
    </font>
    <font>
      <b/>
      <sz val="12"/>
      <name val="Century Gothic"/>
      <family val="2"/>
      <scheme val="minor"/>
    </font>
    <font>
      <b/>
      <sz val="22"/>
      <color theme="0"/>
      <name val="Century Gothic"/>
      <family val="2"/>
      <scheme val="major"/>
    </font>
    <font>
      <b/>
      <sz val="16"/>
      <color theme="0"/>
      <name val="Century Gothic"/>
      <family val="2"/>
      <scheme val="minor"/>
    </font>
    <font>
      <sz val="9"/>
      <name val="Century Gothic"/>
      <family val="2"/>
      <scheme val="minor"/>
    </font>
    <font>
      <sz val="10"/>
      <color theme="1"/>
      <name val="Century Gothic"/>
      <family val="2"/>
      <scheme val="major"/>
    </font>
    <font>
      <b/>
      <sz val="11"/>
      <color indexed="9"/>
      <name val="Century Gothic"/>
      <family val="1"/>
      <scheme val="major"/>
    </font>
    <font>
      <sz val="9"/>
      <color theme="1"/>
      <name val="Century Gothic"/>
      <family val="2"/>
      <scheme val="minor"/>
    </font>
    <font>
      <b/>
      <sz val="18"/>
      <color theme="0"/>
      <name val="Century Gothic"/>
      <family val="2"/>
      <scheme val="minor"/>
    </font>
    <font>
      <b/>
      <sz val="16"/>
      <color theme="0"/>
      <name val="Century Gothic"/>
      <family val="1"/>
      <scheme val="major"/>
    </font>
    <font>
      <sz val="8"/>
      <color theme="1"/>
      <name val="Century Gothic"/>
      <family val="2"/>
      <scheme val="minor"/>
    </font>
    <font>
      <b/>
      <sz val="16"/>
      <color theme="0"/>
      <name val="Century Gothic"/>
      <family val="2"/>
      <scheme val="major"/>
    </font>
    <font>
      <b/>
      <i/>
      <sz val="14"/>
      <color theme="0"/>
      <name val="Century Gothic"/>
      <family val="2"/>
      <scheme val="major"/>
    </font>
    <font>
      <sz val="12"/>
      <color theme="3"/>
      <name val="Century Gothic"/>
      <family val="2"/>
      <scheme val="minor"/>
    </font>
    <font>
      <b/>
      <sz val="9"/>
      <color theme="4" tint="-0.499984740745262"/>
      <name val="Century Gothic"/>
      <family val="1"/>
      <scheme val="major"/>
    </font>
    <font>
      <sz val="9"/>
      <name val="Century Gothic"/>
      <family val="1"/>
      <scheme val="minor"/>
    </font>
    <font>
      <sz val="9"/>
      <color theme="3" tint="-0.249977111117893"/>
      <name val="Century Gothic"/>
      <family val="1"/>
      <scheme val="major"/>
    </font>
    <font>
      <sz val="9"/>
      <color theme="3" tint="-0.249977111117893"/>
      <name val="Century Gothic"/>
      <family val="1"/>
      <scheme val="minor"/>
    </font>
    <font>
      <b/>
      <sz val="8"/>
      <name val="Century Gothic"/>
      <family val="2"/>
      <scheme val="major"/>
    </font>
    <font>
      <sz val="9"/>
      <name val="Century Gothic"/>
      <family val="3"/>
      <charset val="136"/>
      <scheme val="minor"/>
    </font>
    <font>
      <sz val="8"/>
      <name val="Arial"/>
      <family val="2"/>
    </font>
    <font>
      <sz val="10"/>
      <name val="Arial"/>
      <family val="2"/>
    </font>
    <font>
      <sz val="11"/>
      <color rgb="FF006100"/>
      <name val="Century Gothic"/>
      <family val="2"/>
      <scheme val="minor"/>
    </font>
    <font>
      <b/>
      <sz val="11"/>
      <color theme="0"/>
      <name val="Century Gothic"/>
      <family val="2"/>
      <scheme val="minor"/>
    </font>
    <font>
      <sz val="8"/>
      <name val="Century Gothic"/>
      <family val="2"/>
      <scheme val="major"/>
    </font>
    <font>
      <sz val="10"/>
      <name val="Century Gothic"/>
      <family val="2"/>
      <scheme val="major"/>
    </font>
    <font>
      <i/>
      <strike/>
      <outline/>
      <shadow/>
      <sz val="10"/>
      <color theme="1"/>
      <name val="Century Gothic"/>
      <family val="2"/>
      <scheme val="major"/>
    </font>
    <font>
      <sz val="11"/>
      <name val="Century Gothic"/>
      <family val="2"/>
      <scheme val="minor"/>
    </font>
    <font>
      <sz val="9"/>
      <color indexed="81"/>
      <name val="Tahoma"/>
      <family val="2"/>
    </font>
    <font>
      <b/>
      <sz val="9"/>
      <color indexed="81"/>
      <name val="Tahoma"/>
      <family val="2"/>
    </font>
    <font>
      <sz val="12"/>
      <name val="Century Gothic"/>
      <family val="2"/>
      <scheme val="minor"/>
    </font>
    <font>
      <b/>
      <sz val="9"/>
      <color theme="1" tint="0.14996795556505021"/>
      <name val="Century Gothic"/>
      <family val="2"/>
      <scheme val="major"/>
    </font>
    <font>
      <sz val="8"/>
      <name val="Arial"/>
    </font>
  </fonts>
  <fills count="20">
    <fill>
      <patternFill patternType="none"/>
    </fill>
    <fill>
      <patternFill patternType="gray125"/>
    </fill>
    <fill>
      <patternFill patternType="solid">
        <fgColor theme="4" tint="0.79998168889431442"/>
        <bgColor indexed="64"/>
      </patternFill>
    </fill>
    <fill>
      <patternFill patternType="solid">
        <fgColor theme="4" tint="0.79998168889431442"/>
        <bgColor indexed="65"/>
      </patternFill>
    </fill>
    <fill>
      <patternFill patternType="solid">
        <fgColor theme="5" tint="0.79998168889431442"/>
        <bgColor indexed="65"/>
      </patternFill>
    </fill>
    <fill>
      <patternFill patternType="solid">
        <fgColor theme="0"/>
      </patternFill>
    </fill>
    <fill>
      <patternFill patternType="lightUp">
        <fgColor theme="0" tint="-0.34998626667073579"/>
        <bgColor indexed="65"/>
      </patternFill>
    </fill>
    <fill>
      <patternFill patternType="solid">
        <fgColor theme="4"/>
        <bgColor indexed="64"/>
      </patternFill>
    </fill>
    <fill>
      <patternFill patternType="solid">
        <fgColor theme="6"/>
        <bgColor indexed="64"/>
      </patternFill>
    </fill>
    <fill>
      <patternFill patternType="solid">
        <fgColor theme="5"/>
        <bgColor indexed="64"/>
      </patternFill>
    </fill>
    <fill>
      <patternFill patternType="solid">
        <fgColor theme="7"/>
        <bgColor indexed="64"/>
      </patternFill>
    </fill>
    <fill>
      <patternFill patternType="solid">
        <fgColor indexed="41"/>
        <bgColor indexed="64"/>
      </patternFill>
    </fill>
    <fill>
      <patternFill patternType="solid">
        <fgColor rgb="FFC6EFCE"/>
      </patternFill>
    </fill>
    <fill>
      <patternFill patternType="solid">
        <fgColor rgb="FFA5A5A5"/>
      </patternFill>
    </fill>
    <fill>
      <patternFill patternType="solid">
        <fgColor rgb="FF92D050"/>
        <bgColor indexed="64"/>
      </patternFill>
    </fill>
    <fill>
      <patternFill patternType="solid">
        <fgColor rgb="FFFFC000"/>
        <bgColor indexed="64"/>
      </patternFill>
    </fill>
    <fill>
      <patternFill patternType="solid">
        <fgColor theme="4" tint="0.59999389629810485"/>
        <bgColor indexed="64"/>
      </patternFill>
    </fill>
    <fill>
      <patternFill patternType="solid">
        <fgColor rgb="FF73B2D1"/>
        <bgColor indexed="64"/>
      </patternFill>
    </fill>
    <fill>
      <patternFill patternType="solid">
        <fgColor rgb="FF99FF99"/>
        <bgColor indexed="64"/>
      </patternFill>
    </fill>
    <fill>
      <patternFill patternType="solid">
        <fgColor rgb="FFFFFF00"/>
        <bgColor indexed="64"/>
      </patternFill>
    </fill>
  </fills>
  <borders count="61">
    <border>
      <left/>
      <right/>
      <top/>
      <bottom/>
      <diagonal/>
    </border>
    <border>
      <left style="thin">
        <color theme="3"/>
      </left>
      <right style="thin">
        <color theme="3"/>
      </right>
      <top style="thin">
        <color theme="3"/>
      </top>
      <bottom style="thin">
        <color theme="3"/>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style="thin">
        <color theme="0" tint="-0.34998626667073579"/>
      </right>
      <top/>
      <bottom style="thin">
        <color theme="0" tint="-0.34998626667073579"/>
      </bottom>
      <diagonal/>
    </border>
    <border>
      <left style="thin">
        <color theme="3"/>
      </left>
      <right/>
      <top style="thin">
        <color theme="3"/>
      </top>
      <bottom style="thin">
        <color theme="3"/>
      </bottom>
      <diagonal/>
    </border>
    <border>
      <left style="thin">
        <color theme="3" tint="0.59996337778862885"/>
      </left>
      <right style="thin">
        <color theme="3" tint="0.59996337778862885"/>
      </right>
      <top style="thin">
        <color theme="3" tint="0.59996337778862885"/>
      </top>
      <bottom style="thin">
        <color theme="3" tint="0.59996337778862885"/>
      </bottom>
      <diagonal/>
    </border>
    <border>
      <left style="thin">
        <color theme="3" tint="0.59996337778862885"/>
      </left>
      <right/>
      <top style="thin">
        <color theme="3" tint="0.59996337778862885"/>
      </top>
      <bottom style="thin">
        <color theme="3" tint="0.59996337778862885"/>
      </bottom>
      <diagonal/>
    </border>
    <border>
      <left/>
      <right style="thin">
        <color theme="3" tint="0.59996337778862885"/>
      </right>
      <top style="thin">
        <color theme="3" tint="0.59996337778862885"/>
      </top>
      <bottom style="thin">
        <color theme="3" tint="0.59996337778862885"/>
      </bottom>
      <diagonal/>
    </border>
    <border>
      <left/>
      <right/>
      <top/>
      <bottom style="medium">
        <color theme="4" tint="-0.499984740745262"/>
      </bottom>
      <diagonal/>
    </border>
    <border>
      <left/>
      <right style="thin">
        <color theme="0" tint="-0.34998626667073579"/>
      </right>
      <top/>
      <bottom style="medium">
        <color theme="4" tint="-0.499984740745262"/>
      </bottom>
      <diagonal/>
    </border>
    <border>
      <left style="thin">
        <color theme="3" tint="0.59996337778862885"/>
      </left>
      <right style="thin">
        <color theme="3" tint="0.59996337778862885"/>
      </right>
      <top style="thin">
        <color theme="3" tint="0.59996337778862885"/>
      </top>
      <bottom/>
      <diagonal/>
    </border>
    <border>
      <left/>
      <right/>
      <top style="thin">
        <color theme="3" tint="0.59996337778862885"/>
      </top>
      <bottom style="thin">
        <color theme="3" tint="0.59996337778862885"/>
      </bottom>
      <diagonal/>
    </border>
    <border>
      <left style="thin">
        <color theme="3"/>
      </left>
      <right style="thin">
        <color theme="3"/>
      </right>
      <top style="medium">
        <color theme="3"/>
      </top>
      <bottom style="thin">
        <color theme="3"/>
      </bottom>
      <diagonal/>
    </border>
    <border>
      <left/>
      <right style="thin">
        <color theme="3" tint="0.59996337778862885"/>
      </right>
      <top/>
      <bottom style="thin">
        <color theme="3" tint="0.59996337778862885"/>
      </bottom>
      <diagonal/>
    </border>
    <border>
      <left style="thin">
        <color indexed="64"/>
      </left>
      <right style="thin">
        <color indexed="64"/>
      </right>
      <top style="thin">
        <color indexed="64"/>
      </top>
      <bottom style="thin">
        <color indexed="64"/>
      </bottom>
      <diagonal/>
    </border>
    <border>
      <left/>
      <right/>
      <top style="medium">
        <color theme="3"/>
      </top>
      <bottom style="thin">
        <color theme="3"/>
      </bottom>
      <diagonal/>
    </border>
    <border>
      <left style="double">
        <color rgb="FF3F3F3F"/>
      </left>
      <right style="double">
        <color rgb="FF3F3F3F"/>
      </right>
      <top style="double">
        <color rgb="FF3F3F3F"/>
      </top>
      <bottom style="double">
        <color rgb="FF3F3F3F"/>
      </bottom>
      <diagonal/>
    </border>
    <border>
      <left style="thin">
        <color theme="0" tint="-0.34998626667073579"/>
      </left>
      <right/>
      <top/>
      <bottom style="medium">
        <color theme="4" tint="-0.499984740745262"/>
      </bottom>
      <diagonal/>
    </border>
    <border>
      <left/>
      <right/>
      <top/>
      <bottom style="thin">
        <color theme="3"/>
      </bottom>
      <diagonal/>
    </border>
    <border>
      <left/>
      <right style="thin">
        <color theme="3"/>
      </right>
      <top style="thin">
        <color theme="3"/>
      </top>
      <bottom/>
      <diagonal/>
    </border>
    <border>
      <left style="thin">
        <color indexed="64"/>
      </left>
      <right/>
      <top style="thin">
        <color indexed="64"/>
      </top>
      <bottom style="thin">
        <color indexed="64"/>
      </bottom>
      <diagonal/>
    </border>
    <border>
      <left style="double">
        <color rgb="FF3F3F3F"/>
      </left>
      <right/>
      <top style="double">
        <color rgb="FF3F3F3F"/>
      </top>
      <bottom style="double">
        <color rgb="FF3F3F3F"/>
      </bottom>
      <diagonal/>
    </border>
    <border>
      <left style="thin">
        <color theme="3"/>
      </left>
      <right style="thin">
        <color theme="3"/>
      </right>
      <top style="double">
        <color rgb="FF3F3F3F"/>
      </top>
      <bottom style="thin">
        <color theme="3"/>
      </bottom>
      <diagonal/>
    </border>
    <border>
      <left style="double">
        <color rgb="FF3F3F3F"/>
      </left>
      <right style="thin">
        <color theme="3"/>
      </right>
      <top style="double">
        <color rgb="FF3F3F3F"/>
      </top>
      <bottom style="thin">
        <color theme="3"/>
      </bottom>
      <diagonal/>
    </border>
    <border>
      <left style="thin">
        <color theme="3"/>
      </left>
      <right style="double">
        <color rgb="FF3F3F3F"/>
      </right>
      <top style="double">
        <color rgb="FF3F3F3F"/>
      </top>
      <bottom style="thin">
        <color theme="3"/>
      </bottom>
      <diagonal/>
    </border>
    <border>
      <left style="thin">
        <color indexed="64"/>
      </left>
      <right style="double">
        <color rgb="FF3F3F3F"/>
      </right>
      <top style="thin">
        <color indexed="64"/>
      </top>
      <bottom style="thin">
        <color indexed="64"/>
      </bottom>
      <diagonal/>
    </border>
    <border>
      <left style="thin">
        <color theme="0" tint="-0.34998626667073579"/>
      </left>
      <right style="double">
        <color rgb="FF3F3F3F"/>
      </right>
      <top style="thin">
        <color theme="0" tint="-0.34998626667073579"/>
      </top>
      <bottom style="thin">
        <color theme="0" tint="-0.34998626667073579"/>
      </bottom>
      <diagonal/>
    </border>
    <border>
      <left style="double">
        <color rgb="FF3F3F3F"/>
      </left>
      <right style="thin">
        <color theme="3" tint="0.59996337778862885"/>
      </right>
      <top/>
      <bottom style="thin">
        <color theme="3" tint="0.59996337778862885"/>
      </bottom>
      <diagonal/>
    </border>
    <border>
      <left style="double">
        <color rgb="FF3F3F3F"/>
      </left>
      <right style="thin">
        <color theme="3" tint="0.59996337778862885"/>
      </right>
      <top/>
      <bottom style="double">
        <color rgb="FF3F3F3F"/>
      </bottom>
      <diagonal/>
    </border>
    <border>
      <left/>
      <right style="thin">
        <color theme="3" tint="0.59996337778862885"/>
      </right>
      <top/>
      <bottom style="double">
        <color rgb="FF3F3F3F"/>
      </bottom>
      <diagonal/>
    </border>
    <border>
      <left style="thin">
        <color theme="0" tint="-0.34998626667073579"/>
      </left>
      <right style="double">
        <color rgb="FF3F3F3F"/>
      </right>
      <top style="thin">
        <color theme="0" tint="-0.34998626667073579"/>
      </top>
      <bottom style="double">
        <color rgb="FF3F3F3F"/>
      </bottom>
      <diagonal/>
    </border>
    <border>
      <left/>
      <right style="thin">
        <color theme="3"/>
      </right>
      <top style="thin">
        <color theme="3"/>
      </top>
      <bottom style="thin">
        <color theme="3"/>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double">
        <color rgb="FF3F3F3F"/>
      </left>
      <right style="thin">
        <color theme="3" tint="0.59996337778862885"/>
      </right>
      <top style="double">
        <color rgb="FF3F3F3F"/>
      </top>
      <bottom style="thin">
        <color theme="3" tint="0.59996337778862885"/>
      </bottom>
      <diagonal/>
    </border>
    <border>
      <left/>
      <right style="double">
        <color rgb="FF3F3F3F"/>
      </right>
      <top style="double">
        <color rgb="FF3F3F3F"/>
      </top>
      <bottom style="thin">
        <color theme="3" tint="0.59996337778862885"/>
      </bottom>
      <diagonal/>
    </border>
    <border>
      <left/>
      <right style="double">
        <color rgb="FF3F3F3F"/>
      </right>
      <top/>
      <bottom style="thin">
        <color theme="3" tint="0.59996337778862885"/>
      </bottom>
      <diagonal/>
    </border>
    <border>
      <left/>
      <right style="double">
        <color rgb="FF3F3F3F"/>
      </right>
      <top/>
      <bottom style="double">
        <color rgb="FF3F3F3F"/>
      </bottom>
      <diagonal/>
    </border>
    <border>
      <left/>
      <right/>
      <top style="thin">
        <color theme="3"/>
      </top>
      <bottom/>
      <diagonal/>
    </border>
    <border>
      <left style="thin">
        <color indexed="64"/>
      </left>
      <right/>
      <top style="thin">
        <color indexed="64"/>
      </top>
      <bottom/>
      <diagonal/>
    </border>
    <border>
      <left style="double">
        <color rgb="FF3F3F3F"/>
      </left>
      <right style="thin">
        <color indexed="64"/>
      </right>
      <top style="thin">
        <color indexed="64"/>
      </top>
      <bottom/>
      <diagonal/>
    </border>
    <border>
      <left style="thin">
        <color indexed="64"/>
      </left>
      <right style="double">
        <color rgb="FF3F3F3F"/>
      </right>
      <top style="thin">
        <color indexed="64"/>
      </top>
      <bottom/>
      <diagonal/>
    </border>
    <border>
      <left style="thin">
        <color indexed="64"/>
      </left>
      <right style="thin">
        <color indexed="64"/>
      </right>
      <top style="double">
        <color rgb="FF3F3F3F"/>
      </top>
      <bottom style="thin">
        <color indexed="64"/>
      </bottom>
      <diagonal/>
    </border>
    <border>
      <left style="thin">
        <color theme="0" tint="-0.34998626667073579"/>
      </left>
      <right style="double">
        <color rgb="FF3F3F3F"/>
      </right>
      <top style="double">
        <color rgb="FF3F3F3F"/>
      </top>
      <bottom style="thin">
        <color theme="0" tint="-0.34998626667073579"/>
      </bottom>
      <diagonal/>
    </border>
    <border>
      <left/>
      <right style="thin">
        <color theme="3" tint="0.59996337778862885"/>
      </right>
      <top style="double">
        <color rgb="FF3F3F3F"/>
      </top>
      <bottom style="thin">
        <color theme="3" tint="0.59996337778862885"/>
      </bottom>
      <diagonal/>
    </border>
    <border>
      <left style="thin">
        <color indexed="64"/>
      </left>
      <right style="thin">
        <color indexed="64"/>
      </right>
      <top style="thin">
        <color indexed="64"/>
      </top>
      <bottom style="double">
        <color rgb="FF3F3F3F"/>
      </bottom>
      <diagonal/>
    </border>
    <border>
      <left style="double">
        <color rgb="FF3F3F3F"/>
      </left>
      <right/>
      <top style="double">
        <color rgb="FF3F3F3F"/>
      </top>
      <bottom style="thin">
        <color theme="0" tint="-0.34998626667073579"/>
      </bottom>
      <diagonal/>
    </border>
    <border>
      <left style="thin">
        <color indexed="64"/>
      </left>
      <right style="double">
        <color rgb="FF3F3F3F"/>
      </right>
      <top style="double">
        <color rgb="FF3F3F3F"/>
      </top>
      <bottom style="thin">
        <color indexed="64"/>
      </bottom>
      <diagonal/>
    </border>
    <border>
      <left style="double">
        <color rgb="FF3F3F3F"/>
      </left>
      <right/>
      <top style="thin">
        <color theme="0" tint="-0.34998626667073579"/>
      </top>
      <bottom style="thin">
        <color theme="0" tint="-0.34998626667073579"/>
      </bottom>
      <diagonal/>
    </border>
    <border>
      <left style="thin">
        <color indexed="64"/>
      </left>
      <right style="double">
        <color rgb="FF3F3F3F"/>
      </right>
      <top style="thin">
        <color indexed="64"/>
      </top>
      <bottom style="double">
        <color rgb="FF3F3F3F"/>
      </bottom>
      <diagonal/>
    </border>
    <border>
      <left style="double">
        <color rgb="FF3F3F3F"/>
      </left>
      <right style="thin">
        <color theme="0" tint="-0.34998626667073579"/>
      </right>
      <top style="double">
        <color rgb="FF3F3F3F"/>
      </top>
      <bottom style="thin">
        <color theme="0" tint="-0.34998626667073579"/>
      </bottom>
      <diagonal/>
    </border>
    <border>
      <left style="thin">
        <color theme="0" tint="-0.34998626667073579"/>
      </left>
      <right style="thin">
        <color theme="0" tint="-0.34998626667073579"/>
      </right>
      <top style="double">
        <color rgb="FF3F3F3F"/>
      </top>
      <bottom style="thin">
        <color theme="0" tint="-0.34998626667073579"/>
      </bottom>
      <diagonal/>
    </border>
    <border>
      <left/>
      <right/>
      <top style="double">
        <color rgb="FF3F3F3F"/>
      </top>
      <bottom style="double">
        <color rgb="FF3F3F3F"/>
      </bottom>
      <diagonal/>
    </border>
    <border>
      <left/>
      <right style="double">
        <color rgb="FF3F3F3F"/>
      </right>
      <top style="double">
        <color rgb="FF3F3F3F"/>
      </top>
      <bottom style="double">
        <color rgb="FF3F3F3F"/>
      </bottom>
      <diagonal/>
    </border>
    <border>
      <left style="thin">
        <color theme="3"/>
      </left>
      <right/>
      <top style="double">
        <color rgb="FF3F3F3F"/>
      </top>
      <bottom style="thin">
        <color theme="3"/>
      </bottom>
      <diagonal/>
    </border>
    <border>
      <left/>
      <right style="thin">
        <color indexed="64"/>
      </right>
      <top style="double">
        <color rgb="FF3F3F3F"/>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double">
        <color rgb="FF3F3F3F"/>
      </bottom>
      <diagonal/>
    </border>
    <border>
      <left style="thin">
        <color theme="3" tint="0.59996337778862885"/>
      </left>
      <right style="thin">
        <color theme="3" tint="0.59996337778862885"/>
      </right>
      <top/>
      <bottom style="thin">
        <color theme="3" tint="0.59996337778862885"/>
      </bottom>
      <diagonal/>
    </border>
    <border>
      <left style="thin">
        <color indexed="64"/>
      </left>
      <right style="thin">
        <color indexed="64"/>
      </right>
      <top/>
      <bottom/>
      <diagonal/>
    </border>
    <border>
      <left/>
      <right style="thin">
        <color indexed="64"/>
      </right>
      <top/>
      <bottom/>
      <diagonal/>
    </border>
  </borders>
  <cellStyleXfs count="15">
    <xf numFmtId="0" fontId="0" fillId="0" borderId="0"/>
    <xf numFmtId="0" fontId="17" fillId="0" borderId="0" applyNumberFormat="0" applyFill="0" applyBorder="0" applyAlignment="0" applyProtection="0"/>
    <xf numFmtId="0" fontId="7" fillId="3" borderId="2">
      <alignment vertical="center"/>
    </xf>
    <xf numFmtId="0" fontId="8" fillId="0" borderId="2">
      <alignment horizontal="left" vertical="center" wrapText="1"/>
      <protection locked="0"/>
    </xf>
    <xf numFmtId="165" fontId="8" fillId="0" borderId="2">
      <alignment horizontal="left" vertical="center" wrapText="1"/>
      <protection locked="0"/>
    </xf>
    <xf numFmtId="166" fontId="8" fillId="0" borderId="2">
      <alignment horizontal="left" vertical="center" wrapText="1"/>
      <protection locked="0"/>
    </xf>
    <xf numFmtId="0" fontId="9" fillId="4" borderId="3" applyBorder="0">
      <alignment horizontal="center" vertical="center"/>
    </xf>
    <xf numFmtId="1" fontId="9" fillId="4" borderId="2">
      <alignment horizontal="center" vertical="center"/>
    </xf>
    <xf numFmtId="0" fontId="10" fillId="5" borderId="2">
      <alignment horizontal="center" vertical="center"/>
      <protection locked="0"/>
    </xf>
    <xf numFmtId="0" fontId="10" fillId="6" borderId="2">
      <alignment horizontal="center" vertical="center"/>
    </xf>
    <xf numFmtId="0" fontId="18" fillId="0" borderId="0" applyNumberFormat="0" applyFill="0" applyBorder="0" applyAlignment="0" applyProtection="0"/>
    <xf numFmtId="0" fontId="28" fillId="0" borderId="0" applyNumberFormat="0" applyFill="0" applyBorder="0" applyAlignment="0" applyProtection="0"/>
    <xf numFmtId="0" fontId="36" fillId="0" borderId="0"/>
    <xf numFmtId="0" fontId="37" fillId="12" borderId="0" applyNumberFormat="0" applyBorder="0" applyAlignment="0" applyProtection="0"/>
    <xf numFmtId="0" fontId="38" fillId="13" borderId="16" applyNumberFormat="0" applyAlignment="0" applyProtection="0"/>
  </cellStyleXfs>
  <cellXfs count="204">
    <xf numFmtId="0" fontId="0" fillId="0" borderId="0" xfId="0"/>
    <xf numFmtId="0" fontId="2" fillId="0" borderId="0" xfId="0" applyFont="1" applyFill="1" applyAlignment="1">
      <alignment vertical="center"/>
    </xf>
    <xf numFmtId="0" fontId="4" fillId="0" borderId="0" xfId="0" applyFont="1"/>
    <xf numFmtId="0" fontId="4" fillId="0" borderId="0" xfId="0" applyFont="1" applyAlignment="1">
      <alignment vertical="center"/>
    </xf>
    <xf numFmtId="0" fontId="2" fillId="0" borderId="0" xfId="0" applyFont="1" applyAlignment="1">
      <alignment vertical="center"/>
    </xf>
    <xf numFmtId="0" fontId="2" fillId="0" borderId="0" xfId="0" applyFont="1" applyAlignment="1">
      <alignment horizontal="right" indent="2"/>
    </xf>
    <xf numFmtId="0" fontId="2" fillId="0" borderId="0" xfId="0" applyFont="1" applyAlignment="1">
      <alignment horizontal="center"/>
    </xf>
    <xf numFmtId="0" fontId="2" fillId="0" borderId="0" xfId="0" applyFont="1"/>
    <xf numFmtId="0" fontId="0" fillId="0" borderId="0" xfId="0" applyProtection="1"/>
    <xf numFmtId="0" fontId="0" fillId="0" borderId="0" xfId="0" applyFont="1" applyBorder="1" applyAlignment="1">
      <alignment vertical="center"/>
    </xf>
    <xf numFmtId="0" fontId="15" fillId="0" borderId="0" xfId="0" applyFont="1" applyFill="1" applyAlignment="1">
      <alignment vertical="center"/>
    </xf>
    <xf numFmtId="0" fontId="16" fillId="0" borderId="0" xfId="0" applyFont="1" applyBorder="1" applyAlignment="1">
      <alignment vertical="center"/>
    </xf>
    <xf numFmtId="0" fontId="16" fillId="0" borderId="0" xfId="0" applyFont="1" applyBorder="1" applyAlignment="1">
      <alignment horizontal="right" vertical="center"/>
    </xf>
    <xf numFmtId="0" fontId="15" fillId="0" borderId="0" xfId="0" applyFont="1" applyFill="1" applyAlignment="1">
      <alignment horizontal="center" vertical="center"/>
    </xf>
    <xf numFmtId="0" fontId="2" fillId="7" borderId="0" xfId="0" applyFont="1" applyFill="1" applyAlignment="1">
      <alignment vertical="center"/>
    </xf>
    <xf numFmtId="0" fontId="0" fillId="7" borderId="0" xfId="0" applyFill="1" applyBorder="1" applyAlignment="1">
      <alignment vertical="center"/>
    </xf>
    <xf numFmtId="0" fontId="3" fillId="7" borderId="0" xfId="0" applyFont="1" applyFill="1" applyBorder="1" applyAlignment="1">
      <alignment vertical="center"/>
    </xf>
    <xf numFmtId="0" fontId="2" fillId="7" borderId="0" xfId="0" applyFont="1" applyFill="1" applyAlignment="1">
      <alignment horizontal="center" vertical="center"/>
    </xf>
    <xf numFmtId="0" fontId="19" fillId="0" borderId="0" xfId="0" applyFont="1" applyFill="1" applyAlignment="1">
      <alignment horizontal="right" vertical="center"/>
    </xf>
    <xf numFmtId="0" fontId="22" fillId="0" borderId="0" xfId="0" applyFont="1" applyBorder="1" applyAlignment="1">
      <alignment vertical="center"/>
    </xf>
    <xf numFmtId="0" fontId="22" fillId="0" borderId="0" xfId="0" applyFont="1" applyAlignment="1">
      <alignment vertical="center"/>
    </xf>
    <xf numFmtId="0" fontId="5" fillId="7" borderId="0" xfId="0" applyFont="1" applyFill="1" applyBorder="1" applyAlignment="1" applyProtection="1">
      <alignment vertical="center"/>
    </xf>
    <xf numFmtId="0" fontId="6" fillId="7" borderId="0" xfId="0" applyFont="1" applyFill="1" applyBorder="1" applyAlignment="1" applyProtection="1">
      <alignment horizontal="right" vertical="center"/>
    </xf>
    <xf numFmtId="0" fontId="0" fillId="7" borderId="0" xfId="0" applyFill="1" applyProtection="1"/>
    <xf numFmtId="0" fontId="17" fillId="7" borderId="0" xfId="1" applyFill="1" applyBorder="1" applyAlignment="1" applyProtection="1">
      <alignment vertical="center"/>
    </xf>
    <xf numFmtId="167" fontId="8" fillId="0" borderId="0" xfId="3" applyNumberFormat="1" applyBorder="1" applyAlignment="1" applyProtection="1">
      <alignment horizontal="left" vertical="center" wrapText="1" indent="1"/>
    </xf>
    <xf numFmtId="166" fontId="8" fillId="0" borderId="0" xfId="5" applyBorder="1" applyAlignment="1" applyProtection="1">
      <alignment horizontal="left" vertical="center" wrapText="1" indent="1"/>
    </xf>
    <xf numFmtId="0" fontId="22" fillId="0" borderId="0" xfId="0" applyFont="1" applyAlignment="1">
      <alignment horizontal="left" vertical="center"/>
    </xf>
    <xf numFmtId="0" fontId="25" fillId="0" borderId="0" xfId="0" applyFont="1"/>
    <xf numFmtId="167" fontId="10" fillId="0" borderId="0" xfId="3" applyNumberFormat="1" applyFont="1" applyBorder="1" applyAlignment="1" applyProtection="1">
      <alignment horizontal="left" vertical="center" wrapText="1" indent="1"/>
    </xf>
    <xf numFmtId="166" fontId="10" fillId="0" borderId="0" xfId="5" applyFont="1" applyBorder="1" applyAlignment="1" applyProtection="1">
      <alignment horizontal="left" vertical="center" wrapText="1" indent="1"/>
    </xf>
    <xf numFmtId="167" fontId="26" fillId="7" borderId="0" xfId="1" applyNumberFormat="1" applyFont="1" applyFill="1" applyBorder="1" applyAlignment="1" applyProtection="1">
      <alignment vertical="center"/>
    </xf>
    <xf numFmtId="0" fontId="27" fillId="7" borderId="0" xfId="1" applyFont="1" applyFill="1" applyBorder="1" applyAlignment="1" applyProtection="1">
      <alignment horizontal="left" vertical="center" indent="1"/>
    </xf>
    <xf numFmtId="0" fontId="0" fillId="0" borderId="0" xfId="0" applyAlignment="1">
      <alignment horizontal="center" vertical="center" wrapText="1"/>
    </xf>
    <xf numFmtId="168" fontId="29" fillId="2" borderId="6" xfId="2" applyNumberFormat="1" applyFont="1" applyFill="1" applyBorder="1" applyAlignment="1" applyProtection="1">
      <alignment vertical="center"/>
    </xf>
    <xf numFmtId="168" fontId="29" fillId="2" borderId="7" xfId="2" applyNumberFormat="1" applyFont="1" applyFill="1" applyBorder="1" applyAlignment="1" applyProtection="1">
      <alignment vertical="center"/>
    </xf>
    <xf numFmtId="164" fontId="32" fillId="0" borderId="5" xfId="8" applyNumberFormat="1" applyFont="1" applyFill="1" applyBorder="1" applyProtection="1">
      <alignment horizontal="center" vertical="center"/>
    </xf>
    <xf numFmtId="164" fontId="31" fillId="2" borderId="5" xfId="0" applyNumberFormat="1" applyFont="1" applyFill="1" applyBorder="1" applyAlignment="1" applyProtection="1">
      <alignment horizontal="center" vertical="center"/>
    </xf>
    <xf numFmtId="0" fontId="17" fillId="7" borderId="0" xfId="1" applyNumberFormat="1" applyFill="1" applyBorder="1" applyAlignment="1">
      <alignment vertical="center"/>
    </xf>
    <xf numFmtId="170" fontId="21" fillId="7" borderId="4" xfId="0" applyNumberFormat="1" applyFont="1" applyFill="1" applyBorder="1" applyAlignment="1">
      <alignment horizontal="left" vertical="center"/>
    </xf>
    <xf numFmtId="167" fontId="30" fillId="0" borderId="11" xfId="3" applyNumberFormat="1" applyFont="1" applyBorder="1" applyAlignment="1" applyProtection="1">
      <alignment vertical="center" wrapText="1"/>
    </xf>
    <xf numFmtId="174" fontId="13" fillId="7" borderId="1" xfId="0" applyNumberFormat="1" applyFont="1" applyFill="1" applyBorder="1" applyAlignment="1">
      <alignment horizontal="center"/>
    </xf>
    <xf numFmtId="0" fontId="0" fillId="2" borderId="12" xfId="0" applyFont="1" applyFill="1" applyBorder="1" applyAlignment="1">
      <alignment vertical="center"/>
    </xf>
    <xf numFmtId="0" fontId="24" fillId="7" borderId="0" xfId="0" applyFont="1" applyFill="1" applyBorder="1" applyAlignment="1" applyProtection="1">
      <alignment horizontal="center" vertical="center"/>
    </xf>
    <xf numFmtId="0" fontId="24" fillId="7" borderId="8" xfId="0" applyFont="1" applyFill="1" applyBorder="1" applyAlignment="1" applyProtection="1">
      <alignment horizontal="center" vertical="center"/>
    </xf>
    <xf numFmtId="172" fontId="35" fillId="0" borderId="0" xfId="12" applyNumberFormat="1" applyFont="1" applyFill="1" applyAlignment="1" applyProtection="1">
      <alignment horizontal="center" vertical="center"/>
    </xf>
    <xf numFmtId="172" fontId="35" fillId="0" borderId="0" xfId="12" applyNumberFormat="1" applyFont="1" applyFill="1" applyBorder="1" applyAlignment="1" applyProtection="1">
      <alignment horizontal="center" vertical="center"/>
    </xf>
    <xf numFmtId="49" fontId="0" fillId="2" borderId="15" xfId="0" applyNumberFormat="1" applyFont="1" applyFill="1" applyBorder="1" applyAlignment="1">
      <alignment horizontal="center" vertical="center"/>
    </xf>
    <xf numFmtId="0" fontId="0" fillId="0" borderId="0" xfId="0" applyAlignment="1">
      <alignment horizontal="center" vertical="center"/>
    </xf>
    <xf numFmtId="49" fontId="2" fillId="0" borderId="0" xfId="0" applyNumberFormat="1" applyFont="1" applyAlignment="1">
      <alignment horizontal="center" vertical="center"/>
    </xf>
    <xf numFmtId="0" fontId="22" fillId="14" borderId="0" xfId="0" applyFont="1" applyFill="1" applyBorder="1" applyAlignment="1">
      <alignment horizontal="center" vertical="center"/>
    </xf>
    <xf numFmtId="0" fontId="22" fillId="15" borderId="0" xfId="0" applyFont="1" applyFill="1" applyBorder="1" applyAlignment="1">
      <alignment horizontal="center" vertical="center"/>
    </xf>
    <xf numFmtId="0" fontId="0" fillId="16" borderId="0" xfId="0" applyFill="1" applyAlignment="1" applyProtection="1">
      <alignment horizontal="center"/>
    </xf>
    <xf numFmtId="0" fontId="11" fillId="7" borderId="19" xfId="0" applyFont="1" applyFill="1" applyBorder="1" applyAlignment="1">
      <alignment horizontal="center" vertical="center"/>
    </xf>
    <xf numFmtId="0" fontId="4" fillId="0" borderId="14" xfId="0" applyFont="1" applyBorder="1" applyAlignment="1">
      <alignment horizontal="center" vertical="center"/>
    </xf>
    <xf numFmtId="175" fontId="0" fillId="16" borderId="0" xfId="0" applyNumberFormat="1" applyFill="1" applyAlignment="1" applyProtection="1">
      <alignment horizontal="center"/>
    </xf>
    <xf numFmtId="167" fontId="20" fillId="0" borderId="13" xfId="0" applyNumberFormat="1" applyFont="1" applyFill="1" applyBorder="1" applyAlignment="1">
      <alignment horizontal="center" vertical="center"/>
    </xf>
    <xf numFmtId="0" fontId="42" fillId="17" borderId="16" xfId="14" applyFont="1" applyFill="1" applyAlignment="1" applyProtection="1">
      <alignment horizontal="center" vertical="center" wrapText="1"/>
      <protection locked="0"/>
    </xf>
    <xf numFmtId="0" fontId="0" fillId="0" borderId="18" xfId="0" applyBorder="1" applyAlignment="1">
      <alignment vertical="center"/>
    </xf>
    <xf numFmtId="174" fontId="13" fillId="7" borderId="22" xfId="0" applyNumberFormat="1" applyFont="1" applyFill="1" applyBorder="1" applyAlignment="1">
      <alignment horizontal="center"/>
    </xf>
    <xf numFmtId="174" fontId="13" fillId="7" borderId="4" xfId="0" applyNumberFormat="1" applyFont="1" applyFill="1" applyBorder="1" applyAlignment="1">
      <alignment horizontal="center"/>
    </xf>
    <xf numFmtId="174" fontId="13" fillId="7" borderId="23" xfId="0" applyNumberFormat="1" applyFont="1" applyFill="1" applyBorder="1" applyAlignment="1">
      <alignment horizontal="center"/>
    </xf>
    <xf numFmtId="174" fontId="13" fillId="7" borderId="24" xfId="0" applyNumberFormat="1" applyFont="1" applyFill="1" applyBorder="1" applyAlignment="1">
      <alignment horizontal="center"/>
    </xf>
    <xf numFmtId="167" fontId="20" fillId="0" borderId="27" xfId="0" applyNumberFormat="1" applyFont="1" applyFill="1" applyBorder="1" applyAlignment="1">
      <alignment horizontal="center" vertical="center"/>
    </xf>
    <xf numFmtId="164" fontId="20" fillId="0" borderId="27" xfId="0" applyNumberFormat="1" applyFont="1" applyFill="1" applyBorder="1" applyAlignment="1">
      <alignment horizontal="center" vertical="center"/>
    </xf>
    <xf numFmtId="0" fontId="10" fillId="6" borderId="30" xfId="9" applyBorder="1">
      <alignment horizontal="center" vertical="center"/>
    </xf>
    <xf numFmtId="174" fontId="13" fillId="7" borderId="31" xfId="0" applyNumberFormat="1" applyFont="1" applyFill="1" applyBorder="1" applyAlignment="1">
      <alignment horizontal="center"/>
    </xf>
    <xf numFmtId="173" fontId="35" fillId="11" borderId="32" xfId="0" applyNumberFormat="1" applyFont="1" applyFill="1" applyBorder="1" applyAlignment="1">
      <alignment horizontal="center" vertical="center" wrapText="1"/>
    </xf>
    <xf numFmtId="173" fontId="35" fillId="11" borderId="33" xfId="0" applyNumberFormat="1" applyFont="1" applyFill="1" applyBorder="1" applyAlignment="1">
      <alignment horizontal="center" vertical="center" wrapText="1"/>
    </xf>
    <xf numFmtId="164" fontId="20" fillId="0" borderId="34" xfId="0" applyNumberFormat="1" applyFont="1" applyFill="1" applyBorder="1" applyAlignment="1">
      <alignment horizontal="center" vertical="center"/>
    </xf>
    <xf numFmtId="164" fontId="20" fillId="0" borderId="35" xfId="0" applyNumberFormat="1" applyFont="1" applyFill="1" applyBorder="1" applyAlignment="1">
      <alignment horizontal="center" vertical="center"/>
    </xf>
    <xf numFmtId="164" fontId="0" fillId="0" borderId="36" xfId="0" applyNumberFormat="1" applyFont="1" applyFill="1" applyBorder="1" applyAlignment="1">
      <alignment horizontal="center" vertical="center"/>
    </xf>
    <xf numFmtId="0" fontId="11" fillId="7" borderId="38" xfId="0" applyFont="1" applyFill="1" applyBorder="1" applyAlignment="1">
      <alignment horizontal="center" vertical="center"/>
    </xf>
    <xf numFmtId="0" fontId="4" fillId="0" borderId="20" xfId="0" applyFont="1" applyBorder="1" applyAlignment="1">
      <alignment horizontal="center" vertical="center"/>
    </xf>
    <xf numFmtId="167" fontId="20" fillId="0" borderId="36" xfId="0" applyNumberFormat="1" applyFont="1" applyFill="1" applyBorder="1" applyAlignment="1">
      <alignment horizontal="center" vertical="center"/>
    </xf>
    <xf numFmtId="173" fontId="35" fillId="11" borderId="39" xfId="0" applyNumberFormat="1" applyFont="1" applyFill="1" applyBorder="1" applyAlignment="1">
      <alignment horizontal="center" vertical="center" wrapText="1"/>
    </xf>
    <xf numFmtId="173" fontId="35" fillId="11" borderId="40" xfId="0" applyNumberFormat="1" applyFont="1" applyFill="1" applyBorder="1" applyAlignment="1">
      <alignment horizontal="center" vertical="center" wrapText="1"/>
    </xf>
    <xf numFmtId="173" fontId="35" fillId="11" borderId="41" xfId="0" applyNumberFormat="1" applyFont="1" applyFill="1" applyBorder="1" applyAlignment="1">
      <alignment horizontal="center" vertical="center" wrapText="1"/>
    </xf>
    <xf numFmtId="0" fontId="0" fillId="18" borderId="33" xfId="0" applyFill="1" applyBorder="1" applyAlignment="1"/>
    <xf numFmtId="0" fontId="0" fillId="9" borderId="33" xfId="0" applyFill="1" applyBorder="1" applyAlignment="1">
      <alignment horizontal="center" vertical="center"/>
    </xf>
    <xf numFmtId="0" fontId="10" fillId="6" borderId="46" xfId="9" applyBorder="1">
      <alignment horizontal="center" vertical="center"/>
    </xf>
    <xf numFmtId="0" fontId="10" fillId="6" borderId="48" xfId="9" applyBorder="1">
      <alignment horizontal="center" vertical="center"/>
    </xf>
    <xf numFmtId="0" fontId="42" fillId="17" borderId="16" xfId="14" applyFont="1" applyFill="1" applyAlignment="1" applyProtection="1">
      <alignment horizontal="center" vertical="center" wrapText="1"/>
      <protection locked="0"/>
    </xf>
    <xf numFmtId="174" fontId="13" fillId="7" borderId="54" xfId="0" applyNumberFormat="1" applyFont="1" applyFill="1" applyBorder="1" applyAlignment="1">
      <alignment horizontal="center"/>
    </xf>
    <xf numFmtId="0" fontId="22" fillId="18" borderId="0" xfId="0" applyFont="1" applyFill="1" applyBorder="1" applyAlignment="1">
      <alignment horizontal="center" vertical="center"/>
    </xf>
    <xf numFmtId="0" fontId="0" fillId="0" borderId="0" xfId="0" applyBorder="1" applyAlignment="1">
      <alignment horizontal="center" vertical="center"/>
    </xf>
    <xf numFmtId="166" fontId="0" fillId="0" borderId="0" xfId="0" applyNumberFormat="1" applyAlignment="1">
      <alignment horizontal="center" vertical="center"/>
    </xf>
    <xf numFmtId="0" fontId="0" fillId="0" borderId="0" xfId="0" applyNumberFormat="1" applyAlignment="1">
      <alignment horizontal="center" vertical="center"/>
    </xf>
    <xf numFmtId="171" fontId="0" fillId="0" borderId="0" xfId="0" applyNumberFormat="1" applyBorder="1" applyAlignment="1">
      <alignment horizontal="center" vertical="center"/>
    </xf>
    <xf numFmtId="171" fontId="0" fillId="0" borderId="0" xfId="0" applyNumberFormat="1" applyAlignment="1">
      <alignment horizontal="center" vertical="center"/>
    </xf>
    <xf numFmtId="166" fontId="0" fillId="0" borderId="0" xfId="0" applyNumberFormat="1" applyBorder="1" applyAlignment="1">
      <alignment horizontal="center" vertical="center"/>
    </xf>
    <xf numFmtId="0" fontId="0" fillId="0" borderId="0" xfId="0" applyNumberFormat="1" applyBorder="1" applyAlignment="1">
      <alignment horizontal="center" vertical="center"/>
    </xf>
    <xf numFmtId="0" fontId="1" fillId="7" borderId="0" xfId="0" applyFont="1" applyFill="1" applyAlignment="1">
      <alignment horizontal="center" vertical="center"/>
    </xf>
    <xf numFmtId="0" fontId="0" fillId="7" borderId="0" xfId="0" applyFill="1" applyAlignment="1">
      <alignment horizontal="center" vertical="center"/>
    </xf>
    <xf numFmtId="176" fontId="0" fillId="0" borderId="0" xfId="0" applyNumberFormat="1" applyAlignment="1">
      <alignment horizontal="center" vertical="center"/>
    </xf>
    <xf numFmtId="177" fontId="10" fillId="6" borderId="2" xfId="9" applyNumberFormat="1">
      <alignment horizontal="center" vertical="center"/>
    </xf>
    <xf numFmtId="177" fontId="10" fillId="6" borderId="26" xfId="9" applyNumberFormat="1" applyBorder="1">
      <alignment horizontal="center" vertical="center"/>
    </xf>
    <xf numFmtId="177" fontId="10" fillId="6" borderId="43" xfId="9" applyNumberFormat="1" applyBorder="1">
      <alignment horizontal="center" vertical="center"/>
    </xf>
    <xf numFmtId="178" fontId="10" fillId="6" borderId="43" xfId="9" applyNumberFormat="1" applyBorder="1">
      <alignment horizontal="center" vertical="center"/>
    </xf>
    <xf numFmtId="178" fontId="45" fillId="6" borderId="43" xfId="9" applyNumberFormat="1" applyFont="1" applyBorder="1">
      <alignment horizontal="center" vertical="center"/>
    </xf>
    <xf numFmtId="178" fontId="20" fillId="0" borderId="34" xfId="0" applyNumberFormat="1" applyFont="1" applyFill="1" applyBorder="1" applyAlignment="1">
      <alignment horizontal="center" vertical="center"/>
    </xf>
    <xf numFmtId="178" fontId="20" fillId="0" borderId="44" xfId="0" applyNumberFormat="1" applyFont="1" applyFill="1" applyBorder="1" applyAlignment="1">
      <alignment horizontal="center" vertical="center"/>
    </xf>
    <xf numFmtId="178" fontId="20" fillId="0" borderId="27" xfId="0" applyNumberFormat="1" applyFont="1" applyFill="1" applyBorder="1" applyAlignment="1">
      <alignment horizontal="center" vertical="center"/>
    </xf>
    <xf numFmtId="178" fontId="20" fillId="0" borderId="13" xfId="0" applyNumberFormat="1" applyFont="1" applyFill="1" applyBorder="1" applyAlignment="1">
      <alignment horizontal="center" vertical="center"/>
    </xf>
    <xf numFmtId="178" fontId="10" fillId="6" borderId="26" xfId="9" applyNumberFormat="1" applyBorder="1">
      <alignment horizontal="center" vertical="center"/>
    </xf>
    <xf numFmtId="178" fontId="10" fillId="6" borderId="30" xfId="9" applyNumberFormat="1" applyBorder="1">
      <alignment horizontal="center" vertical="center"/>
    </xf>
    <xf numFmtId="178" fontId="41" fillId="0" borderId="44" xfId="0" applyNumberFormat="1" applyFont="1" applyFill="1" applyBorder="1" applyAlignment="1">
      <alignment horizontal="center" vertical="center"/>
    </xf>
    <xf numFmtId="178" fontId="39" fillId="0" borderId="50" xfId="9" applyNumberFormat="1" applyFont="1" applyFill="1" applyBorder="1">
      <alignment horizontal="center" vertical="center"/>
    </xf>
    <xf numFmtId="178" fontId="39" fillId="0" borderId="51" xfId="9" applyNumberFormat="1" applyFont="1" applyFill="1" applyBorder="1">
      <alignment horizontal="center" vertical="center"/>
    </xf>
    <xf numFmtId="0" fontId="39" fillId="0" borderId="50" xfId="9" applyFont="1" applyFill="1" applyBorder="1">
      <alignment horizontal="center" vertical="center"/>
    </xf>
    <xf numFmtId="0" fontId="39" fillId="0" borderId="51" xfId="9" applyFont="1" applyFill="1" applyBorder="1">
      <alignment horizontal="center" vertical="center"/>
    </xf>
    <xf numFmtId="177" fontId="10" fillId="6" borderId="51" xfId="9" applyNumberFormat="1" applyBorder="1">
      <alignment horizontal="center" vertical="center"/>
    </xf>
    <xf numFmtId="0" fontId="39" fillId="0" borderId="43" xfId="9" applyFont="1" applyFill="1" applyBorder="1">
      <alignment horizontal="center" vertical="center"/>
    </xf>
    <xf numFmtId="177" fontId="10" fillId="6" borderId="2" xfId="9" applyNumberFormat="1" applyBorder="1">
      <alignment horizontal="center" vertical="center"/>
    </xf>
    <xf numFmtId="172" fontId="40" fillId="0" borderId="5" xfId="12" applyNumberFormat="1" applyFont="1" applyFill="1" applyBorder="1" applyAlignment="1">
      <alignment horizontal="center" vertical="center"/>
    </xf>
    <xf numFmtId="172" fontId="40" fillId="2" borderId="58" xfId="12" applyNumberFormat="1" applyFont="1" applyFill="1" applyBorder="1" applyAlignment="1">
      <alignment horizontal="center" vertical="center"/>
    </xf>
    <xf numFmtId="172" fontId="40" fillId="0" borderId="58" xfId="12" applyNumberFormat="1" applyFont="1" applyFill="1" applyBorder="1" applyAlignment="1">
      <alignment horizontal="center" vertical="center"/>
    </xf>
    <xf numFmtId="175" fontId="32" fillId="0" borderId="5" xfId="8" applyNumberFormat="1" applyFont="1" applyFill="1" applyBorder="1" applyProtection="1">
      <alignment horizontal="center" vertical="center"/>
    </xf>
    <xf numFmtId="168" fontId="29" fillId="2" borderId="11" xfId="2" applyNumberFormat="1" applyFont="1" applyFill="1" applyBorder="1" applyAlignment="1" applyProtection="1">
      <alignment vertical="center"/>
    </xf>
    <xf numFmtId="0" fontId="42" fillId="17" borderId="16" xfId="14" applyFont="1" applyFill="1" applyAlignment="1" applyProtection="1">
      <alignment horizontal="center" vertical="center" wrapText="1"/>
      <protection locked="0"/>
    </xf>
    <xf numFmtId="0" fontId="42" fillId="17" borderId="16" xfId="14" applyFont="1" applyFill="1" applyAlignment="1" applyProtection="1">
      <alignment horizontal="center" vertical="center" wrapText="1"/>
      <protection locked="0"/>
    </xf>
    <xf numFmtId="180" fontId="20" fillId="0" borderId="29" xfId="0" applyNumberFormat="1" applyFont="1" applyFill="1" applyBorder="1" applyAlignment="1">
      <alignment horizontal="center" vertical="center"/>
    </xf>
    <xf numFmtId="180" fontId="20" fillId="0" borderId="28" xfId="0" applyNumberFormat="1" applyFont="1" applyFill="1" applyBorder="1" applyAlignment="1">
      <alignment horizontal="center" vertical="center"/>
    </xf>
    <xf numFmtId="180" fontId="20" fillId="0" borderId="37" xfId="0" applyNumberFormat="1" applyFont="1" applyFill="1" applyBorder="1" applyAlignment="1">
      <alignment horizontal="center" vertical="center"/>
    </xf>
    <xf numFmtId="0" fontId="0" fillId="18" borderId="59" xfId="0" applyFill="1" applyBorder="1" applyAlignment="1"/>
    <xf numFmtId="0" fontId="0" fillId="9" borderId="59" xfId="0" applyFill="1" applyBorder="1" applyAlignment="1">
      <alignment horizontal="center" vertical="center"/>
    </xf>
    <xf numFmtId="0" fontId="42" fillId="17" borderId="16" xfId="14" applyFont="1" applyFill="1" applyAlignment="1" applyProtection="1">
      <alignment horizontal="center" vertical="center" wrapText="1"/>
      <protection locked="0"/>
    </xf>
    <xf numFmtId="0" fontId="0" fillId="0" borderId="0" xfId="0" applyFont="1" applyProtection="1"/>
    <xf numFmtId="0" fontId="46" fillId="19" borderId="10" xfId="6" applyFont="1" applyFill="1" applyBorder="1" applyAlignment="1" applyProtection="1">
      <alignment horizontal="center" vertical="center"/>
    </xf>
    <xf numFmtId="0" fontId="46" fillId="2" borderId="5" xfId="6" applyFont="1" applyFill="1" applyBorder="1" applyAlignment="1" applyProtection="1">
      <alignment horizontal="center" vertical="center"/>
    </xf>
    <xf numFmtId="178" fontId="10" fillId="6" borderId="2" xfId="9" applyNumberFormat="1">
      <alignment horizontal="center" vertical="center"/>
    </xf>
    <xf numFmtId="0" fontId="42" fillId="17" borderId="16" xfId="14" applyFont="1" applyFill="1" applyAlignment="1" applyProtection="1">
      <alignment horizontal="center" vertical="center" wrapText="1"/>
      <protection locked="0"/>
    </xf>
    <xf numFmtId="0" fontId="42" fillId="17" borderId="16" xfId="14" applyFont="1" applyFill="1" applyAlignment="1" applyProtection="1">
      <alignment horizontal="center" vertical="center" wrapText="1"/>
      <protection locked="0"/>
    </xf>
    <xf numFmtId="172" fontId="47" fillId="0" borderId="0" xfId="12" applyNumberFormat="1" applyFont="1" applyFill="1" applyAlignment="1" applyProtection="1">
      <alignment horizontal="center" vertical="center"/>
    </xf>
    <xf numFmtId="0" fontId="17" fillId="7" borderId="0" xfId="1" applyFont="1" applyFill="1" applyAlignment="1">
      <alignment horizontal="center" vertical="center"/>
    </xf>
    <xf numFmtId="0" fontId="42" fillId="17" borderId="16" xfId="14" applyFont="1" applyFill="1" applyAlignment="1" applyProtection="1">
      <alignment horizontal="center" vertical="center" wrapText="1"/>
      <protection locked="0"/>
    </xf>
    <xf numFmtId="175" fontId="0" fillId="0" borderId="42" xfId="0" applyNumberFormat="1" applyFont="1" applyFill="1" applyBorder="1" applyAlignment="1">
      <alignment horizontal="center" vertical="center"/>
    </xf>
    <xf numFmtId="175" fontId="0" fillId="0" borderId="14" xfId="0" applyNumberFormat="1" applyFont="1" applyFill="1" applyBorder="1" applyAlignment="1">
      <alignment horizontal="center" vertical="center"/>
    </xf>
    <xf numFmtId="175" fontId="0" fillId="0" borderId="45" xfId="0" applyNumberFormat="1" applyFont="1" applyFill="1" applyBorder="1" applyAlignment="1">
      <alignment horizontal="center" vertical="center"/>
    </xf>
    <xf numFmtId="180" fontId="0" fillId="0" borderId="42" xfId="0" applyNumberFormat="1" applyFill="1" applyBorder="1" applyAlignment="1">
      <alignment horizontal="center" vertical="center"/>
    </xf>
    <xf numFmtId="180" fontId="0" fillId="0" borderId="14" xfId="0" applyNumberFormat="1" applyFont="1" applyFill="1" applyBorder="1" applyAlignment="1">
      <alignment horizontal="center" vertical="center"/>
    </xf>
    <xf numFmtId="180" fontId="0" fillId="0" borderId="45" xfId="0" applyNumberFormat="1" applyFont="1" applyFill="1" applyBorder="1" applyAlignment="1">
      <alignment horizontal="center" vertical="center"/>
    </xf>
    <xf numFmtId="175" fontId="0" fillId="0" borderId="47" xfId="0" applyNumberFormat="1" applyFill="1" applyBorder="1" applyAlignment="1">
      <alignment horizontal="center" vertical="center"/>
    </xf>
    <xf numFmtId="175" fontId="0" fillId="0" borderId="25" xfId="0" applyNumberFormat="1" applyFont="1" applyFill="1" applyBorder="1" applyAlignment="1">
      <alignment horizontal="center" vertical="center"/>
    </xf>
    <xf numFmtId="175" fontId="0" fillId="0" borderId="49" xfId="0" applyNumberFormat="1" applyFont="1" applyFill="1" applyBorder="1" applyAlignment="1">
      <alignment horizontal="center" vertical="center"/>
    </xf>
    <xf numFmtId="0" fontId="38" fillId="17" borderId="21" xfId="14" applyFill="1" applyBorder="1" applyAlignment="1">
      <alignment horizontal="center"/>
    </xf>
    <xf numFmtId="0" fontId="38" fillId="17" borderId="52" xfId="14" applyFill="1" applyBorder="1" applyAlignment="1">
      <alignment horizontal="center"/>
    </xf>
    <xf numFmtId="0" fontId="38" fillId="17" borderId="53" xfId="14" applyFill="1" applyBorder="1" applyAlignment="1">
      <alignment horizontal="center"/>
    </xf>
    <xf numFmtId="0" fontId="14" fillId="7" borderId="21" xfId="0" applyFont="1" applyFill="1" applyBorder="1" applyAlignment="1">
      <alignment horizontal="center"/>
    </xf>
    <xf numFmtId="0" fontId="14" fillId="7" borderId="52" xfId="0" applyFont="1" applyFill="1" applyBorder="1" applyAlignment="1">
      <alignment horizontal="center"/>
    </xf>
    <xf numFmtId="0" fontId="14" fillId="7" borderId="53" xfId="0" applyFont="1" applyFill="1" applyBorder="1" applyAlignment="1">
      <alignment horizontal="center"/>
    </xf>
    <xf numFmtId="0" fontId="0" fillId="10" borderId="33" xfId="0" applyFill="1" applyBorder="1" applyAlignment="1">
      <alignment horizontal="center"/>
    </xf>
    <xf numFmtId="0" fontId="0" fillId="10" borderId="33" xfId="0" applyFont="1" applyFill="1" applyBorder="1" applyAlignment="1">
      <alignment horizontal="center"/>
    </xf>
    <xf numFmtId="175" fontId="0" fillId="0" borderId="55" xfId="0" applyNumberFormat="1" applyFont="1" applyFill="1" applyBorder="1" applyAlignment="1">
      <alignment horizontal="center" vertical="center"/>
    </xf>
    <xf numFmtId="175" fontId="0" fillId="0" borderId="56" xfId="0" applyNumberFormat="1" applyFont="1" applyFill="1" applyBorder="1" applyAlignment="1">
      <alignment horizontal="center" vertical="center"/>
    </xf>
    <xf numFmtId="175" fontId="0" fillId="0" borderId="57" xfId="0" applyNumberFormat="1" applyFont="1" applyFill="1" applyBorder="1" applyAlignment="1">
      <alignment horizontal="center" vertical="center"/>
    </xf>
    <xf numFmtId="0" fontId="23" fillId="7" borderId="0" xfId="0" applyFont="1" applyFill="1" applyBorder="1" applyAlignment="1">
      <alignment horizontal="center" vertical="center"/>
    </xf>
    <xf numFmtId="0" fontId="38" fillId="17" borderId="16" xfId="14" applyFill="1" applyAlignment="1">
      <alignment horizontal="center"/>
    </xf>
    <xf numFmtId="0" fontId="0" fillId="10" borderId="60" xfId="0" applyFill="1" applyBorder="1" applyAlignment="1">
      <alignment horizontal="center"/>
    </xf>
    <xf numFmtId="0" fontId="0" fillId="10" borderId="59" xfId="0" applyFont="1" applyFill="1" applyBorder="1" applyAlignment="1">
      <alignment horizontal="center"/>
    </xf>
    <xf numFmtId="168" fontId="29" fillId="2" borderId="6" xfId="2" applyNumberFormat="1" applyFont="1" applyFill="1" applyBorder="1" applyAlignment="1" applyProtection="1">
      <alignment horizontal="center" vertical="center"/>
    </xf>
    <xf numFmtId="168" fontId="29" fillId="2" borderId="7" xfId="2" applyNumberFormat="1" applyFont="1" applyFill="1" applyBorder="1" applyAlignment="1" applyProtection="1">
      <alignment horizontal="center" vertical="center"/>
    </xf>
    <xf numFmtId="0" fontId="0" fillId="0" borderId="11" xfId="0" applyBorder="1" applyAlignment="1" applyProtection="1">
      <alignment horizontal="center"/>
    </xf>
    <xf numFmtId="0" fontId="0" fillId="0" borderId="7" xfId="0" applyBorder="1" applyAlignment="1" applyProtection="1">
      <alignment horizontal="center"/>
    </xf>
    <xf numFmtId="0" fontId="33" fillId="10" borderId="8" xfId="0" applyFont="1" applyFill="1" applyBorder="1" applyAlignment="1" applyProtection="1">
      <alignment horizontal="center" vertical="center"/>
    </xf>
    <xf numFmtId="0" fontId="33" fillId="10" borderId="9" xfId="0" applyFont="1" applyFill="1" applyBorder="1" applyAlignment="1" applyProtection="1">
      <alignment horizontal="center" vertical="center"/>
    </xf>
    <xf numFmtId="168" fontId="29" fillId="2" borderId="6" xfId="2" applyNumberFormat="1" applyFont="1" applyFill="1" applyBorder="1" applyProtection="1">
      <alignment vertical="center"/>
    </xf>
    <xf numFmtId="168" fontId="29" fillId="2" borderId="11" xfId="2" applyNumberFormat="1" applyFont="1" applyFill="1" applyBorder="1" applyProtection="1">
      <alignment vertical="center"/>
    </xf>
    <xf numFmtId="168" fontId="29" fillId="2" borderId="7" xfId="2" applyNumberFormat="1" applyFont="1" applyFill="1" applyBorder="1" applyProtection="1">
      <alignment vertical="center"/>
    </xf>
    <xf numFmtId="179" fontId="30" fillId="0" borderId="6" xfId="3" applyNumberFormat="1" applyFont="1" applyBorder="1" applyAlignment="1" applyProtection="1">
      <alignment horizontal="center" vertical="center" wrapText="1"/>
    </xf>
    <xf numFmtId="179" fontId="30" fillId="0" borderId="11" xfId="3" applyNumberFormat="1" applyFont="1" applyBorder="1" applyAlignment="1" applyProtection="1">
      <alignment horizontal="center" vertical="center" wrapText="1"/>
    </xf>
    <xf numFmtId="179" fontId="30" fillId="0" borderId="7" xfId="3" applyNumberFormat="1" applyFont="1" applyBorder="1" applyAlignment="1" applyProtection="1">
      <alignment horizontal="center" vertical="center" wrapText="1"/>
    </xf>
    <xf numFmtId="168" fontId="29" fillId="2" borderId="11" xfId="2" applyNumberFormat="1" applyFont="1" applyFill="1" applyBorder="1" applyAlignment="1" applyProtection="1">
      <alignment horizontal="center" vertical="center"/>
    </xf>
    <xf numFmtId="167" fontId="30" fillId="0" borderId="6" xfId="3" applyNumberFormat="1" applyFont="1" applyBorder="1" applyAlignment="1" applyProtection="1">
      <alignment horizontal="left" vertical="center" wrapText="1" indent="1"/>
    </xf>
    <xf numFmtId="167" fontId="30" fillId="0" borderId="11" xfId="3" applyNumberFormat="1" applyFont="1" applyBorder="1" applyAlignment="1" applyProtection="1">
      <alignment horizontal="left" vertical="center" wrapText="1" indent="1"/>
    </xf>
    <xf numFmtId="167" fontId="30" fillId="0" borderId="7" xfId="3" applyNumberFormat="1" applyFont="1" applyBorder="1" applyAlignment="1" applyProtection="1">
      <alignment horizontal="left" vertical="center" wrapText="1" indent="1"/>
    </xf>
    <xf numFmtId="0" fontId="33" fillId="8" borderId="17" xfId="0" applyFont="1" applyFill="1" applyBorder="1" applyAlignment="1" applyProtection="1">
      <alignment horizontal="center" vertical="center"/>
    </xf>
    <xf numFmtId="0" fontId="33" fillId="8" borderId="9" xfId="0" applyFont="1" applyFill="1" applyBorder="1" applyAlignment="1" applyProtection="1">
      <alignment horizontal="center" vertical="center"/>
    </xf>
    <xf numFmtId="175" fontId="33" fillId="8" borderId="17" xfId="0" applyNumberFormat="1" applyFont="1" applyFill="1" applyBorder="1" applyAlignment="1" applyProtection="1">
      <alignment horizontal="center" vertical="center"/>
    </xf>
    <xf numFmtId="175" fontId="33" fillId="8" borderId="9" xfId="0" applyNumberFormat="1" applyFont="1" applyFill="1" applyBorder="1" applyAlignment="1" applyProtection="1">
      <alignment horizontal="center" vertical="center"/>
    </xf>
    <xf numFmtId="167" fontId="30" fillId="0" borderId="6" xfId="3" applyNumberFormat="1" applyFont="1" applyBorder="1" applyAlignment="1" applyProtection="1">
      <alignment horizontal="center" vertical="center" wrapText="1"/>
    </xf>
    <xf numFmtId="167" fontId="30" fillId="0" borderId="11" xfId="3" applyNumberFormat="1" applyFont="1" applyBorder="1" applyAlignment="1" applyProtection="1">
      <alignment horizontal="center" vertical="center" wrapText="1"/>
    </xf>
    <xf numFmtId="167" fontId="30" fillId="0" borderId="7" xfId="3" applyNumberFormat="1" applyFont="1" applyBorder="1" applyAlignment="1" applyProtection="1">
      <alignment horizontal="center" vertical="center" wrapText="1"/>
    </xf>
    <xf numFmtId="0" fontId="24" fillId="7" borderId="0" xfId="0" applyFont="1" applyFill="1" applyBorder="1" applyAlignment="1" applyProtection="1">
      <alignment horizontal="center" vertical="center"/>
    </xf>
    <xf numFmtId="0" fontId="24" fillId="7" borderId="8" xfId="0" applyFont="1" applyFill="1" applyBorder="1" applyAlignment="1" applyProtection="1">
      <alignment horizontal="center" vertical="center"/>
    </xf>
    <xf numFmtId="0" fontId="30" fillId="0" borderId="6" xfId="5" applyNumberFormat="1" applyFont="1" applyBorder="1" applyAlignment="1" applyProtection="1">
      <alignment horizontal="center" vertical="center" wrapText="1"/>
    </xf>
    <xf numFmtId="0" fontId="30" fillId="0" borderId="11" xfId="5" applyNumberFormat="1" applyFont="1" applyBorder="1" applyAlignment="1" applyProtection="1">
      <alignment horizontal="center" vertical="center" wrapText="1"/>
    </xf>
    <xf numFmtId="0" fontId="30" fillId="0" borderId="7" xfId="5" applyNumberFormat="1" applyFont="1" applyBorder="1" applyAlignment="1" applyProtection="1">
      <alignment horizontal="center" vertical="center" wrapText="1"/>
    </xf>
    <xf numFmtId="166" fontId="30" fillId="0" borderId="6" xfId="5" applyFont="1" applyBorder="1" applyAlignment="1" applyProtection="1">
      <alignment horizontal="center" vertical="center" wrapText="1"/>
    </xf>
    <xf numFmtId="166" fontId="30" fillId="0" borderId="11" xfId="5" applyFont="1" applyBorder="1" applyAlignment="1" applyProtection="1">
      <alignment horizontal="center" vertical="center" wrapText="1"/>
    </xf>
    <xf numFmtId="166" fontId="30" fillId="0" borderId="7" xfId="5" applyFont="1" applyBorder="1" applyAlignment="1" applyProtection="1">
      <alignment horizontal="center" vertical="center" wrapText="1"/>
    </xf>
    <xf numFmtId="14" fontId="30" fillId="0" borderId="6" xfId="4" applyNumberFormat="1" applyFont="1" applyBorder="1" applyAlignment="1" applyProtection="1">
      <alignment horizontal="center" vertical="center" wrapText="1"/>
    </xf>
    <xf numFmtId="14" fontId="30" fillId="0" borderId="11" xfId="4" applyNumberFormat="1" applyFont="1" applyBorder="1" applyAlignment="1" applyProtection="1">
      <alignment horizontal="center" vertical="center" wrapText="1"/>
    </xf>
    <xf numFmtId="14" fontId="30" fillId="0" borderId="7" xfId="4" applyNumberFormat="1" applyFont="1" applyBorder="1" applyAlignment="1" applyProtection="1">
      <alignment horizontal="center" vertical="center" wrapText="1"/>
    </xf>
    <xf numFmtId="0" fontId="30" fillId="0" borderId="6" xfId="3" applyFont="1" applyBorder="1" applyAlignment="1" applyProtection="1">
      <alignment horizontal="left" vertical="center" wrapText="1" indent="1"/>
      <protection locked="0"/>
    </xf>
    <xf numFmtId="0" fontId="30" fillId="0" borderId="7" xfId="3" applyFont="1" applyBorder="1" applyAlignment="1" applyProtection="1">
      <alignment horizontal="left" vertical="center" wrapText="1" indent="1"/>
      <protection locked="0"/>
    </xf>
    <xf numFmtId="164" fontId="37" fillId="12" borderId="16" xfId="13" applyNumberFormat="1" applyBorder="1" applyAlignment="1" applyProtection="1">
      <alignment horizontal="center" vertical="center"/>
    </xf>
    <xf numFmtId="0" fontId="12" fillId="7" borderId="0" xfId="0" applyFont="1" applyFill="1" applyBorder="1" applyAlignment="1" applyProtection="1">
      <alignment horizontal="center" vertical="center"/>
    </xf>
    <xf numFmtId="175" fontId="37" fillId="12" borderId="16" xfId="13" applyNumberFormat="1" applyBorder="1" applyAlignment="1" applyProtection="1">
      <alignment horizontal="center" vertical="center"/>
    </xf>
    <xf numFmtId="0" fontId="29" fillId="2" borderId="6" xfId="2" applyNumberFormat="1" applyFont="1" applyFill="1" applyBorder="1" applyAlignment="1" applyProtection="1">
      <alignment horizontal="center" vertical="center"/>
    </xf>
    <xf numFmtId="0" fontId="29" fillId="2" borderId="11" xfId="2" applyNumberFormat="1" applyFont="1" applyFill="1" applyBorder="1" applyAlignment="1" applyProtection="1">
      <alignment horizontal="center" vertical="center"/>
    </xf>
    <xf numFmtId="0" fontId="29" fillId="2" borderId="7" xfId="2" applyNumberFormat="1" applyFont="1" applyFill="1" applyBorder="1" applyAlignment="1" applyProtection="1">
      <alignment horizontal="center" vertical="center"/>
    </xf>
    <xf numFmtId="175" fontId="33" fillId="10" borderId="8" xfId="0" applyNumberFormat="1" applyFont="1" applyFill="1" applyBorder="1" applyAlignment="1" applyProtection="1">
      <alignment horizontal="center" vertical="center"/>
    </xf>
    <xf numFmtId="175" fontId="33" fillId="10" borderId="9" xfId="0" applyNumberFormat="1" applyFont="1" applyFill="1" applyBorder="1" applyAlignment="1" applyProtection="1">
      <alignment horizontal="center" vertical="center"/>
    </xf>
  </cellXfs>
  <cellStyles count="15">
    <cellStyle name="Attendance Totals" xfId="7"/>
    <cellStyle name="Birthdate" xfId="4"/>
    <cellStyle name="Month" xfId="6"/>
    <cellStyle name="Normal" xfId="0" builtinId="0" customBuiltin="1"/>
    <cellStyle name="Normal 2" xfId="12"/>
    <cellStyle name="Phone Number" xfId="5"/>
    <cellStyle name="Satisfaisant" xfId="13" builtinId="26"/>
    <cellStyle name="Student Information" xfId="2"/>
    <cellStyle name="Student Information - user entered" xfId="3"/>
    <cellStyle name="Titre" xfId="1" builtinId="15" customBuiltin="1"/>
    <cellStyle name="Titre 1" xfId="10" builtinId="16" customBuiltin="1"/>
    <cellStyle name="Titre 2" xfId="11" builtinId="17" customBuiltin="1"/>
    <cellStyle name="Vérification" xfId="14" builtinId="23"/>
    <cellStyle name="Weekday" xfId="8"/>
    <cellStyle name="Weekend" xfId="9"/>
  </cellStyles>
  <dxfs count="1483">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8" tint="0.59996337778862885"/>
        </patternFill>
      </fill>
    </dxf>
    <dxf>
      <fill>
        <patternFill>
          <bgColor theme="8" tint="0.79998168889431442"/>
        </patternFill>
      </fill>
    </dxf>
    <dxf>
      <fill>
        <patternFill>
          <bgColor theme="6"/>
        </patternFill>
      </fill>
    </dxf>
    <dxf>
      <fill>
        <patternFill>
          <bgColor theme="5"/>
        </patternFill>
      </fill>
    </dxf>
    <dxf>
      <fill>
        <patternFill>
          <bgColor theme="7"/>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fill>
        <patternFill>
          <bgColor theme="7"/>
        </patternFill>
      </fill>
    </dxf>
    <dxf>
      <fill>
        <patternFill>
          <bgColor theme="6"/>
        </patternFill>
      </fill>
    </dxf>
    <dxf>
      <fill>
        <patternFill>
          <bgColor theme="8" tint="0.79998168889431442"/>
        </patternFill>
      </fill>
    </dxf>
    <dxf>
      <fill>
        <patternFill>
          <bgColor theme="8" tint="0.59996337778862885"/>
        </patternFill>
      </fill>
    </dxf>
    <dxf>
      <fill>
        <patternFill>
          <bgColor theme="5"/>
        </patternFill>
      </fill>
    </dxf>
    <dxf>
      <numFmt numFmtId="0" formatCode="General"/>
      <alignment horizontal="center" vertical="center" textRotation="0" wrapText="0" indent="0" relativeIndent="255" justifyLastLine="0" shrinkToFit="0" readingOrder="0"/>
    </dxf>
    <dxf>
      <alignment horizontal="center" vertical="center" textRotation="0" wrapText="0" indent="0" relativeIndent="255" justifyLastLine="0" shrinkToFit="0" readingOrder="0"/>
    </dxf>
    <dxf>
      <alignment horizontal="center" vertical="center" textRotation="0" wrapText="0" indent="0" relativeIndent="255" justifyLastLine="0" shrinkToFit="0" readingOrder="0"/>
    </dxf>
    <dxf>
      <numFmt numFmtId="166" formatCode="[&lt;=9999999]###\-####;\(###\)\ ###\-####"/>
      <alignment horizontal="center" vertical="center" textRotation="0" wrapText="0" indent="0" relativeIndent="255" justifyLastLine="0" shrinkToFit="0" readingOrder="0"/>
    </dxf>
    <dxf>
      <numFmt numFmtId="166" formatCode="[&lt;=9999999]###\-####;\(###\)\ ###\-####"/>
      <alignment horizontal="center" vertical="center" textRotation="0" wrapText="0" indent="0" relativeIndent="255" justifyLastLine="0" shrinkToFit="0" readingOrder="0"/>
    </dxf>
    <dxf>
      <numFmt numFmtId="166" formatCode="[&lt;=9999999]###\-####;\(###\)\ ###\-####"/>
      <alignment horizontal="center" vertical="center" textRotation="0" wrapText="0" indent="0" relativeIndent="255" justifyLastLine="0" shrinkToFit="0" readingOrder="0"/>
    </dxf>
    <dxf>
      <numFmt numFmtId="166" formatCode="[&lt;=9999999]###\-####;\(###\)\ ###\-####"/>
      <alignment horizontal="center" vertical="center" textRotation="0" wrapText="0" indent="0" relativeIndent="255" justifyLastLine="0" shrinkToFit="0" readingOrder="0"/>
    </dxf>
    <dxf>
      <numFmt numFmtId="0" formatCode="General"/>
      <alignment horizontal="center" vertical="center" textRotation="0" wrapText="0" indent="0" relativeIndent="255" justifyLastLine="0" shrinkToFit="0" mergeCell="0" readingOrder="0"/>
    </dxf>
    <dxf>
      <numFmt numFmtId="166" formatCode="[&lt;=9999999]###\-####;\(###\)\ ###\-####"/>
      <alignment horizontal="center" vertical="center" textRotation="0" wrapText="0" indent="0" relativeIndent="255" justifyLastLine="0" shrinkToFit="0" readingOrder="0"/>
    </dxf>
    <dxf>
      <alignment horizontal="center" vertical="center" textRotation="0" wrapText="0" indent="0" relativeIndent="255" justifyLastLine="0" shrinkToFit="0" readingOrder="0"/>
    </dxf>
    <dxf>
      <alignment horizontal="center" vertical="center" textRotation="0" wrapText="0" indent="0" relativeIndent="255" justifyLastLine="0" shrinkToFit="0" readingOrder="0"/>
    </dxf>
    <dxf>
      <numFmt numFmtId="171" formatCode="m/d/yyyy"/>
      <alignment horizontal="center" vertical="center" textRotation="0" wrapText="0" indent="0" relativeIndent="255" justifyLastLine="0" shrinkToFit="0" mergeCell="0" readingOrder="0"/>
    </dxf>
    <dxf>
      <alignment horizontal="center" vertical="center" textRotation="0" wrapText="0" indent="0" relativeIndent="255" justifyLastLine="0" shrinkToFit="0" mergeCell="0" readingOrder="0"/>
    </dxf>
    <dxf>
      <font>
        <b val="0"/>
        <i val="0"/>
        <strike val="0"/>
        <condense val="0"/>
        <extend val="0"/>
        <outline val="0"/>
        <shadow val="0"/>
        <u val="none"/>
        <vertAlign val="baseline"/>
        <sz val="8"/>
        <color auto="1"/>
        <name val="Arial"/>
        <scheme val="none"/>
      </font>
      <numFmt numFmtId="172" formatCode="[=0]&quot;&quot;;General"/>
      <alignment horizontal="center" vertical="center" textRotation="0" wrapText="0" indent="0" relativeIndent="255" justifyLastLine="0" shrinkToFit="0" mergeCell="0" readingOrder="0"/>
      <protection locked="1" hidden="0"/>
    </dxf>
    <dxf>
      <alignment horizontal="center" vertical="center" textRotation="0" indent="0" relativeIndent="255" justifyLastLine="0" shrinkToFit="0" readingOrder="0"/>
    </dxf>
    <dxf>
      <alignment horizontal="center" vertical="center" textRotation="0" wrapText="0" indent="0" relativeIndent="255" justifyLastLine="0" shrinkToFit="0" mergeCell="0" readingOrder="0"/>
    </dxf>
    <dxf>
      <alignment horizontal="center" vertical="center" textRotation="0" indent="0" relativeIndent="255" justifyLastLine="0" shrinkToFit="0" readingOrder="0"/>
    </dxf>
    <dxf>
      <alignment horizontal="center" vertical="center" textRotation="0" wrapText="1" indent="0" relativeIndent="255" justifyLastLine="0" shrinkToFit="0" readingOrder="0"/>
    </dxf>
    <dxf>
      <fill>
        <patternFill>
          <bgColor theme="4" tint="0.79998168889431442"/>
        </patternFill>
      </fill>
    </dxf>
    <dxf>
      <fill>
        <patternFill patternType="none">
          <fgColor indexed="64"/>
          <bgColor auto="1"/>
        </patternFill>
      </fill>
    </dxf>
    <dxf>
      <font>
        <b val="0"/>
        <i val="0"/>
        <strike val="0"/>
      </font>
      <border>
        <top style="double">
          <color theme="1"/>
        </top>
      </border>
    </dxf>
    <dxf>
      <font>
        <color theme="1"/>
      </font>
      <fill>
        <patternFill>
          <bgColor theme="4" tint="0.79998168889431442"/>
        </patternFill>
      </fill>
      <border>
        <left style="thin">
          <color theme="3"/>
        </left>
        <right style="thin">
          <color theme="3"/>
        </right>
        <top style="medium">
          <color theme="3"/>
        </top>
        <bottom style="thin">
          <color theme="3"/>
        </bottom>
        <vertical style="thin">
          <color theme="3"/>
        </vertical>
        <horizontal style="thin">
          <color theme="3"/>
        </horizontal>
      </border>
    </dxf>
    <dxf>
      <font>
        <color theme="1"/>
      </font>
      <border>
        <left style="thin">
          <color theme="3" tint="0.59996337778862885"/>
        </left>
        <right style="thin">
          <color theme="3" tint="0.59996337778862885"/>
        </right>
        <top style="thin">
          <color theme="3" tint="0.59996337778862885"/>
        </top>
        <bottom style="thin">
          <color theme="3" tint="0.59996337778862885"/>
        </bottom>
        <vertical style="thin">
          <color theme="3" tint="0.59996337778862885"/>
        </vertical>
        <horizontal style="thin">
          <color theme="3" tint="0.59996337778862885"/>
        </horizontal>
      </border>
    </dxf>
    <dxf>
      <fill>
        <patternFill>
          <bgColor theme="4" tint="0.79998168889431442"/>
        </patternFill>
      </fill>
    </dxf>
    <dxf>
      <fill>
        <patternFill patternType="none">
          <fgColor indexed="64"/>
          <bgColor auto="1"/>
        </patternFill>
      </fill>
    </dxf>
    <dxf>
      <font>
        <b/>
        <i/>
      </font>
      <border>
        <top style="double">
          <color theme="1"/>
        </top>
      </border>
    </dxf>
    <dxf>
      <font>
        <b/>
        <i val="0"/>
        <color theme="0"/>
      </font>
      <fill>
        <patternFill>
          <bgColor theme="4"/>
        </patternFill>
      </fill>
      <border>
        <left style="thin">
          <color theme="3"/>
        </left>
        <right style="thin">
          <color theme="3"/>
        </right>
        <top style="thin">
          <color theme="4" tint="-0.499984740745262"/>
        </top>
        <bottom style="medium">
          <color theme="4" tint="-0.499984740745262"/>
        </bottom>
        <vertical style="thin">
          <color theme="3"/>
        </vertical>
        <horizontal style="thin">
          <color theme="3"/>
        </horizontal>
      </border>
    </dxf>
    <dxf>
      <font>
        <color theme="3" tint="-0.24994659260841701"/>
      </font>
      <border>
        <left style="thin">
          <color theme="3" tint="0.59996337778862885"/>
        </left>
        <right style="thin">
          <color theme="3" tint="0.59996337778862885"/>
        </right>
        <top style="thin">
          <color theme="3" tint="0.59996337778862885"/>
        </top>
        <bottom style="thin">
          <color theme="3" tint="0.59996337778862885"/>
        </bottom>
        <vertical style="thin">
          <color theme="3" tint="0.59996337778862885"/>
        </vertical>
        <horizontal style="thin">
          <color theme="3" tint="0.59996337778862885"/>
        </horizontal>
      </border>
    </dxf>
  </dxfs>
  <tableStyles count="2" defaultTableStyle="TableStyleMedium2" defaultPivotStyle="PivotStyleLight16">
    <tableStyle name="Employed List" pivot="0" count="5">
      <tableStyleElement type="wholeTable" dxfId="1482"/>
      <tableStyleElement type="headerRow" dxfId="1481"/>
      <tableStyleElement type="totalRow" dxfId="1480"/>
      <tableStyleElement type="firstRowStripe" dxfId="1479"/>
      <tableStyleElement type="secondRowStripe" dxfId="1478"/>
    </tableStyle>
    <tableStyle name="Employee Absence Table" pivot="0" count="5">
      <tableStyleElement type="wholeTable" dxfId="1477"/>
      <tableStyleElement type="headerRow" dxfId="1476"/>
      <tableStyleElement type="totalRow" dxfId="1475"/>
      <tableStyleElement type="firstRowStripe" dxfId="1474"/>
      <tableStyleElement type="secondRowStripe" dxfId="1473"/>
    </tableStyle>
  </tableStyles>
  <colors>
    <mruColors>
      <color rgb="FF99FF99"/>
      <color rgb="FFF0D2AA"/>
      <color rgb="FF73B2D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ointage%20(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DEC-2011"/>
      <sheetName val="Feries"/>
    </sheetNames>
    <sheetDataSet>
      <sheetData sheetId="0"/>
      <sheetData sheetId="1">
        <row r="2">
          <cell r="A2">
            <v>40544</v>
          </cell>
        </row>
        <row r="3">
          <cell r="A3">
            <v>40664</v>
          </cell>
        </row>
        <row r="4">
          <cell r="A4">
            <v>40729</v>
          </cell>
        </row>
        <row r="5">
          <cell r="A5">
            <v>40848</v>
          </cell>
        </row>
        <row r="7">
          <cell r="A7">
            <v>40853</v>
          </cell>
        </row>
        <row r="8">
          <cell r="A8" t="str">
            <v>,</v>
          </cell>
        </row>
        <row r="9">
          <cell r="A9">
            <v>40882</v>
          </cell>
        </row>
      </sheetData>
    </sheetDataSet>
  </externalBook>
</externalLink>
</file>

<file path=xl/tables/table1.xml><?xml version="1.0" encoding="utf-8"?>
<table xmlns="http://schemas.openxmlformats.org/spreadsheetml/2006/main" id="1" name="Listeemployer" displayName="Listeemployer" ref="B3:Q31" totalsRowShown="0" headerRowDxfId="1472" dataDxfId="1471">
  <autoFilter ref="B3:Q31"/>
  <tableColumns count="16">
    <tableColumn id="1" name="Référence" dataDxfId="1470"/>
    <tableColumn id="2" name="Prénom d'employer" dataDxfId="1469"/>
    <tableColumn id="3" name="Nom d'employer" dataDxfId="1468" dataCellStyle="Normal 2"/>
    <tableColumn id="5" name="Calification" dataDxfId="1467"/>
    <tableColumn id="6" name="Date de naissance" dataDxfId="1466"/>
    <tableColumn id="7" name="Responsable 1" dataDxfId="1465"/>
    <tableColumn id="10" name="Lien de parenté du parent/responsable 1" dataDxfId="1464"/>
    <tableColumn id="9" name="Téléphone du parent/responsable 1 (bureau)" dataDxfId="1463"/>
    <tableColumn id="8" name="Date d'embauche" dataDxfId="1462"/>
    <tableColumn id="18" name="CIN N°" dataDxfId="1461"/>
    <tableColumn id="15" name="CNSS N°" dataDxfId="1460"/>
    <tableColumn id="16" name="responsable 2" dataDxfId="1459"/>
    <tableColumn id="17" name="N° Téléphone " dataDxfId="1458"/>
    <tableColumn id="13" name="N° RIB" dataDxfId="1457"/>
    <tableColumn id="12" name="CODE Hs supplémentaires " dataDxfId="1456"/>
    <tableColumn id="4" name="Nom complet d'employer" dataDxfId="1455">
      <calculatedColumnFormula>Listeemployer[[#This Row],[Prénom d''employer]]&amp;" " &amp;Listeemployer[[#This Row],[Nom d''employer]]</calculatedColumnFormula>
    </tableColumn>
  </tableColumns>
  <tableStyleInfo name="Employed List" showFirstColumn="0" showLastColumn="0" showRowStripes="1" showColumnStripes="0"/>
  <extLst>
    <ext xmlns:x14="http://schemas.microsoft.com/office/spreadsheetml/2009/9/main" uri="{504A1905-F514-4f6f-8877-14C23A59335A}">
      <x14:table altText="Liste des élèves" altTextSummary="Fournit les noms des élèves, les informations de contact relatives aux parents/responsables, ainsi que les informations de contact d’urgence pour chaque élève."/>
    </ext>
  </extLst>
</table>
</file>

<file path=xl/theme/theme1.xml><?xml version="1.0" encoding="utf-8"?>
<a:theme xmlns:a="http://schemas.openxmlformats.org/drawingml/2006/main" name="Office Theme">
  <a:themeElements>
    <a:clrScheme name="Student Attendance Record">
      <a:dk1>
        <a:sysClr val="windowText" lastClr="000000"/>
      </a:dk1>
      <a:lt1>
        <a:sysClr val="window" lastClr="FFFFFF"/>
      </a:lt1>
      <a:dk2>
        <a:srgbClr val="645050"/>
      </a:dk2>
      <a:lt2>
        <a:srgbClr val="FAF0DC"/>
      </a:lt2>
      <a:accent1>
        <a:srgbClr val="4BACC6"/>
      </a:accent1>
      <a:accent2>
        <a:srgbClr val="FFD264"/>
      </a:accent2>
      <a:accent3>
        <a:srgbClr val="FF9354"/>
      </a:accent3>
      <a:accent4>
        <a:srgbClr val="B4D23C"/>
      </a:accent4>
      <a:accent5>
        <a:srgbClr val="AE701E"/>
      </a:accent5>
      <a:accent6>
        <a:srgbClr val="003CC9"/>
      </a:accent6>
      <a:hlink>
        <a:srgbClr val="457CFF"/>
      </a:hlink>
      <a:folHlink>
        <a:srgbClr val="EDC796"/>
      </a:folHlink>
    </a:clrScheme>
    <a:fontScheme name="Student Attendance Record">
      <a:majorFont>
        <a:latin typeface="Century Gothic"/>
        <a:ea typeface=""/>
        <a:cs typeface=""/>
      </a:majorFont>
      <a:minorFont>
        <a:latin typeface="Century Gothic"/>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4.v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sheetPr codeName="Sheet3">
    <tabColor theme="7"/>
  </sheetPr>
  <dimension ref="A1:Q236"/>
  <sheetViews>
    <sheetView showGridLines="0" zoomScaleNormal="100" workbookViewId="0">
      <pane xSplit="2" ySplit="3" topLeftCell="K4" activePane="bottomRight" state="frozen"/>
      <selection activeCell="AI38" sqref="AI38:AI39"/>
      <selection pane="topRight" activeCell="AI38" sqref="AI38:AI39"/>
      <selection pane="bottomLeft" activeCell="AI38" sqref="AI38:AI39"/>
      <selection pane="bottomRight" activeCell="O21" sqref="O21"/>
    </sheetView>
  </sheetViews>
  <sheetFormatPr baseColWidth="10" defaultColWidth="9.140625" defaultRowHeight="13.5"/>
  <cols>
    <col min="1" max="1" width="2.7109375" style="48" customWidth="1"/>
    <col min="2" max="2" width="14.42578125" style="48" customWidth="1"/>
    <col min="3" max="3" width="22.42578125" style="48" customWidth="1"/>
    <col min="4" max="4" width="18" style="48" customWidth="1"/>
    <col min="5" max="5" width="16.42578125" style="48" bestFit="1" customWidth="1"/>
    <col min="6" max="6" width="22.7109375" style="48" customWidth="1"/>
    <col min="7" max="7" width="20.28515625" style="48" customWidth="1"/>
    <col min="8" max="8" width="26.85546875" style="48" hidden="1" customWidth="1"/>
    <col min="9" max="9" width="24.42578125" style="48" hidden="1" customWidth="1"/>
    <col min="10" max="10" width="22.28515625" style="48" customWidth="1"/>
    <col min="11" max="11" width="20.5703125" style="48" customWidth="1"/>
    <col min="12" max="12" width="25.5703125" style="48" customWidth="1"/>
    <col min="13" max="13" width="22.28515625" style="48" customWidth="1"/>
    <col min="14" max="14" width="22.42578125" style="48" customWidth="1"/>
    <col min="15" max="16" width="20.5703125" style="48" customWidth="1"/>
    <col min="17" max="17" width="26.5703125" style="48" bestFit="1" customWidth="1"/>
    <col min="18" max="16384" width="9.140625" style="48"/>
  </cols>
  <sheetData>
    <row r="1" spans="1:17" ht="42" customHeight="1">
      <c r="A1" s="134" t="s">
        <v>25</v>
      </c>
      <c r="B1" s="134"/>
      <c r="C1" s="134"/>
      <c r="D1" s="92"/>
      <c r="E1" s="92"/>
      <c r="F1" s="92"/>
      <c r="G1" s="92"/>
      <c r="H1" s="92"/>
      <c r="I1" s="92"/>
      <c r="J1" s="92"/>
      <c r="K1" s="92"/>
      <c r="L1" s="92"/>
      <c r="M1" s="92"/>
      <c r="N1" s="92"/>
      <c r="O1" s="92"/>
      <c r="P1" s="92"/>
      <c r="Q1" s="93"/>
    </row>
    <row r="3" spans="1:17" s="33" customFormat="1" ht="42" customHeight="1">
      <c r="B3" s="33" t="s">
        <v>1</v>
      </c>
      <c r="C3" s="33" t="s">
        <v>26</v>
      </c>
      <c r="D3" s="33" t="s">
        <v>27</v>
      </c>
      <c r="E3" s="33" t="s">
        <v>29</v>
      </c>
      <c r="F3" s="33" t="s">
        <v>3</v>
      </c>
      <c r="G3" s="33" t="s">
        <v>60</v>
      </c>
      <c r="H3" s="33" t="s">
        <v>8</v>
      </c>
      <c r="I3" s="33" t="s">
        <v>17</v>
      </c>
      <c r="J3" s="33" t="s">
        <v>37</v>
      </c>
      <c r="K3" s="33" t="s">
        <v>30</v>
      </c>
      <c r="L3" s="33" t="s">
        <v>31</v>
      </c>
      <c r="M3" s="33" t="s">
        <v>34</v>
      </c>
      <c r="N3" s="33" t="s">
        <v>35</v>
      </c>
      <c r="O3" s="33" t="s">
        <v>36</v>
      </c>
      <c r="P3" s="33" t="s">
        <v>62</v>
      </c>
      <c r="Q3" s="33" t="s">
        <v>24</v>
      </c>
    </row>
    <row r="4" spans="1:17" ht="15.75" customHeight="1">
      <c r="B4" s="85" t="s">
        <v>11</v>
      </c>
      <c r="C4" s="114" t="s">
        <v>74</v>
      </c>
      <c r="D4" s="114" t="s">
        <v>74</v>
      </c>
      <c r="E4" s="114" t="s">
        <v>74</v>
      </c>
      <c r="F4" s="114" t="s">
        <v>74</v>
      </c>
      <c r="G4" s="114" t="s">
        <v>74</v>
      </c>
      <c r="H4" s="114" t="s">
        <v>74</v>
      </c>
      <c r="I4" s="114" t="s">
        <v>74</v>
      </c>
      <c r="J4" s="114" t="s">
        <v>74</v>
      </c>
      <c r="K4" s="114" t="s">
        <v>74</v>
      </c>
      <c r="L4" s="114" t="s">
        <v>74</v>
      </c>
      <c r="M4" s="114" t="s">
        <v>74</v>
      </c>
      <c r="N4" s="114" t="s">
        <v>74</v>
      </c>
      <c r="O4" s="114" t="s">
        <v>74</v>
      </c>
      <c r="P4" s="114" t="s">
        <v>74</v>
      </c>
      <c r="Q4" s="48" t="str">
        <f>Listeemployer[[#This Row],[Prénom d''employer]]&amp;" " &amp;Listeemployer[[#This Row],[Nom d''employer]]</f>
        <v>x x</v>
      </c>
    </row>
    <row r="5" spans="1:17" ht="15.75" customHeight="1">
      <c r="B5" s="85" t="s">
        <v>12</v>
      </c>
      <c r="C5" s="115" t="s">
        <v>75</v>
      </c>
      <c r="D5" s="115" t="s">
        <v>75</v>
      </c>
      <c r="E5" s="115" t="s">
        <v>75</v>
      </c>
      <c r="F5" s="115" t="s">
        <v>75</v>
      </c>
      <c r="G5" s="115" t="s">
        <v>75</v>
      </c>
      <c r="H5" s="115" t="s">
        <v>75</v>
      </c>
      <c r="I5" s="115" t="s">
        <v>75</v>
      </c>
      <c r="J5" s="115" t="s">
        <v>75</v>
      </c>
      <c r="K5" s="115" t="s">
        <v>75</v>
      </c>
      <c r="L5" s="115" t="s">
        <v>75</v>
      </c>
      <c r="M5" s="115" t="s">
        <v>75</v>
      </c>
      <c r="N5" s="115" t="s">
        <v>75</v>
      </c>
      <c r="O5" s="115" t="s">
        <v>75</v>
      </c>
      <c r="P5" s="115" t="s">
        <v>75</v>
      </c>
      <c r="Q5" s="48" t="str">
        <f>Listeemployer[[#This Row],[Prénom d''employer]]&amp;" " &amp;Listeemployer[[#This Row],[Nom d''employer]]</f>
        <v>y y</v>
      </c>
    </row>
    <row r="6" spans="1:17" ht="15.75" customHeight="1">
      <c r="B6" s="85" t="s">
        <v>13</v>
      </c>
      <c r="C6" s="116" t="s">
        <v>76</v>
      </c>
      <c r="D6" s="116" t="s">
        <v>76</v>
      </c>
      <c r="E6" s="116" t="s">
        <v>76</v>
      </c>
      <c r="F6" s="116" t="s">
        <v>76</v>
      </c>
      <c r="G6" s="116" t="s">
        <v>76</v>
      </c>
      <c r="H6" s="116" t="s">
        <v>76</v>
      </c>
      <c r="I6" s="116" t="s">
        <v>76</v>
      </c>
      <c r="J6" s="116" t="s">
        <v>76</v>
      </c>
      <c r="K6" s="116" t="s">
        <v>76</v>
      </c>
      <c r="L6" s="116" t="s">
        <v>76</v>
      </c>
      <c r="M6" s="116" t="s">
        <v>76</v>
      </c>
      <c r="N6" s="116" t="s">
        <v>76</v>
      </c>
      <c r="O6" s="116" t="s">
        <v>76</v>
      </c>
      <c r="P6" s="116" t="s">
        <v>76</v>
      </c>
      <c r="Q6" s="48" t="str">
        <f>Listeemployer[[#This Row],[Prénom d''employer]]&amp;" " &amp;Listeemployer[[#This Row],[Nom d''employer]]</f>
        <v>w w</v>
      </c>
    </row>
    <row r="7" spans="1:17" ht="15.75" customHeight="1">
      <c r="B7" s="85" t="s">
        <v>14</v>
      </c>
      <c r="C7" s="114" t="s">
        <v>74</v>
      </c>
      <c r="D7" s="114" t="s">
        <v>74</v>
      </c>
      <c r="E7" s="114" t="s">
        <v>74</v>
      </c>
      <c r="F7" s="114" t="s">
        <v>74</v>
      </c>
      <c r="G7" s="114" t="s">
        <v>74</v>
      </c>
      <c r="H7" s="114" t="s">
        <v>74</v>
      </c>
      <c r="I7" s="114" t="s">
        <v>74</v>
      </c>
      <c r="J7" s="114" t="s">
        <v>74</v>
      </c>
      <c r="K7" s="114" t="s">
        <v>74</v>
      </c>
      <c r="L7" s="114" t="s">
        <v>74</v>
      </c>
      <c r="M7" s="114" t="s">
        <v>74</v>
      </c>
      <c r="N7" s="114" t="s">
        <v>74</v>
      </c>
      <c r="O7" s="114" t="s">
        <v>74</v>
      </c>
      <c r="P7" s="114" t="s">
        <v>74</v>
      </c>
      <c r="Q7" s="87" t="str">
        <f>Listeemployer[[#This Row],[Prénom d''employer]]&amp;" " &amp;Listeemployer[[#This Row],[Nom d''employer]]</f>
        <v>x x</v>
      </c>
    </row>
    <row r="8" spans="1:17" ht="15.75" customHeight="1">
      <c r="B8" s="85" t="s">
        <v>15</v>
      </c>
      <c r="C8" s="115" t="s">
        <v>75</v>
      </c>
      <c r="D8" s="115" t="s">
        <v>75</v>
      </c>
      <c r="E8" s="115" t="s">
        <v>75</v>
      </c>
      <c r="F8" s="115" t="s">
        <v>75</v>
      </c>
      <c r="G8" s="115" t="s">
        <v>75</v>
      </c>
      <c r="H8" s="115" t="s">
        <v>75</v>
      </c>
      <c r="I8" s="115" t="s">
        <v>75</v>
      </c>
      <c r="J8" s="115" t="s">
        <v>75</v>
      </c>
      <c r="K8" s="115" t="s">
        <v>75</v>
      </c>
      <c r="L8" s="115" t="s">
        <v>75</v>
      </c>
      <c r="M8" s="115" t="s">
        <v>75</v>
      </c>
      <c r="N8" s="115" t="s">
        <v>75</v>
      </c>
      <c r="O8" s="115" t="s">
        <v>75</v>
      </c>
      <c r="P8" s="115" t="s">
        <v>75</v>
      </c>
      <c r="Q8" s="87" t="str">
        <f>Listeemployer[[#This Row],[Prénom d''employer]]&amp;" " &amp;Listeemployer[[#This Row],[Nom d''employer]]</f>
        <v>y y</v>
      </c>
    </row>
    <row r="9" spans="1:17" ht="15.75" customHeight="1">
      <c r="B9" s="85" t="s">
        <v>18</v>
      </c>
      <c r="C9" s="116" t="s">
        <v>76</v>
      </c>
      <c r="D9" s="116" t="s">
        <v>76</v>
      </c>
      <c r="E9" s="116" t="s">
        <v>76</v>
      </c>
      <c r="F9" s="116" t="s">
        <v>76</v>
      </c>
      <c r="G9" s="116" t="s">
        <v>76</v>
      </c>
      <c r="H9" s="116" t="s">
        <v>76</v>
      </c>
      <c r="I9" s="116" t="s">
        <v>76</v>
      </c>
      <c r="J9" s="116" t="s">
        <v>76</v>
      </c>
      <c r="K9" s="116" t="s">
        <v>76</v>
      </c>
      <c r="L9" s="116" t="s">
        <v>76</v>
      </c>
      <c r="M9" s="116" t="s">
        <v>76</v>
      </c>
      <c r="N9" s="116" t="s">
        <v>76</v>
      </c>
      <c r="O9" s="116" t="s">
        <v>76</v>
      </c>
      <c r="P9" s="116" t="s">
        <v>76</v>
      </c>
      <c r="Q9" s="87" t="str">
        <f>Listeemployer[[#This Row],[Prénom d''employer]]&amp;" " &amp;Listeemployer[[#This Row],[Nom d''employer]]</f>
        <v>w w</v>
      </c>
    </row>
    <row r="10" spans="1:17" ht="15.75" customHeight="1">
      <c r="B10" s="85" t="s">
        <v>19</v>
      </c>
      <c r="C10" s="114" t="s">
        <v>74</v>
      </c>
      <c r="D10" s="114" t="s">
        <v>74</v>
      </c>
      <c r="E10" s="114" t="s">
        <v>74</v>
      </c>
      <c r="F10" s="114" t="s">
        <v>74</v>
      </c>
      <c r="G10" s="114" t="s">
        <v>74</v>
      </c>
      <c r="H10" s="114" t="s">
        <v>74</v>
      </c>
      <c r="I10" s="114" t="s">
        <v>74</v>
      </c>
      <c r="J10" s="114" t="s">
        <v>74</v>
      </c>
      <c r="K10" s="114" t="s">
        <v>74</v>
      </c>
      <c r="L10" s="114" t="s">
        <v>74</v>
      </c>
      <c r="M10" s="114" t="s">
        <v>74</v>
      </c>
      <c r="N10" s="114" t="s">
        <v>74</v>
      </c>
      <c r="O10" s="114" t="s">
        <v>74</v>
      </c>
      <c r="P10" s="114" t="s">
        <v>74</v>
      </c>
      <c r="Q10" s="87" t="str">
        <f>Listeemployer[[#This Row],[Prénom d''employer]]&amp;" " &amp;Listeemployer[[#This Row],[Nom d''employer]]</f>
        <v>x x</v>
      </c>
    </row>
    <row r="11" spans="1:17" ht="15.75" customHeight="1">
      <c r="B11" s="85" t="s">
        <v>20</v>
      </c>
      <c r="C11" s="115" t="s">
        <v>75</v>
      </c>
      <c r="D11" s="115" t="s">
        <v>75</v>
      </c>
      <c r="E11" s="115" t="s">
        <v>75</v>
      </c>
      <c r="F11" s="115" t="s">
        <v>75</v>
      </c>
      <c r="G11" s="115" t="s">
        <v>75</v>
      </c>
      <c r="H11" s="115" t="s">
        <v>75</v>
      </c>
      <c r="I11" s="115" t="s">
        <v>75</v>
      </c>
      <c r="J11" s="115" t="s">
        <v>75</v>
      </c>
      <c r="K11" s="115" t="s">
        <v>75</v>
      </c>
      <c r="L11" s="115" t="s">
        <v>75</v>
      </c>
      <c r="M11" s="115" t="s">
        <v>75</v>
      </c>
      <c r="N11" s="115" t="s">
        <v>75</v>
      </c>
      <c r="O11" s="115" t="s">
        <v>75</v>
      </c>
      <c r="P11" s="115" t="s">
        <v>75</v>
      </c>
      <c r="Q11" s="87" t="str">
        <f>Listeemployer[[#This Row],[Prénom d''employer]]&amp;" " &amp;Listeemployer[[#This Row],[Nom d''employer]]</f>
        <v>y y</v>
      </c>
    </row>
    <row r="12" spans="1:17" ht="15.75" customHeight="1">
      <c r="B12" s="85" t="s">
        <v>21</v>
      </c>
      <c r="C12" s="116" t="s">
        <v>76</v>
      </c>
      <c r="D12" s="116" t="s">
        <v>76</v>
      </c>
      <c r="E12" s="116" t="s">
        <v>76</v>
      </c>
      <c r="F12" s="116" t="s">
        <v>76</v>
      </c>
      <c r="G12" s="116" t="s">
        <v>76</v>
      </c>
      <c r="H12" s="116" t="s">
        <v>76</v>
      </c>
      <c r="I12" s="116" t="s">
        <v>76</v>
      </c>
      <c r="J12" s="116" t="s">
        <v>76</v>
      </c>
      <c r="K12" s="116" t="s">
        <v>76</v>
      </c>
      <c r="L12" s="116" t="s">
        <v>76</v>
      </c>
      <c r="M12" s="116" t="s">
        <v>76</v>
      </c>
      <c r="N12" s="116" t="s">
        <v>76</v>
      </c>
      <c r="O12" s="116" t="s">
        <v>76</v>
      </c>
      <c r="P12" s="116" t="s">
        <v>76</v>
      </c>
      <c r="Q12" s="87" t="str">
        <f>Listeemployer[[#This Row],[Prénom d''employer]]&amp;" " &amp;Listeemployer[[#This Row],[Nom d''employer]]</f>
        <v>w w</v>
      </c>
    </row>
    <row r="13" spans="1:17" ht="15.75" customHeight="1">
      <c r="B13" s="85" t="s">
        <v>22</v>
      </c>
      <c r="C13" s="114" t="s">
        <v>74</v>
      </c>
      <c r="D13" s="114" t="s">
        <v>74</v>
      </c>
      <c r="E13" s="114" t="s">
        <v>74</v>
      </c>
      <c r="F13" s="114" t="s">
        <v>74</v>
      </c>
      <c r="G13" s="114" t="s">
        <v>74</v>
      </c>
      <c r="H13" s="114" t="s">
        <v>74</v>
      </c>
      <c r="I13" s="114" t="s">
        <v>74</v>
      </c>
      <c r="J13" s="114" t="s">
        <v>74</v>
      </c>
      <c r="K13" s="114" t="s">
        <v>74</v>
      </c>
      <c r="L13" s="114" t="s">
        <v>74</v>
      </c>
      <c r="M13" s="114" t="s">
        <v>74</v>
      </c>
      <c r="N13" s="114" t="s">
        <v>74</v>
      </c>
      <c r="O13" s="114" t="s">
        <v>74</v>
      </c>
      <c r="P13" s="114" t="s">
        <v>74</v>
      </c>
      <c r="Q13" s="87" t="str">
        <f>Listeemployer[[#This Row],[Prénom d''employer]]&amp;" " &amp;Listeemployer[[#This Row],[Nom d''employer]]</f>
        <v>x x</v>
      </c>
    </row>
    <row r="14" spans="1:17" ht="15.75" customHeight="1">
      <c r="B14" s="85" t="s">
        <v>23</v>
      </c>
      <c r="C14" s="115" t="s">
        <v>75</v>
      </c>
      <c r="D14" s="115" t="s">
        <v>75</v>
      </c>
      <c r="E14" s="115" t="s">
        <v>75</v>
      </c>
      <c r="F14" s="115" t="s">
        <v>75</v>
      </c>
      <c r="G14" s="115" t="s">
        <v>75</v>
      </c>
      <c r="H14" s="115" t="s">
        <v>75</v>
      </c>
      <c r="I14" s="115" t="s">
        <v>75</v>
      </c>
      <c r="J14" s="115" t="s">
        <v>75</v>
      </c>
      <c r="K14" s="115" t="s">
        <v>75</v>
      </c>
      <c r="L14" s="115" t="s">
        <v>75</v>
      </c>
      <c r="M14" s="115" t="s">
        <v>75</v>
      </c>
      <c r="N14" s="115" t="s">
        <v>75</v>
      </c>
      <c r="O14" s="115" t="s">
        <v>75</v>
      </c>
      <c r="P14" s="115" t="s">
        <v>75</v>
      </c>
      <c r="Q14" s="87" t="str">
        <f>Listeemployer[[#This Row],[Prénom d''employer]]&amp;" " &amp;Listeemployer[[#This Row],[Nom d''employer]]</f>
        <v>y y</v>
      </c>
    </row>
    <row r="15" spans="1:17" ht="15.75" customHeight="1">
      <c r="B15" s="85" t="s">
        <v>68</v>
      </c>
      <c r="C15" s="116" t="s">
        <v>76</v>
      </c>
      <c r="D15" s="116" t="s">
        <v>76</v>
      </c>
      <c r="E15" s="116" t="s">
        <v>76</v>
      </c>
      <c r="F15" s="116" t="s">
        <v>76</v>
      </c>
      <c r="G15" s="116" t="s">
        <v>76</v>
      </c>
      <c r="H15" s="116" t="s">
        <v>76</v>
      </c>
      <c r="I15" s="116" t="s">
        <v>76</v>
      </c>
      <c r="J15" s="116" t="s">
        <v>76</v>
      </c>
      <c r="K15" s="116" t="s">
        <v>76</v>
      </c>
      <c r="L15" s="116" t="s">
        <v>76</v>
      </c>
      <c r="M15" s="116" t="s">
        <v>76</v>
      </c>
      <c r="N15" s="116" t="s">
        <v>76</v>
      </c>
      <c r="O15" s="116" t="s">
        <v>76</v>
      </c>
      <c r="P15" s="116" t="s">
        <v>76</v>
      </c>
      <c r="Q15" s="87" t="str">
        <f>Listeemployer[[#This Row],[Prénom d''employer]]&amp;" " &amp;Listeemployer[[#This Row],[Nom d''employer]]</f>
        <v>w w</v>
      </c>
    </row>
    <row r="16" spans="1:17" ht="15.75" customHeight="1">
      <c r="B16" s="85" t="s">
        <v>70</v>
      </c>
      <c r="C16" s="114" t="s">
        <v>74</v>
      </c>
      <c r="D16" s="114" t="s">
        <v>74</v>
      </c>
      <c r="E16" s="114" t="s">
        <v>74</v>
      </c>
      <c r="F16" s="114" t="s">
        <v>74</v>
      </c>
      <c r="G16" s="114" t="s">
        <v>74</v>
      </c>
      <c r="H16" s="114" t="s">
        <v>74</v>
      </c>
      <c r="I16" s="114" t="s">
        <v>74</v>
      </c>
      <c r="J16" s="114" t="s">
        <v>74</v>
      </c>
      <c r="K16" s="114" t="s">
        <v>74</v>
      </c>
      <c r="L16" s="114" t="s">
        <v>74</v>
      </c>
      <c r="M16" s="114" t="s">
        <v>74</v>
      </c>
      <c r="N16" s="114" t="s">
        <v>74</v>
      </c>
      <c r="O16" s="114" t="s">
        <v>74</v>
      </c>
      <c r="P16" s="114" t="s">
        <v>74</v>
      </c>
      <c r="Q16" s="87" t="str">
        <f>Listeemployer[[#This Row],[Prénom d''employer]]&amp;" " &amp;Listeemployer[[#This Row],[Nom d''employer]]</f>
        <v>x x</v>
      </c>
    </row>
    <row r="17" spans="2:17" ht="15.75" customHeight="1">
      <c r="B17" s="85" t="s">
        <v>72</v>
      </c>
      <c r="C17" s="115" t="s">
        <v>75</v>
      </c>
      <c r="D17" s="115" t="s">
        <v>75</v>
      </c>
      <c r="E17" s="115" t="s">
        <v>75</v>
      </c>
      <c r="F17" s="115" t="s">
        <v>75</v>
      </c>
      <c r="G17" s="115" t="s">
        <v>75</v>
      </c>
      <c r="H17" s="115" t="s">
        <v>75</v>
      </c>
      <c r="I17" s="115" t="s">
        <v>75</v>
      </c>
      <c r="J17" s="115" t="s">
        <v>75</v>
      </c>
      <c r="K17" s="115" t="s">
        <v>75</v>
      </c>
      <c r="L17" s="115" t="s">
        <v>75</v>
      </c>
      <c r="M17" s="115" t="s">
        <v>75</v>
      </c>
      <c r="N17" s="115" t="s">
        <v>75</v>
      </c>
      <c r="O17" s="115" t="s">
        <v>75</v>
      </c>
      <c r="P17" s="115" t="s">
        <v>75</v>
      </c>
      <c r="Q17" s="87" t="str">
        <f>Listeemployer[[#This Row],[Prénom d''employer]]&amp;" " &amp;Listeemployer[[#This Row],[Nom d''employer]]</f>
        <v>y y</v>
      </c>
    </row>
    <row r="18" spans="2:17" ht="15.75" customHeight="1">
      <c r="B18" s="94" t="s">
        <v>40</v>
      </c>
      <c r="D18" s="45"/>
      <c r="F18" s="89"/>
      <c r="I18" s="86"/>
      <c r="J18" s="87"/>
      <c r="K18" s="86"/>
      <c r="L18" s="86"/>
      <c r="M18" s="86"/>
      <c r="N18" s="86"/>
      <c r="Q18" s="87" t="str">
        <f>Listeemployer[[#This Row],[Prénom d''employer]]&amp;" " &amp;Listeemployer[[#This Row],[Nom d''employer]]</f>
        <v xml:space="preserve"> </v>
      </c>
    </row>
    <row r="19" spans="2:17" ht="15.75" customHeight="1">
      <c r="B19" s="94" t="s">
        <v>41</v>
      </c>
      <c r="C19" s="85"/>
      <c r="D19" s="46"/>
      <c r="E19" s="85"/>
      <c r="F19" s="88"/>
      <c r="G19" s="85"/>
      <c r="H19" s="85"/>
      <c r="I19" s="90"/>
      <c r="J19" s="91"/>
      <c r="K19" s="90"/>
      <c r="L19" s="90"/>
      <c r="M19" s="90"/>
      <c r="N19" s="90"/>
      <c r="O19" s="85"/>
      <c r="Q19" s="91" t="str">
        <f>Listeemployer[[#This Row],[Prénom d''employer]]&amp;" " &amp;Listeemployer[[#This Row],[Nom d''employer]]</f>
        <v xml:space="preserve"> </v>
      </c>
    </row>
    <row r="20" spans="2:17" ht="15.75" customHeight="1">
      <c r="B20" s="94" t="s">
        <v>42</v>
      </c>
      <c r="C20" s="85"/>
      <c r="D20" s="45"/>
      <c r="E20" s="85"/>
      <c r="F20" s="88"/>
      <c r="G20" s="85"/>
      <c r="H20" s="85"/>
      <c r="I20" s="90"/>
      <c r="J20" s="91"/>
      <c r="K20" s="90"/>
      <c r="L20" s="90"/>
      <c r="M20" s="90"/>
      <c r="N20" s="90"/>
      <c r="O20" s="85"/>
      <c r="Q20" s="91" t="str">
        <f>Listeemployer[[#This Row],[Prénom d''employer]]&amp;" " &amp;Listeemployer[[#This Row],[Nom d''employer]]</f>
        <v xml:space="preserve"> </v>
      </c>
    </row>
    <row r="21" spans="2:17" ht="15.75" customHeight="1">
      <c r="B21" s="94" t="s">
        <v>43</v>
      </c>
      <c r="C21" s="85"/>
      <c r="D21" s="45"/>
      <c r="E21" s="85"/>
      <c r="F21" s="88"/>
      <c r="G21" s="85"/>
      <c r="H21" s="85"/>
      <c r="I21" s="90"/>
      <c r="J21" s="91"/>
      <c r="K21" s="90"/>
      <c r="L21" s="90"/>
      <c r="M21" s="90"/>
      <c r="N21" s="90"/>
      <c r="O21" s="85"/>
      <c r="Q21" s="91" t="str">
        <f>Listeemployer[[#This Row],[Prénom d''employer]]&amp;" " &amp;Listeemployer[[#This Row],[Nom d''employer]]</f>
        <v xml:space="preserve"> </v>
      </c>
    </row>
    <row r="22" spans="2:17" ht="15.75" customHeight="1">
      <c r="B22" s="94" t="s">
        <v>44</v>
      </c>
      <c r="C22" s="85"/>
      <c r="D22" s="45"/>
      <c r="E22" s="85"/>
      <c r="F22" s="88"/>
      <c r="G22" s="85"/>
      <c r="H22" s="85"/>
      <c r="I22" s="90"/>
      <c r="J22" s="91"/>
      <c r="K22" s="90"/>
      <c r="L22" s="90"/>
      <c r="M22" s="90"/>
      <c r="N22" s="90"/>
      <c r="O22" s="85"/>
      <c r="Q22" s="91" t="str">
        <f>Listeemployer[[#This Row],[Prénom d''employer]]&amp;" " &amp;Listeemployer[[#This Row],[Nom d''employer]]</f>
        <v xml:space="preserve"> </v>
      </c>
    </row>
    <row r="23" spans="2:17" ht="15.75" customHeight="1">
      <c r="B23" s="94" t="s">
        <v>45</v>
      </c>
      <c r="C23" s="85"/>
      <c r="D23" s="45"/>
      <c r="E23" s="85"/>
      <c r="F23" s="88"/>
      <c r="G23" s="85"/>
      <c r="H23" s="85"/>
      <c r="I23" s="90"/>
      <c r="J23" s="91"/>
      <c r="K23" s="90"/>
      <c r="L23" s="90"/>
      <c r="M23" s="90"/>
      <c r="N23" s="90"/>
      <c r="O23" s="85"/>
      <c r="Q23" s="91" t="str">
        <f>Listeemployer[[#This Row],[Prénom d''employer]]&amp;" " &amp;Listeemployer[[#This Row],[Nom d''employer]]</f>
        <v xml:space="preserve"> </v>
      </c>
    </row>
    <row r="24" spans="2:17" ht="15.75" customHeight="1">
      <c r="B24" s="94" t="s">
        <v>46</v>
      </c>
      <c r="C24" s="85"/>
      <c r="D24" s="45"/>
      <c r="E24" s="85"/>
      <c r="F24" s="88"/>
      <c r="G24" s="85"/>
      <c r="H24" s="85"/>
      <c r="I24" s="90"/>
      <c r="J24" s="91"/>
      <c r="K24" s="90"/>
      <c r="L24" s="90"/>
      <c r="M24" s="90"/>
      <c r="N24" s="90"/>
      <c r="O24" s="85"/>
      <c r="Q24" s="91" t="str">
        <f>Listeemployer[[#This Row],[Prénom d''employer]]&amp;" " &amp;Listeemployer[[#This Row],[Nom d''employer]]</f>
        <v xml:space="preserve"> </v>
      </c>
    </row>
    <row r="25" spans="2:17" ht="15.75" customHeight="1">
      <c r="B25" s="94" t="s">
        <v>47</v>
      </c>
      <c r="C25" s="85"/>
      <c r="D25" s="45"/>
      <c r="E25" s="85"/>
      <c r="F25" s="88"/>
      <c r="G25" s="85"/>
      <c r="H25" s="85"/>
      <c r="I25" s="90"/>
      <c r="J25" s="91"/>
      <c r="K25" s="90"/>
      <c r="L25" s="90"/>
      <c r="M25" s="90"/>
      <c r="N25" s="90"/>
      <c r="O25" s="85"/>
      <c r="Q25" s="91" t="str">
        <f>Listeemployer[[#This Row],[Prénom d''employer]]&amp;" " &amp;Listeemployer[[#This Row],[Nom d''employer]]</f>
        <v xml:space="preserve"> </v>
      </c>
    </row>
    <row r="26" spans="2:17" ht="15.75" customHeight="1">
      <c r="B26" s="94" t="s">
        <v>48</v>
      </c>
      <c r="C26" s="85"/>
      <c r="D26" s="45"/>
      <c r="E26" s="85"/>
      <c r="F26" s="88"/>
      <c r="G26" s="85"/>
      <c r="H26" s="85"/>
      <c r="I26" s="90"/>
      <c r="J26" s="91"/>
      <c r="K26" s="90"/>
      <c r="L26" s="90"/>
      <c r="M26" s="90"/>
      <c r="N26" s="90"/>
      <c r="O26" s="85"/>
      <c r="Q26" s="91" t="str">
        <f>Listeemployer[[#This Row],[Prénom d''employer]]&amp;" " &amp;Listeemployer[[#This Row],[Nom d''employer]]</f>
        <v xml:space="preserve"> </v>
      </c>
    </row>
    <row r="27" spans="2:17" ht="15.75" customHeight="1">
      <c r="B27" s="94" t="s">
        <v>49</v>
      </c>
      <c r="C27" s="85"/>
      <c r="D27" s="45"/>
      <c r="E27" s="85"/>
      <c r="F27" s="88"/>
      <c r="G27" s="85"/>
      <c r="H27" s="85"/>
      <c r="I27" s="90"/>
      <c r="J27" s="91"/>
      <c r="K27" s="90"/>
      <c r="L27" s="90"/>
      <c r="M27" s="90"/>
      <c r="N27" s="90"/>
      <c r="O27" s="85"/>
      <c r="Q27" s="91" t="str">
        <f>Listeemployer[[#This Row],[Prénom d''employer]]&amp;" " &amp;Listeemployer[[#This Row],[Nom d''employer]]</f>
        <v xml:space="preserve"> </v>
      </c>
    </row>
    <row r="28" spans="2:17" ht="15.75" customHeight="1">
      <c r="B28" s="94" t="s">
        <v>50</v>
      </c>
      <c r="C28" s="85"/>
      <c r="D28" s="45"/>
      <c r="E28" s="85"/>
      <c r="F28" s="88"/>
      <c r="G28" s="85"/>
      <c r="H28" s="85"/>
      <c r="I28" s="90"/>
      <c r="J28" s="91"/>
      <c r="K28" s="90"/>
      <c r="L28" s="90"/>
      <c r="M28" s="90"/>
      <c r="N28" s="90"/>
      <c r="O28" s="85"/>
      <c r="Q28" s="91" t="str">
        <f>Listeemployer[[#This Row],[Prénom d''employer]]&amp;" " &amp;Listeemployer[[#This Row],[Nom d''employer]]</f>
        <v xml:space="preserve"> </v>
      </c>
    </row>
    <row r="29" spans="2:17" ht="15.75" customHeight="1">
      <c r="B29" s="94" t="s">
        <v>51</v>
      </c>
      <c r="C29" s="85"/>
      <c r="D29" s="45"/>
      <c r="E29" s="85"/>
      <c r="F29" s="88"/>
      <c r="G29" s="85"/>
      <c r="H29" s="85"/>
      <c r="I29" s="90"/>
      <c r="J29" s="91"/>
      <c r="K29" s="90"/>
      <c r="L29" s="90"/>
      <c r="M29" s="90"/>
      <c r="N29" s="90"/>
      <c r="O29" s="85"/>
      <c r="Q29" s="91" t="str">
        <f>Listeemployer[[#This Row],[Prénom d''employer]]&amp;" " &amp;Listeemployer[[#This Row],[Nom d''employer]]</f>
        <v xml:space="preserve"> </v>
      </c>
    </row>
    <row r="30" spans="2:17" ht="15.75" customHeight="1">
      <c r="B30" s="94" t="s">
        <v>52</v>
      </c>
      <c r="C30" s="85"/>
      <c r="D30" s="45"/>
      <c r="E30" s="85"/>
      <c r="F30" s="88"/>
      <c r="G30" s="85"/>
      <c r="H30" s="85"/>
      <c r="I30" s="90"/>
      <c r="J30" s="91"/>
      <c r="K30" s="90"/>
      <c r="L30" s="90"/>
      <c r="M30" s="90"/>
      <c r="N30" s="90"/>
      <c r="O30" s="85"/>
      <c r="Q30" s="91" t="str">
        <f>Listeemployer[[#This Row],[Prénom d''employer]]&amp;" " &amp;Listeemployer[[#This Row],[Nom d''employer]]</f>
        <v xml:space="preserve"> </v>
      </c>
    </row>
    <row r="31" spans="2:17" ht="15.75" customHeight="1">
      <c r="B31" s="94" t="s">
        <v>73</v>
      </c>
      <c r="C31" s="85"/>
      <c r="D31" s="133"/>
      <c r="E31" s="85"/>
      <c r="F31" s="88"/>
      <c r="G31" s="85"/>
      <c r="H31" s="85"/>
      <c r="I31" s="90"/>
      <c r="J31" s="91"/>
      <c r="K31" s="90"/>
      <c r="L31" s="90"/>
      <c r="M31" s="90"/>
      <c r="N31" s="90"/>
      <c r="O31" s="85"/>
      <c r="Q31" s="91" t="str">
        <f>Listeemployer[[#This Row],[Prénom d''employer]]&amp;" " &amp;Listeemployer[[#This Row],[Nom d''employer]]</f>
        <v xml:space="preserve"> </v>
      </c>
    </row>
    <row r="32" spans="2:17" ht="15.75" customHeight="1">
      <c r="B32" s="94"/>
      <c r="C32" s="85"/>
      <c r="D32" s="45"/>
      <c r="E32" s="85"/>
      <c r="F32" s="88"/>
      <c r="G32" s="85"/>
      <c r="H32" s="85"/>
      <c r="I32" s="90"/>
      <c r="J32" s="91"/>
      <c r="K32" s="90"/>
      <c r="L32" s="90"/>
      <c r="M32" s="90"/>
      <c r="N32" s="90"/>
      <c r="O32" s="85"/>
      <c r="Q32" s="91" t="e">
        <f>Listeemployer[[#This Row],[Prénom d''employer]]&amp;" " &amp;Listeemployer[[#This Row],[Nom d''employer]]</f>
        <v>#VALUE!</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sheetData>
  <mergeCells count="1">
    <mergeCell ref="A1:C1"/>
  </mergeCells>
  <phoneticPr fontId="34" type="noConversion"/>
  <pageMargins left="0.25" right="0.25" top="0.75" bottom="0.75" header="0.3" footer="0.3"/>
  <pageSetup scale="85" fitToWidth="0" fitToHeight="0" orientation="landscape" verticalDpi="200" r:id="rId1"/>
  <tableParts count="1">
    <tablePart r:id="rId2"/>
  </tableParts>
</worksheet>
</file>

<file path=xl/worksheets/sheet2.xml><?xml version="1.0" encoding="utf-8"?>
<worksheet xmlns="http://schemas.openxmlformats.org/spreadsheetml/2006/main" xmlns:r="http://schemas.openxmlformats.org/officeDocument/2006/relationships">
  <sheetPr codeName="Feuil3">
    <tabColor theme="4"/>
    <pageSetUpPr fitToPage="1"/>
  </sheetPr>
  <dimension ref="A1:AM356"/>
  <sheetViews>
    <sheetView showGridLines="0" zoomScaleNormal="100" workbookViewId="0">
      <pane xSplit="3" ySplit="6" topLeftCell="D19" activePane="bottomRight" state="frozen"/>
      <selection activeCell="AI38" sqref="AI38:AI39"/>
      <selection pane="topRight" activeCell="AI38" sqref="AI38:AI39"/>
      <selection pane="bottomLeft" activeCell="AI38" sqref="AI38:AI39"/>
      <selection pane="bottomRight" activeCell="T26" sqref="T26"/>
    </sheetView>
  </sheetViews>
  <sheetFormatPr baseColWidth="10" defaultColWidth="9.140625" defaultRowHeight="15" customHeight="1"/>
  <cols>
    <col min="1" max="1" width="10.140625" style="7" bestFit="1" customWidth="1"/>
    <col min="2" max="2" width="27.7109375" style="7" bestFit="1" customWidth="1"/>
    <col min="3" max="3" width="18.140625" style="49" bestFit="1" customWidth="1"/>
    <col min="4" max="7" width="5" style="6" customWidth="1"/>
    <col min="8" max="8" width="5.7109375" style="6" bestFit="1" customWidth="1"/>
    <col min="9" max="34" width="5" style="6" customWidth="1"/>
    <col min="35" max="36" width="4.7109375" style="7" customWidth="1"/>
    <col min="37" max="37" width="8" style="7" bestFit="1" customWidth="1"/>
    <col min="38" max="38" width="7.42578125" style="7" bestFit="1" customWidth="1"/>
    <col min="39" max="16384" width="9.140625" style="7"/>
  </cols>
  <sheetData>
    <row r="1" spans="1:39" s="1" customFormat="1" ht="42" customHeight="1">
      <c r="A1" s="17"/>
      <c r="B1" s="17"/>
      <c r="C1" s="17"/>
      <c r="D1" s="38" t="s">
        <v>32</v>
      </c>
      <c r="E1" s="15"/>
      <c r="F1" s="15"/>
      <c r="G1" s="15"/>
      <c r="H1" s="15"/>
      <c r="I1" s="15"/>
      <c r="J1" s="15"/>
      <c r="K1" s="15"/>
      <c r="L1" s="15"/>
      <c r="M1" s="15"/>
      <c r="N1" s="15"/>
      <c r="O1" s="15"/>
      <c r="P1" s="15"/>
      <c r="Q1" s="15"/>
      <c r="R1" s="15"/>
      <c r="S1" s="15"/>
      <c r="T1" s="15"/>
      <c r="U1" s="15"/>
      <c r="V1" s="15"/>
      <c r="W1" s="15"/>
      <c r="X1" s="15"/>
      <c r="Y1" s="15"/>
      <c r="Z1" s="15"/>
      <c r="AA1" s="15"/>
      <c r="AB1" s="15"/>
      <c r="AC1" s="14"/>
      <c r="AD1" s="14"/>
      <c r="AE1" s="14"/>
      <c r="AF1" s="14"/>
      <c r="AG1" s="16"/>
      <c r="AH1" s="14"/>
      <c r="AI1" s="156">
        <v>2017</v>
      </c>
      <c r="AJ1" s="156"/>
    </row>
    <row r="2" spans="1:39" customFormat="1" ht="13.5">
      <c r="C2" s="48"/>
    </row>
    <row r="3" spans="1:39" s="10" customFormat="1" ht="12.75" customHeight="1" thickBot="1">
      <c r="D3" s="27"/>
      <c r="G3" s="18" t="s">
        <v>16</v>
      </c>
      <c r="H3" s="50" t="s">
        <v>0</v>
      </c>
      <c r="I3" s="19" t="s">
        <v>65</v>
      </c>
      <c r="K3" s="51" t="s">
        <v>53</v>
      </c>
      <c r="L3" s="19" t="s">
        <v>55</v>
      </c>
      <c r="W3"/>
      <c r="X3"/>
      <c r="Y3"/>
      <c r="AD3" s="9"/>
      <c r="AE3" s="9"/>
      <c r="AH3" s="11"/>
      <c r="AI3" s="13"/>
    </row>
    <row r="4" spans="1:39" customFormat="1" ht="16.5" customHeight="1" thickTop="1" thickBot="1">
      <c r="C4" s="58" t="s">
        <v>57</v>
      </c>
      <c r="D4" s="145">
        <f>WEEKNUM(E6)</f>
        <v>40</v>
      </c>
      <c r="E4" s="146"/>
      <c r="F4" s="146"/>
      <c r="G4" s="146"/>
      <c r="H4" s="146"/>
      <c r="I4" s="146"/>
      <c r="J4" s="146"/>
      <c r="K4" s="147"/>
      <c r="L4" s="157">
        <f>WEEKNUM(L6)</f>
        <v>41</v>
      </c>
      <c r="M4" s="157"/>
      <c r="N4" s="157"/>
      <c r="O4" s="157"/>
      <c r="P4" s="157"/>
      <c r="Q4" s="157"/>
      <c r="R4" s="157"/>
      <c r="S4" s="157">
        <f t="shared" ref="S4" si="0">WEEKNUM(S6)</f>
        <v>42</v>
      </c>
      <c r="T4" s="157"/>
      <c r="U4" s="157"/>
      <c r="V4" s="157"/>
      <c r="W4" s="157"/>
      <c r="X4" s="157"/>
      <c r="Y4" s="157"/>
      <c r="Z4" s="157">
        <f t="shared" ref="Z4:AG4" si="1">WEEKNUM(Z6)</f>
        <v>43</v>
      </c>
      <c r="AA4" s="157"/>
      <c r="AB4" s="157"/>
      <c r="AC4" s="157"/>
      <c r="AD4" s="157"/>
      <c r="AE4" s="157"/>
      <c r="AF4" s="157"/>
      <c r="AG4" s="157">
        <f t="shared" si="1"/>
        <v>44</v>
      </c>
      <c r="AH4" s="157"/>
      <c r="AI4" s="13"/>
      <c r="AJ4" s="10"/>
      <c r="AK4" s="10"/>
      <c r="AL4" s="10"/>
      <c r="AM4" s="10"/>
    </row>
    <row r="5" spans="1:39" s="2" customFormat="1" ht="18" customHeight="1" thickTop="1" thickBot="1">
      <c r="B5" s="39">
        <f>DATE(AnnéeCivile,10,1)</f>
        <v>43009</v>
      </c>
      <c r="C5" s="53"/>
      <c r="D5" s="60">
        <f>D6</f>
        <v>2101</v>
      </c>
      <c r="E5" s="61">
        <f>E6</f>
        <v>2102</v>
      </c>
      <c r="F5" s="59">
        <f t="shared" ref="F5:AH5" si="2">F6</f>
        <v>2103</v>
      </c>
      <c r="G5" s="59">
        <f t="shared" si="2"/>
        <v>2104</v>
      </c>
      <c r="H5" s="59">
        <f t="shared" si="2"/>
        <v>2105</v>
      </c>
      <c r="I5" s="59">
        <f t="shared" si="2"/>
        <v>2106</v>
      </c>
      <c r="J5" s="59">
        <f t="shared" si="2"/>
        <v>2107</v>
      </c>
      <c r="K5" s="62">
        <f t="shared" si="2"/>
        <v>2108</v>
      </c>
      <c r="L5" s="61">
        <f t="shared" si="2"/>
        <v>2109</v>
      </c>
      <c r="M5" s="59">
        <f t="shared" si="2"/>
        <v>2110</v>
      </c>
      <c r="N5" s="59">
        <f t="shared" si="2"/>
        <v>2111</v>
      </c>
      <c r="O5" s="59">
        <f t="shared" si="2"/>
        <v>2112</v>
      </c>
      <c r="P5" s="59">
        <f t="shared" si="2"/>
        <v>2113</v>
      </c>
      <c r="Q5" s="59">
        <f t="shared" si="2"/>
        <v>2114</v>
      </c>
      <c r="R5" s="62">
        <f t="shared" si="2"/>
        <v>2115</v>
      </c>
      <c r="S5" s="61">
        <f t="shared" si="2"/>
        <v>2116</v>
      </c>
      <c r="T5" s="59">
        <f t="shared" si="2"/>
        <v>2117</v>
      </c>
      <c r="U5" s="59">
        <f t="shared" si="2"/>
        <v>2118</v>
      </c>
      <c r="V5" s="59">
        <f t="shared" si="2"/>
        <v>2119</v>
      </c>
      <c r="W5" s="59">
        <f t="shared" si="2"/>
        <v>2120</v>
      </c>
      <c r="X5" s="59">
        <f t="shared" si="2"/>
        <v>2121</v>
      </c>
      <c r="Y5" s="62">
        <f t="shared" si="2"/>
        <v>2122</v>
      </c>
      <c r="Z5" s="61">
        <f t="shared" si="2"/>
        <v>2123</v>
      </c>
      <c r="AA5" s="59">
        <f t="shared" si="2"/>
        <v>2124</v>
      </c>
      <c r="AB5" s="59">
        <f t="shared" si="2"/>
        <v>2125</v>
      </c>
      <c r="AC5" s="59">
        <f t="shared" si="2"/>
        <v>2126</v>
      </c>
      <c r="AD5" s="59">
        <f t="shared" si="2"/>
        <v>2127</v>
      </c>
      <c r="AE5" s="59">
        <f t="shared" si="2"/>
        <v>2128</v>
      </c>
      <c r="AF5" s="62">
        <f t="shared" si="2"/>
        <v>2129</v>
      </c>
      <c r="AG5" s="66">
        <f t="shared" si="2"/>
        <v>2130</v>
      </c>
      <c r="AH5" s="41">
        <f t="shared" si="2"/>
        <v>2131</v>
      </c>
      <c r="AI5" s="148" t="s">
        <v>2</v>
      </c>
      <c r="AJ5" s="149"/>
      <c r="AK5" s="149"/>
      <c r="AL5" s="149"/>
      <c r="AM5" s="150"/>
    </row>
    <row r="6" spans="1:39" s="3" customFormat="1" ht="14.25" customHeight="1" thickTop="1" thickBot="1">
      <c r="A6" s="42" t="s">
        <v>1</v>
      </c>
      <c r="B6" s="47" t="s">
        <v>33</v>
      </c>
      <c r="C6" s="54"/>
      <c r="D6" s="75">
        <f>DATE(YEAR(AnnéeCivile),MONTH(B5),1)</f>
        <v>2101</v>
      </c>
      <c r="E6" s="76">
        <f>IF(D6="","",IF(MONTH(D6+1)&lt;&gt;MONTH(D6),"",D6+1))</f>
        <v>2102</v>
      </c>
      <c r="F6" s="68">
        <f t="shared" ref="F6:AH6" si="3">IF(E6="","",IF(MONTH(E6+1)&lt;&gt;MONTH(E6),"",E6+1))</f>
        <v>2103</v>
      </c>
      <c r="G6" s="68">
        <f t="shared" si="3"/>
        <v>2104</v>
      </c>
      <c r="H6" s="68">
        <f t="shared" si="3"/>
        <v>2105</v>
      </c>
      <c r="I6" s="68">
        <f t="shared" si="3"/>
        <v>2106</v>
      </c>
      <c r="J6" s="68">
        <f t="shared" si="3"/>
        <v>2107</v>
      </c>
      <c r="K6" s="77">
        <f t="shared" si="3"/>
        <v>2108</v>
      </c>
      <c r="L6" s="76">
        <f t="shared" si="3"/>
        <v>2109</v>
      </c>
      <c r="M6" s="68">
        <f t="shared" si="3"/>
        <v>2110</v>
      </c>
      <c r="N6" s="68">
        <f t="shared" si="3"/>
        <v>2111</v>
      </c>
      <c r="O6" s="68">
        <f t="shared" si="3"/>
        <v>2112</v>
      </c>
      <c r="P6" s="68">
        <f t="shared" si="3"/>
        <v>2113</v>
      </c>
      <c r="Q6" s="68">
        <f t="shared" si="3"/>
        <v>2114</v>
      </c>
      <c r="R6" s="77">
        <f t="shared" si="3"/>
        <v>2115</v>
      </c>
      <c r="S6" s="76">
        <f t="shared" si="3"/>
        <v>2116</v>
      </c>
      <c r="T6" s="68">
        <f t="shared" si="3"/>
        <v>2117</v>
      </c>
      <c r="U6" s="68">
        <f t="shared" si="3"/>
        <v>2118</v>
      </c>
      <c r="V6" s="68">
        <f t="shared" si="3"/>
        <v>2119</v>
      </c>
      <c r="W6" s="68">
        <f t="shared" si="3"/>
        <v>2120</v>
      </c>
      <c r="X6" s="68">
        <f t="shared" si="3"/>
        <v>2121</v>
      </c>
      <c r="Y6" s="77">
        <f t="shared" si="3"/>
        <v>2122</v>
      </c>
      <c r="Z6" s="76">
        <f t="shared" si="3"/>
        <v>2123</v>
      </c>
      <c r="AA6" s="68">
        <f t="shared" si="3"/>
        <v>2124</v>
      </c>
      <c r="AB6" s="68">
        <f t="shared" si="3"/>
        <v>2125</v>
      </c>
      <c r="AC6" s="68">
        <f t="shared" si="3"/>
        <v>2126</v>
      </c>
      <c r="AD6" s="68">
        <f t="shared" si="3"/>
        <v>2127</v>
      </c>
      <c r="AE6" s="68">
        <f t="shared" si="3"/>
        <v>2128</v>
      </c>
      <c r="AF6" s="77">
        <f t="shared" si="3"/>
        <v>2129</v>
      </c>
      <c r="AG6" s="67">
        <f t="shared" si="3"/>
        <v>2130</v>
      </c>
      <c r="AH6" s="68">
        <f t="shared" si="3"/>
        <v>2131</v>
      </c>
      <c r="AI6" s="151" t="s">
        <v>63</v>
      </c>
      <c r="AJ6" s="152"/>
      <c r="AK6" s="78" t="s">
        <v>64</v>
      </c>
      <c r="AL6" s="78" t="s">
        <v>71</v>
      </c>
      <c r="AM6" s="79" t="s">
        <v>54</v>
      </c>
    </row>
    <row r="7" spans="1:39" s="3" customFormat="1" ht="16.5" customHeight="1" thickTop="1" thickBot="1">
      <c r="A7" s="135" t="s">
        <v>11</v>
      </c>
      <c r="B7" s="135" t="str">
        <f>IFERROR(VLOOKUP('Liste des employer'!B4,Listeemployer[],16,FALSE),"")</f>
        <v>x x</v>
      </c>
      <c r="C7" s="132" t="s">
        <v>10</v>
      </c>
      <c r="D7" s="80"/>
      <c r="E7" s="100"/>
      <c r="F7" s="101"/>
      <c r="G7" s="101"/>
      <c r="H7" s="101"/>
      <c r="I7" s="101"/>
      <c r="J7" s="101"/>
      <c r="K7" s="98"/>
      <c r="L7" s="100"/>
      <c r="M7" s="101"/>
      <c r="N7" s="101"/>
      <c r="O7" s="101"/>
      <c r="P7" s="101"/>
      <c r="Q7" s="101"/>
      <c r="R7" s="99"/>
      <c r="S7" s="100"/>
      <c r="T7" s="101"/>
      <c r="U7" s="101"/>
      <c r="V7" s="101"/>
      <c r="W7" s="101"/>
      <c r="X7" s="101"/>
      <c r="Y7" s="98"/>
      <c r="Z7" s="100"/>
      <c r="AA7" s="101"/>
      <c r="AB7" s="101"/>
      <c r="AC7" s="101"/>
      <c r="AD7" s="101"/>
      <c r="AE7" s="101"/>
      <c r="AF7" s="98"/>
      <c r="AG7" s="69"/>
      <c r="AH7" s="70"/>
      <c r="AI7" s="153">
        <f>COUNTIF(Octobre!$D7:$AH7,CODE1)</f>
        <v>0</v>
      </c>
      <c r="AJ7" s="136"/>
      <c r="AK7" s="139">
        <f>SUM(D9:AH9)-SUM(D9,K9,R9,Y9,AF9)</f>
        <v>0</v>
      </c>
      <c r="AL7" s="139">
        <f>SUM(D9,K9,R9,Y9,AF9)</f>
        <v>0</v>
      </c>
      <c r="AM7" s="142">
        <f>COUNTIF(Octobre!$D7:$AH7,CODE2)</f>
        <v>0</v>
      </c>
    </row>
    <row r="8" spans="1:39" s="3" customFormat="1" ht="16.5" customHeight="1" thickTop="1" thickBot="1">
      <c r="A8" s="135"/>
      <c r="B8" s="135"/>
      <c r="C8" s="82" t="s">
        <v>66</v>
      </c>
      <c r="D8" s="81"/>
      <c r="E8" s="102"/>
      <c r="F8" s="103"/>
      <c r="G8" s="103"/>
      <c r="H8" s="103"/>
      <c r="I8" s="103"/>
      <c r="J8" s="103"/>
      <c r="K8" s="104"/>
      <c r="L8" s="102"/>
      <c r="M8" s="103"/>
      <c r="N8" s="103"/>
      <c r="O8" s="103"/>
      <c r="P8" s="103"/>
      <c r="Q8" s="103"/>
      <c r="R8" s="104"/>
      <c r="S8" s="102"/>
      <c r="T8" s="103"/>
      <c r="U8" s="103"/>
      <c r="V8" s="103"/>
      <c r="W8" s="103"/>
      <c r="X8" s="103"/>
      <c r="Y8" s="104"/>
      <c r="Z8" s="102"/>
      <c r="AA8" s="103"/>
      <c r="AB8" s="103"/>
      <c r="AC8" s="103"/>
      <c r="AD8" s="103"/>
      <c r="AE8" s="103"/>
      <c r="AF8" s="104"/>
      <c r="AG8" s="64"/>
      <c r="AH8" s="71"/>
      <c r="AI8" s="154"/>
      <c r="AJ8" s="137"/>
      <c r="AK8" s="140"/>
      <c r="AL8" s="140"/>
      <c r="AM8" s="143"/>
    </row>
    <row r="9" spans="1:39" s="4" customFormat="1" ht="16.5" customHeight="1" thickTop="1" thickBot="1">
      <c r="A9" s="57" t="s">
        <v>40</v>
      </c>
      <c r="B9" s="135"/>
      <c r="C9" s="82" t="s">
        <v>67</v>
      </c>
      <c r="D9" s="65">
        <f>IF(8&lt;=D8,IF((D8-8)&lt;=8,D8-8,IF((D8-0)&gt;8,8,0)),0)</f>
        <v>0</v>
      </c>
      <c r="E9" s="121">
        <f t="shared" ref="E9" si="4">IF(18&lt;=E8,IF((E8-18)&lt;=18,E8-18,IF((E8-18)&gt;18,18,0)),0)-IF((E8&gt;0),IF(E8&gt;18,0,18-E8))</f>
        <v>0</v>
      </c>
      <c r="F9" s="121">
        <f t="shared" ref="F9" si="5">IF(18&lt;=F8,IF((F8-18)&lt;=18,F8-18,IF((F8-18)&gt;18,18,0)),0)-IF((F8&gt;0),IF(F8&gt;18,0,18-F8))</f>
        <v>0</v>
      </c>
      <c r="G9" s="121">
        <f t="shared" ref="G9" si="6">IF(18&lt;=G8,IF((G8-18)&lt;=18,G8-18,IF((G8-18)&gt;18,18,0)),0)-IF((G8&gt;0),IF(G8&gt;18,0,18-G8))</f>
        <v>0</v>
      </c>
      <c r="H9" s="121">
        <f t="shared" ref="H9" si="7">IF(18&lt;=H8,IF((H8-18)&lt;=18,H8-18,IF((H8-18)&gt;18,18,0)),0)-IF((H8&gt;0),IF(H8&gt;18,0,18-H8))</f>
        <v>0</v>
      </c>
      <c r="I9" s="121">
        <f t="shared" ref="I9" si="8">IF(18&lt;=I8,IF((I8-18)&lt;=18,I8-18,IF((I8-18)&gt;18,18,0)),0)-IF((I8&gt;0),IF(I8&gt;18,0,18-I8))</f>
        <v>0</v>
      </c>
      <c r="J9" s="121">
        <f t="shared" ref="J9" si="9">IF(18&lt;=J8,IF((J8-18)&lt;=18,J8-18,IF((J8-18)&gt;18,18,0)),0)-IF((J8&gt;0),IF(J8&gt;18,0,18-J8))</f>
        <v>0</v>
      </c>
      <c r="K9" s="105">
        <f>IF(8&lt;=K8,IF((K8-8)&lt;=8,K8-8,IF((K8-0)&gt;8,8,0)),0)</f>
        <v>0</v>
      </c>
      <c r="L9" s="121">
        <f t="shared" ref="L9" si="10">IF(18&lt;=L8,IF((L8-18)&lt;=18,L8-18,IF((L8-18)&gt;18,18,0)),0)-IF((L8&gt;0),IF(L8&gt;18,0,18-L8))</f>
        <v>0</v>
      </c>
      <c r="M9" s="121">
        <f t="shared" ref="M9" si="11">IF(18&lt;=M8,IF((M8-18)&lt;=18,M8-18,IF((M8-18)&gt;18,18,0)),0)-IF((M8&gt;0),IF(M8&gt;18,0,18-M8))</f>
        <v>0</v>
      </c>
      <c r="N9" s="121">
        <f t="shared" ref="N9" si="12">IF(18&lt;=N8,IF((N8-18)&lt;=18,N8-18,IF((N8-18)&gt;18,18,0)),0)-IF((N8&gt;0),IF(N8&gt;18,0,18-N8))</f>
        <v>0</v>
      </c>
      <c r="O9" s="121">
        <f t="shared" ref="O9" si="13">IF(18&lt;=O8,IF((O8-18)&lt;=18,O8-18,IF((O8-18)&gt;18,18,0)),0)-IF((O8&gt;0),IF(O8&gt;18,0,18-O8))</f>
        <v>0</v>
      </c>
      <c r="P9" s="121">
        <f t="shared" ref="P9" si="14">IF(18&lt;=P8,IF((P8-18)&lt;=18,P8-18,IF((P8-18)&gt;18,18,0)),0)-IF((P8&gt;0),IF(P8&gt;18,0,18-P8))</f>
        <v>0</v>
      </c>
      <c r="Q9" s="121">
        <f t="shared" ref="Q9" si="15">IF(18&lt;=Q8,IF((Q8-18)&lt;=18,Q8-18,IF((Q8-18)&gt;18,18,0)),0)-IF((Q8&gt;0),IF(Q8&gt;18,0,18-Q8))</f>
        <v>0</v>
      </c>
      <c r="R9" s="105">
        <f>IF(8&lt;=R8,IF((R8-8)&lt;=8,R8-8,IF((R8-0)&gt;8,8,0)),0)</f>
        <v>0</v>
      </c>
      <c r="S9" s="121">
        <f t="shared" ref="S9" si="16">IF(18&lt;=S8,IF((S8-18)&lt;=18,S8-18,IF((S8-18)&gt;18,18,0)),0)-IF((S8&gt;0),IF(S8&gt;18,0,18-S8))</f>
        <v>0</v>
      </c>
      <c r="T9" s="121">
        <f t="shared" ref="T9" si="17">IF(18&lt;=T8,IF((T8-18)&lt;=18,T8-18,IF((T8-18)&gt;18,18,0)),0)-IF((T8&gt;0),IF(T8&gt;18,0,18-T8))</f>
        <v>0</v>
      </c>
      <c r="U9" s="121">
        <f t="shared" ref="U9" si="18">IF(18&lt;=U8,IF((U8-18)&lt;=18,U8-18,IF((U8-18)&gt;18,18,0)),0)-IF((U8&gt;0),IF(U8&gt;18,0,18-U8))</f>
        <v>0</v>
      </c>
      <c r="V9" s="121">
        <f t="shared" ref="V9" si="19">IF(18&lt;=V8,IF((V8-18)&lt;=18,V8-18,IF((V8-18)&gt;18,18,0)),0)-IF((V8&gt;0),IF(V8&gt;18,0,18-V8))</f>
        <v>0</v>
      </c>
      <c r="W9" s="121">
        <f t="shared" ref="W9" si="20">IF(18&lt;=W8,IF((W8-18)&lt;=18,W8-18,IF((W8-18)&gt;18,18,0)),0)-IF((W8&gt;0),IF(W8&gt;18,0,18-W8))</f>
        <v>0</v>
      </c>
      <c r="X9" s="121">
        <f t="shared" ref="X9" si="21">IF(18&lt;=X8,IF((X8-18)&lt;=18,X8-18,IF((X8-18)&gt;18,18,0)),0)-IF((X8&gt;0),IF(X8&gt;18,0,18-X8))</f>
        <v>0</v>
      </c>
      <c r="Y9" s="105">
        <f>IF(8&lt;=Y8,IF((Y8-8)&lt;=8,Y8-8,IF((Y8-0)&gt;8,8,0)),0)</f>
        <v>0</v>
      </c>
      <c r="Z9" s="121">
        <f t="shared" ref="Z9" si="22">IF(18&lt;=Z8,IF((Z8-18)&lt;=18,Z8-18,IF((Z8-18)&gt;18,18,0)),0)-IF((Z8&gt;0),IF(Z8&gt;18,0,18-Z8))</f>
        <v>0</v>
      </c>
      <c r="AA9" s="121">
        <f t="shared" ref="AA9" si="23">IF(18&lt;=AA8,IF((AA8-18)&lt;=18,AA8-18,IF((AA8-18)&gt;18,18,0)),0)-IF((AA8&gt;0),IF(AA8&gt;18,0,18-AA8))</f>
        <v>0</v>
      </c>
      <c r="AB9" s="121">
        <f t="shared" ref="AB9" si="24">IF(18&lt;=AB8,IF((AB8-18)&lt;=18,AB8-18,IF((AB8-18)&gt;18,18,0)),0)-IF((AB8&gt;0),IF(AB8&gt;18,0,18-AB8))</f>
        <v>0</v>
      </c>
      <c r="AC9" s="121">
        <f t="shared" ref="AC9" si="25">IF(18&lt;=AC8,IF((AC8-18)&lt;=18,AC8-18,IF((AC8-18)&gt;18,18,0)),0)-IF((AC8&gt;0),IF(AC8&gt;18,0,18-AC8))</f>
        <v>0</v>
      </c>
      <c r="AD9" s="121">
        <f t="shared" ref="AD9" si="26">IF(18&lt;=AD8,IF((AD8-18)&lt;=18,AD8-18,IF((AD8-18)&gt;18,18,0)),0)-IF((AD8&gt;0),IF(AD8&gt;18,0,18-AD8))</f>
        <v>0</v>
      </c>
      <c r="AE9" s="121">
        <f t="shared" ref="AE9" si="27">IF(18&lt;=AE8,IF((AE8-18)&lt;=18,AE8-18,IF((AE8-18)&gt;18,18,0)),0)-IF((AE8&gt;0),IF(AE8&gt;18,0,18-AE8))</f>
        <v>0</v>
      </c>
      <c r="AF9" s="105">
        <f>IF(8&lt;=AF8,IF((AF8-8)&lt;=8,AF8-8,IF((AF8-0)&gt;8,8,0)),0)</f>
        <v>0</v>
      </c>
      <c r="AG9" s="122">
        <f t="shared" ref="AG9:AH9" si="28">IF(18&lt;=AG8,IF((AG8-18)&lt;=18,AG8-18,IF((AG8-18)&gt;18,18,0)),0)-IF((AG8&gt;0),IF(AG8&gt;18,0,18-AG8))</f>
        <v>0</v>
      </c>
      <c r="AH9" s="123">
        <f t="shared" si="28"/>
        <v>0</v>
      </c>
      <c r="AI9" s="155"/>
      <c r="AJ9" s="138"/>
      <c r="AK9" s="141"/>
      <c r="AL9" s="141"/>
      <c r="AM9" s="144"/>
    </row>
    <row r="10" spans="1:39" ht="16.5" customHeight="1" thickTop="1" thickBot="1">
      <c r="A10" s="135" t="s">
        <v>12</v>
      </c>
      <c r="B10" s="135" t="str">
        <f>IFERROR(VLOOKUP('Liste des employer'!B5,Listeemployer[],16,FALSE),"")</f>
        <v>y y</v>
      </c>
      <c r="C10" s="131" t="s">
        <v>10</v>
      </c>
      <c r="D10" s="80"/>
      <c r="E10" s="100"/>
      <c r="F10" s="101"/>
      <c r="G10" s="101"/>
      <c r="H10" s="101"/>
      <c r="I10" s="101"/>
      <c r="J10" s="101"/>
      <c r="K10" s="98"/>
      <c r="L10" s="100"/>
      <c r="M10" s="101"/>
      <c r="N10" s="101"/>
      <c r="O10" s="101"/>
      <c r="P10" s="101"/>
      <c r="Q10" s="101"/>
      <c r="R10" s="99"/>
      <c r="S10" s="100"/>
      <c r="T10" s="101"/>
      <c r="U10" s="101"/>
      <c r="V10" s="101"/>
      <c r="W10" s="101"/>
      <c r="X10" s="101"/>
      <c r="Y10" s="98"/>
      <c r="Z10" s="100"/>
      <c r="AA10" s="101"/>
      <c r="AB10" s="101"/>
      <c r="AC10" s="101"/>
      <c r="AD10" s="101"/>
      <c r="AE10" s="101"/>
      <c r="AF10" s="98"/>
      <c r="AG10" s="69"/>
      <c r="AH10" s="70"/>
      <c r="AI10" s="136">
        <f>COUNTIF(Octobre!$D10:$AH10,CODE1)</f>
        <v>0</v>
      </c>
      <c r="AJ10" s="136"/>
      <c r="AK10" s="139">
        <f>SUM(D12:AH12)-SUM(D12,K12,R12,Y12,AF12)</f>
        <v>0</v>
      </c>
      <c r="AL10" s="139">
        <f t="shared" ref="AL10" si="29">SUM(D12,K12,R12,Y12,AF12)</f>
        <v>0</v>
      </c>
      <c r="AM10" s="142">
        <f>COUNTIF(Octobre!$D10:$AH10,CODE2)</f>
        <v>0</v>
      </c>
    </row>
    <row r="11" spans="1:39" ht="16.5" customHeight="1" thickTop="1" thickBot="1">
      <c r="A11" s="135"/>
      <c r="B11" s="135"/>
      <c r="C11" s="131" t="s">
        <v>66</v>
      </c>
      <c r="D11" s="81"/>
      <c r="E11" s="102"/>
      <c r="F11" s="103"/>
      <c r="G11" s="103"/>
      <c r="H11" s="103"/>
      <c r="I11" s="103"/>
      <c r="J11" s="103"/>
      <c r="K11" s="104"/>
      <c r="L11" s="102"/>
      <c r="M11" s="103"/>
      <c r="N11" s="103"/>
      <c r="O11" s="103"/>
      <c r="P11" s="103"/>
      <c r="Q11" s="103"/>
      <c r="R11" s="104"/>
      <c r="S11" s="102"/>
      <c r="T11" s="103"/>
      <c r="U11" s="103"/>
      <c r="V11" s="103"/>
      <c r="W11" s="103"/>
      <c r="X11" s="103"/>
      <c r="Y11" s="104"/>
      <c r="Z11" s="102"/>
      <c r="AA11" s="103"/>
      <c r="AB11" s="103"/>
      <c r="AC11" s="103"/>
      <c r="AD11" s="103"/>
      <c r="AE11" s="103"/>
      <c r="AF11" s="104"/>
      <c r="AG11" s="64"/>
      <c r="AH11" s="71"/>
      <c r="AI11" s="137"/>
      <c r="AJ11" s="137"/>
      <c r="AK11" s="140"/>
      <c r="AL11" s="140"/>
      <c r="AM11" s="143"/>
    </row>
    <row r="12" spans="1:39" ht="16.5" customHeight="1" thickTop="1" thickBot="1">
      <c r="A12" s="57" t="s">
        <v>41</v>
      </c>
      <c r="B12" s="135"/>
      <c r="C12" s="131" t="s">
        <v>67</v>
      </c>
      <c r="D12" s="65">
        <f>IF(8&lt;=D11,IF((D11-8)&lt;=8,D11-8,IF((D11-0)&gt;8,8,0)),0)</f>
        <v>0</v>
      </c>
      <c r="E12" s="121">
        <f t="shared" ref="E12:J12" si="30">IF(18&lt;=E11,IF((E11-18)&lt;=18,E11-18,IF((E11-18)&gt;18,18,0)),0)-IF((E11&gt;0),IF(E11&gt;18,0,18-E11))</f>
        <v>0</v>
      </c>
      <c r="F12" s="121">
        <f t="shared" si="30"/>
        <v>0</v>
      </c>
      <c r="G12" s="121">
        <f t="shared" si="30"/>
        <v>0</v>
      </c>
      <c r="H12" s="121">
        <f t="shared" si="30"/>
        <v>0</v>
      </c>
      <c r="I12" s="121">
        <f t="shared" si="30"/>
        <v>0</v>
      </c>
      <c r="J12" s="121">
        <f t="shared" si="30"/>
        <v>0</v>
      </c>
      <c r="K12" s="105">
        <f>IF(8&lt;=K11,IF((K11-8)&lt;=8,K11-8,IF((K11-0)&gt;8,8,0)),0)</f>
        <v>0</v>
      </c>
      <c r="L12" s="121">
        <f t="shared" ref="L12:Q12" si="31">IF(18&lt;=L11,IF((L11-18)&lt;=18,L11-18,IF((L11-18)&gt;18,18,0)),0)-IF((L11&gt;0),IF(L11&gt;18,0,18-L11))</f>
        <v>0</v>
      </c>
      <c r="M12" s="121">
        <f t="shared" si="31"/>
        <v>0</v>
      </c>
      <c r="N12" s="121">
        <f t="shared" si="31"/>
        <v>0</v>
      </c>
      <c r="O12" s="121">
        <f t="shared" si="31"/>
        <v>0</v>
      </c>
      <c r="P12" s="121">
        <f t="shared" si="31"/>
        <v>0</v>
      </c>
      <c r="Q12" s="121">
        <f t="shared" si="31"/>
        <v>0</v>
      </c>
      <c r="R12" s="105">
        <f>IF(8&lt;=R11,IF((R11-8)&lt;=8,R11-8,IF((R11-0)&gt;8,8,0)),0)</f>
        <v>0</v>
      </c>
      <c r="S12" s="121">
        <f t="shared" ref="S12:X12" si="32">IF(18&lt;=S11,IF((S11-18)&lt;=18,S11-18,IF((S11-18)&gt;18,18,0)),0)-IF((S11&gt;0),IF(S11&gt;18,0,18-S11))</f>
        <v>0</v>
      </c>
      <c r="T12" s="121">
        <f t="shared" si="32"/>
        <v>0</v>
      </c>
      <c r="U12" s="121">
        <f t="shared" si="32"/>
        <v>0</v>
      </c>
      <c r="V12" s="121">
        <f t="shared" si="32"/>
        <v>0</v>
      </c>
      <c r="W12" s="121">
        <f t="shared" si="32"/>
        <v>0</v>
      </c>
      <c r="X12" s="121">
        <f t="shared" si="32"/>
        <v>0</v>
      </c>
      <c r="Y12" s="105">
        <f>IF(8&lt;=Y11,IF((Y11-8)&lt;=8,Y11-8,IF((Y11-0)&gt;8,8,0)),0)</f>
        <v>0</v>
      </c>
      <c r="Z12" s="121">
        <f t="shared" ref="Z12:AE12" si="33">IF(18&lt;=Z11,IF((Z11-18)&lt;=18,Z11-18,IF((Z11-18)&gt;18,18,0)),0)-IF((Z11&gt;0),IF(Z11&gt;18,0,18-Z11))</f>
        <v>0</v>
      </c>
      <c r="AA12" s="121">
        <f t="shared" si="33"/>
        <v>0</v>
      </c>
      <c r="AB12" s="121">
        <f t="shared" si="33"/>
        <v>0</v>
      </c>
      <c r="AC12" s="121">
        <f t="shared" si="33"/>
        <v>0</v>
      </c>
      <c r="AD12" s="121">
        <f t="shared" si="33"/>
        <v>0</v>
      </c>
      <c r="AE12" s="121">
        <f t="shared" si="33"/>
        <v>0</v>
      </c>
      <c r="AF12" s="105">
        <f>IF(8&lt;=AF11,IF((AF11-8)&lt;=8,AF11-8,IF((AF11-0)&gt;8,8,0)),0)</f>
        <v>0</v>
      </c>
      <c r="AG12" s="122">
        <f t="shared" ref="AG12:AH12" si="34">IF(18&lt;=AG11,IF((AG11-18)&lt;=18,AG11-18,IF((AG11-18)&gt;18,18,0)),0)-IF((AG11&gt;0),IF(AG11&gt;18,0,18-AG11))</f>
        <v>0</v>
      </c>
      <c r="AH12" s="123">
        <f t="shared" si="34"/>
        <v>0</v>
      </c>
      <c r="AI12" s="138"/>
      <c r="AJ12" s="138"/>
      <c r="AK12" s="141"/>
      <c r="AL12" s="141"/>
      <c r="AM12" s="144"/>
    </row>
    <row r="13" spans="1:39" ht="16.5" customHeight="1" thickTop="1" thickBot="1">
      <c r="A13" s="135" t="s">
        <v>13</v>
      </c>
      <c r="B13" s="135" t="str">
        <f>IFERROR(VLOOKUP('Liste des employer'!B6,Listeemployer[],16,FALSE),"")</f>
        <v>w w</v>
      </c>
      <c r="C13" s="131" t="s">
        <v>10</v>
      </c>
      <c r="D13" s="80"/>
      <c r="E13" s="100"/>
      <c r="F13" s="101"/>
      <c r="G13" s="101"/>
      <c r="H13" s="101"/>
      <c r="I13" s="101"/>
      <c r="J13" s="101"/>
      <c r="K13" s="98"/>
      <c r="L13" s="100"/>
      <c r="M13" s="101"/>
      <c r="N13" s="101"/>
      <c r="O13" s="101"/>
      <c r="P13" s="101"/>
      <c r="Q13" s="101"/>
      <c r="R13" s="99"/>
      <c r="S13" s="100"/>
      <c r="T13" s="101"/>
      <c r="U13" s="101"/>
      <c r="V13" s="101"/>
      <c r="W13" s="101"/>
      <c r="X13" s="101"/>
      <c r="Y13" s="98"/>
      <c r="Z13" s="100"/>
      <c r="AA13" s="101"/>
      <c r="AB13" s="101"/>
      <c r="AC13" s="101"/>
      <c r="AD13" s="101"/>
      <c r="AE13" s="101"/>
      <c r="AF13" s="98"/>
      <c r="AG13" s="69"/>
      <c r="AH13" s="70"/>
      <c r="AI13" s="136">
        <f>COUNTIF(Octobre!$D13:$AH13,CODE1)</f>
        <v>0</v>
      </c>
      <c r="AJ13" s="136"/>
      <c r="AK13" s="139">
        <f t="shared" ref="AK13" si="35">SUM(D15:AH15)-SUM(D15,K15,R15,Y15,AF15)</f>
        <v>0</v>
      </c>
      <c r="AL13" s="139">
        <f t="shared" ref="AL13" si="36">SUM(D15,K15,R15,Y15,AF15)</f>
        <v>0</v>
      </c>
      <c r="AM13" s="142">
        <f>COUNTIF(Octobre!$D13:$AH13,CODE2)</f>
        <v>0</v>
      </c>
    </row>
    <row r="14" spans="1:39" ht="16.5" customHeight="1" thickTop="1" thickBot="1">
      <c r="A14" s="135"/>
      <c r="B14" s="135"/>
      <c r="C14" s="131" t="s">
        <v>66</v>
      </c>
      <c r="D14" s="81"/>
      <c r="E14" s="102"/>
      <c r="F14" s="103"/>
      <c r="G14" s="103"/>
      <c r="H14" s="103"/>
      <c r="I14" s="103"/>
      <c r="J14" s="103"/>
      <c r="K14" s="104"/>
      <c r="L14" s="102"/>
      <c r="M14" s="103"/>
      <c r="N14" s="103"/>
      <c r="O14" s="103"/>
      <c r="P14" s="103"/>
      <c r="Q14" s="103"/>
      <c r="R14" s="104"/>
      <c r="S14" s="102"/>
      <c r="T14" s="103"/>
      <c r="U14" s="103"/>
      <c r="V14" s="103"/>
      <c r="W14" s="103"/>
      <c r="X14" s="103"/>
      <c r="Y14" s="104"/>
      <c r="Z14" s="102"/>
      <c r="AA14" s="103"/>
      <c r="AB14" s="103"/>
      <c r="AC14" s="103"/>
      <c r="AD14" s="103"/>
      <c r="AE14" s="103"/>
      <c r="AF14" s="104"/>
      <c r="AG14" s="64"/>
      <c r="AH14" s="71"/>
      <c r="AI14" s="137"/>
      <c r="AJ14" s="137"/>
      <c r="AK14" s="140"/>
      <c r="AL14" s="140"/>
      <c r="AM14" s="143"/>
    </row>
    <row r="15" spans="1:39" ht="16.5" customHeight="1" thickTop="1" thickBot="1">
      <c r="A15" s="57" t="s">
        <v>42</v>
      </c>
      <c r="B15" s="135"/>
      <c r="C15" s="131" t="s">
        <v>67</v>
      </c>
      <c r="D15" s="65">
        <f>IF(8&lt;=D14,IF((D14-8)&lt;=8,D14-8,IF((D14-0)&gt;8,8,0)),0)</f>
        <v>0</v>
      </c>
      <c r="E15" s="121">
        <f t="shared" ref="E15:J15" si="37">IF(18&lt;=E14,IF((E14-18)&lt;=18,E14-18,IF((E14-18)&gt;18,18,0)),0)-IF((E14&gt;0),IF(E14&gt;18,0,18-E14))</f>
        <v>0</v>
      </c>
      <c r="F15" s="121">
        <f t="shared" si="37"/>
        <v>0</v>
      </c>
      <c r="G15" s="121">
        <f t="shared" si="37"/>
        <v>0</v>
      </c>
      <c r="H15" s="121">
        <f t="shared" si="37"/>
        <v>0</v>
      </c>
      <c r="I15" s="121">
        <f t="shared" si="37"/>
        <v>0</v>
      </c>
      <c r="J15" s="121">
        <f t="shared" si="37"/>
        <v>0</v>
      </c>
      <c r="K15" s="105">
        <f>IF(8&lt;=K14,IF((K14-8)&lt;=8,K14-8,IF((K14-0)&gt;8,8,0)),0)</f>
        <v>0</v>
      </c>
      <c r="L15" s="121">
        <f t="shared" ref="L15:Q15" si="38">IF(18&lt;=L14,IF((L14-18)&lt;=18,L14-18,IF((L14-18)&gt;18,18,0)),0)-IF((L14&gt;0),IF(L14&gt;18,0,18-L14))</f>
        <v>0</v>
      </c>
      <c r="M15" s="121">
        <f t="shared" si="38"/>
        <v>0</v>
      </c>
      <c r="N15" s="121">
        <f t="shared" si="38"/>
        <v>0</v>
      </c>
      <c r="O15" s="121">
        <f t="shared" si="38"/>
        <v>0</v>
      </c>
      <c r="P15" s="121">
        <f t="shared" si="38"/>
        <v>0</v>
      </c>
      <c r="Q15" s="121">
        <f t="shared" si="38"/>
        <v>0</v>
      </c>
      <c r="R15" s="105">
        <f>IF(8&lt;=R14,IF((R14-8)&lt;=8,R14-8,IF((R14-0)&gt;8,8,0)),0)</f>
        <v>0</v>
      </c>
      <c r="S15" s="121">
        <f t="shared" ref="S15:X15" si="39">IF(18&lt;=S14,IF((S14-18)&lt;=18,S14-18,IF((S14-18)&gt;18,18,0)),0)-IF((S14&gt;0),IF(S14&gt;18,0,18-S14))</f>
        <v>0</v>
      </c>
      <c r="T15" s="121">
        <f t="shared" si="39"/>
        <v>0</v>
      </c>
      <c r="U15" s="121">
        <f t="shared" si="39"/>
        <v>0</v>
      </c>
      <c r="V15" s="121">
        <f t="shared" si="39"/>
        <v>0</v>
      </c>
      <c r="W15" s="121">
        <f t="shared" si="39"/>
        <v>0</v>
      </c>
      <c r="X15" s="121">
        <f t="shared" si="39"/>
        <v>0</v>
      </c>
      <c r="Y15" s="105">
        <f>IF(8&lt;=Y14,IF((Y14-8)&lt;=8,Y14-8,IF((Y14-0)&gt;8,8,0)),0)</f>
        <v>0</v>
      </c>
      <c r="Z15" s="121">
        <f t="shared" ref="Z15:AE15" si="40">IF(18&lt;=Z14,IF((Z14-18)&lt;=18,Z14-18,IF((Z14-18)&gt;18,18,0)),0)-IF((Z14&gt;0),IF(Z14&gt;18,0,18-Z14))</f>
        <v>0</v>
      </c>
      <c r="AA15" s="121">
        <f t="shared" si="40"/>
        <v>0</v>
      </c>
      <c r="AB15" s="121">
        <f t="shared" si="40"/>
        <v>0</v>
      </c>
      <c r="AC15" s="121">
        <f t="shared" si="40"/>
        <v>0</v>
      </c>
      <c r="AD15" s="121">
        <f t="shared" si="40"/>
        <v>0</v>
      </c>
      <c r="AE15" s="121">
        <f t="shared" si="40"/>
        <v>0</v>
      </c>
      <c r="AF15" s="105">
        <f>IF(8&lt;=AF14,IF((AF14-8)&lt;=8,AF14-8,IF((AF14-0)&gt;8,8,0)),0)</f>
        <v>0</v>
      </c>
      <c r="AG15" s="122">
        <f t="shared" ref="AG15:AH15" si="41">IF(18&lt;=AG14,IF((AG14-18)&lt;=18,AG14-18,IF((AG14-18)&gt;18,18,0)),0)-IF((AG14&gt;0),IF(AG14&gt;18,0,18-AG14))</f>
        <v>0</v>
      </c>
      <c r="AH15" s="123">
        <f t="shared" si="41"/>
        <v>0</v>
      </c>
      <c r="AI15" s="138"/>
      <c r="AJ15" s="138"/>
      <c r="AK15" s="141"/>
      <c r="AL15" s="141"/>
      <c r="AM15" s="144"/>
    </row>
    <row r="16" spans="1:39" ht="16.5" customHeight="1" thickTop="1" thickBot="1">
      <c r="A16" s="135" t="s">
        <v>14</v>
      </c>
      <c r="B16" s="135" t="str">
        <f>IFERROR(VLOOKUP('Liste des employer'!B7,Listeemployer[],16,FALSE),"")</f>
        <v>x x</v>
      </c>
      <c r="C16" s="131" t="s">
        <v>10</v>
      </c>
      <c r="D16" s="80"/>
      <c r="E16" s="100"/>
      <c r="F16" s="101"/>
      <c r="G16" s="101"/>
      <c r="H16" s="101"/>
      <c r="I16" s="101"/>
      <c r="J16" s="101"/>
      <c r="K16" s="98"/>
      <c r="L16" s="100"/>
      <c r="M16" s="101"/>
      <c r="N16" s="101"/>
      <c r="O16" s="101"/>
      <c r="P16" s="101"/>
      <c r="Q16" s="101"/>
      <c r="R16" s="99"/>
      <c r="S16" s="100"/>
      <c r="T16" s="101"/>
      <c r="U16" s="101"/>
      <c r="V16" s="101"/>
      <c r="W16" s="101"/>
      <c r="X16" s="101"/>
      <c r="Y16" s="98"/>
      <c r="Z16" s="100"/>
      <c r="AA16" s="101"/>
      <c r="AB16" s="101"/>
      <c r="AC16" s="101"/>
      <c r="AD16" s="101"/>
      <c r="AE16" s="101"/>
      <c r="AF16" s="98"/>
      <c r="AG16" s="69"/>
      <c r="AH16" s="70"/>
      <c r="AI16" s="136">
        <f>COUNTIF(Octobre!$D16:$AH16,CODE1)</f>
        <v>0</v>
      </c>
      <c r="AJ16" s="136"/>
      <c r="AK16" s="139">
        <f t="shared" ref="AK16" si="42">SUM(D18:AH18)-SUM(D18,K18,R18,Y18,AF18)</f>
        <v>0</v>
      </c>
      <c r="AL16" s="139">
        <f t="shared" ref="AL16" si="43">SUM(D18,K18,R18,Y18,AF18)</f>
        <v>0</v>
      </c>
      <c r="AM16" s="142">
        <f>COUNTIF(Octobre!$D16:$AH16,CODE2)</f>
        <v>0</v>
      </c>
    </row>
    <row r="17" spans="1:39" ht="16.5" customHeight="1" thickTop="1" thickBot="1">
      <c r="A17" s="135"/>
      <c r="B17" s="135"/>
      <c r="C17" s="131" t="s">
        <v>66</v>
      </c>
      <c r="D17" s="81"/>
      <c r="E17" s="102"/>
      <c r="F17" s="103"/>
      <c r="G17" s="103"/>
      <c r="H17" s="103"/>
      <c r="I17" s="103"/>
      <c r="J17" s="103"/>
      <c r="K17" s="104"/>
      <c r="L17" s="102"/>
      <c r="M17" s="103"/>
      <c r="N17" s="103"/>
      <c r="O17" s="103"/>
      <c r="P17" s="103"/>
      <c r="Q17" s="103"/>
      <c r="R17" s="104"/>
      <c r="S17" s="102"/>
      <c r="T17" s="103"/>
      <c r="U17" s="103"/>
      <c r="V17" s="103"/>
      <c r="W17" s="103"/>
      <c r="X17" s="103"/>
      <c r="Y17" s="104"/>
      <c r="Z17" s="102"/>
      <c r="AA17" s="103"/>
      <c r="AB17" s="103"/>
      <c r="AC17" s="103"/>
      <c r="AD17" s="103"/>
      <c r="AE17" s="103"/>
      <c r="AF17" s="104"/>
      <c r="AG17" s="64"/>
      <c r="AH17" s="71"/>
      <c r="AI17" s="137"/>
      <c r="AJ17" s="137"/>
      <c r="AK17" s="140"/>
      <c r="AL17" s="140"/>
      <c r="AM17" s="143"/>
    </row>
    <row r="18" spans="1:39" ht="16.5" customHeight="1" thickTop="1" thickBot="1">
      <c r="A18" s="57" t="s">
        <v>43</v>
      </c>
      <c r="B18" s="135"/>
      <c r="C18" s="131" t="s">
        <v>67</v>
      </c>
      <c r="D18" s="65">
        <f>IF(8&lt;=D17,IF((D17-8)&lt;=8,D17-8,IF((D17-0)&gt;8,8,0)),0)</f>
        <v>0</v>
      </c>
      <c r="E18" s="121">
        <f t="shared" ref="E18:J18" si="44">IF(18&lt;=E17,IF((E17-18)&lt;=18,E17-18,IF((E17-18)&gt;18,18,0)),0)-IF((E17&gt;0),IF(E17&gt;18,0,18-E17))</f>
        <v>0</v>
      </c>
      <c r="F18" s="121">
        <f t="shared" si="44"/>
        <v>0</v>
      </c>
      <c r="G18" s="121">
        <f t="shared" si="44"/>
        <v>0</v>
      </c>
      <c r="H18" s="121">
        <f t="shared" si="44"/>
        <v>0</v>
      </c>
      <c r="I18" s="121">
        <f t="shared" si="44"/>
        <v>0</v>
      </c>
      <c r="J18" s="121">
        <f t="shared" si="44"/>
        <v>0</v>
      </c>
      <c r="K18" s="105">
        <f>IF(8&lt;=K17,IF((K17-8)&lt;=8,K17-8,IF((K17-0)&gt;8,8,0)),0)</f>
        <v>0</v>
      </c>
      <c r="L18" s="121">
        <f t="shared" ref="L18:Q18" si="45">IF(18&lt;=L17,IF((L17-18)&lt;=18,L17-18,IF((L17-18)&gt;18,18,0)),0)-IF((L17&gt;0),IF(L17&gt;18,0,18-L17))</f>
        <v>0</v>
      </c>
      <c r="M18" s="121">
        <f t="shared" si="45"/>
        <v>0</v>
      </c>
      <c r="N18" s="121">
        <f t="shared" si="45"/>
        <v>0</v>
      </c>
      <c r="O18" s="121">
        <f t="shared" si="45"/>
        <v>0</v>
      </c>
      <c r="P18" s="121">
        <f t="shared" si="45"/>
        <v>0</v>
      </c>
      <c r="Q18" s="121">
        <f t="shared" si="45"/>
        <v>0</v>
      </c>
      <c r="R18" s="105">
        <f>IF(8&lt;=R17,IF((R17-8)&lt;=8,R17-8,IF((R17-0)&gt;8,8,0)),0)</f>
        <v>0</v>
      </c>
      <c r="S18" s="121">
        <f t="shared" ref="S18:X18" si="46">IF(18&lt;=S17,IF((S17-18)&lt;=18,S17-18,IF((S17-18)&gt;18,18,0)),0)-IF((S17&gt;0),IF(S17&gt;18,0,18-S17))</f>
        <v>0</v>
      </c>
      <c r="T18" s="121">
        <f t="shared" si="46"/>
        <v>0</v>
      </c>
      <c r="U18" s="121">
        <f t="shared" si="46"/>
        <v>0</v>
      </c>
      <c r="V18" s="121">
        <f t="shared" si="46"/>
        <v>0</v>
      </c>
      <c r="W18" s="121">
        <f t="shared" si="46"/>
        <v>0</v>
      </c>
      <c r="X18" s="121">
        <f t="shared" si="46"/>
        <v>0</v>
      </c>
      <c r="Y18" s="105">
        <f>IF(8&lt;=Y17,IF((Y17-8)&lt;=8,Y17-8,IF((Y17-0)&gt;8,8,0)),0)</f>
        <v>0</v>
      </c>
      <c r="Z18" s="121">
        <f t="shared" ref="Z18:AE18" si="47">IF(18&lt;=Z17,IF((Z17-18)&lt;=18,Z17-18,IF((Z17-18)&gt;18,18,0)),0)-IF((Z17&gt;0),IF(Z17&gt;18,0,18-Z17))</f>
        <v>0</v>
      </c>
      <c r="AA18" s="121">
        <f t="shared" si="47"/>
        <v>0</v>
      </c>
      <c r="AB18" s="121">
        <f t="shared" si="47"/>
        <v>0</v>
      </c>
      <c r="AC18" s="121">
        <f t="shared" si="47"/>
        <v>0</v>
      </c>
      <c r="AD18" s="121">
        <f t="shared" si="47"/>
        <v>0</v>
      </c>
      <c r="AE18" s="121">
        <f t="shared" si="47"/>
        <v>0</v>
      </c>
      <c r="AF18" s="105">
        <f>IF(8&lt;=AF17,IF((AF17-8)&lt;=8,AF17-8,IF((AF17-0)&gt;8,8,0)),0)</f>
        <v>0</v>
      </c>
      <c r="AG18" s="122">
        <f t="shared" ref="AG18:AH18" si="48">IF(18&lt;=AG17,IF((AG17-18)&lt;=18,AG17-18,IF((AG17-18)&gt;18,18,0)),0)-IF((AG17&gt;0),IF(AG17&gt;18,0,18-AG17))</f>
        <v>0</v>
      </c>
      <c r="AH18" s="123">
        <f t="shared" si="48"/>
        <v>0</v>
      </c>
      <c r="AI18" s="138"/>
      <c r="AJ18" s="138"/>
      <c r="AK18" s="141"/>
      <c r="AL18" s="141"/>
      <c r="AM18" s="144"/>
    </row>
    <row r="19" spans="1:39" ht="16.5" customHeight="1" thickTop="1" thickBot="1">
      <c r="A19" s="135" t="s">
        <v>15</v>
      </c>
      <c r="B19" s="135" t="str">
        <f>IFERROR(VLOOKUP('Liste des employer'!B8,Listeemployer[],16,FALSE),"")</f>
        <v>y y</v>
      </c>
      <c r="C19" s="131" t="s">
        <v>10</v>
      </c>
      <c r="D19" s="80"/>
      <c r="E19" s="100"/>
      <c r="F19" s="101"/>
      <c r="G19" s="101"/>
      <c r="H19" s="101"/>
      <c r="I19" s="101"/>
      <c r="J19" s="101"/>
      <c r="K19" s="98"/>
      <c r="L19" s="100"/>
      <c r="M19" s="101"/>
      <c r="N19" s="101"/>
      <c r="O19" s="101"/>
      <c r="P19" s="101"/>
      <c r="Q19" s="101"/>
      <c r="R19" s="99"/>
      <c r="S19" s="100"/>
      <c r="T19" s="101"/>
      <c r="U19" s="101"/>
      <c r="V19" s="101"/>
      <c r="W19" s="101"/>
      <c r="X19" s="101"/>
      <c r="Y19" s="98"/>
      <c r="Z19" s="100"/>
      <c r="AA19" s="101"/>
      <c r="AB19" s="101"/>
      <c r="AC19" s="101"/>
      <c r="AD19" s="101"/>
      <c r="AE19" s="101"/>
      <c r="AF19" s="98"/>
      <c r="AG19" s="69"/>
      <c r="AH19" s="70"/>
      <c r="AI19" s="136">
        <f>COUNTIF(Octobre!$D19:$AH19,CODE1)</f>
        <v>0</v>
      </c>
      <c r="AJ19" s="136"/>
      <c r="AK19" s="139">
        <f t="shared" ref="AK19" si="49">SUM(D21:AH21)-SUM(D21,K21,R21,Y21,AF21)</f>
        <v>0</v>
      </c>
      <c r="AL19" s="139">
        <f t="shared" ref="AL19" si="50">SUM(D21,K21,R21,Y21,AF21)</f>
        <v>0</v>
      </c>
      <c r="AM19" s="142">
        <f>COUNTIF(Octobre!$D19:$AH19,CODE2)</f>
        <v>0</v>
      </c>
    </row>
    <row r="20" spans="1:39" ht="16.5" customHeight="1" thickTop="1" thickBot="1">
      <c r="A20" s="135"/>
      <c r="B20" s="135"/>
      <c r="C20" s="131" t="s">
        <v>66</v>
      </c>
      <c r="D20" s="81"/>
      <c r="E20" s="102"/>
      <c r="F20" s="103"/>
      <c r="G20" s="103"/>
      <c r="H20" s="103"/>
      <c r="I20" s="103"/>
      <c r="J20" s="103"/>
      <c r="K20" s="104"/>
      <c r="L20" s="102"/>
      <c r="M20" s="103"/>
      <c r="N20" s="103"/>
      <c r="O20" s="103"/>
      <c r="P20" s="103"/>
      <c r="Q20" s="103"/>
      <c r="R20" s="104"/>
      <c r="S20" s="102"/>
      <c r="T20" s="103"/>
      <c r="U20" s="103"/>
      <c r="V20" s="103"/>
      <c r="W20" s="103"/>
      <c r="X20" s="103"/>
      <c r="Y20" s="104"/>
      <c r="Z20" s="102"/>
      <c r="AA20" s="103"/>
      <c r="AB20" s="103"/>
      <c r="AC20" s="103"/>
      <c r="AD20" s="103"/>
      <c r="AE20" s="103"/>
      <c r="AF20" s="104"/>
      <c r="AG20" s="64"/>
      <c r="AH20" s="71"/>
      <c r="AI20" s="137"/>
      <c r="AJ20" s="137"/>
      <c r="AK20" s="140"/>
      <c r="AL20" s="140"/>
      <c r="AM20" s="143"/>
    </row>
    <row r="21" spans="1:39" ht="16.5" customHeight="1" thickTop="1" thickBot="1">
      <c r="A21" s="57" t="s">
        <v>44</v>
      </c>
      <c r="B21" s="135"/>
      <c r="C21" s="131" t="s">
        <v>67</v>
      </c>
      <c r="D21" s="65">
        <f>IF(8&lt;=D20,IF((D20-8)&lt;=8,D20-8,IF((D20-0)&gt;8,8,0)),0)</f>
        <v>0</v>
      </c>
      <c r="E21" s="121">
        <f t="shared" ref="E21:J21" si="51">IF(18&lt;=E20,IF((E20-18)&lt;=18,E20-18,IF((E20-18)&gt;18,18,0)),0)-IF((E20&gt;0),IF(E20&gt;18,0,18-E20))</f>
        <v>0</v>
      </c>
      <c r="F21" s="121">
        <f t="shared" si="51"/>
        <v>0</v>
      </c>
      <c r="G21" s="121">
        <f t="shared" si="51"/>
        <v>0</v>
      </c>
      <c r="H21" s="121">
        <f t="shared" si="51"/>
        <v>0</v>
      </c>
      <c r="I21" s="121">
        <f t="shared" si="51"/>
        <v>0</v>
      </c>
      <c r="J21" s="121">
        <f t="shared" si="51"/>
        <v>0</v>
      </c>
      <c r="K21" s="105">
        <f>IF(8&lt;=K20,IF((K20-8)&lt;=8,K20-8,IF((K20-0)&gt;8,8,0)),0)</f>
        <v>0</v>
      </c>
      <c r="L21" s="121">
        <f t="shared" ref="L21:Q21" si="52">IF(18&lt;=L20,IF((L20-18)&lt;=18,L20-18,IF((L20-18)&gt;18,18,0)),0)-IF((L20&gt;0),IF(L20&gt;18,0,18-L20))</f>
        <v>0</v>
      </c>
      <c r="M21" s="121">
        <f t="shared" si="52"/>
        <v>0</v>
      </c>
      <c r="N21" s="121">
        <f t="shared" si="52"/>
        <v>0</v>
      </c>
      <c r="O21" s="121">
        <f t="shared" si="52"/>
        <v>0</v>
      </c>
      <c r="P21" s="121">
        <f t="shared" si="52"/>
        <v>0</v>
      </c>
      <c r="Q21" s="121">
        <f t="shared" si="52"/>
        <v>0</v>
      </c>
      <c r="R21" s="105">
        <f>IF(8&lt;=R20,IF((R20-8)&lt;=8,R20-8,IF((R20-0)&gt;8,8,0)),0)</f>
        <v>0</v>
      </c>
      <c r="S21" s="121">
        <f t="shared" ref="S21:X21" si="53">IF(18&lt;=S20,IF((S20-18)&lt;=18,S20-18,IF((S20-18)&gt;18,18,0)),0)-IF((S20&gt;0),IF(S20&gt;18,0,18-S20))</f>
        <v>0</v>
      </c>
      <c r="T21" s="121">
        <f t="shared" si="53"/>
        <v>0</v>
      </c>
      <c r="U21" s="121">
        <f t="shared" si="53"/>
        <v>0</v>
      </c>
      <c r="V21" s="121">
        <f t="shared" si="53"/>
        <v>0</v>
      </c>
      <c r="W21" s="121">
        <f t="shared" si="53"/>
        <v>0</v>
      </c>
      <c r="X21" s="121">
        <f t="shared" si="53"/>
        <v>0</v>
      </c>
      <c r="Y21" s="105">
        <f>IF(8&lt;=Y20,IF((Y20-8)&lt;=8,Y20-8,IF((Y20-0)&gt;8,8,0)),0)</f>
        <v>0</v>
      </c>
      <c r="Z21" s="121">
        <f t="shared" ref="Z21:AE21" si="54">IF(18&lt;=Z20,IF((Z20-18)&lt;=18,Z20-18,IF((Z20-18)&gt;18,18,0)),0)-IF((Z20&gt;0),IF(Z20&gt;18,0,18-Z20))</f>
        <v>0</v>
      </c>
      <c r="AA21" s="121">
        <f t="shared" si="54"/>
        <v>0</v>
      </c>
      <c r="AB21" s="121">
        <f t="shared" si="54"/>
        <v>0</v>
      </c>
      <c r="AC21" s="121">
        <f t="shared" si="54"/>
        <v>0</v>
      </c>
      <c r="AD21" s="121">
        <f t="shared" si="54"/>
        <v>0</v>
      </c>
      <c r="AE21" s="121">
        <f t="shared" si="54"/>
        <v>0</v>
      </c>
      <c r="AF21" s="105">
        <f>IF(8&lt;=AF20,IF((AF20-8)&lt;=8,AF20-8,IF((AF20-0)&gt;8,8,0)),0)</f>
        <v>0</v>
      </c>
      <c r="AG21" s="122">
        <f t="shared" ref="AG21:AH21" si="55">IF(18&lt;=AG20,IF((AG20-18)&lt;=18,AG20-18,IF((AG20-18)&gt;18,18,0)),0)-IF((AG20&gt;0),IF(AG20&gt;18,0,18-AG20))</f>
        <v>0</v>
      </c>
      <c r="AH21" s="123">
        <f t="shared" si="55"/>
        <v>0</v>
      </c>
      <c r="AI21" s="138"/>
      <c r="AJ21" s="138"/>
      <c r="AK21" s="141"/>
      <c r="AL21" s="141"/>
      <c r="AM21" s="144"/>
    </row>
    <row r="22" spans="1:39" ht="16.5" customHeight="1" thickTop="1" thickBot="1">
      <c r="A22" s="135" t="s">
        <v>18</v>
      </c>
      <c r="B22" s="135" t="str">
        <f>IFERROR(VLOOKUP('Liste des employer'!B9,Listeemployer[],16,FALSE),"")</f>
        <v>w w</v>
      </c>
      <c r="C22" s="131" t="s">
        <v>10</v>
      </c>
      <c r="D22" s="80"/>
      <c r="E22" s="100"/>
      <c r="F22" s="101"/>
      <c r="G22" s="101"/>
      <c r="H22" s="101"/>
      <c r="I22" s="101"/>
      <c r="J22" s="101"/>
      <c r="K22" s="98"/>
      <c r="L22" s="100"/>
      <c r="M22" s="101"/>
      <c r="N22" s="101"/>
      <c r="O22" s="101"/>
      <c r="P22" s="101"/>
      <c r="Q22" s="101"/>
      <c r="R22" s="99"/>
      <c r="S22" s="100"/>
      <c r="T22" s="101"/>
      <c r="U22" s="101"/>
      <c r="V22" s="101"/>
      <c r="W22" s="101"/>
      <c r="X22" s="101"/>
      <c r="Y22" s="98"/>
      <c r="Z22" s="100"/>
      <c r="AA22" s="101"/>
      <c r="AB22" s="101"/>
      <c r="AC22" s="101"/>
      <c r="AD22" s="101"/>
      <c r="AE22" s="101"/>
      <c r="AF22" s="98"/>
      <c r="AG22" s="69"/>
      <c r="AH22" s="70"/>
      <c r="AI22" s="136">
        <f>COUNTIF(Octobre!$D22:$AH22,CODE1)</f>
        <v>0</v>
      </c>
      <c r="AJ22" s="136"/>
      <c r="AK22" s="139">
        <f t="shared" ref="AK22" si="56">SUM(D24:AH24)-SUM(D24,K24,R24,Y24,AF24)</f>
        <v>0</v>
      </c>
      <c r="AL22" s="139">
        <f t="shared" ref="AL22:AL34" si="57">SUM(D24,K24,R24,Y24,AF24)</f>
        <v>0</v>
      </c>
      <c r="AM22" s="142">
        <f>COUNTIF(Octobre!$D22:$AH22,CODE2)</f>
        <v>0</v>
      </c>
    </row>
    <row r="23" spans="1:39" ht="16.5" customHeight="1" thickTop="1" thickBot="1">
      <c r="A23" s="135"/>
      <c r="B23" s="135"/>
      <c r="C23" s="131" t="s">
        <v>66</v>
      </c>
      <c r="D23" s="81"/>
      <c r="E23" s="102"/>
      <c r="F23" s="103"/>
      <c r="G23" s="103"/>
      <c r="H23" s="103"/>
      <c r="I23" s="103"/>
      <c r="J23" s="103"/>
      <c r="K23" s="104"/>
      <c r="L23" s="102"/>
      <c r="M23" s="103"/>
      <c r="N23" s="103"/>
      <c r="O23" s="103"/>
      <c r="P23" s="103"/>
      <c r="Q23" s="103"/>
      <c r="R23" s="104"/>
      <c r="S23" s="102"/>
      <c r="T23" s="103"/>
      <c r="U23" s="103"/>
      <c r="V23" s="103"/>
      <c r="W23" s="103"/>
      <c r="X23" s="103"/>
      <c r="Y23" s="104"/>
      <c r="Z23" s="102"/>
      <c r="AA23" s="103"/>
      <c r="AB23" s="103"/>
      <c r="AC23" s="103"/>
      <c r="AD23" s="103"/>
      <c r="AE23" s="103"/>
      <c r="AF23" s="104"/>
      <c r="AG23" s="64"/>
      <c r="AH23" s="71"/>
      <c r="AI23" s="137"/>
      <c r="AJ23" s="137"/>
      <c r="AK23" s="140"/>
      <c r="AL23" s="140"/>
      <c r="AM23" s="143"/>
    </row>
    <row r="24" spans="1:39" ht="16.5" customHeight="1" thickTop="1" thickBot="1">
      <c r="A24" s="57" t="s">
        <v>45</v>
      </c>
      <c r="B24" s="135"/>
      <c r="C24" s="131" t="s">
        <v>67</v>
      </c>
      <c r="D24" s="65">
        <f>IF(8&lt;=D23,IF((D23-8)&lt;=8,D23-8,IF((D23-0)&gt;8,8,0)),0)</f>
        <v>0</v>
      </c>
      <c r="E24" s="121">
        <f t="shared" ref="E24:J24" si="58">IF(18&lt;=E23,IF((E23-18)&lt;=18,E23-18,IF((E23-18)&gt;18,18,0)),0)-IF((E23&gt;0),IF(E23&gt;18,0,18-E23))</f>
        <v>0</v>
      </c>
      <c r="F24" s="121">
        <f t="shared" si="58"/>
        <v>0</v>
      </c>
      <c r="G24" s="121">
        <f t="shared" si="58"/>
        <v>0</v>
      </c>
      <c r="H24" s="121">
        <f t="shared" si="58"/>
        <v>0</v>
      </c>
      <c r="I24" s="121">
        <f t="shared" si="58"/>
        <v>0</v>
      </c>
      <c r="J24" s="121">
        <f t="shared" si="58"/>
        <v>0</v>
      </c>
      <c r="K24" s="105">
        <f>IF(8&lt;=K23,IF((K23-8)&lt;=8,K23-8,IF((K23-0)&gt;8,8,0)),0)</f>
        <v>0</v>
      </c>
      <c r="L24" s="121">
        <f t="shared" ref="L24:Q24" si="59">IF(18&lt;=L23,IF((L23-18)&lt;=18,L23-18,IF((L23-18)&gt;18,18,0)),0)-IF((L23&gt;0),IF(L23&gt;18,0,18-L23))</f>
        <v>0</v>
      </c>
      <c r="M24" s="121">
        <f t="shared" si="59"/>
        <v>0</v>
      </c>
      <c r="N24" s="121">
        <f t="shared" si="59"/>
        <v>0</v>
      </c>
      <c r="O24" s="121">
        <f t="shared" si="59"/>
        <v>0</v>
      </c>
      <c r="P24" s="121">
        <f t="shared" si="59"/>
        <v>0</v>
      </c>
      <c r="Q24" s="121">
        <f t="shared" si="59"/>
        <v>0</v>
      </c>
      <c r="R24" s="105">
        <f>IF(8&lt;=R23,IF((R23-8)&lt;=8,R23-8,IF((R23-0)&gt;8,8,0)),0)</f>
        <v>0</v>
      </c>
      <c r="S24" s="121">
        <f t="shared" ref="S24:X24" si="60">IF(18&lt;=S23,IF((S23-18)&lt;=18,S23-18,IF((S23-18)&gt;18,18,0)),0)-IF((S23&gt;0),IF(S23&gt;18,0,18-S23))</f>
        <v>0</v>
      </c>
      <c r="T24" s="121">
        <f t="shared" si="60"/>
        <v>0</v>
      </c>
      <c r="U24" s="121">
        <f t="shared" si="60"/>
        <v>0</v>
      </c>
      <c r="V24" s="121">
        <f t="shared" si="60"/>
        <v>0</v>
      </c>
      <c r="W24" s="121">
        <f t="shared" si="60"/>
        <v>0</v>
      </c>
      <c r="X24" s="121">
        <f t="shared" si="60"/>
        <v>0</v>
      </c>
      <c r="Y24" s="105">
        <f>IF(8&lt;=Y23,IF((Y23-8)&lt;=8,Y23-8,IF((Y23-0)&gt;8,8,0)),0)</f>
        <v>0</v>
      </c>
      <c r="Z24" s="121">
        <f t="shared" ref="Z24:AE24" si="61">IF(18&lt;=Z23,IF((Z23-18)&lt;=18,Z23-18,IF((Z23-18)&gt;18,18,0)),0)-IF((Z23&gt;0),IF(Z23&gt;18,0,18-Z23))</f>
        <v>0</v>
      </c>
      <c r="AA24" s="121">
        <f t="shared" si="61"/>
        <v>0</v>
      </c>
      <c r="AB24" s="121">
        <f t="shared" si="61"/>
        <v>0</v>
      </c>
      <c r="AC24" s="121">
        <f t="shared" si="61"/>
        <v>0</v>
      </c>
      <c r="AD24" s="121">
        <f t="shared" si="61"/>
        <v>0</v>
      </c>
      <c r="AE24" s="121">
        <f t="shared" si="61"/>
        <v>0</v>
      </c>
      <c r="AF24" s="105">
        <f>IF(8&lt;=AF23,IF((AF23-8)&lt;=8,AF23-8,IF((AF23-0)&gt;8,8,0)),0)</f>
        <v>0</v>
      </c>
      <c r="AG24" s="122">
        <f t="shared" ref="AG24:AH24" si="62">IF(18&lt;=AG23,IF((AG23-18)&lt;=18,AG23-18,IF((AG23-18)&gt;18,18,0)),0)-IF((AG23&gt;0),IF(AG23&gt;18,0,18-AG23))</f>
        <v>0</v>
      </c>
      <c r="AH24" s="123">
        <f t="shared" si="62"/>
        <v>0</v>
      </c>
      <c r="AI24" s="138"/>
      <c r="AJ24" s="138"/>
      <c r="AK24" s="141"/>
      <c r="AL24" s="141"/>
      <c r="AM24" s="144"/>
    </row>
    <row r="25" spans="1:39" ht="16.5" customHeight="1" thickTop="1" thickBot="1">
      <c r="A25" s="135" t="s">
        <v>19</v>
      </c>
      <c r="B25" s="135" t="str">
        <f>IFERROR(VLOOKUP('Liste des employer'!B10,Listeemployer[],16,FALSE),"")</f>
        <v>x x</v>
      </c>
      <c r="C25" s="131" t="s">
        <v>10</v>
      </c>
      <c r="D25" s="80"/>
      <c r="E25" s="100"/>
      <c r="F25" s="101"/>
      <c r="G25" s="101"/>
      <c r="H25" s="101"/>
      <c r="I25" s="101"/>
      <c r="J25" s="101"/>
      <c r="K25" s="98"/>
      <c r="L25" s="100"/>
      <c r="M25" s="101"/>
      <c r="N25" s="101"/>
      <c r="O25" s="101"/>
      <c r="P25" s="101"/>
      <c r="Q25" s="101"/>
      <c r="R25" s="99"/>
      <c r="S25" s="100"/>
      <c r="T25" s="101"/>
      <c r="U25" s="101"/>
      <c r="V25" s="101"/>
      <c r="W25" s="101"/>
      <c r="X25" s="101"/>
      <c r="Y25" s="98"/>
      <c r="Z25" s="100"/>
      <c r="AA25" s="101"/>
      <c r="AB25" s="101"/>
      <c r="AC25" s="101"/>
      <c r="AD25" s="101"/>
      <c r="AE25" s="101"/>
      <c r="AF25" s="98"/>
      <c r="AG25" s="69"/>
      <c r="AH25" s="70"/>
      <c r="AI25" s="136">
        <f>COUNTIF(Octobre!$D25:$AH25,CODE1)</f>
        <v>0</v>
      </c>
      <c r="AJ25" s="136"/>
      <c r="AK25" s="139">
        <f t="shared" ref="AK25" si="63">SUM(D27:AH27)-SUM(D27,K27,R27,Y27,AF27)</f>
        <v>0</v>
      </c>
      <c r="AL25" s="139">
        <f t="shared" ref="AL25:AL37" si="64">SUM(D27,K27,R27,Y27,AF27)</f>
        <v>0</v>
      </c>
      <c r="AM25" s="142">
        <f>COUNTIF(Octobre!$D25:$AH25,CODE2)</f>
        <v>0</v>
      </c>
    </row>
    <row r="26" spans="1:39" ht="16.5" customHeight="1" thickTop="1" thickBot="1">
      <c r="A26" s="135"/>
      <c r="B26" s="135"/>
      <c r="C26" s="131" t="s">
        <v>66</v>
      </c>
      <c r="D26" s="81"/>
      <c r="E26" s="102"/>
      <c r="F26" s="103"/>
      <c r="G26" s="103"/>
      <c r="H26" s="103"/>
      <c r="I26" s="103"/>
      <c r="J26" s="103"/>
      <c r="K26" s="104"/>
      <c r="L26" s="102"/>
      <c r="M26" s="103"/>
      <c r="N26" s="103"/>
      <c r="O26" s="103"/>
      <c r="P26" s="103"/>
      <c r="Q26" s="103"/>
      <c r="R26" s="104"/>
      <c r="S26" s="102"/>
      <c r="T26" s="103"/>
      <c r="U26" s="103"/>
      <c r="V26" s="103"/>
      <c r="W26" s="103"/>
      <c r="X26" s="103"/>
      <c r="Y26" s="104"/>
      <c r="Z26" s="102"/>
      <c r="AA26" s="103"/>
      <c r="AB26" s="103"/>
      <c r="AC26" s="103"/>
      <c r="AD26" s="103"/>
      <c r="AE26" s="103"/>
      <c r="AF26" s="104"/>
      <c r="AG26" s="64"/>
      <c r="AH26" s="71"/>
      <c r="AI26" s="137"/>
      <c r="AJ26" s="137"/>
      <c r="AK26" s="140"/>
      <c r="AL26" s="140"/>
      <c r="AM26" s="143"/>
    </row>
    <row r="27" spans="1:39" ht="16.5" customHeight="1" thickTop="1" thickBot="1">
      <c r="A27" s="57" t="s">
        <v>46</v>
      </c>
      <c r="B27" s="135"/>
      <c r="C27" s="131" t="s">
        <v>67</v>
      </c>
      <c r="D27" s="65">
        <f>IF(8&lt;=D26,IF((D26-8)&lt;=8,D26-8,IF((D26-0)&gt;8,8,0)),0)</f>
        <v>0</v>
      </c>
      <c r="E27" s="121">
        <f t="shared" ref="E27:J27" si="65">IF(18&lt;=E26,IF((E26-18)&lt;=18,E26-18,IF((E26-18)&gt;18,18,0)),0)-IF((E26&gt;0),IF(E26&gt;18,0,18-E26))</f>
        <v>0</v>
      </c>
      <c r="F27" s="121">
        <f t="shared" si="65"/>
        <v>0</v>
      </c>
      <c r="G27" s="121">
        <f t="shared" si="65"/>
        <v>0</v>
      </c>
      <c r="H27" s="121">
        <f t="shared" si="65"/>
        <v>0</v>
      </c>
      <c r="I27" s="121">
        <f t="shared" si="65"/>
        <v>0</v>
      </c>
      <c r="J27" s="121">
        <f t="shared" si="65"/>
        <v>0</v>
      </c>
      <c r="K27" s="105">
        <f>IF(8&lt;=K26,IF((K26-8)&lt;=8,K26-8,IF((K26-0)&gt;8,8,0)),0)</f>
        <v>0</v>
      </c>
      <c r="L27" s="121">
        <f t="shared" ref="L27:Q27" si="66">IF(18&lt;=L26,IF((L26-18)&lt;=18,L26-18,IF((L26-18)&gt;18,18,0)),0)-IF((L26&gt;0),IF(L26&gt;18,0,18-L26))</f>
        <v>0</v>
      </c>
      <c r="M27" s="121">
        <f t="shared" si="66"/>
        <v>0</v>
      </c>
      <c r="N27" s="121">
        <f t="shared" si="66"/>
        <v>0</v>
      </c>
      <c r="O27" s="121">
        <f t="shared" si="66"/>
        <v>0</v>
      </c>
      <c r="P27" s="121">
        <f t="shared" si="66"/>
        <v>0</v>
      </c>
      <c r="Q27" s="121">
        <f t="shared" si="66"/>
        <v>0</v>
      </c>
      <c r="R27" s="105">
        <f>IF(8&lt;=R26,IF((R26-8)&lt;=8,R26-8,IF((R26-0)&gt;8,8,0)),0)</f>
        <v>0</v>
      </c>
      <c r="S27" s="121">
        <f t="shared" ref="S27:X27" si="67">IF(18&lt;=S26,IF((S26-18)&lt;=18,S26-18,IF((S26-18)&gt;18,18,0)),0)-IF((S26&gt;0),IF(S26&gt;18,0,18-S26))</f>
        <v>0</v>
      </c>
      <c r="T27" s="121">
        <f t="shared" si="67"/>
        <v>0</v>
      </c>
      <c r="U27" s="121">
        <f t="shared" si="67"/>
        <v>0</v>
      </c>
      <c r="V27" s="121">
        <f t="shared" si="67"/>
        <v>0</v>
      </c>
      <c r="W27" s="121">
        <f t="shared" si="67"/>
        <v>0</v>
      </c>
      <c r="X27" s="121">
        <f t="shared" si="67"/>
        <v>0</v>
      </c>
      <c r="Y27" s="105">
        <f>IF(8&lt;=Y26,IF((Y26-8)&lt;=8,Y26-8,IF((Y26-0)&gt;8,8,0)),0)</f>
        <v>0</v>
      </c>
      <c r="Z27" s="121">
        <f t="shared" ref="Z27:AE27" si="68">IF(18&lt;=Z26,IF((Z26-18)&lt;=18,Z26-18,IF((Z26-18)&gt;18,18,0)),0)-IF((Z26&gt;0),IF(Z26&gt;18,0,18-Z26))</f>
        <v>0</v>
      </c>
      <c r="AA27" s="121">
        <f t="shared" si="68"/>
        <v>0</v>
      </c>
      <c r="AB27" s="121">
        <f t="shared" si="68"/>
        <v>0</v>
      </c>
      <c r="AC27" s="121">
        <f t="shared" si="68"/>
        <v>0</v>
      </c>
      <c r="AD27" s="121">
        <f t="shared" si="68"/>
        <v>0</v>
      </c>
      <c r="AE27" s="121">
        <f t="shared" si="68"/>
        <v>0</v>
      </c>
      <c r="AF27" s="105">
        <f>IF(8&lt;=AF26,IF((AF26-8)&lt;=8,AF26-8,IF((AF26-0)&gt;8,8,0)),0)</f>
        <v>0</v>
      </c>
      <c r="AG27" s="122">
        <f t="shared" ref="AG27:AH27" si="69">IF(18&lt;=AG26,IF((AG26-18)&lt;=18,AG26-18,IF((AG26-18)&gt;18,18,0)),0)-IF((AG26&gt;0),IF(AG26&gt;18,0,18-AG26))</f>
        <v>0</v>
      </c>
      <c r="AH27" s="123">
        <f t="shared" si="69"/>
        <v>0</v>
      </c>
      <c r="AI27" s="138"/>
      <c r="AJ27" s="138"/>
      <c r="AK27" s="141"/>
      <c r="AL27" s="141"/>
      <c r="AM27" s="144"/>
    </row>
    <row r="28" spans="1:39" ht="16.5" customHeight="1" thickTop="1" thickBot="1">
      <c r="A28" s="135" t="s">
        <v>20</v>
      </c>
      <c r="B28" s="135" t="str">
        <f>IFERROR(VLOOKUP('Liste des employer'!B11,Listeemployer[],16,FALSE),"")</f>
        <v>y y</v>
      </c>
      <c r="C28" s="131" t="s">
        <v>10</v>
      </c>
      <c r="D28" s="80"/>
      <c r="E28" s="100"/>
      <c r="F28" s="101"/>
      <c r="G28" s="101"/>
      <c r="H28" s="101"/>
      <c r="I28" s="101"/>
      <c r="J28" s="101"/>
      <c r="K28" s="98"/>
      <c r="L28" s="100"/>
      <c r="M28" s="101"/>
      <c r="N28" s="101"/>
      <c r="O28" s="101"/>
      <c r="P28" s="101"/>
      <c r="Q28" s="101"/>
      <c r="R28" s="99"/>
      <c r="S28" s="100"/>
      <c r="T28" s="101"/>
      <c r="U28" s="101"/>
      <c r="V28" s="101"/>
      <c r="W28" s="101"/>
      <c r="X28" s="101"/>
      <c r="Y28" s="98"/>
      <c r="Z28" s="100"/>
      <c r="AA28" s="101"/>
      <c r="AB28" s="101"/>
      <c r="AC28" s="101"/>
      <c r="AD28" s="101"/>
      <c r="AE28" s="101"/>
      <c r="AF28" s="98"/>
      <c r="AG28" s="69"/>
      <c r="AH28" s="70"/>
      <c r="AI28" s="136">
        <f>COUNTIF(Octobre!$D28:$AH28,CODE1)</f>
        <v>0</v>
      </c>
      <c r="AJ28" s="136"/>
      <c r="AK28" s="139">
        <f t="shared" ref="AK28" si="70">SUM(D30:AH30)-SUM(D30,K30,R30,Y30,AF30)</f>
        <v>0</v>
      </c>
      <c r="AL28" s="139">
        <f t="shared" ref="AL28:AL40" si="71">SUM(D30,K30,R30,Y30,AF30)</f>
        <v>0</v>
      </c>
      <c r="AM28" s="142">
        <f>COUNTIF(Octobre!$D28:$AH28,CODE2)</f>
        <v>0</v>
      </c>
    </row>
    <row r="29" spans="1:39" ht="16.5" customHeight="1" thickTop="1" thickBot="1">
      <c r="A29" s="135"/>
      <c r="B29" s="135"/>
      <c r="C29" s="131" t="s">
        <v>66</v>
      </c>
      <c r="D29" s="81"/>
      <c r="E29" s="102"/>
      <c r="F29" s="103"/>
      <c r="G29" s="103"/>
      <c r="H29" s="103"/>
      <c r="I29" s="103"/>
      <c r="J29" s="103"/>
      <c r="K29" s="104"/>
      <c r="L29" s="102"/>
      <c r="M29" s="103"/>
      <c r="N29" s="103"/>
      <c r="O29" s="103"/>
      <c r="P29" s="103"/>
      <c r="Q29" s="103"/>
      <c r="R29" s="104"/>
      <c r="S29" s="102"/>
      <c r="T29" s="103"/>
      <c r="U29" s="103"/>
      <c r="V29" s="103"/>
      <c r="W29" s="103"/>
      <c r="X29" s="103"/>
      <c r="Y29" s="104"/>
      <c r="Z29" s="102"/>
      <c r="AA29" s="103"/>
      <c r="AB29" s="103"/>
      <c r="AC29" s="103"/>
      <c r="AD29" s="103"/>
      <c r="AE29" s="103"/>
      <c r="AF29" s="104"/>
      <c r="AG29" s="64"/>
      <c r="AH29" s="71"/>
      <c r="AI29" s="137"/>
      <c r="AJ29" s="137"/>
      <c r="AK29" s="140"/>
      <c r="AL29" s="140"/>
      <c r="AM29" s="143"/>
    </row>
    <row r="30" spans="1:39" ht="16.5" customHeight="1" thickTop="1" thickBot="1">
      <c r="A30" s="57" t="s">
        <v>47</v>
      </c>
      <c r="B30" s="135"/>
      <c r="C30" s="131" t="s">
        <v>67</v>
      </c>
      <c r="D30" s="65">
        <f>IF(8&lt;=D29,IF((D29-8)&lt;=8,D29-8,IF((D29-0)&gt;8,8,0)),0)</f>
        <v>0</v>
      </c>
      <c r="E30" s="121">
        <f t="shared" ref="E30:J30" si="72">IF(18&lt;=E29,IF((E29-18)&lt;=18,E29-18,IF((E29-18)&gt;18,18,0)),0)-IF((E29&gt;0),IF(E29&gt;18,0,18-E29))</f>
        <v>0</v>
      </c>
      <c r="F30" s="121">
        <f t="shared" si="72"/>
        <v>0</v>
      </c>
      <c r="G30" s="121">
        <f t="shared" si="72"/>
        <v>0</v>
      </c>
      <c r="H30" s="121">
        <f t="shared" si="72"/>
        <v>0</v>
      </c>
      <c r="I30" s="121">
        <f t="shared" si="72"/>
        <v>0</v>
      </c>
      <c r="J30" s="121">
        <f t="shared" si="72"/>
        <v>0</v>
      </c>
      <c r="K30" s="105">
        <f>IF(8&lt;=K29,IF((K29-8)&lt;=8,K29-8,IF((K29-0)&gt;8,8,0)),0)</f>
        <v>0</v>
      </c>
      <c r="L30" s="121">
        <f t="shared" ref="L30:Q30" si="73">IF(18&lt;=L29,IF((L29-18)&lt;=18,L29-18,IF((L29-18)&gt;18,18,0)),0)-IF((L29&gt;0),IF(L29&gt;18,0,18-L29))</f>
        <v>0</v>
      </c>
      <c r="M30" s="121">
        <f t="shared" si="73"/>
        <v>0</v>
      </c>
      <c r="N30" s="121">
        <f t="shared" si="73"/>
        <v>0</v>
      </c>
      <c r="O30" s="121">
        <f t="shared" si="73"/>
        <v>0</v>
      </c>
      <c r="P30" s="121">
        <f t="shared" si="73"/>
        <v>0</v>
      </c>
      <c r="Q30" s="121">
        <f t="shared" si="73"/>
        <v>0</v>
      </c>
      <c r="R30" s="105">
        <f>IF(8&lt;=R29,IF((R29-8)&lt;=8,R29-8,IF((R29-0)&gt;8,8,0)),0)</f>
        <v>0</v>
      </c>
      <c r="S30" s="121">
        <f t="shared" ref="S30:X30" si="74">IF(18&lt;=S29,IF((S29-18)&lt;=18,S29-18,IF((S29-18)&gt;18,18,0)),0)-IF((S29&gt;0),IF(S29&gt;18,0,18-S29))</f>
        <v>0</v>
      </c>
      <c r="T30" s="121">
        <f t="shared" si="74"/>
        <v>0</v>
      </c>
      <c r="U30" s="121">
        <f t="shared" si="74"/>
        <v>0</v>
      </c>
      <c r="V30" s="121">
        <f t="shared" si="74"/>
        <v>0</v>
      </c>
      <c r="W30" s="121">
        <f t="shared" si="74"/>
        <v>0</v>
      </c>
      <c r="X30" s="121">
        <f t="shared" si="74"/>
        <v>0</v>
      </c>
      <c r="Y30" s="105">
        <f>IF(8&lt;=Y29,IF((Y29-8)&lt;=8,Y29-8,IF((Y29-0)&gt;8,8,0)),0)</f>
        <v>0</v>
      </c>
      <c r="Z30" s="121">
        <f t="shared" ref="Z30:AE30" si="75">IF(18&lt;=Z29,IF((Z29-18)&lt;=18,Z29-18,IF((Z29-18)&gt;18,18,0)),0)-IF((Z29&gt;0),IF(Z29&gt;18,0,18-Z29))</f>
        <v>0</v>
      </c>
      <c r="AA30" s="121">
        <f t="shared" si="75"/>
        <v>0</v>
      </c>
      <c r="AB30" s="121">
        <f t="shared" si="75"/>
        <v>0</v>
      </c>
      <c r="AC30" s="121">
        <f t="shared" si="75"/>
        <v>0</v>
      </c>
      <c r="AD30" s="121">
        <f t="shared" si="75"/>
        <v>0</v>
      </c>
      <c r="AE30" s="121">
        <f t="shared" si="75"/>
        <v>0</v>
      </c>
      <c r="AF30" s="105">
        <f>IF(8&lt;=AF29,IF((AF29-8)&lt;=8,AF29-8,IF((AF29-0)&gt;8,8,0)),0)</f>
        <v>0</v>
      </c>
      <c r="AG30" s="122">
        <f t="shared" ref="AG30:AH30" si="76">IF(18&lt;=AG29,IF((AG29-18)&lt;=18,AG29-18,IF((AG29-18)&gt;18,18,0)),0)-IF((AG29&gt;0),IF(AG29&gt;18,0,18-AG29))</f>
        <v>0</v>
      </c>
      <c r="AH30" s="123">
        <f t="shared" si="76"/>
        <v>0</v>
      </c>
      <c r="AI30" s="138"/>
      <c r="AJ30" s="138"/>
      <c r="AK30" s="141"/>
      <c r="AL30" s="141"/>
      <c r="AM30" s="144"/>
    </row>
    <row r="31" spans="1:39" ht="16.5" customHeight="1" thickTop="1" thickBot="1">
      <c r="A31" s="135" t="s">
        <v>21</v>
      </c>
      <c r="B31" s="135" t="str">
        <f>IFERROR(VLOOKUP('Liste des employer'!B12,Listeemployer[],16,FALSE),"")</f>
        <v>w w</v>
      </c>
      <c r="C31" s="131" t="s">
        <v>10</v>
      </c>
      <c r="D31" s="80"/>
      <c r="E31" s="100"/>
      <c r="F31" s="101"/>
      <c r="G31" s="101"/>
      <c r="H31" s="101"/>
      <c r="I31" s="101"/>
      <c r="J31" s="101"/>
      <c r="K31" s="98"/>
      <c r="L31" s="100"/>
      <c r="M31" s="101"/>
      <c r="N31" s="101"/>
      <c r="O31" s="101"/>
      <c r="P31" s="101"/>
      <c r="Q31" s="101"/>
      <c r="R31" s="99"/>
      <c r="S31" s="100"/>
      <c r="T31" s="101"/>
      <c r="U31" s="101"/>
      <c r="V31" s="101"/>
      <c r="W31" s="101"/>
      <c r="X31" s="101"/>
      <c r="Y31" s="98"/>
      <c r="Z31" s="100"/>
      <c r="AA31" s="101"/>
      <c r="AB31" s="101"/>
      <c r="AC31" s="101"/>
      <c r="AD31" s="101"/>
      <c r="AE31" s="101"/>
      <c r="AF31" s="98"/>
      <c r="AG31" s="69"/>
      <c r="AH31" s="70"/>
      <c r="AI31" s="136">
        <f>COUNTIF(Octobre!$D31:$AH31,CODE1)</f>
        <v>0</v>
      </c>
      <c r="AJ31" s="136"/>
      <c r="AK31" s="139">
        <f t="shared" ref="AK31" si="77">SUM(D33:AH33)-SUM(D33,K33,R33,Y33,AF33)</f>
        <v>0</v>
      </c>
      <c r="AL31" s="139">
        <f t="shared" ref="AL31" si="78">SUM(D33,K33,R33,Y33,AF33)</f>
        <v>0</v>
      </c>
      <c r="AM31" s="142">
        <f>COUNTIF(Octobre!$D31:$AH31,CODE2)</f>
        <v>0</v>
      </c>
    </row>
    <row r="32" spans="1:39" ht="16.5" customHeight="1" thickTop="1" thickBot="1">
      <c r="A32" s="135"/>
      <c r="B32" s="135"/>
      <c r="C32" s="131" t="s">
        <v>66</v>
      </c>
      <c r="D32" s="81"/>
      <c r="E32" s="102"/>
      <c r="F32" s="103"/>
      <c r="G32" s="103"/>
      <c r="H32" s="103"/>
      <c r="I32" s="103"/>
      <c r="J32" s="103"/>
      <c r="K32" s="104"/>
      <c r="L32" s="102"/>
      <c r="M32" s="103"/>
      <c r="N32" s="103"/>
      <c r="O32" s="103"/>
      <c r="P32" s="103"/>
      <c r="Q32" s="103"/>
      <c r="R32" s="104"/>
      <c r="S32" s="102"/>
      <c r="T32" s="103"/>
      <c r="U32" s="103"/>
      <c r="V32" s="103"/>
      <c r="W32" s="103"/>
      <c r="X32" s="103"/>
      <c r="Y32" s="104"/>
      <c r="Z32" s="102"/>
      <c r="AA32" s="103"/>
      <c r="AB32" s="103"/>
      <c r="AC32" s="103"/>
      <c r="AD32" s="103"/>
      <c r="AE32" s="103"/>
      <c r="AF32" s="104"/>
      <c r="AG32" s="64"/>
      <c r="AH32" s="71"/>
      <c r="AI32" s="137"/>
      <c r="AJ32" s="137"/>
      <c r="AK32" s="140"/>
      <c r="AL32" s="140"/>
      <c r="AM32" s="143"/>
    </row>
    <row r="33" spans="1:39" ht="16.5" customHeight="1" thickTop="1" thickBot="1">
      <c r="A33" s="57" t="s">
        <v>48</v>
      </c>
      <c r="B33" s="135"/>
      <c r="C33" s="131" t="s">
        <v>67</v>
      </c>
      <c r="D33" s="65">
        <f>IF(8&lt;=D32,IF((D32-8)&lt;=8,D32-8,IF((D32-0)&gt;8,8,0)),0)</f>
        <v>0</v>
      </c>
      <c r="E33" s="121">
        <f t="shared" ref="E33:J33" si="79">IF(18&lt;=E32,IF((E32-18)&lt;=18,E32-18,IF((E32-18)&gt;18,18,0)),0)-IF((E32&gt;0),IF(E32&gt;18,0,18-E32))</f>
        <v>0</v>
      </c>
      <c r="F33" s="121">
        <f t="shared" si="79"/>
        <v>0</v>
      </c>
      <c r="G33" s="121">
        <f t="shared" si="79"/>
        <v>0</v>
      </c>
      <c r="H33" s="121">
        <f t="shared" si="79"/>
        <v>0</v>
      </c>
      <c r="I33" s="121">
        <f t="shared" si="79"/>
        <v>0</v>
      </c>
      <c r="J33" s="121">
        <f t="shared" si="79"/>
        <v>0</v>
      </c>
      <c r="K33" s="105">
        <f>IF(8&lt;=K32,IF((K32-8)&lt;=8,K32-8,IF((K32-0)&gt;8,8,0)),0)</f>
        <v>0</v>
      </c>
      <c r="L33" s="121">
        <f t="shared" ref="L33:Q33" si="80">IF(18&lt;=L32,IF((L32-18)&lt;=18,L32-18,IF((L32-18)&gt;18,18,0)),0)-IF((L32&gt;0),IF(L32&gt;18,0,18-L32))</f>
        <v>0</v>
      </c>
      <c r="M33" s="121">
        <f t="shared" si="80"/>
        <v>0</v>
      </c>
      <c r="N33" s="121">
        <f t="shared" si="80"/>
        <v>0</v>
      </c>
      <c r="O33" s="121">
        <f t="shared" si="80"/>
        <v>0</v>
      </c>
      <c r="P33" s="121">
        <f t="shared" si="80"/>
        <v>0</v>
      </c>
      <c r="Q33" s="121">
        <f t="shared" si="80"/>
        <v>0</v>
      </c>
      <c r="R33" s="105">
        <f>IF(8&lt;=R32,IF((R32-8)&lt;=8,R32-8,IF((R32-0)&gt;8,8,0)),0)</f>
        <v>0</v>
      </c>
      <c r="S33" s="121">
        <f t="shared" ref="S33:X33" si="81">IF(18&lt;=S32,IF((S32-18)&lt;=18,S32-18,IF((S32-18)&gt;18,18,0)),0)-IF((S32&gt;0),IF(S32&gt;18,0,18-S32))</f>
        <v>0</v>
      </c>
      <c r="T33" s="121">
        <f t="shared" si="81"/>
        <v>0</v>
      </c>
      <c r="U33" s="121">
        <f t="shared" si="81"/>
        <v>0</v>
      </c>
      <c r="V33" s="121">
        <f t="shared" si="81"/>
        <v>0</v>
      </c>
      <c r="W33" s="121">
        <f t="shared" si="81"/>
        <v>0</v>
      </c>
      <c r="X33" s="121">
        <f t="shared" si="81"/>
        <v>0</v>
      </c>
      <c r="Y33" s="105">
        <f>IF(8&lt;=Y32,IF((Y32-8)&lt;=8,Y32-8,IF((Y32-0)&gt;8,8,0)),0)</f>
        <v>0</v>
      </c>
      <c r="Z33" s="121">
        <f t="shared" ref="Z33:AE33" si="82">IF(18&lt;=Z32,IF((Z32-18)&lt;=18,Z32-18,IF((Z32-18)&gt;18,18,0)),0)-IF((Z32&gt;0),IF(Z32&gt;18,0,18-Z32))</f>
        <v>0</v>
      </c>
      <c r="AA33" s="121">
        <f t="shared" si="82"/>
        <v>0</v>
      </c>
      <c r="AB33" s="121">
        <f t="shared" si="82"/>
        <v>0</v>
      </c>
      <c r="AC33" s="121">
        <f t="shared" si="82"/>
        <v>0</v>
      </c>
      <c r="AD33" s="121">
        <f t="shared" si="82"/>
        <v>0</v>
      </c>
      <c r="AE33" s="121">
        <f t="shared" si="82"/>
        <v>0</v>
      </c>
      <c r="AF33" s="105">
        <f>IF(8&lt;=AF32,IF((AF32-8)&lt;=8,AF32-8,IF((AF32-0)&gt;8,8,0)),0)</f>
        <v>0</v>
      </c>
      <c r="AG33" s="122">
        <f t="shared" ref="AG33:AH33" si="83">IF(18&lt;=AG32,IF((AG32-18)&lt;=18,AG32-18,IF((AG32-18)&gt;18,18,0)),0)-IF((AG32&gt;0),IF(AG32&gt;18,0,18-AG32))</f>
        <v>0</v>
      </c>
      <c r="AH33" s="123">
        <f t="shared" si="83"/>
        <v>0</v>
      </c>
      <c r="AI33" s="138"/>
      <c r="AJ33" s="138"/>
      <c r="AK33" s="141"/>
      <c r="AL33" s="141"/>
      <c r="AM33" s="144"/>
    </row>
    <row r="34" spans="1:39" ht="16.5" customHeight="1" thickTop="1" thickBot="1">
      <c r="A34" s="135" t="s">
        <v>22</v>
      </c>
      <c r="B34" s="135" t="str">
        <f>IFERROR(VLOOKUP('Liste des employer'!B13,Listeemployer[],16,FALSE),"")</f>
        <v>x x</v>
      </c>
      <c r="C34" s="131" t="s">
        <v>10</v>
      </c>
      <c r="D34" s="80"/>
      <c r="E34" s="107"/>
      <c r="F34" s="108"/>
      <c r="G34" s="108"/>
      <c r="H34" s="101"/>
      <c r="I34" s="101"/>
      <c r="J34" s="101"/>
      <c r="K34" s="98"/>
      <c r="L34" s="100"/>
      <c r="M34" s="101"/>
      <c r="N34" s="101"/>
      <c r="O34" s="101"/>
      <c r="P34" s="101"/>
      <c r="Q34" s="101"/>
      <c r="R34" s="98"/>
      <c r="S34" s="107"/>
      <c r="T34" s="108"/>
      <c r="U34" s="108"/>
      <c r="V34" s="108"/>
      <c r="W34" s="108"/>
      <c r="X34" s="108"/>
      <c r="Y34" s="98"/>
      <c r="Z34" s="107"/>
      <c r="AA34" s="108"/>
      <c r="AB34" s="108"/>
      <c r="AC34" s="108"/>
      <c r="AD34" s="108"/>
      <c r="AE34" s="108"/>
      <c r="AF34" s="98"/>
      <c r="AG34" s="69"/>
      <c r="AH34" s="70"/>
      <c r="AI34" s="136">
        <f>COUNTIF(Octobre!$D34:$AH34,CODE1)</f>
        <v>0</v>
      </c>
      <c r="AJ34" s="136"/>
      <c r="AK34" s="139">
        <f t="shared" ref="AK34" si="84">SUM(D36:AH36)-SUM(D36,K36,R36,Y36,AF36)</f>
        <v>0</v>
      </c>
      <c r="AL34" s="139">
        <f t="shared" si="57"/>
        <v>0</v>
      </c>
      <c r="AM34" s="142">
        <f>COUNTIF(Octobre!$D34:$AH34,CODE2)</f>
        <v>0</v>
      </c>
    </row>
    <row r="35" spans="1:39" ht="16.5" customHeight="1" thickTop="1" thickBot="1">
      <c r="A35" s="135"/>
      <c r="B35" s="135"/>
      <c r="C35" s="131" t="s">
        <v>66</v>
      </c>
      <c r="D35" s="81"/>
      <c r="E35" s="102"/>
      <c r="F35" s="103"/>
      <c r="G35" s="103"/>
      <c r="H35" s="103"/>
      <c r="I35" s="103"/>
      <c r="J35" s="103"/>
      <c r="K35" s="104"/>
      <c r="L35" s="102"/>
      <c r="M35" s="103"/>
      <c r="N35" s="103"/>
      <c r="O35" s="103"/>
      <c r="P35" s="103"/>
      <c r="Q35" s="103"/>
      <c r="R35" s="104"/>
      <c r="S35" s="102"/>
      <c r="T35" s="103"/>
      <c r="U35" s="103"/>
      <c r="V35" s="103"/>
      <c r="W35" s="103"/>
      <c r="X35" s="103"/>
      <c r="Y35" s="104"/>
      <c r="Z35" s="102"/>
      <c r="AA35" s="103"/>
      <c r="AB35" s="103"/>
      <c r="AC35" s="103"/>
      <c r="AD35" s="103"/>
      <c r="AE35" s="103"/>
      <c r="AF35" s="104"/>
      <c r="AG35" s="64"/>
      <c r="AH35" s="71"/>
      <c r="AI35" s="137"/>
      <c r="AJ35" s="137"/>
      <c r="AK35" s="140"/>
      <c r="AL35" s="140"/>
      <c r="AM35" s="143"/>
    </row>
    <row r="36" spans="1:39" ht="16.5" customHeight="1" thickTop="1" thickBot="1">
      <c r="A36" s="57" t="s">
        <v>49</v>
      </c>
      <c r="B36" s="135"/>
      <c r="C36" s="131" t="s">
        <v>67</v>
      </c>
      <c r="D36" s="65">
        <f>IF(8&lt;=D35,IF((D35-8)&lt;=8,D35-8,IF((D35-0)&gt;8,8,0)),0)</f>
        <v>0</v>
      </c>
      <c r="E36" s="121">
        <f t="shared" ref="E36" si="85">IF(18&lt;=E35,IF((E35-18)&lt;=18,E35-18,IF((E35-18)&gt;18,18,0)),0)-IF((E35&gt;0),IF(E35&gt;18,0,18-E35))</f>
        <v>0</v>
      </c>
      <c r="F36" s="121">
        <f t="shared" ref="F36" si="86">IF(18&lt;=F35,IF((F35-18)&lt;=18,F35-18,IF((F35-18)&gt;18,18,0)),0)-IF((F35&gt;0),IF(F35&gt;18,0,18-F35))</f>
        <v>0</v>
      </c>
      <c r="G36" s="121">
        <f t="shared" ref="G36" si="87">IF(18&lt;=G35,IF((G35-18)&lt;=18,G35-18,IF((G35-18)&gt;18,18,0)),0)-IF((G35&gt;0),IF(G35&gt;18,0,18-G35))</f>
        <v>0</v>
      </c>
      <c r="H36" s="121">
        <f t="shared" ref="H36" si="88">IF(18&lt;=H35,IF((H35-18)&lt;=18,H35-18,IF((H35-18)&gt;18,18,0)),0)-IF((H35&gt;0),IF(H35&gt;18,0,18-H35))</f>
        <v>0</v>
      </c>
      <c r="I36" s="121">
        <f t="shared" ref="I36" si="89">IF(18&lt;=I35,IF((I35-18)&lt;=18,I35-18,IF((I35-18)&gt;18,18,0)),0)-IF((I35&gt;0),IF(I35&gt;18,0,18-I35))</f>
        <v>0</v>
      </c>
      <c r="J36" s="121">
        <f t="shared" ref="J36" si="90">IF(18&lt;=J35,IF((J35-18)&lt;=18,J35-18,IF((J35-18)&gt;18,18,0)),0)-IF((J35&gt;0),IF(J35&gt;18,0,18-J35))</f>
        <v>0</v>
      </c>
      <c r="K36" s="105">
        <f>IF(8&lt;=K35,IF((K35-8)&lt;=8,K35-8,IF((K35-0)&gt;8,8,0)),0)</f>
        <v>0</v>
      </c>
      <c r="L36" s="121">
        <f t="shared" ref="L36" si="91">IF(18&lt;=L35,IF((L35-18)&lt;=18,L35-18,IF((L35-18)&gt;18,18,0)),0)-IF((L35&gt;0),IF(L35&gt;18,0,18-L35))</f>
        <v>0</v>
      </c>
      <c r="M36" s="121">
        <f t="shared" ref="M36" si="92">IF(18&lt;=M35,IF((M35-18)&lt;=18,M35-18,IF((M35-18)&gt;18,18,0)),0)-IF((M35&gt;0),IF(M35&gt;18,0,18-M35))</f>
        <v>0</v>
      </c>
      <c r="N36" s="121">
        <f t="shared" ref="N36" si="93">IF(18&lt;=N35,IF((N35-18)&lt;=18,N35-18,IF((N35-18)&gt;18,18,0)),0)-IF((N35&gt;0),IF(N35&gt;18,0,18-N35))</f>
        <v>0</v>
      </c>
      <c r="O36" s="121">
        <f t="shared" ref="O36" si="94">IF(18&lt;=O35,IF((O35-18)&lt;=18,O35-18,IF((O35-18)&gt;18,18,0)),0)-IF((O35&gt;0),IF(O35&gt;18,0,18-O35))</f>
        <v>0</v>
      </c>
      <c r="P36" s="121">
        <f t="shared" ref="P36" si="95">IF(18&lt;=P35,IF((P35-18)&lt;=18,P35-18,IF((P35-18)&gt;18,18,0)),0)-IF((P35&gt;0),IF(P35&gt;18,0,18-P35))</f>
        <v>0</v>
      </c>
      <c r="Q36" s="121">
        <f t="shared" ref="Q36" si="96">IF(18&lt;=Q35,IF((Q35-18)&lt;=18,Q35-18,IF((Q35-18)&gt;18,18,0)),0)-IF((Q35&gt;0),IF(Q35&gt;18,0,18-Q35))</f>
        <v>0</v>
      </c>
      <c r="R36" s="105">
        <f>IF(8&lt;=R35,IF((R35-8)&lt;=8,R35-8,IF((R35-0)&gt;8,8,0)),0)</f>
        <v>0</v>
      </c>
      <c r="S36" s="121">
        <f t="shared" ref="S36" si="97">IF(18&lt;=S35,IF((S35-18)&lt;=18,S35-18,IF((S35-18)&gt;18,18,0)),0)-IF((S35&gt;0),IF(S35&gt;18,0,18-S35))</f>
        <v>0</v>
      </c>
      <c r="T36" s="121">
        <f t="shared" ref="T36" si="98">IF(18&lt;=T35,IF((T35-18)&lt;=18,T35-18,IF((T35-18)&gt;18,18,0)),0)-IF((T35&gt;0),IF(T35&gt;18,0,18-T35))</f>
        <v>0</v>
      </c>
      <c r="U36" s="121">
        <f t="shared" ref="U36" si="99">IF(18&lt;=U35,IF((U35-18)&lt;=18,U35-18,IF((U35-18)&gt;18,18,0)),0)-IF((U35&gt;0),IF(U35&gt;18,0,18-U35))</f>
        <v>0</v>
      </c>
      <c r="V36" s="121">
        <f t="shared" ref="V36" si="100">IF(18&lt;=V35,IF((V35-18)&lt;=18,V35-18,IF((V35-18)&gt;18,18,0)),0)-IF((V35&gt;0),IF(V35&gt;18,0,18-V35))</f>
        <v>0</v>
      </c>
      <c r="W36" s="121">
        <f t="shared" ref="W36" si="101">IF(18&lt;=W35,IF((W35-18)&lt;=18,W35-18,IF((W35-18)&gt;18,18,0)),0)-IF((W35&gt;0),IF(W35&gt;18,0,18-W35))</f>
        <v>0</v>
      </c>
      <c r="X36" s="121">
        <f t="shared" ref="X36" si="102">IF(18&lt;=X35,IF((X35-18)&lt;=18,X35-18,IF((X35-18)&gt;18,18,0)),0)-IF((X35&gt;0),IF(X35&gt;18,0,18-X35))</f>
        <v>0</v>
      </c>
      <c r="Y36" s="105">
        <f>IF(8&lt;=Y35,IF((Y35-8)&lt;=8,Y35-8,IF((Y35-0)&gt;8,8,0)),0)</f>
        <v>0</v>
      </c>
      <c r="Z36" s="121">
        <f t="shared" ref="Z36" si="103">IF(18&lt;=Z35,IF((Z35-18)&lt;=18,Z35-18,IF((Z35-18)&gt;18,18,0)),0)-IF((Z35&gt;0),IF(Z35&gt;18,0,18-Z35))</f>
        <v>0</v>
      </c>
      <c r="AA36" s="121">
        <f t="shared" ref="AA36" si="104">IF(18&lt;=AA35,IF((AA35-18)&lt;=18,AA35-18,IF((AA35-18)&gt;18,18,0)),0)-IF((AA35&gt;0),IF(AA35&gt;18,0,18-AA35))</f>
        <v>0</v>
      </c>
      <c r="AB36" s="121">
        <f t="shared" ref="AB36" si="105">IF(18&lt;=AB35,IF((AB35-18)&lt;=18,AB35-18,IF((AB35-18)&gt;18,18,0)),0)-IF((AB35&gt;0),IF(AB35&gt;18,0,18-AB35))</f>
        <v>0</v>
      </c>
      <c r="AC36" s="121">
        <f t="shared" ref="AC36" si="106">IF(18&lt;=AC35,IF((AC35-18)&lt;=18,AC35-18,IF((AC35-18)&gt;18,18,0)),0)-IF((AC35&gt;0),IF(AC35&gt;18,0,18-AC35))</f>
        <v>0</v>
      </c>
      <c r="AD36" s="121">
        <f t="shared" ref="AD36" si="107">IF(18&lt;=AD35,IF((AD35-18)&lt;=18,AD35-18,IF((AD35-18)&gt;18,18,0)),0)-IF((AD35&gt;0),IF(AD35&gt;18,0,18-AD35))</f>
        <v>0</v>
      </c>
      <c r="AE36" s="121">
        <f t="shared" ref="AE36" si="108">IF(18&lt;=AE35,IF((AE35-18)&lt;=18,AE35-18,IF((AE35-18)&gt;18,18,0)),0)-IF((AE35&gt;0),IF(AE35&gt;18,0,18-AE35))</f>
        <v>0</v>
      </c>
      <c r="AF36" s="105">
        <f t="shared" ref="AF36" si="109">IF(18&lt;=AF35,IF((AF35-18)&lt;=18,AF35-18,IF((AF35-18)&gt;18,18,0)),0)</f>
        <v>0</v>
      </c>
      <c r="AG36" s="122">
        <f t="shared" ref="AG36" si="110">IF(18&lt;=AG35,IF((AG35-18)&lt;=18,AG35-18,IF((AG35-18)&gt;18,18,0)),0)-IF((AG35&gt;0),IF(AG35&gt;18,0,18-AG35))</f>
        <v>0</v>
      </c>
      <c r="AH36" s="123">
        <f t="shared" ref="AH36" si="111">IF(18&lt;=AH35,IF((AH35-18)&lt;=18,AH35-18,IF((AH35-18)&gt;18,18,0)),0)-IF((AH35&gt;0),IF(AH35&gt;18,0,18-AH35))</f>
        <v>0</v>
      </c>
      <c r="AI36" s="138"/>
      <c r="AJ36" s="138"/>
      <c r="AK36" s="141"/>
      <c r="AL36" s="141"/>
      <c r="AM36" s="144"/>
    </row>
    <row r="37" spans="1:39" ht="16.5" customHeight="1" thickTop="1" thickBot="1">
      <c r="A37" s="135" t="s">
        <v>23</v>
      </c>
      <c r="B37" s="135" t="str">
        <f>IFERROR(VLOOKUP('Liste des employer'!B14,Listeemployer[],16,FALSE),"")</f>
        <v>y y</v>
      </c>
      <c r="C37" s="131" t="s">
        <v>10</v>
      </c>
      <c r="D37" s="80"/>
      <c r="E37" s="100"/>
      <c r="F37" s="101"/>
      <c r="G37" s="101"/>
      <c r="H37" s="101"/>
      <c r="I37" s="101"/>
      <c r="J37" s="101"/>
      <c r="K37" s="98"/>
      <c r="L37" s="100"/>
      <c r="M37" s="101"/>
      <c r="N37" s="101"/>
      <c r="O37" s="101"/>
      <c r="P37" s="101"/>
      <c r="Q37" s="101"/>
      <c r="R37" s="99"/>
      <c r="S37" s="100"/>
      <c r="T37" s="101"/>
      <c r="U37" s="101"/>
      <c r="V37" s="101"/>
      <c r="W37" s="101"/>
      <c r="X37" s="101"/>
      <c r="Y37" s="98"/>
      <c r="Z37" s="100"/>
      <c r="AA37" s="101"/>
      <c r="AB37" s="101"/>
      <c r="AC37" s="101"/>
      <c r="AD37" s="101"/>
      <c r="AE37" s="101"/>
      <c r="AF37" s="98"/>
      <c r="AG37" s="69"/>
      <c r="AH37" s="70"/>
      <c r="AI37" s="136">
        <f>COUNTIF(Octobre!$D37:$AH37,CODE1)</f>
        <v>0</v>
      </c>
      <c r="AJ37" s="136"/>
      <c r="AK37" s="139">
        <f t="shared" ref="AK37" si="112">SUM(D39:AH39)-SUM(D39,K39,R39,Y39,AF39)</f>
        <v>0</v>
      </c>
      <c r="AL37" s="139">
        <f t="shared" si="64"/>
        <v>0</v>
      </c>
      <c r="AM37" s="142">
        <f>COUNTIF(Octobre!$D37:$AH37,CODE2)</f>
        <v>0</v>
      </c>
    </row>
    <row r="38" spans="1:39" ht="16.5" customHeight="1" thickTop="1" thickBot="1">
      <c r="A38" s="135"/>
      <c r="B38" s="135"/>
      <c r="C38" s="131" t="s">
        <v>66</v>
      </c>
      <c r="D38" s="81"/>
      <c r="E38" s="102"/>
      <c r="F38" s="103"/>
      <c r="G38" s="103"/>
      <c r="H38" s="103"/>
      <c r="I38" s="103"/>
      <c r="J38" s="103"/>
      <c r="K38" s="104"/>
      <c r="L38" s="102"/>
      <c r="M38" s="103"/>
      <c r="N38" s="103"/>
      <c r="O38" s="103"/>
      <c r="P38" s="103"/>
      <c r="Q38" s="103"/>
      <c r="R38" s="104"/>
      <c r="S38" s="102"/>
      <c r="T38" s="103"/>
      <c r="U38" s="103"/>
      <c r="V38" s="103"/>
      <c r="W38" s="103"/>
      <c r="X38" s="103"/>
      <c r="Y38" s="104"/>
      <c r="Z38" s="102"/>
      <c r="AA38" s="103"/>
      <c r="AB38" s="103"/>
      <c r="AC38" s="103"/>
      <c r="AD38" s="103"/>
      <c r="AE38" s="103"/>
      <c r="AF38" s="104"/>
      <c r="AG38" s="64"/>
      <c r="AH38" s="71"/>
      <c r="AI38" s="137"/>
      <c r="AJ38" s="137"/>
      <c r="AK38" s="140"/>
      <c r="AL38" s="140"/>
      <c r="AM38" s="143"/>
    </row>
    <row r="39" spans="1:39" ht="16.5" customHeight="1" thickTop="1" thickBot="1">
      <c r="A39" s="57" t="s">
        <v>50</v>
      </c>
      <c r="B39" s="135"/>
      <c r="C39" s="131" t="s">
        <v>67</v>
      </c>
      <c r="D39" s="65">
        <f>IF(8&lt;=D38,IF((D38-8)&lt;=8,D38-8,IF((D38-0)&gt;8,8,0)),0)</f>
        <v>0</v>
      </c>
      <c r="E39" s="121">
        <f t="shared" ref="E39:J39" si="113">IF(18&lt;=E38,IF((E38-18)&lt;=18,E38-18,IF((E38-18)&gt;18,18,0)),0)-IF((E38&gt;0),IF(E38&gt;18,0,18-E38))</f>
        <v>0</v>
      </c>
      <c r="F39" s="121">
        <f t="shared" si="113"/>
        <v>0</v>
      </c>
      <c r="G39" s="121">
        <f t="shared" si="113"/>
        <v>0</v>
      </c>
      <c r="H39" s="121">
        <f t="shared" si="113"/>
        <v>0</v>
      </c>
      <c r="I39" s="121">
        <f t="shared" si="113"/>
        <v>0</v>
      </c>
      <c r="J39" s="121">
        <f t="shared" si="113"/>
        <v>0</v>
      </c>
      <c r="K39" s="105">
        <f>IF(8&lt;=K38,IF((K38-8)&lt;=8,K38-8,IF((K38-0)&gt;8,8,0)),0)</f>
        <v>0</v>
      </c>
      <c r="L39" s="121">
        <f t="shared" ref="L39:Q39" si="114">IF(18&lt;=L38,IF((L38-18)&lt;=18,L38-18,IF((L38-18)&gt;18,18,0)),0)-IF((L38&gt;0),IF(L38&gt;18,0,18-L38))</f>
        <v>0</v>
      </c>
      <c r="M39" s="121">
        <f t="shared" si="114"/>
        <v>0</v>
      </c>
      <c r="N39" s="121">
        <f t="shared" si="114"/>
        <v>0</v>
      </c>
      <c r="O39" s="121">
        <f t="shared" si="114"/>
        <v>0</v>
      </c>
      <c r="P39" s="121">
        <f t="shared" si="114"/>
        <v>0</v>
      </c>
      <c r="Q39" s="121">
        <f t="shared" si="114"/>
        <v>0</v>
      </c>
      <c r="R39" s="105">
        <f>IF(8&lt;=R38,IF((R38-8)&lt;=8,R38-8,IF((R38-0)&gt;8,8,0)),0)</f>
        <v>0</v>
      </c>
      <c r="S39" s="121">
        <f t="shared" ref="S39:X39" si="115">IF(18&lt;=S38,IF((S38-18)&lt;=18,S38-18,IF((S38-18)&gt;18,18,0)),0)-IF((S38&gt;0),IF(S38&gt;18,0,18-S38))</f>
        <v>0</v>
      </c>
      <c r="T39" s="121">
        <f t="shared" si="115"/>
        <v>0</v>
      </c>
      <c r="U39" s="121">
        <f t="shared" si="115"/>
        <v>0</v>
      </c>
      <c r="V39" s="121">
        <f t="shared" si="115"/>
        <v>0</v>
      </c>
      <c r="W39" s="121">
        <f t="shared" si="115"/>
        <v>0</v>
      </c>
      <c r="X39" s="121">
        <f t="shared" si="115"/>
        <v>0</v>
      </c>
      <c r="Y39" s="105">
        <f>IF(8&lt;=Y38,IF((Y38-8)&lt;=8,Y38-8,IF((Y38-0)&gt;8,8,0)),0)</f>
        <v>0</v>
      </c>
      <c r="Z39" s="121">
        <f t="shared" ref="Z39:AE39" si="116">IF(18&lt;=Z38,IF((Z38-18)&lt;=18,Z38-18,IF((Z38-18)&gt;18,18,0)),0)-IF((Z38&gt;0),IF(Z38&gt;18,0,18-Z38))</f>
        <v>0</v>
      </c>
      <c r="AA39" s="121">
        <f t="shared" si="116"/>
        <v>0</v>
      </c>
      <c r="AB39" s="121">
        <f t="shared" si="116"/>
        <v>0</v>
      </c>
      <c r="AC39" s="121">
        <f t="shared" si="116"/>
        <v>0</v>
      </c>
      <c r="AD39" s="121">
        <f t="shared" si="116"/>
        <v>0</v>
      </c>
      <c r="AE39" s="121">
        <f t="shared" si="116"/>
        <v>0</v>
      </c>
      <c r="AF39" s="105">
        <f>IF(8&lt;=AF38,IF((AF38-8)&lt;=8,AF38-8,IF((AF38-0)&gt;8,8,0)),0)</f>
        <v>0</v>
      </c>
      <c r="AG39" s="122">
        <f t="shared" ref="AG39:AH48" si="117">IF(18&lt;=AG38,IF((AG38-18)&lt;=18,AG38-18,IF((AG38-18)&gt;18,18,0)),0)-IF((AG38&gt;0),IF(AG38&gt;18,0,18-AG38))</f>
        <v>0</v>
      </c>
      <c r="AH39" s="123">
        <f t="shared" si="117"/>
        <v>0</v>
      </c>
      <c r="AI39" s="138"/>
      <c r="AJ39" s="138"/>
      <c r="AK39" s="141"/>
      <c r="AL39" s="141"/>
      <c r="AM39" s="144"/>
    </row>
    <row r="40" spans="1:39" ht="16.5" customHeight="1" thickTop="1" thickBot="1">
      <c r="A40" s="135" t="s">
        <v>68</v>
      </c>
      <c r="B40" s="135" t="str">
        <f>IFERROR(VLOOKUP('Liste des employer'!B15,Listeemployer[],16,FALSE),"")</f>
        <v>w w</v>
      </c>
      <c r="C40" s="131" t="s">
        <v>10</v>
      </c>
      <c r="D40" s="80"/>
      <c r="E40" s="100"/>
      <c r="F40" s="101"/>
      <c r="G40" s="101"/>
      <c r="H40" s="101"/>
      <c r="I40" s="101"/>
      <c r="J40" s="101"/>
      <c r="K40" s="98"/>
      <c r="L40" s="100"/>
      <c r="M40" s="101"/>
      <c r="N40" s="101"/>
      <c r="O40" s="101"/>
      <c r="P40" s="101"/>
      <c r="Q40" s="101"/>
      <c r="R40" s="99"/>
      <c r="S40" s="100"/>
      <c r="T40" s="101"/>
      <c r="U40" s="101"/>
      <c r="V40" s="101"/>
      <c r="W40" s="101"/>
      <c r="X40" s="101"/>
      <c r="Y40" s="98"/>
      <c r="Z40" s="100"/>
      <c r="AA40" s="101"/>
      <c r="AB40" s="101"/>
      <c r="AC40" s="101"/>
      <c r="AD40" s="101"/>
      <c r="AE40" s="101"/>
      <c r="AF40" s="98"/>
      <c r="AG40" s="69"/>
      <c r="AH40" s="70"/>
      <c r="AI40" s="136">
        <f>COUNTIF(Octobre!$D40:$AH40,CODE1)</f>
        <v>0</v>
      </c>
      <c r="AJ40" s="136"/>
      <c r="AK40" s="139">
        <f t="shared" ref="AK40" si="118">SUM(D42:AH42)-SUM(D42,K42,R42,Y42,AF42)</f>
        <v>0</v>
      </c>
      <c r="AL40" s="139">
        <f t="shared" si="71"/>
        <v>0</v>
      </c>
      <c r="AM40" s="142">
        <f>COUNTIF(Octobre!$D40:$AH40,CODE2)</f>
        <v>0</v>
      </c>
    </row>
    <row r="41" spans="1:39" ht="16.5" customHeight="1" thickTop="1" thickBot="1">
      <c r="A41" s="135"/>
      <c r="B41" s="135"/>
      <c r="C41" s="131" t="s">
        <v>66</v>
      </c>
      <c r="D41" s="81"/>
      <c r="E41" s="102"/>
      <c r="F41" s="103"/>
      <c r="G41" s="103"/>
      <c r="H41" s="103"/>
      <c r="I41" s="103"/>
      <c r="J41" s="103"/>
      <c r="K41" s="104"/>
      <c r="L41" s="102"/>
      <c r="M41" s="103"/>
      <c r="N41" s="103"/>
      <c r="O41" s="103"/>
      <c r="P41" s="103"/>
      <c r="Q41" s="103"/>
      <c r="R41" s="104"/>
      <c r="S41" s="102"/>
      <c r="T41" s="103"/>
      <c r="U41" s="103"/>
      <c r="V41" s="103"/>
      <c r="W41" s="103"/>
      <c r="X41" s="103"/>
      <c r="Y41" s="104"/>
      <c r="Z41" s="102"/>
      <c r="AA41" s="103"/>
      <c r="AB41" s="103"/>
      <c r="AC41" s="103"/>
      <c r="AD41" s="103"/>
      <c r="AE41" s="103"/>
      <c r="AF41" s="104"/>
      <c r="AG41" s="64"/>
      <c r="AH41" s="71"/>
      <c r="AI41" s="137"/>
      <c r="AJ41" s="137"/>
      <c r="AK41" s="140"/>
      <c r="AL41" s="140"/>
      <c r="AM41" s="143"/>
    </row>
    <row r="42" spans="1:39" ht="16.5" customHeight="1" thickTop="1" thickBot="1">
      <c r="A42" s="126" t="s">
        <v>51</v>
      </c>
      <c r="B42" s="135"/>
      <c r="C42" s="131" t="s">
        <v>67</v>
      </c>
      <c r="D42" s="65">
        <f>IF(8&lt;=D41,IF((D41-8)&lt;=8,D41-8,IF((D41-0)&gt;8,8,0)),0)</f>
        <v>0</v>
      </c>
      <c r="E42" s="121">
        <f t="shared" ref="E42:J42" si="119">IF(18&lt;=E41,IF((E41-18)&lt;=18,E41-18,IF((E41-18)&gt;18,18,0)),0)-IF((E41&gt;0),IF(E41&gt;18,0,18-E41))</f>
        <v>0</v>
      </c>
      <c r="F42" s="121">
        <f t="shared" si="119"/>
        <v>0</v>
      </c>
      <c r="G42" s="121">
        <f t="shared" si="119"/>
        <v>0</v>
      </c>
      <c r="H42" s="121">
        <f t="shared" si="119"/>
        <v>0</v>
      </c>
      <c r="I42" s="121">
        <f t="shared" si="119"/>
        <v>0</v>
      </c>
      <c r="J42" s="121">
        <f t="shared" si="119"/>
        <v>0</v>
      </c>
      <c r="K42" s="105">
        <f>IF(8&lt;=K41,IF((K41-8)&lt;=8,K41-8,IF((K41-0)&gt;8,8,0)),0)</f>
        <v>0</v>
      </c>
      <c r="L42" s="121">
        <f t="shared" ref="L42:Q42" si="120">IF(18&lt;=L41,IF((L41-18)&lt;=18,L41-18,IF((L41-18)&gt;18,18,0)),0)-IF((L41&gt;0),IF(L41&gt;18,0,18-L41))</f>
        <v>0</v>
      </c>
      <c r="M42" s="121">
        <f t="shared" si="120"/>
        <v>0</v>
      </c>
      <c r="N42" s="121">
        <f t="shared" si="120"/>
        <v>0</v>
      </c>
      <c r="O42" s="121">
        <f t="shared" si="120"/>
        <v>0</v>
      </c>
      <c r="P42" s="121">
        <f t="shared" si="120"/>
        <v>0</v>
      </c>
      <c r="Q42" s="121">
        <f t="shared" si="120"/>
        <v>0</v>
      </c>
      <c r="R42" s="105">
        <f>IF(8&lt;=R41,IF((R41-8)&lt;=8,R41-8,IF((R41-0)&gt;8,8,0)),0)</f>
        <v>0</v>
      </c>
      <c r="S42" s="121">
        <f t="shared" ref="S42:X42" si="121">IF(18&lt;=S41,IF((S41-18)&lt;=18,S41-18,IF((S41-18)&gt;18,18,0)),0)-IF((S41&gt;0),IF(S41&gt;18,0,18-S41))</f>
        <v>0</v>
      </c>
      <c r="T42" s="121">
        <f t="shared" si="121"/>
        <v>0</v>
      </c>
      <c r="U42" s="121">
        <f t="shared" si="121"/>
        <v>0</v>
      </c>
      <c r="V42" s="121">
        <f t="shared" si="121"/>
        <v>0</v>
      </c>
      <c r="W42" s="121">
        <f t="shared" si="121"/>
        <v>0</v>
      </c>
      <c r="X42" s="121">
        <f t="shared" si="121"/>
        <v>0</v>
      </c>
      <c r="Y42" s="105">
        <f>IF(8&lt;=Y41,IF((Y41-8)&lt;=8,Y41-8,IF((Y41-0)&gt;8,8,0)),0)</f>
        <v>0</v>
      </c>
      <c r="Z42" s="121">
        <f t="shared" ref="Z42:AE42" si="122">IF(18&lt;=Z41,IF((Z41-18)&lt;=18,Z41-18,IF((Z41-18)&gt;18,18,0)),0)-IF((Z41&gt;0),IF(Z41&gt;18,0,18-Z41))</f>
        <v>0</v>
      </c>
      <c r="AA42" s="121">
        <f t="shared" si="122"/>
        <v>0</v>
      </c>
      <c r="AB42" s="121">
        <f t="shared" si="122"/>
        <v>0</v>
      </c>
      <c r="AC42" s="121">
        <f t="shared" si="122"/>
        <v>0</v>
      </c>
      <c r="AD42" s="121">
        <f t="shared" si="122"/>
        <v>0</v>
      </c>
      <c r="AE42" s="121">
        <f t="shared" si="122"/>
        <v>0</v>
      </c>
      <c r="AF42" s="105">
        <f>IF(8&lt;=AF41,IF((AF41-8)&lt;=8,AF41-8,IF((AF41-0)&gt;8,8,0)),0)</f>
        <v>0</v>
      </c>
      <c r="AG42" s="122">
        <f t="shared" si="117"/>
        <v>0</v>
      </c>
      <c r="AH42" s="123">
        <f t="shared" si="117"/>
        <v>0</v>
      </c>
      <c r="AI42" s="138"/>
      <c r="AJ42" s="138"/>
      <c r="AK42" s="141"/>
      <c r="AL42" s="141"/>
      <c r="AM42" s="144"/>
    </row>
    <row r="43" spans="1:39" ht="16.5" customHeight="1" thickTop="1" thickBot="1">
      <c r="A43" s="135" t="s">
        <v>70</v>
      </c>
      <c r="B43" s="135" t="str">
        <f>IFERROR(VLOOKUP('Liste des employer'!B16,Listeemployer[],16,FALSE),"")</f>
        <v>x x</v>
      </c>
      <c r="C43" s="131" t="s">
        <v>10</v>
      </c>
      <c r="D43" s="80"/>
      <c r="E43" s="100"/>
      <c r="F43" s="101"/>
      <c r="G43" s="101"/>
      <c r="H43" s="101"/>
      <c r="I43" s="101"/>
      <c r="J43" s="106"/>
      <c r="K43" s="98"/>
      <c r="L43" s="100"/>
      <c r="M43" s="101"/>
      <c r="N43" s="101"/>
      <c r="O43" s="101"/>
      <c r="P43" s="101"/>
      <c r="Q43" s="106"/>
      <c r="R43" s="98"/>
      <c r="S43" s="100"/>
      <c r="T43" s="101"/>
      <c r="U43" s="101"/>
      <c r="V43" s="101"/>
      <c r="W43" s="101"/>
      <c r="X43" s="106"/>
      <c r="Y43" s="98"/>
      <c r="Z43" s="100"/>
      <c r="AA43" s="101"/>
      <c r="AB43" s="101"/>
      <c r="AC43" s="101"/>
      <c r="AD43" s="101"/>
      <c r="AE43" s="101"/>
      <c r="AF43" s="98"/>
      <c r="AG43" s="69"/>
      <c r="AH43" s="70"/>
      <c r="AI43" s="136">
        <f>COUNTIF(Octobre!$D43:$AH43,CODE1)</f>
        <v>0</v>
      </c>
      <c r="AJ43" s="136"/>
      <c r="AK43" s="139">
        <f t="shared" ref="AK43" si="123">SUM(D45:AH45)-SUM(D45,K45,R45,Y45,AF45)</f>
        <v>0</v>
      </c>
      <c r="AL43" s="139">
        <f t="shared" ref="AL43" si="124">SUM(D45,K45,R45,Y45,AF45)</f>
        <v>0</v>
      </c>
      <c r="AM43" s="142">
        <f>COUNTIF(Octobre!$D43:$AH43,CODE2)</f>
        <v>0</v>
      </c>
    </row>
    <row r="44" spans="1:39" ht="16.5" customHeight="1" thickTop="1" thickBot="1">
      <c r="A44" s="135"/>
      <c r="B44" s="135"/>
      <c r="C44" s="131" t="s">
        <v>66</v>
      </c>
      <c r="D44" s="81"/>
      <c r="E44" s="102"/>
      <c r="F44" s="103"/>
      <c r="G44" s="103"/>
      <c r="H44" s="103"/>
      <c r="I44" s="103"/>
      <c r="J44" s="103"/>
      <c r="K44" s="104"/>
      <c r="L44" s="102"/>
      <c r="M44" s="103"/>
      <c r="N44" s="103"/>
      <c r="O44" s="103"/>
      <c r="P44" s="103"/>
      <c r="Q44" s="103"/>
      <c r="R44" s="104"/>
      <c r="S44" s="102"/>
      <c r="T44" s="103"/>
      <c r="U44" s="103"/>
      <c r="V44" s="103"/>
      <c r="W44" s="103"/>
      <c r="X44" s="103"/>
      <c r="Y44" s="104"/>
      <c r="Z44" s="102"/>
      <c r="AA44" s="103"/>
      <c r="AB44" s="103"/>
      <c r="AC44" s="103"/>
      <c r="AD44" s="103"/>
      <c r="AE44" s="103"/>
      <c r="AF44" s="104"/>
      <c r="AG44" s="64"/>
      <c r="AH44" s="71"/>
      <c r="AI44" s="137"/>
      <c r="AJ44" s="137"/>
      <c r="AK44" s="140"/>
      <c r="AL44" s="140"/>
      <c r="AM44" s="143"/>
    </row>
    <row r="45" spans="1:39" ht="16.5" customHeight="1" thickTop="1" thickBot="1">
      <c r="A45" s="119" t="s">
        <v>52</v>
      </c>
      <c r="B45" s="135"/>
      <c r="C45" s="131" t="s">
        <v>67</v>
      </c>
      <c r="D45" s="65">
        <f>IF(8&lt;=D44,IF((D44-8)&lt;=8,D44-8,IF((D44-0)&gt;8,8,0)),0)</f>
        <v>0</v>
      </c>
      <c r="E45" s="121">
        <f t="shared" ref="E45" si="125">IF(18&lt;=E44,IF((E44-18)&lt;=18,E44-18,IF((E44-18)&gt;18,18,0)),0)-IF((E44&gt;0),IF(E44&gt;18,0,18-E44))</f>
        <v>0</v>
      </c>
      <c r="F45" s="121">
        <f t="shared" ref="F45" si="126">IF(18&lt;=F44,IF((F44-18)&lt;=18,F44-18,IF((F44-18)&gt;18,18,0)),0)-IF((F44&gt;0),IF(F44&gt;18,0,18-F44))</f>
        <v>0</v>
      </c>
      <c r="G45" s="121">
        <f t="shared" ref="G45" si="127">IF(18&lt;=G44,IF((G44-18)&lt;=18,G44-18,IF((G44-18)&gt;18,18,0)),0)-IF((G44&gt;0),IF(G44&gt;18,0,18-G44))</f>
        <v>0</v>
      </c>
      <c r="H45" s="121">
        <f t="shared" ref="H45" si="128">IF(18&lt;=H44,IF((H44-18)&lt;=18,H44-18,IF((H44-18)&gt;18,18,0)),0)-IF((H44&gt;0),IF(H44&gt;18,0,18-H44))</f>
        <v>0</v>
      </c>
      <c r="I45" s="121">
        <f t="shared" ref="I45" si="129">IF(18&lt;=I44,IF((I44-18)&lt;=18,I44-18,IF((I44-18)&gt;18,18,0)),0)-IF((I44&gt;0),IF(I44&gt;18,0,18-I44))</f>
        <v>0</v>
      </c>
      <c r="J45" s="121">
        <f t="shared" ref="J45" si="130">IF(18&lt;=J44,IF((J44-18)&lt;=18,J44-18,IF((J44-18)&gt;18,18,0)),0)-IF((J44&gt;0),IF(J44&gt;18,0,18-J44))</f>
        <v>0</v>
      </c>
      <c r="K45" s="105">
        <f>IF(8&lt;=K44,IF((K44-8)&lt;=8,K44-8,IF((K44-0)&gt;8,8,0)),0)</f>
        <v>0</v>
      </c>
      <c r="L45" s="121">
        <f t="shared" ref="L45" si="131">IF(18&lt;=L44,IF((L44-18)&lt;=18,L44-18,IF((L44-18)&gt;18,18,0)),0)-IF((L44&gt;0),IF(L44&gt;18,0,18-L44))</f>
        <v>0</v>
      </c>
      <c r="M45" s="121">
        <f t="shared" ref="M45" si="132">IF(18&lt;=M44,IF((M44-18)&lt;=18,M44-18,IF((M44-18)&gt;18,18,0)),0)-IF((M44&gt;0),IF(M44&gt;18,0,18-M44))</f>
        <v>0</v>
      </c>
      <c r="N45" s="121">
        <f t="shared" ref="N45" si="133">IF(18&lt;=N44,IF((N44-18)&lt;=18,N44-18,IF((N44-18)&gt;18,18,0)),0)-IF((N44&gt;0),IF(N44&gt;18,0,18-N44))</f>
        <v>0</v>
      </c>
      <c r="O45" s="121">
        <f t="shared" ref="O45" si="134">IF(18&lt;=O44,IF((O44-18)&lt;=18,O44-18,IF((O44-18)&gt;18,18,0)),0)-IF((O44&gt;0),IF(O44&gt;18,0,18-O44))</f>
        <v>0</v>
      </c>
      <c r="P45" s="121">
        <f t="shared" ref="P45" si="135">IF(18&lt;=P44,IF((P44-18)&lt;=18,P44-18,IF((P44-18)&gt;18,18,0)),0)-IF((P44&gt;0),IF(P44&gt;18,0,18-P44))</f>
        <v>0</v>
      </c>
      <c r="Q45" s="121">
        <f t="shared" ref="Q45" si="136">IF(18&lt;=Q44,IF((Q44-18)&lt;=18,Q44-18,IF((Q44-18)&gt;18,18,0)),0)-IF((Q44&gt;0),IF(Q44&gt;18,0,18-Q44))</f>
        <v>0</v>
      </c>
      <c r="R45" s="105">
        <f>IF(8&lt;=R44,IF((R44-8)&lt;=8,R44-8,IF((R44-0)&gt;8,8,0)),0)</f>
        <v>0</v>
      </c>
      <c r="S45" s="121">
        <f t="shared" ref="S45" si="137">IF(18&lt;=S44,IF((S44-18)&lt;=18,S44-18,IF((S44-18)&gt;18,18,0)),0)-IF((S44&gt;0),IF(S44&gt;18,0,18-S44))</f>
        <v>0</v>
      </c>
      <c r="T45" s="121">
        <f t="shared" ref="T45" si="138">IF(18&lt;=T44,IF((T44-18)&lt;=18,T44-18,IF((T44-18)&gt;18,18,0)),0)-IF((T44&gt;0),IF(T44&gt;18,0,18-T44))</f>
        <v>0</v>
      </c>
      <c r="U45" s="121">
        <f t="shared" ref="U45" si="139">IF(18&lt;=U44,IF((U44-18)&lt;=18,U44-18,IF((U44-18)&gt;18,18,0)),0)-IF((U44&gt;0),IF(U44&gt;18,0,18-U44))</f>
        <v>0</v>
      </c>
      <c r="V45" s="121">
        <f t="shared" ref="V45" si="140">IF(18&lt;=V44,IF((V44-18)&lt;=18,V44-18,IF((V44-18)&gt;18,18,0)),0)-IF((V44&gt;0),IF(V44&gt;18,0,18-V44))</f>
        <v>0</v>
      </c>
      <c r="W45" s="121">
        <f t="shared" ref="W45" si="141">IF(18&lt;=W44,IF((W44-18)&lt;=18,W44-18,IF((W44-18)&gt;18,18,0)),0)-IF((W44&gt;0),IF(W44&gt;18,0,18-W44))</f>
        <v>0</v>
      </c>
      <c r="X45" s="121">
        <f t="shared" ref="X45" si="142">IF(18&lt;=X44,IF((X44-18)&lt;=18,X44-18,IF((X44-18)&gt;18,18,0)),0)-IF((X44&gt;0),IF(X44&gt;18,0,18-X44))</f>
        <v>0</v>
      </c>
      <c r="Y45" s="105">
        <f>IF(8&lt;=Y44,IF((Y44-8)&lt;=8,Y44-8,IF((Y44-0)&gt;8,8,0)),0)</f>
        <v>0</v>
      </c>
      <c r="Z45" s="121">
        <f t="shared" ref="Z45" si="143">IF(18&lt;=Z44,IF((Z44-18)&lt;=18,Z44-18,IF((Z44-18)&gt;18,18,0)),0)-IF((Z44&gt;0),IF(Z44&gt;18,0,18-Z44))</f>
        <v>0</v>
      </c>
      <c r="AA45" s="121">
        <f t="shared" ref="AA45" si="144">IF(18&lt;=AA44,IF((AA44-18)&lt;=18,AA44-18,IF((AA44-18)&gt;18,18,0)),0)-IF((AA44&gt;0),IF(AA44&gt;18,0,18-AA44))</f>
        <v>0</v>
      </c>
      <c r="AB45" s="121">
        <f t="shared" ref="AB45" si="145">IF(18&lt;=AB44,IF((AB44-18)&lt;=18,AB44-18,IF((AB44-18)&gt;18,18,0)),0)-IF((AB44&gt;0),IF(AB44&gt;18,0,18-AB44))</f>
        <v>0</v>
      </c>
      <c r="AC45" s="121">
        <f t="shared" ref="AC45:AE45" si="146">IF(18&lt;=AC44,IF((AC44-18)&lt;=18,AC44-18,IF((AC44-18)&gt;18,18,0)),0)-IF((AC44&gt;0),IF(AC44&gt;18,0,18-AC44))</f>
        <v>0</v>
      </c>
      <c r="AD45" s="121">
        <f t="shared" si="146"/>
        <v>0</v>
      </c>
      <c r="AE45" s="121">
        <f t="shared" si="146"/>
        <v>0</v>
      </c>
      <c r="AF45" s="105">
        <f t="shared" ref="AF45:AF48" si="147">IF(8&lt;=AF44,IF((AF44-8)&lt;=8,AF44-8,IF((AF44-0)&gt;8,8,0)),0)</f>
        <v>0</v>
      </c>
      <c r="AG45" s="122">
        <f t="shared" si="117"/>
        <v>0</v>
      </c>
      <c r="AH45" s="123">
        <f t="shared" si="117"/>
        <v>0</v>
      </c>
      <c r="AI45" s="138"/>
      <c r="AJ45" s="138"/>
      <c r="AK45" s="141"/>
      <c r="AL45" s="141"/>
      <c r="AM45" s="144"/>
    </row>
    <row r="46" spans="1:39" ht="16.5" customHeight="1" thickTop="1" thickBot="1">
      <c r="A46" s="135" t="s">
        <v>72</v>
      </c>
      <c r="B46" s="135" t="str">
        <f>IFERROR(VLOOKUP('Liste des employer'!B17,Listeemployer[],16,FALSE),"")</f>
        <v>y y</v>
      </c>
      <c r="C46" s="131" t="s">
        <v>10</v>
      </c>
      <c r="D46" s="80"/>
      <c r="E46" s="100"/>
      <c r="F46" s="101"/>
      <c r="G46" s="101"/>
      <c r="H46" s="101"/>
      <c r="I46" s="101"/>
      <c r="J46" s="106"/>
      <c r="K46" s="98"/>
      <c r="L46" s="100"/>
      <c r="M46" s="101"/>
      <c r="N46" s="101"/>
      <c r="O46" s="101"/>
      <c r="P46" s="101"/>
      <c r="Q46" s="106"/>
      <c r="R46" s="98"/>
      <c r="S46" s="100"/>
      <c r="T46" s="101"/>
      <c r="U46" s="101"/>
      <c r="V46" s="101"/>
      <c r="W46" s="101"/>
      <c r="X46" s="106"/>
      <c r="Y46" s="98"/>
      <c r="Z46" s="100"/>
      <c r="AA46" s="101"/>
      <c r="AB46" s="101"/>
      <c r="AC46" s="101"/>
      <c r="AD46" s="101"/>
      <c r="AE46" s="101"/>
      <c r="AF46" s="98"/>
      <c r="AG46" s="69"/>
      <c r="AH46" s="70"/>
      <c r="AI46" s="136">
        <f>COUNTIF(Octobre!$D46:$AH46,CODE1)</f>
        <v>0</v>
      </c>
      <c r="AJ46" s="136"/>
      <c r="AK46" s="139">
        <f t="shared" ref="AK46" si="148">SUM(D48:AH48)-SUM(D48,K48,R48,Y48,AF48)</f>
        <v>0</v>
      </c>
      <c r="AL46" s="139">
        <f t="shared" ref="AL46" si="149">SUM(D48,K48,R48,Y48,AF48)</f>
        <v>0</v>
      </c>
      <c r="AM46" s="142">
        <f>COUNTIF(Octobre!$D46:$AH46,CODE2)</f>
        <v>0</v>
      </c>
    </row>
    <row r="47" spans="1:39" ht="16.5" customHeight="1" thickTop="1" thickBot="1">
      <c r="A47" s="135"/>
      <c r="B47" s="135"/>
      <c r="C47" s="131" t="s">
        <v>66</v>
      </c>
      <c r="D47" s="81"/>
      <c r="E47" s="102"/>
      <c r="F47" s="103"/>
      <c r="G47" s="103"/>
      <c r="H47" s="103"/>
      <c r="I47" s="103"/>
      <c r="J47" s="103"/>
      <c r="K47" s="104"/>
      <c r="L47" s="102"/>
      <c r="M47" s="103"/>
      <c r="N47" s="103"/>
      <c r="O47" s="103"/>
      <c r="P47" s="103"/>
      <c r="Q47" s="103"/>
      <c r="R47" s="104"/>
      <c r="S47" s="102"/>
      <c r="T47" s="103"/>
      <c r="U47" s="103"/>
      <c r="V47" s="103"/>
      <c r="W47" s="103"/>
      <c r="X47" s="103"/>
      <c r="Y47" s="104"/>
      <c r="Z47" s="102"/>
      <c r="AA47" s="103"/>
      <c r="AB47" s="103"/>
      <c r="AC47" s="103"/>
      <c r="AD47" s="103"/>
      <c r="AE47" s="103"/>
      <c r="AF47" s="104"/>
      <c r="AG47" s="64"/>
      <c r="AH47" s="71"/>
      <c r="AI47" s="137"/>
      <c r="AJ47" s="137"/>
      <c r="AK47" s="140"/>
      <c r="AL47" s="140"/>
      <c r="AM47" s="143"/>
    </row>
    <row r="48" spans="1:39" ht="16.5" customHeight="1" thickTop="1" thickBot="1">
      <c r="A48" s="131" t="s">
        <v>73</v>
      </c>
      <c r="B48" s="135"/>
      <c r="C48" s="131" t="s">
        <v>67</v>
      </c>
      <c r="D48" s="65">
        <f>IF(8&lt;=D47,IF((D47-8)&lt;=8,D47-8,IF((D47-0)&gt;8,8,0)),0)</f>
        <v>0</v>
      </c>
      <c r="E48" s="121">
        <f t="shared" ref="E48:J48" si="150">IF(18&lt;=E47,IF((E47-18)&lt;=18,E47-18,IF((E47-18)&gt;18,18,0)),0)-IF((E47&gt;0),IF(E47&gt;18,0,18-E47))</f>
        <v>0</v>
      </c>
      <c r="F48" s="121">
        <f t="shared" si="150"/>
        <v>0</v>
      </c>
      <c r="G48" s="121">
        <f t="shared" si="150"/>
        <v>0</v>
      </c>
      <c r="H48" s="121">
        <f t="shared" si="150"/>
        <v>0</v>
      </c>
      <c r="I48" s="121">
        <f t="shared" si="150"/>
        <v>0</v>
      </c>
      <c r="J48" s="121">
        <f t="shared" si="150"/>
        <v>0</v>
      </c>
      <c r="K48" s="105">
        <f>IF(8&lt;=K47,IF((K47-8)&lt;=8,K47-8,IF((K47-0)&gt;8,8,0)),0)</f>
        <v>0</v>
      </c>
      <c r="L48" s="121">
        <f t="shared" ref="L48:Q48" si="151">IF(18&lt;=L47,IF((L47-18)&lt;=18,L47-18,IF((L47-18)&gt;18,18,0)),0)-IF((L47&gt;0),IF(L47&gt;18,0,18-L47))</f>
        <v>0</v>
      </c>
      <c r="M48" s="121">
        <f t="shared" si="151"/>
        <v>0</v>
      </c>
      <c r="N48" s="121">
        <f t="shared" si="151"/>
        <v>0</v>
      </c>
      <c r="O48" s="121">
        <f t="shared" si="151"/>
        <v>0</v>
      </c>
      <c r="P48" s="121">
        <f t="shared" si="151"/>
        <v>0</v>
      </c>
      <c r="Q48" s="121">
        <f t="shared" si="151"/>
        <v>0</v>
      </c>
      <c r="R48" s="105">
        <f>IF(8&lt;=R47,IF((R47-8)&lt;=8,R47-8,IF((R47-0)&gt;8,8,0)),0)</f>
        <v>0</v>
      </c>
      <c r="S48" s="121">
        <f t="shared" ref="S48:X48" si="152">IF(18&lt;=S47,IF((S47-18)&lt;=18,S47-18,IF((S47-18)&gt;18,18,0)),0)-IF((S47&gt;0),IF(S47&gt;18,0,18-S47))</f>
        <v>0</v>
      </c>
      <c r="T48" s="121">
        <f t="shared" si="152"/>
        <v>0</v>
      </c>
      <c r="U48" s="121">
        <f t="shared" si="152"/>
        <v>0</v>
      </c>
      <c r="V48" s="121">
        <f t="shared" si="152"/>
        <v>0</v>
      </c>
      <c r="W48" s="121">
        <f t="shared" si="152"/>
        <v>0</v>
      </c>
      <c r="X48" s="121">
        <f t="shared" si="152"/>
        <v>0</v>
      </c>
      <c r="Y48" s="105">
        <f>IF(8&lt;=Y47,IF((Y47-8)&lt;=8,Y47-8,IF((Y47-0)&gt;8,8,0)),0)</f>
        <v>0</v>
      </c>
      <c r="Z48" s="121">
        <f t="shared" ref="Z48:AE48" si="153">IF(18&lt;=Z47,IF((Z47-18)&lt;=18,Z47-18,IF((Z47-18)&gt;18,18,0)),0)-IF((Z47&gt;0),IF(Z47&gt;18,0,18-Z47))</f>
        <v>0</v>
      </c>
      <c r="AA48" s="121">
        <f t="shared" si="153"/>
        <v>0</v>
      </c>
      <c r="AB48" s="121">
        <f t="shared" si="153"/>
        <v>0</v>
      </c>
      <c r="AC48" s="121">
        <f t="shared" si="153"/>
        <v>0</v>
      </c>
      <c r="AD48" s="121">
        <f t="shared" si="153"/>
        <v>0</v>
      </c>
      <c r="AE48" s="121">
        <f t="shared" si="153"/>
        <v>0</v>
      </c>
      <c r="AF48" s="105">
        <f t="shared" ref="AF48" si="154">IF(8&lt;=AF47,IF((AF47-8)&lt;=8,AF47-8,IF((AF47-0)&gt;8,8,0)),0)</f>
        <v>0</v>
      </c>
      <c r="AG48" s="122">
        <f t="shared" si="117"/>
        <v>0</v>
      </c>
      <c r="AH48" s="123">
        <f t="shared" si="117"/>
        <v>0</v>
      </c>
      <c r="AI48" s="138"/>
      <c r="AJ48" s="138"/>
      <c r="AK48" s="141"/>
      <c r="AL48" s="141"/>
      <c r="AM48" s="144"/>
    </row>
    <row r="49" ht="16.5" customHeight="1" thickTop="1"/>
    <row r="50" ht="16.5" customHeight="1"/>
    <row r="51" ht="16.5" customHeight="1"/>
    <row r="52" ht="16.5" customHeight="1"/>
    <row r="53" ht="16.5" customHeight="1"/>
    <row r="54" ht="16.5" customHeight="1"/>
    <row r="55" ht="16.5" customHeight="1"/>
    <row r="56" ht="16.5" customHeight="1"/>
    <row r="57" ht="16.5" customHeight="1"/>
    <row r="58" ht="16.5" customHeight="1"/>
    <row r="59" ht="16.5" customHeight="1"/>
    <row r="60" ht="16.5" customHeight="1"/>
    <row r="61" ht="16.5" customHeight="1"/>
    <row r="62" ht="16.5" customHeight="1"/>
    <row r="63" ht="16.5" customHeight="1"/>
    <row r="64" ht="16.5" customHeight="1"/>
    <row r="65" ht="16.5" customHeight="1"/>
    <row r="66" ht="16.5" customHeight="1"/>
    <row r="67" ht="16.5" customHeight="1"/>
    <row r="68" ht="16.5" customHeight="1"/>
    <row r="69" ht="16.5" customHeight="1"/>
    <row r="70" ht="16.5" customHeight="1"/>
    <row r="71" ht="16.5" customHeight="1"/>
    <row r="72" ht="16.5" customHeight="1"/>
    <row r="73" ht="16.5" customHeight="1"/>
    <row r="74" ht="16.5" customHeight="1"/>
    <row r="75" ht="16.5" customHeight="1"/>
    <row r="76" ht="16.5" customHeight="1"/>
    <row r="77" ht="16.5" customHeight="1"/>
    <row r="78" ht="16.5" customHeight="1"/>
    <row r="79" ht="16.5" customHeight="1"/>
    <row r="80" ht="16.5" customHeight="1"/>
    <row r="81" ht="16.5" customHeight="1"/>
    <row r="82" ht="16.5" customHeight="1"/>
    <row r="83" ht="16.5" customHeight="1"/>
    <row r="84" ht="16.5" customHeight="1"/>
    <row r="85" ht="16.5" customHeight="1"/>
    <row r="86" ht="16.5" customHeight="1"/>
    <row r="87" ht="16.5" customHeight="1"/>
    <row r="88" ht="16.5" customHeight="1"/>
    <row r="89" ht="16.5" customHeight="1"/>
    <row r="90" ht="16.5" customHeight="1"/>
    <row r="91" ht="16.5" customHeight="1"/>
    <row r="92" ht="16.5" customHeight="1"/>
    <row r="93" ht="16.5" customHeight="1"/>
    <row r="94" ht="16.5" customHeight="1"/>
    <row r="95" ht="16.5" customHeight="1"/>
    <row r="96" ht="16.5" customHeight="1"/>
    <row r="97" ht="16.5" customHeight="1"/>
    <row r="98" ht="16.5" customHeight="1"/>
    <row r="99" ht="16.5" customHeight="1"/>
    <row r="100" ht="16.5" customHeight="1"/>
    <row r="101" ht="16.5" customHeight="1"/>
    <row r="102" ht="16.5" customHeight="1"/>
    <row r="103" ht="16.5" customHeight="1"/>
    <row r="104" ht="16.5" customHeight="1"/>
    <row r="105" ht="16.5" customHeight="1"/>
    <row r="106" ht="16.5" customHeight="1"/>
    <row r="107" ht="16.5" customHeight="1"/>
    <row r="108" ht="16.5" customHeight="1"/>
    <row r="109" ht="16.5" customHeight="1"/>
    <row r="110" ht="16.5" customHeight="1"/>
    <row r="111" ht="16.5" customHeight="1"/>
    <row r="112" ht="16.5" customHeight="1"/>
    <row r="113" ht="16.5" customHeight="1"/>
    <row r="114" ht="16.5" customHeight="1"/>
    <row r="115" ht="16.5" customHeight="1"/>
    <row r="116" ht="16.5" customHeight="1"/>
    <row r="117" ht="16.5" customHeight="1"/>
    <row r="118" ht="16.5" customHeight="1"/>
    <row r="119" ht="16.5" customHeight="1"/>
    <row r="120" ht="16.5" customHeight="1"/>
    <row r="121" ht="16.5" customHeight="1"/>
    <row r="122" ht="16.5" customHeight="1"/>
    <row r="123" ht="16.5" customHeight="1"/>
    <row r="124" ht="16.5" customHeight="1"/>
    <row r="125" ht="16.5" customHeight="1"/>
    <row r="126" ht="16.5" customHeight="1"/>
    <row r="127" ht="16.5" customHeight="1"/>
    <row r="128" ht="16.5" customHeight="1"/>
    <row r="129" ht="16.5" customHeight="1"/>
    <row r="130" ht="16.5" customHeight="1"/>
    <row r="131" ht="16.5" customHeight="1"/>
    <row r="132" ht="16.5" customHeight="1"/>
    <row r="133" ht="16.5" customHeight="1"/>
    <row r="134" ht="16.5" customHeight="1"/>
    <row r="135" ht="16.5" customHeight="1"/>
    <row r="136" ht="16.5" customHeight="1"/>
    <row r="137" ht="16.5" customHeight="1"/>
    <row r="138" ht="16.5" customHeight="1"/>
    <row r="139" ht="16.5" customHeight="1"/>
    <row r="140" ht="16.5" customHeight="1"/>
    <row r="141" ht="16.5" customHeight="1"/>
    <row r="142" ht="16.5" customHeight="1"/>
    <row r="143" ht="16.5" customHeight="1"/>
    <row r="144" ht="16.5" customHeight="1"/>
    <row r="145" ht="16.5" customHeight="1"/>
    <row r="146" ht="16.5" customHeight="1"/>
    <row r="147" ht="16.5" customHeight="1"/>
    <row r="148" ht="16.5" customHeight="1"/>
    <row r="149" ht="16.5" customHeight="1"/>
    <row r="150" ht="16.5" customHeight="1"/>
    <row r="151" ht="16.5" customHeight="1"/>
    <row r="152" ht="16.5" customHeight="1"/>
    <row r="153" ht="16.5" customHeight="1"/>
    <row r="154" ht="16.5" customHeight="1"/>
    <row r="155" ht="16.5" customHeight="1"/>
    <row r="156" ht="16.5" customHeight="1"/>
    <row r="157" ht="16.5" customHeight="1"/>
    <row r="158" ht="16.5" customHeight="1"/>
    <row r="159" ht="16.5" customHeight="1"/>
    <row r="160" ht="16.5" customHeight="1"/>
    <row r="161" ht="16.5" customHeight="1"/>
    <row r="162" ht="16.5" customHeight="1"/>
    <row r="163" ht="16.5" customHeight="1"/>
    <row r="164" ht="16.5" customHeight="1"/>
    <row r="165" ht="16.5" customHeight="1"/>
    <row r="166" ht="16.5" customHeight="1"/>
    <row r="167" ht="16.5" customHeight="1"/>
    <row r="168" ht="16.5" customHeight="1"/>
    <row r="169" ht="16.5" customHeight="1"/>
    <row r="170" ht="16.5" customHeight="1"/>
    <row r="171" ht="16.5" customHeight="1"/>
    <row r="172" ht="16.5" customHeight="1"/>
    <row r="173" ht="16.5" customHeight="1"/>
    <row r="174" ht="16.5" customHeight="1"/>
    <row r="175" ht="16.5" customHeight="1"/>
    <row r="176" ht="16.5" customHeight="1"/>
    <row r="177" ht="16.5" customHeight="1"/>
    <row r="178" ht="16.5" customHeight="1"/>
    <row r="179" ht="16.5" customHeight="1"/>
    <row r="180" ht="16.5" customHeight="1"/>
    <row r="181" ht="16.5" customHeight="1"/>
    <row r="182" ht="16.5" customHeight="1"/>
    <row r="183" ht="16.5" customHeight="1"/>
    <row r="184" ht="16.5" customHeight="1"/>
    <row r="185" ht="16.5" customHeight="1"/>
    <row r="186" ht="16.5" customHeight="1"/>
    <row r="187" ht="16.5" customHeight="1"/>
    <row r="188" ht="16.5" customHeight="1"/>
    <row r="189" ht="16.5" customHeight="1"/>
    <row r="190" ht="16.5" customHeight="1"/>
    <row r="191" ht="16.5" customHeight="1"/>
    <row r="192" ht="16.5" customHeight="1"/>
    <row r="193" ht="16.5" customHeight="1"/>
    <row r="194" ht="16.5" customHeight="1"/>
    <row r="195" ht="16.5" customHeight="1"/>
    <row r="196" ht="16.5" customHeight="1"/>
    <row r="197" ht="16.5" customHeight="1"/>
    <row r="198" ht="16.5" customHeight="1"/>
    <row r="199" ht="16.5" customHeight="1"/>
    <row r="200" ht="16.5" customHeight="1"/>
    <row r="201" ht="16.5" customHeight="1"/>
    <row r="202" ht="16.5" customHeight="1"/>
    <row r="203" ht="16.5" customHeight="1"/>
    <row r="204" ht="16.5" customHeight="1"/>
    <row r="205" ht="16.5" customHeight="1"/>
    <row r="206" ht="16.5" customHeight="1"/>
    <row r="207" ht="16.5" customHeight="1"/>
    <row r="208" ht="16.5" customHeight="1"/>
    <row r="209" ht="16.5" customHeight="1"/>
    <row r="210" ht="16.5" customHeight="1"/>
    <row r="211" ht="16.5" customHeight="1"/>
    <row r="212" ht="16.5" customHeight="1"/>
    <row r="213" ht="16.5" customHeight="1"/>
    <row r="214" ht="16.5" customHeight="1"/>
    <row r="215" ht="16.5" customHeight="1"/>
    <row r="216" ht="16.5" customHeight="1"/>
    <row r="217" ht="16.5" customHeight="1"/>
    <row r="218" ht="16.5" customHeight="1"/>
    <row r="219" ht="16.5" customHeight="1"/>
    <row r="220" ht="16.5" customHeight="1"/>
    <row r="221" ht="16.5" customHeight="1"/>
    <row r="222" ht="16.5" customHeight="1"/>
    <row r="223" ht="16.5" customHeight="1"/>
    <row r="224" ht="16.5" customHeight="1"/>
    <row r="225" ht="16.5" customHeight="1"/>
    <row r="226" ht="16.5" customHeight="1"/>
    <row r="227" ht="16.5" customHeight="1"/>
    <row r="228" ht="16.5" customHeight="1"/>
    <row r="229" ht="16.5" customHeight="1"/>
    <row r="230" ht="16.5" customHeight="1"/>
    <row r="231" ht="16.5" customHeight="1"/>
    <row r="232" ht="16.5" customHeight="1"/>
    <row r="233" ht="16.5" customHeight="1"/>
    <row r="234" ht="16.5" customHeight="1"/>
    <row r="235" ht="16.5" customHeight="1"/>
    <row r="236" ht="16.5" customHeight="1"/>
    <row r="237" ht="16.5" customHeight="1"/>
    <row r="238" ht="16.5" customHeight="1"/>
    <row r="239" ht="16.5" customHeight="1"/>
    <row r="240" ht="16.5" customHeight="1"/>
    <row r="241" ht="16.5" customHeight="1"/>
    <row r="242" ht="16.5" customHeight="1"/>
    <row r="243" ht="16.5" customHeight="1"/>
    <row r="244" ht="16.5" customHeight="1"/>
    <row r="245" ht="16.5" customHeight="1"/>
    <row r="246" ht="16.5" customHeight="1"/>
    <row r="247" ht="16.5" customHeight="1"/>
    <row r="248" ht="16.5" customHeight="1"/>
    <row r="249" ht="16.5" customHeight="1"/>
    <row r="250" ht="16.5" customHeight="1"/>
    <row r="251" ht="16.5" customHeight="1"/>
    <row r="252" ht="16.5" customHeight="1"/>
    <row r="253" ht="16.5" customHeight="1"/>
    <row r="254" ht="16.5" customHeight="1"/>
    <row r="255" ht="16.5" customHeight="1"/>
    <row r="256" ht="16.5" customHeight="1"/>
    <row r="257" ht="16.5" customHeight="1"/>
    <row r="258" ht="16.5" customHeight="1"/>
    <row r="259" ht="16.5" customHeight="1"/>
    <row r="260" ht="16.5" customHeight="1"/>
    <row r="261" ht="16.5" customHeight="1"/>
    <row r="262" ht="16.5" customHeight="1"/>
    <row r="263" ht="16.5" customHeight="1"/>
    <row r="264" ht="16.5" customHeight="1"/>
    <row r="265" ht="16.5" customHeight="1"/>
    <row r="266" ht="16.5" customHeight="1"/>
    <row r="267" ht="16.5" customHeight="1"/>
    <row r="268" ht="16.5" customHeight="1"/>
    <row r="269" ht="16.5" customHeight="1"/>
    <row r="270" ht="16.5" customHeight="1"/>
    <row r="271" ht="16.5" customHeight="1"/>
    <row r="272" ht="16.5" customHeight="1"/>
    <row r="273" ht="16.5" customHeight="1"/>
    <row r="274" ht="16.5" customHeight="1"/>
    <row r="275" ht="16.5" customHeight="1"/>
    <row r="276" ht="16.5" customHeight="1"/>
    <row r="277" ht="16.5" customHeight="1"/>
    <row r="278" ht="16.5" customHeight="1"/>
    <row r="279" ht="16.5" customHeight="1"/>
    <row r="280" ht="16.5" customHeight="1"/>
    <row r="281" ht="16.5" customHeight="1"/>
    <row r="282" ht="16.5" customHeight="1"/>
    <row r="283" ht="16.5" customHeight="1"/>
    <row r="284" ht="16.5" customHeight="1"/>
    <row r="285" ht="16.5" customHeight="1"/>
    <row r="286" ht="16.5" customHeight="1"/>
    <row r="287" ht="16.5" customHeight="1"/>
    <row r="288" ht="16.5" customHeight="1"/>
    <row r="289" ht="16.5" customHeight="1"/>
    <row r="290" ht="16.5" customHeight="1"/>
    <row r="291" ht="16.5" customHeight="1"/>
    <row r="292" ht="16.5" customHeight="1"/>
    <row r="293" ht="16.5" customHeight="1"/>
    <row r="294" ht="16.5" customHeight="1"/>
    <row r="295" ht="16.5" customHeight="1"/>
    <row r="296" ht="16.5" customHeight="1"/>
    <row r="297" ht="16.5" customHeight="1"/>
    <row r="298" ht="16.5" customHeight="1"/>
    <row r="299" ht="16.5" customHeight="1"/>
    <row r="300" ht="16.5" customHeight="1"/>
    <row r="301" ht="16.5" customHeight="1"/>
    <row r="302" ht="16.5" customHeight="1"/>
    <row r="303" ht="16.5" customHeight="1"/>
    <row r="304" ht="16.5" customHeight="1"/>
    <row r="305" ht="16.5" customHeight="1"/>
    <row r="306" ht="16.5" customHeight="1"/>
    <row r="307" ht="16.5" customHeight="1"/>
    <row r="308" ht="16.5" customHeight="1"/>
    <row r="309" ht="16.5" customHeight="1"/>
    <row r="310" ht="16.5" customHeight="1"/>
    <row r="311" ht="16.5" customHeight="1"/>
    <row r="312" ht="16.5" customHeight="1"/>
    <row r="313" ht="16.5" customHeight="1"/>
    <row r="314" ht="16.5" customHeight="1"/>
    <row r="315" ht="16.5" customHeight="1"/>
    <row r="316" ht="16.5" customHeight="1"/>
    <row r="317" ht="16.5" customHeight="1"/>
    <row r="318" ht="16.5" customHeight="1"/>
    <row r="319" ht="16.5" customHeight="1"/>
    <row r="320" ht="16.5" customHeight="1"/>
    <row r="321" ht="16.5" customHeight="1"/>
    <row r="322" ht="16.5" customHeight="1"/>
    <row r="323" ht="16.5" customHeight="1"/>
    <row r="324" ht="16.5" customHeight="1"/>
    <row r="325" ht="16.5" customHeight="1"/>
    <row r="326" ht="16.5" customHeight="1"/>
    <row r="327" ht="16.5" customHeight="1"/>
    <row r="328" ht="16.5" customHeight="1"/>
    <row r="329" ht="16.5" customHeight="1"/>
    <row r="330" ht="16.5" customHeight="1"/>
    <row r="331" ht="16.5" customHeight="1"/>
    <row r="332" ht="16.5" customHeight="1"/>
    <row r="333" ht="16.5" customHeight="1"/>
    <row r="334" ht="16.5" customHeight="1"/>
    <row r="335" ht="16.5" customHeight="1"/>
    <row r="336" ht="16.5" customHeight="1"/>
    <row r="337" ht="16.5" customHeight="1"/>
    <row r="338" ht="16.5" customHeight="1"/>
    <row r="339" ht="16.5" customHeight="1"/>
    <row r="340" ht="16.5" customHeight="1"/>
    <row r="341" ht="16.5" customHeight="1"/>
    <row r="342" ht="16.5" customHeight="1"/>
    <row r="343" ht="16.5" customHeight="1"/>
    <row r="344" ht="16.5" customHeight="1"/>
    <row r="345" ht="16.5" customHeight="1"/>
    <row r="346" ht="16.5" customHeight="1"/>
    <row r="347" ht="16.5" customHeight="1"/>
    <row r="348" ht="16.5" customHeight="1"/>
    <row r="349" ht="16.5" customHeight="1"/>
    <row r="350" ht="16.5" customHeight="1"/>
    <row r="351" ht="16.5" customHeight="1"/>
    <row r="352" ht="16.5" customHeight="1"/>
    <row r="353" ht="16.5" customHeight="1"/>
    <row r="354" ht="16.5" customHeight="1"/>
    <row r="355" ht="16.5" customHeight="1"/>
    <row r="356" ht="16.5" customHeight="1"/>
  </sheetData>
  <sheetProtection formatCells="0" formatColumns="0" formatRows="0" insertColumns="0" insertRows="0" insertHyperlinks="0" deleteColumns="0" deleteRows="0" sort="0" autoFilter="0" pivotTables="0"/>
  <mergeCells count="92">
    <mergeCell ref="AM46:AM48"/>
    <mergeCell ref="A46:A47"/>
    <mergeCell ref="B46:B48"/>
    <mergeCell ref="AI46:AJ48"/>
    <mergeCell ref="AK46:AK48"/>
    <mergeCell ref="AL46:AL48"/>
    <mergeCell ref="AL37:AL39"/>
    <mergeCell ref="AL40:AL42"/>
    <mergeCell ref="AL43:AL45"/>
    <mergeCell ref="AL22:AL24"/>
    <mergeCell ref="AL25:AL27"/>
    <mergeCell ref="AL28:AL30"/>
    <mergeCell ref="AL31:AL33"/>
    <mergeCell ref="AL34:AL36"/>
    <mergeCell ref="AL7:AL9"/>
    <mergeCell ref="AL10:AL12"/>
    <mergeCell ref="AL13:AL15"/>
    <mergeCell ref="AL16:AL18"/>
    <mergeCell ref="AL19:AL21"/>
    <mergeCell ref="A40:A41"/>
    <mergeCell ref="B40:B42"/>
    <mergeCell ref="AI40:AJ42"/>
    <mergeCell ref="AK40:AK42"/>
    <mergeCell ref="AM40:AM42"/>
    <mergeCell ref="AM34:AM36"/>
    <mergeCell ref="AM37:AM39"/>
    <mergeCell ref="AM19:AM21"/>
    <mergeCell ref="AM22:AM24"/>
    <mergeCell ref="AM25:AM27"/>
    <mergeCell ref="AM28:AM30"/>
    <mergeCell ref="AM31:AM33"/>
    <mergeCell ref="AM13:AM15"/>
    <mergeCell ref="AM16:AM18"/>
    <mergeCell ref="AI13:AJ15"/>
    <mergeCell ref="AK13:AK15"/>
    <mergeCell ref="AK16:AK18"/>
    <mergeCell ref="A7:A8"/>
    <mergeCell ref="A10:A11"/>
    <mergeCell ref="A16:A17"/>
    <mergeCell ref="B16:B18"/>
    <mergeCell ref="B7:B9"/>
    <mergeCell ref="B10:B12"/>
    <mergeCell ref="A13:A14"/>
    <mergeCell ref="B13:B15"/>
    <mergeCell ref="A37:A38"/>
    <mergeCell ref="B37:B39"/>
    <mergeCell ref="B19:B21"/>
    <mergeCell ref="B22:B24"/>
    <mergeCell ref="A25:A26"/>
    <mergeCell ref="B25:B27"/>
    <mergeCell ref="A28:A29"/>
    <mergeCell ref="B28:B30"/>
    <mergeCell ref="A22:A23"/>
    <mergeCell ref="A19:A20"/>
    <mergeCell ref="A34:A35"/>
    <mergeCell ref="B34:B36"/>
    <mergeCell ref="A31:A32"/>
    <mergeCell ref="B31:B33"/>
    <mergeCell ref="AI1:AJ1"/>
    <mergeCell ref="L4:R4"/>
    <mergeCell ref="S4:Y4"/>
    <mergeCell ref="Z4:AF4"/>
    <mergeCell ref="AG4:AH4"/>
    <mergeCell ref="D4:K4"/>
    <mergeCell ref="AK19:AK21"/>
    <mergeCell ref="AK22:AK24"/>
    <mergeCell ref="AI25:AJ27"/>
    <mergeCell ref="AK25:AK27"/>
    <mergeCell ref="AI22:AJ24"/>
    <mergeCell ref="AI19:AJ21"/>
    <mergeCell ref="AI5:AM5"/>
    <mergeCell ref="AI6:AJ6"/>
    <mergeCell ref="AK7:AK9"/>
    <mergeCell ref="AK10:AK12"/>
    <mergeCell ref="AI7:AJ9"/>
    <mergeCell ref="AI10:AJ12"/>
    <mergeCell ref="AI16:AJ18"/>
    <mergeCell ref="AM7:AM9"/>
    <mergeCell ref="AM10:AM12"/>
    <mergeCell ref="AI37:AJ39"/>
    <mergeCell ref="AK37:AK39"/>
    <mergeCell ref="AK28:AK30"/>
    <mergeCell ref="AK31:AK33"/>
    <mergeCell ref="AI34:AJ36"/>
    <mergeCell ref="AK34:AK36"/>
    <mergeCell ref="AI31:AJ33"/>
    <mergeCell ref="AI28:AJ30"/>
    <mergeCell ref="A43:A44"/>
    <mergeCell ref="B43:B45"/>
    <mergeCell ref="AI43:AJ45"/>
    <mergeCell ref="AK43:AK45"/>
    <mergeCell ref="AM43:AM45"/>
  </mergeCells>
  <phoneticPr fontId="34" type="noConversion"/>
  <conditionalFormatting sqref="D7:AH42 AG10:AH48 AD43:AF48">
    <cfRule type="expression" dxfId="1454" priority="288" stopIfTrue="1">
      <formula>D7=CODE2</formula>
    </cfRule>
  </conditionalFormatting>
  <conditionalFormatting sqref="D7:AH42 AG10:AH48 AD43:AF48">
    <cfRule type="expression" dxfId="1453" priority="289" stopIfTrue="1">
      <formula>D7=Code5</formula>
    </cfRule>
    <cfRule type="expression" dxfId="1452" priority="290" stopIfTrue="1">
      <formula>D7=Code4</formula>
    </cfRule>
    <cfRule type="expression" dxfId="1451" priority="291" stopIfTrue="1">
      <formula>D7=Code3</formula>
    </cfRule>
    <cfRule type="expression" dxfId="1450" priority="292" stopIfTrue="1">
      <formula>D7=CODE1</formula>
    </cfRule>
  </conditionalFormatting>
  <conditionalFormatting sqref="D43:AH45">
    <cfRule type="expression" dxfId="1449" priority="270" stopIfTrue="1">
      <formula>D43=CODE2</formula>
    </cfRule>
  </conditionalFormatting>
  <conditionalFormatting sqref="D43:AH45">
    <cfRule type="expression" dxfId="1448" priority="266" stopIfTrue="1">
      <formula>D43=Code5</formula>
    </cfRule>
    <cfRule type="expression" dxfId="1447" priority="267" stopIfTrue="1">
      <formula>D43=Code4</formula>
    </cfRule>
    <cfRule type="expression" dxfId="1446" priority="268" stopIfTrue="1">
      <formula>D43=Code3</formula>
    </cfRule>
    <cfRule type="expression" dxfId="1445" priority="269" stopIfTrue="1">
      <formula>D43=CODE1</formula>
    </cfRule>
  </conditionalFormatting>
  <conditionalFormatting sqref="E43:E44">
    <cfRule type="expression" dxfId="1444" priority="265" stopIfTrue="1">
      <formula>E43=CODE2</formula>
    </cfRule>
  </conditionalFormatting>
  <conditionalFormatting sqref="E43:E44">
    <cfRule type="expression" dxfId="1443" priority="261" stopIfTrue="1">
      <formula>E43=Code5</formula>
    </cfRule>
    <cfRule type="expression" dxfId="1442" priority="262" stopIfTrue="1">
      <formula>E43=Code4</formula>
    </cfRule>
    <cfRule type="expression" dxfId="1441" priority="263" stopIfTrue="1">
      <formula>E43=Code3</formula>
    </cfRule>
    <cfRule type="expression" dxfId="1440" priority="264" stopIfTrue="1">
      <formula>E43=CODE1</formula>
    </cfRule>
  </conditionalFormatting>
  <conditionalFormatting sqref="E45:J45">
    <cfRule type="expression" dxfId="1439" priority="260" stopIfTrue="1">
      <formula>E45=CODE2</formula>
    </cfRule>
  </conditionalFormatting>
  <conditionalFormatting sqref="E45:J45">
    <cfRule type="expression" dxfId="1438" priority="256" stopIfTrue="1">
      <formula>E45=Code5</formula>
    </cfRule>
    <cfRule type="expression" dxfId="1437" priority="257" stopIfTrue="1">
      <formula>E45=Code4</formula>
    </cfRule>
    <cfRule type="expression" dxfId="1436" priority="258" stopIfTrue="1">
      <formula>E45=Code3</formula>
    </cfRule>
    <cfRule type="expression" dxfId="1435" priority="259" stopIfTrue="1">
      <formula>E45=CODE1</formula>
    </cfRule>
  </conditionalFormatting>
  <conditionalFormatting sqref="S45:X45">
    <cfRule type="expression" dxfId="1434" priority="255" stopIfTrue="1">
      <formula>S45=CODE2</formula>
    </cfRule>
  </conditionalFormatting>
  <conditionalFormatting sqref="S45:X45">
    <cfRule type="expression" dxfId="1433" priority="251" stopIfTrue="1">
      <formula>S45=Code5</formula>
    </cfRule>
    <cfRule type="expression" dxfId="1432" priority="252" stopIfTrue="1">
      <formula>S45=Code4</formula>
    </cfRule>
    <cfRule type="expression" dxfId="1431" priority="253" stopIfTrue="1">
      <formula>S45=Code3</formula>
    </cfRule>
    <cfRule type="expression" dxfId="1430" priority="254" stopIfTrue="1">
      <formula>S45=CODE1</formula>
    </cfRule>
  </conditionalFormatting>
  <conditionalFormatting sqref="L45:Q45">
    <cfRule type="expression" dxfId="1429" priority="250" stopIfTrue="1">
      <formula>L45=CODE2</formula>
    </cfRule>
  </conditionalFormatting>
  <conditionalFormatting sqref="L45:Q45">
    <cfRule type="expression" dxfId="1428" priority="246" stopIfTrue="1">
      <formula>L45=Code5</formula>
    </cfRule>
    <cfRule type="expression" dxfId="1427" priority="247" stopIfTrue="1">
      <formula>L45=Code4</formula>
    </cfRule>
    <cfRule type="expression" dxfId="1426" priority="248" stopIfTrue="1">
      <formula>L45=Code3</formula>
    </cfRule>
    <cfRule type="expression" dxfId="1425" priority="249" stopIfTrue="1">
      <formula>L45=CODE1</formula>
    </cfRule>
  </conditionalFormatting>
  <conditionalFormatting sqref="S45:X45">
    <cfRule type="expression" dxfId="1424" priority="245" stopIfTrue="1">
      <formula>S45=CODE2</formula>
    </cfRule>
  </conditionalFormatting>
  <conditionalFormatting sqref="S45:X45">
    <cfRule type="expression" dxfId="1423" priority="241" stopIfTrue="1">
      <formula>S45=Code5</formula>
    </cfRule>
    <cfRule type="expression" dxfId="1422" priority="242" stopIfTrue="1">
      <formula>S45=Code4</formula>
    </cfRule>
    <cfRule type="expression" dxfId="1421" priority="243" stopIfTrue="1">
      <formula>S45=Code3</formula>
    </cfRule>
    <cfRule type="expression" dxfId="1420" priority="244" stopIfTrue="1">
      <formula>S45=CODE1</formula>
    </cfRule>
  </conditionalFormatting>
  <conditionalFormatting sqref="E45:AH45">
    <cfRule type="expression" dxfId="1419" priority="240" stopIfTrue="1">
      <formula>E45=CODE2</formula>
    </cfRule>
  </conditionalFormatting>
  <conditionalFormatting sqref="E45:AH45">
    <cfRule type="expression" dxfId="1418" priority="236" stopIfTrue="1">
      <formula>E45=Code5</formula>
    </cfRule>
    <cfRule type="expression" dxfId="1417" priority="237" stopIfTrue="1">
      <formula>E45=Code4</formula>
    </cfRule>
    <cfRule type="expression" dxfId="1416" priority="238" stopIfTrue="1">
      <formula>E45=Code3</formula>
    </cfRule>
    <cfRule type="expression" dxfId="1415" priority="239" stopIfTrue="1">
      <formula>E45=CODE1</formula>
    </cfRule>
  </conditionalFormatting>
  <conditionalFormatting sqref="Z43:Z44">
    <cfRule type="expression" dxfId="1414" priority="235" stopIfTrue="1">
      <formula>Z43=CODE2</formula>
    </cfRule>
  </conditionalFormatting>
  <conditionalFormatting sqref="Z43:Z44">
    <cfRule type="expression" dxfId="1413" priority="231" stopIfTrue="1">
      <formula>Z43=Code5</formula>
    </cfRule>
    <cfRule type="expression" dxfId="1412" priority="232" stopIfTrue="1">
      <formula>Z43=Code4</formula>
    </cfRule>
    <cfRule type="expression" dxfId="1411" priority="233" stopIfTrue="1">
      <formula>Z43=Code3</formula>
    </cfRule>
    <cfRule type="expression" dxfId="1410" priority="234" stopIfTrue="1">
      <formula>Z43=CODE1</formula>
    </cfRule>
  </conditionalFormatting>
  <conditionalFormatting sqref="AA43:AD44">
    <cfRule type="expression" dxfId="1409" priority="230" stopIfTrue="1">
      <formula>AA43=CODE2</formula>
    </cfRule>
  </conditionalFormatting>
  <conditionalFormatting sqref="AA43:AD44">
    <cfRule type="expression" dxfId="1408" priority="226" stopIfTrue="1">
      <formula>AA43=Code5</formula>
    </cfRule>
    <cfRule type="expression" dxfId="1407" priority="227" stopIfTrue="1">
      <formula>AA43=Code4</formula>
    </cfRule>
    <cfRule type="expression" dxfId="1406" priority="228" stopIfTrue="1">
      <formula>AA43=Code3</formula>
    </cfRule>
    <cfRule type="expression" dxfId="1405" priority="229" stopIfTrue="1">
      <formula>AA43=CODE1</formula>
    </cfRule>
  </conditionalFormatting>
  <conditionalFormatting sqref="E22:Y24">
    <cfRule type="expression" dxfId="1404" priority="225" stopIfTrue="1">
      <formula>E22=CODE2</formula>
    </cfRule>
  </conditionalFormatting>
  <conditionalFormatting sqref="E22:Y24">
    <cfRule type="expression" dxfId="1403" priority="221" stopIfTrue="1">
      <formula>E22=Code5</formula>
    </cfRule>
    <cfRule type="expression" dxfId="1402" priority="222" stopIfTrue="1">
      <formula>E22=Code4</formula>
    </cfRule>
    <cfRule type="expression" dxfId="1401" priority="223" stopIfTrue="1">
      <formula>E22=Code3</formula>
    </cfRule>
    <cfRule type="expression" dxfId="1400" priority="224" stopIfTrue="1">
      <formula>E22=CODE1</formula>
    </cfRule>
  </conditionalFormatting>
  <conditionalFormatting sqref="E40:AH42 AD43:AF48">
    <cfRule type="expression" dxfId="1399" priority="220" stopIfTrue="1">
      <formula>E40=CODE2</formula>
    </cfRule>
  </conditionalFormatting>
  <conditionalFormatting sqref="E40:AH42 AD43:AF48">
    <cfRule type="expression" dxfId="1398" priority="216" stopIfTrue="1">
      <formula>E40=Code5</formula>
    </cfRule>
    <cfRule type="expression" dxfId="1397" priority="217" stopIfTrue="1">
      <formula>E40=Code4</formula>
    </cfRule>
    <cfRule type="expression" dxfId="1396" priority="218" stopIfTrue="1">
      <formula>E40=Code3</formula>
    </cfRule>
    <cfRule type="expression" dxfId="1395" priority="219" stopIfTrue="1">
      <formula>E40=CODE1</formula>
    </cfRule>
  </conditionalFormatting>
  <conditionalFormatting sqref="E40:E41">
    <cfRule type="expression" dxfId="1394" priority="215" stopIfTrue="1">
      <formula>E40=CODE2</formula>
    </cfRule>
  </conditionalFormatting>
  <conditionalFormatting sqref="E40:E41">
    <cfRule type="expression" dxfId="1393" priority="211" stopIfTrue="1">
      <formula>E40=Code5</formula>
    </cfRule>
    <cfRule type="expression" dxfId="1392" priority="212" stopIfTrue="1">
      <formula>E40=Code4</formula>
    </cfRule>
    <cfRule type="expression" dxfId="1391" priority="213" stopIfTrue="1">
      <formula>E40=Code3</formula>
    </cfRule>
    <cfRule type="expression" dxfId="1390" priority="214" stopIfTrue="1">
      <formula>E40=CODE1</formula>
    </cfRule>
  </conditionalFormatting>
  <conditionalFormatting sqref="E42:J42">
    <cfRule type="expression" dxfId="1389" priority="210" stopIfTrue="1">
      <formula>E42=CODE2</formula>
    </cfRule>
  </conditionalFormatting>
  <conditionalFormatting sqref="E42:J42">
    <cfRule type="expression" dxfId="1388" priority="206" stopIfTrue="1">
      <formula>E42=Code5</formula>
    </cfRule>
    <cfRule type="expression" dxfId="1387" priority="207" stopIfTrue="1">
      <formula>E42=Code4</formula>
    </cfRule>
    <cfRule type="expression" dxfId="1386" priority="208" stopIfTrue="1">
      <formula>E42=Code3</formula>
    </cfRule>
    <cfRule type="expression" dxfId="1385" priority="209" stopIfTrue="1">
      <formula>E42=CODE1</formula>
    </cfRule>
  </conditionalFormatting>
  <conditionalFormatting sqref="S42:X42">
    <cfRule type="expression" dxfId="1384" priority="205" stopIfTrue="1">
      <formula>S42=CODE2</formula>
    </cfRule>
  </conditionalFormatting>
  <conditionalFormatting sqref="S42:X42">
    <cfRule type="expression" dxfId="1383" priority="201" stopIfTrue="1">
      <formula>S42=Code5</formula>
    </cfRule>
    <cfRule type="expression" dxfId="1382" priority="202" stopIfTrue="1">
      <formula>S42=Code4</formula>
    </cfRule>
    <cfRule type="expression" dxfId="1381" priority="203" stopIfTrue="1">
      <formula>S42=Code3</formula>
    </cfRule>
    <cfRule type="expression" dxfId="1380" priority="204" stopIfTrue="1">
      <formula>S42=CODE1</formula>
    </cfRule>
  </conditionalFormatting>
  <conditionalFormatting sqref="L42:Q42">
    <cfRule type="expression" dxfId="1379" priority="200" stopIfTrue="1">
      <formula>L42=CODE2</formula>
    </cfRule>
  </conditionalFormatting>
  <conditionalFormatting sqref="L42:Q42">
    <cfRule type="expression" dxfId="1378" priority="196" stopIfTrue="1">
      <formula>L42=Code5</formula>
    </cfRule>
    <cfRule type="expression" dxfId="1377" priority="197" stopIfTrue="1">
      <formula>L42=Code4</formula>
    </cfRule>
    <cfRule type="expression" dxfId="1376" priority="198" stopIfTrue="1">
      <formula>L42=Code3</formula>
    </cfRule>
    <cfRule type="expression" dxfId="1375" priority="199" stopIfTrue="1">
      <formula>L42=CODE1</formula>
    </cfRule>
  </conditionalFormatting>
  <conditionalFormatting sqref="S42:X42">
    <cfRule type="expression" dxfId="1374" priority="195" stopIfTrue="1">
      <formula>S42=CODE2</formula>
    </cfRule>
  </conditionalFormatting>
  <conditionalFormatting sqref="S42:X42">
    <cfRule type="expression" dxfId="1373" priority="191" stopIfTrue="1">
      <formula>S42=Code5</formula>
    </cfRule>
    <cfRule type="expression" dxfId="1372" priority="192" stopIfTrue="1">
      <formula>S42=Code4</formula>
    </cfRule>
    <cfRule type="expression" dxfId="1371" priority="193" stopIfTrue="1">
      <formula>S42=Code3</formula>
    </cfRule>
    <cfRule type="expression" dxfId="1370" priority="194" stopIfTrue="1">
      <formula>S42=CODE1</formula>
    </cfRule>
  </conditionalFormatting>
  <conditionalFormatting sqref="E42:AH42 AD45:AF45 AD48:AF48">
    <cfRule type="expression" dxfId="1369" priority="190" stopIfTrue="1">
      <formula>E42=CODE2</formula>
    </cfRule>
  </conditionalFormatting>
  <conditionalFormatting sqref="E42:AH42 AD45:AF45 AD48:AF48">
    <cfRule type="expression" dxfId="1368" priority="186" stopIfTrue="1">
      <formula>E42=Code5</formula>
    </cfRule>
    <cfRule type="expression" dxfId="1367" priority="187" stopIfTrue="1">
      <formula>E42=Code4</formula>
    </cfRule>
    <cfRule type="expression" dxfId="1366" priority="188" stopIfTrue="1">
      <formula>E42=Code3</formula>
    </cfRule>
    <cfRule type="expression" dxfId="1365" priority="189" stopIfTrue="1">
      <formula>E42=CODE1</formula>
    </cfRule>
  </conditionalFormatting>
  <conditionalFormatting sqref="Z40:Z41">
    <cfRule type="expression" dxfId="1364" priority="185" stopIfTrue="1">
      <formula>Z40=CODE2</formula>
    </cfRule>
  </conditionalFormatting>
  <conditionalFormatting sqref="Z40:Z41">
    <cfRule type="expression" dxfId="1363" priority="181" stopIfTrue="1">
      <formula>Z40=Code5</formula>
    </cfRule>
    <cfRule type="expression" dxfId="1362" priority="182" stopIfTrue="1">
      <formula>Z40=Code4</formula>
    </cfRule>
    <cfRule type="expression" dxfId="1361" priority="183" stopIfTrue="1">
      <formula>Z40=Code3</formula>
    </cfRule>
    <cfRule type="expression" dxfId="1360" priority="184" stopIfTrue="1">
      <formula>Z40=CODE1</formula>
    </cfRule>
  </conditionalFormatting>
  <conditionalFormatting sqref="AA40:AE41 AF40 AD43:AE44 AD46:AE47 AF43 AF46">
    <cfRule type="expression" dxfId="1359" priority="180" stopIfTrue="1">
      <formula>AA40=CODE2</formula>
    </cfRule>
  </conditionalFormatting>
  <conditionalFormatting sqref="AA40:AE41 AF40 AD43:AE44 AD46:AE47 AF43 AF46">
    <cfRule type="expression" dxfId="1358" priority="176" stopIfTrue="1">
      <formula>AA40=Code5</formula>
    </cfRule>
    <cfRule type="expression" dxfId="1357" priority="177" stopIfTrue="1">
      <formula>AA40=Code4</formula>
    </cfRule>
    <cfRule type="expression" dxfId="1356" priority="178" stopIfTrue="1">
      <formula>AA40=Code3</formula>
    </cfRule>
    <cfRule type="expression" dxfId="1355" priority="179" stopIfTrue="1">
      <formula>AA40=CODE1</formula>
    </cfRule>
  </conditionalFormatting>
  <conditionalFormatting sqref="D40:D42">
    <cfRule type="expression" dxfId="1354" priority="175" stopIfTrue="1">
      <formula>D40=CODE2</formula>
    </cfRule>
  </conditionalFormatting>
  <conditionalFormatting sqref="D40:D42">
    <cfRule type="expression" dxfId="1353" priority="171" stopIfTrue="1">
      <formula>D40=Code5</formula>
    </cfRule>
    <cfRule type="expression" dxfId="1352" priority="172" stopIfTrue="1">
      <formula>D40=Code4</formula>
    </cfRule>
    <cfRule type="expression" dxfId="1351" priority="173" stopIfTrue="1">
      <formula>D40=Code3</formula>
    </cfRule>
    <cfRule type="expression" dxfId="1350" priority="174" stopIfTrue="1">
      <formula>D40=CODE1</formula>
    </cfRule>
  </conditionalFormatting>
  <conditionalFormatting sqref="S43">
    <cfRule type="expression" dxfId="1349" priority="170" stopIfTrue="1">
      <formula>S43=CODE2</formula>
    </cfRule>
  </conditionalFormatting>
  <conditionalFormatting sqref="S43">
    <cfRule type="expression" dxfId="1348" priority="166" stopIfTrue="1">
      <formula>S43=Code5</formula>
    </cfRule>
    <cfRule type="expression" dxfId="1347" priority="167" stopIfTrue="1">
      <formula>S43=Code4</formula>
    </cfRule>
    <cfRule type="expression" dxfId="1346" priority="168" stopIfTrue="1">
      <formula>S43=Code3</formula>
    </cfRule>
    <cfRule type="expression" dxfId="1345" priority="169" stopIfTrue="1">
      <formula>S43=CODE1</formula>
    </cfRule>
  </conditionalFormatting>
  <conditionalFormatting sqref="T43:W43">
    <cfRule type="expression" dxfId="1344" priority="165" stopIfTrue="1">
      <formula>T43=CODE2</formula>
    </cfRule>
  </conditionalFormatting>
  <conditionalFormatting sqref="T43:W43">
    <cfRule type="expression" dxfId="1343" priority="161" stopIfTrue="1">
      <formula>T43=Code5</formula>
    </cfRule>
    <cfRule type="expression" dxfId="1342" priority="162" stopIfTrue="1">
      <formula>T43=Code4</formula>
    </cfRule>
    <cfRule type="expression" dxfId="1341" priority="163" stopIfTrue="1">
      <formula>T43=Code3</formula>
    </cfRule>
    <cfRule type="expression" dxfId="1340" priority="164" stopIfTrue="1">
      <formula>T43=CODE1</formula>
    </cfRule>
  </conditionalFormatting>
  <conditionalFormatting sqref="L43">
    <cfRule type="expression" dxfId="1339" priority="160" stopIfTrue="1">
      <formula>L43=CODE2</formula>
    </cfRule>
  </conditionalFormatting>
  <conditionalFormatting sqref="L43">
    <cfRule type="expression" dxfId="1338" priority="156" stopIfTrue="1">
      <formula>L43=Code5</formula>
    </cfRule>
    <cfRule type="expression" dxfId="1337" priority="157" stopIfTrue="1">
      <formula>L43=Code4</formula>
    </cfRule>
    <cfRule type="expression" dxfId="1336" priority="158" stopIfTrue="1">
      <formula>L43=Code3</formula>
    </cfRule>
    <cfRule type="expression" dxfId="1335" priority="159" stopIfTrue="1">
      <formula>L43=CODE1</formula>
    </cfRule>
  </conditionalFormatting>
  <conditionalFormatting sqref="M43:P43">
    <cfRule type="expression" dxfId="1334" priority="155" stopIfTrue="1">
      <formula>M43=CODE2</formula>
    </cfRule>
  </conditionalFormatting>
  <conditionalFormatting sqref="M43:P43">
    <cfRule type="expression" dxfId="1333" priority="151" stopIfTrue="1">
      <formula>M43=Code5</formula>
    </cfRule>
    <cfRule type="expression" dxfId="1332" priority="152" stopIfTrue="1">
      <formula>M43=Code4</formula>
    </cfRule>
    <cfRule type="expression" dxfId="1331" priority="153" stopIfTrue="1">
      <formula>M43=Code3</formula>
    </cfRule>
    <cfRule type="expression" dxfId="1330" priority="154" stopIfTrue="1">
      <formula>M43=CODE1</formula>
    </cfRule>
  </conditionalFormatting>
  <conditionalFormatting sqref="E43">
    <cfRule type="expression" dxfId="1329" priority="150" stopIfTrue="1">
      <formula>E43=CODE2</formula>
    </cfRule>
  </conditionalFormatting>
  <conditionalFormatting sqref="E43">
    <cfRule type="expression" dxfId="1328" priority="146" stopIfTrue="1">
      <formula>E43=Code5</formula>
    </cfRule>
    <cfRule type="expression" dxfId="1327" priority="147" stopIfTrue="1">
      <formula>E43=Code4</formula>
    </cfRule>
    <cfRule type="expression" dxfId="1326" priority="148" stopIfTrue="1">
      <formula>E43=Code3</formula>
    </cfRule>
    <cfRule type="expression" dxfId="1325" priority="149" stopIfTrue="1">
      <formula>E43=CODE1</formula>
    </cfRule>
  </conditionalFormatting>
  <conditionalFormatting sqref="F43:I43">
    <cfRule type="expression" dxfId="1324" priority="145" stopIfTrue="1">
      <formula>F43=CODE2</formula>
    </cfRule>
  </conditionalFormatting>
  <conditionalFormatting sqref="F43:I43">
    <cfRule type="expression" dxfId="1323" priority="141" stopIfTrue="1">
      <formula>F43=Code5</formula>
    </cfRule>
    <cfRule type="expression" dxfId="1322" priority="142" stopIfTrue="1">
      <formula>F43=Code4</formula>
    </cfRule>
    <cfRule type="expression" dxfId="1321" priority="143" stopIfTrue="1">
      <formula>F43=Code3</formula>
    </cfRule>
    <cfRule type="expression" dxfId="1320" priority="144" stopIfTrue="1">
      <formula>F43=CODE1</formula>
    </cfRule>
  </conditionalFormatting>
  <conditionalFormatting sqref="AE43:AE44 AF43">
    <cfRule type="expression" dxfId="1319" priority="140" stopIfTrue="1">
      <formula>AE43=CODE2</formula>
    </cfRule>
  </conditionalFormatting>
  <conditionalFormatting sqref="AE43:AE44 AF43">
    <cfRule type="expression" dxfId="1318" priority="136" stopIfTrue="1">
      <formula>AE43=Code5</formula>
    </cfRule>
    <cfRule type="expression" dxfId="1317" priority="137" stopIfTrue="1">
      <formula>AE43=Code4</formula>
    </cfRule>
    <cfRule type="expression" dxfId="1316" priority="138" stopIfTrue="1">
      <formula>AE43=Code3</formula>
    </cfRule>
    <cfRule type="expression" dxfId="1315" priority="139" stopIfTrue="1">
      <formula>AE43=CODE1</formula>
    </cfRule>
  </conditionalFormatting>
  <conditionalFormatting sqref="AE43:AE44 AF43">
    <cfRule type="expression" dxfId="1314" priority="135" stopIfTrue="1">
      <formula>AE43=CODE2</formula>
    </cfRule>
  </conditionalFormatting>
  <conditionalFormatting sqref="AE43:AE44 AF43">
    <cfRule type="expression" dxfId="1313" priority="131" stopIfTrue="1">
      <formula>AE43=Code5</formula>
    </cfRule>
    <cfRule type="expression" dxfId="1312" priority="132" stopIfTrue="1">
      <formula>AE43=Code4</formula>
    </cfRule>
    <cfRule type="expression" dxfId="1311" priority="133" stopIfTrue="1">
      <formula>AE43=Code3</formula>
    </cfRule>
    <cfRule type="expression" dxfId="1310" priority="134" stopIfTrue="1">
      <formula>AE43=CODE1</formula>
    </cfRule>
  </conditionalFormatting>
  <conditionalFormatting sqref="AE43:AE44 AF43">
    <cfRule type="expression" dxfId="1309" priority="130" stopIfTrue="1">
      <formula>AE43=CODE2</formula>
    </cfRule>
  </conditionalFormatting>
  <conditionalFormatting sqref="AE43:AE44 AF43">
    <cfRule type="expression" dxfId="1308" priority="126" stopIfTrue="1">
      <formula>AE43=Code5</formula>
    </cfRule>
    <cfRule type="expression" dxfId="1307" priority="127" stopIfTrue="1">
      <formula>AE43=Code4</formula>
    </cfRule>
    <cfRule type="expression" dxfId="1306" priority="128" stopIfTrue="1">
      <formula>AE43=Code3</formula>
    </cfRule>
    <cfRule type="expression" dxfId="1305" priority="129" stopIfTrue="1">
      <formula>AE43=CODE1</formula>
    </cfRule>
  </conditionalFormatting>
  <conditionalFormatting sqref="AF45">
    <cfRule type="expression" dxfId="1304" priority="125" stopIfTrue="1">
      <formula>AF45=CODE2</formula>
    </cfRule>
  </conditionalFormatting>
  <conditionalFormatting sqref="AF45">
    <cfRule type="expression" dxfId="1303" priority="121" stopIfTrue="1">
      <formula>AF45=Code5</formula>
    </cfRule>
    <cfRule type="expression" dxfId="1302" priority="122" stopIfTrue="1">
      <formula>AF45=Code4</formula>
    </cfRule>
    <cfRule type="expression" dxfId="1301" priority="123" stopIfTrue="1">
      <formula>AF45=Code3</formula>
    </cfRule>
    <cfRule type="expression" dxfId="1300" priority="124" stopIfTrue="1">
      <formula>AF45=CODE1</formula>
    </cfRule>
  </conditionalFormatting>
  <conditionalFormatting sqref="AF45">
    <cfRule type="expression" dxfId="1299" priority="120" stopIfTrue="1">
      <formula>AF45=CODE2</formula>
    </cfRule>
  </conditionalFormatting>
  <conditionalFormatting sqref="AF45">
    <cfRule type="expression" dxfId="1298" priority="116" stopIfTrue="1">
      <formula>AF45=Code5</formula>
    </cfRule>
    <cfRule type="expression" dxfId="1297" priority="117" stopIfTrue="1">
      <formula>AF45=Code4</formula>
    </cfRule>
    <cfRule type="expression" dxfId="1296" priority="118" stopIfTrue="1">
      <formula>AF45=Code3</formula>
    </cfRule>
    <cfRule type="expression" dxfId="1295" priority="119" stopIfTrue="1">
      <formula>AF45=CODE1</formula>
    </cfRule>
  </conditionalFormatting>
  <conditionalFormatting sqref="AF45">
    <cfRule type="expression" dxfId="1294" priority="115" stopIfTrue="1">
      <formula>AF45=CODE2</formula>
    </cfRule>
  </conditionalFormatting>
  <conditionalFormatting sqref="AF45">
    <cfRule type="expression" dxfId="1293" priority="111" stopIfTrue="1">
      <formula>AF45=Code5</formula>
    </cfRule>
    <cfRule type="expression" dxfId="1292" priority="112" stopIfTrue="1">
      <formula>AF45=Code4</formula>
    </cfRule>
    <cfRule type="expression" dxfId="1291" priority="113" stopIfTrue="1">
      <formula>AF45=Code3</formula>
    </cfRule>
    <cfRule type="expression" dxfId="1290" priority="114" stopIfTrue="1">
      <formula>AF45=CODE1</formula>
    </cfRule>
  </conditionalFormatting>
  <conditionalFormatting sqref="AG46:AH48">
    <cfRule type="expression" dxfId="1289" priority="110" stopIfTrue="1">
      <formula>AG46=CODE2</formula>
    </cfRule>
  </conditionalFormatting>
  <conditionalFormatting sqref="AG46:AH48">
    <cfRule type="expression" dxfId="1288" priority="106" stopIfTrue="1">
      <formula>AG46=Code5</formula>
    </cfRule>
    <cfRule type="expression" dxfId="1287" priority="107" stopIfTrue="1">
      <formula>AG46=Code4</formula>
    </cfRule>
    <cfRule type="expression" dxfId="1286" priority="108" stopIfTrue="1">
      <formula>AG46=Code3</formula>
    </cfRule>
    <cfRule type="expression" dxfId="1285" priority="109" stopIfTrue="1">
      <formula>AG46=CODE1</formula>
    </cfRule>
  </conditionalFormatting>
  <conditionalFormatting sqref="D46:AH48">
    <cfRule type="expression" dxfId="1284" priority="105" stopIfTrue="1">
      <formula>D46=CODE2</formula>
    </cfRule>
  </conditionalFormatting>
  <conditionalFormatting sqref="D46:AH48">
    <cfRule type="expression" dxfId="1283" priority="101" stopIfTrue="1">
      <formula>D46=Code5</formula>
    </cfRule>
    <cfRule type="expression" dxfId="1282" priority="102" stopIfTrue="1">
      <formula>D46=Code4</formula>
    </cfRule>
    <cfRule type="expression" dxfId="1281" priority="103" stopIfTrue="1">
      <formula>D46=Code3</formula>
    </cfRule>
    <cfRule type="expression" dxfId="1280" priority="104" stopIfTrue="1">
      <formula>D46=CODE1</formula>
    </cfRule>
  </conditionalFormatting>
  <conditionalFormatting sqref="E46:E47">
    <cfRule type="expression" dxfId="1279" priority="100" stopIfTrue="1">
      <formula>E46=CODE2</formula>
    </cfRule>
  </conditionalFormatting>
  <conditionalFormatting sqref="E46:E47">
    <cfRule type="expression" dxfId="1278" priority="96" stopIfTrue="1">
      <formula>E46=Code5</formula>
    </cfRule>
    <cfRule type="expression" dxfId="1277" priority="97" stopIfTrue="1">
      <formula>E46=Code4</formula>
    </cfRule>
    <cfRule type="expression" dxfId="1276" priority="98" stopIfTrue="1">
      <formula>E46=Code3</formula>
    </cfRule>
    <cfRule type="expression" dxfId="1275" priority="99" stopIfTrue="1">
      <formula>E46=CODE1</formula>
    </cfRule>
  </conditionalFormatting>
  <conditionalFormatting sqref="E48:J48">
    <cfRule type="expression" dxfId="1274" priority="95" stopIfTrue="1">
      <formula>E48=CODE2</formula>
    </cfRule>
  </conditionalFormatting>
  <conditionalFormatting sqref="E48:J48">
    <cfRule type="expression" dxfId="1273" priority="91" stopIfTrue="1">
      <formula>E48=Code5</formula>
    </cfRule>
    <cfRule type="expression" dxfId="1272" priority="92" stopIfTrue="1">
      <formula>E48=Code4</formula>
    </cfRule>
    <cfRule type="expression" dxfId="1271" priority="93" stopIfTrue="1">
      <formula>E48=Code3</formula>
    </cfRule>
    <cfRule type="expression" dxfId="1270" priority="94" stopIfTrue="1">
      <formula>E48=CODE1</formula>
    </cfRule>
  </conditionalFormatting>
  <conditionalFormatting sqref="S48:X48">
    <cfRule type="expression" dxfId="1269" priority="90" stopIfTrue="1">
      <formula>S48=CODE2</formula>
    </cfRule>
  </conditionalFormatting>
  <conditionalFormatting sqref="S48:X48">
    <cfRule type="expression" dxfId="1268" priority="86" stopIfTrue="1">
      <formula>S48=Code5</formula>
    </cfRule>
    <cfRule type="expression" dxfId="1267" priority="87" stopIfTrue="1">
      <formula>S48=Code4</formula>
    </cfRule>
    <cfRule type="expression" dxfId="1266" priority="88" stopIfTrue="1">
      <formula>S48=Code3</formula>
    </cfRule>
    <cfRule type="expression" dxfId="1265" priority="89" stopIfTrue="1">
      <formula>S48=CODE1</formula>
    </cfRule>
  </conditionalFormatting>
  <conditionalFormatting sqref="L48:Q48">
    <cfRule type="expression" dxfId="1264" priority="85" stopIfTrue="1">
      <formula>L48=CODE2</formula>
    </cfRule>
  </conditionalFormatting>
  <conditionalFormatting sqref="L48:Q48">
    <cfRule type="expression" dxfId="1263" priority="81" stopIfTrue="1">
      <formula>L48=Code5</formula>
    </cfRule>
    <cfRule type="expression" dxfId="1262" priority="82" stopIfTrue="1">
      <formula>L48=Code4</formula>
    </cfRule>
    <cfRule type="expression" dxfId="1261" priority="83" stopIfTrue="1">
      <formula>L48=Code3</formula>
    </cfRule>
    <cfRule type="expression" dxfId="1260" priority="84" stopIfTrue="1">
      <formula>L48=CODE1</formula>
    </cfRule>
  </conditionalFormatting>
  <conditionalFormatting sqref="S48:X48">
    <cfRule type="expression" dxfId="1259" priority="80" stopIfTrue="1">
      <formula>S48=CODE2</formula>
    </cfRule>
  </conditionalFormatting>
  <conditionalFormatting sqref="S48:X48">
    <cfRule type="expression" dxfId="1258" priority="76" stopIfTrue="1">
      <formula>S48=Code5</formula>
    </cfRule>
    <cfRule type="expression" dxfId="1257" priority="77" stopIfTrue="1">
      <formula>S48=Code4</formula>
    </cfRule>
    <cfRule type="expression" dxfId="1256" priority="78" stopIfTrue="1">
      <formula>S48=Code3</formula>
    </cfRule>
    <cfRule type="expression" dxfId="1255" priority="79" stopIfTrue="1">
      <formula>S48=CODE1</formula>
    </cfRule>
  </conditionalFormatting>
  <conditionalFormatting sqref="E48:AH48">
    <cfRule type="expression" dxfId="1254" priority="75" stopIfTrue="1">
      <formula>E48=CODE2</formula>
    </cfRule>
  </conditionalFormatting>
  <conditionalFormatting sqref="E48:AH48">
    <cfRule type="expression" dxfId="1253" priority="71" stopIfTrue="1">
      <formula>E48=Code5</formula>
    </cfRule>
    <cfRule type="expression" dxfId="1252" priority="72" stopIfTrue="1">
      <formula>E48=Code4</formula>
    </cfRule>
    <cfRule type="expression" dxfId="1251" priority="73" stopIfTrue="1">
      <formula>E48=Code3</formula>
    </cfRule>
    <cfRule type="expression" dxfId="1250" priority="74" stopIfTrue="1">
      <formula>E48=CODE1</formula>
    </cfRule>
  </conditionalFormatting>
  <conditionalFormatting sqref="Z46:Z47">
    <cfRule type="expression" dxfId="1249" priority="70" stopIfTrue="1">
      <formula>Z46=CODE2</formula>
    </cfRule>
  </conditionalFormatting>
  <conditionalFormatting sqref="Z46:Z47">
    <cfRule type="expression" dxfId="1248" priority="66" stopIfTrue="1">
      <formula>Z46=Code5</formula>
    </cfRule>
    <cfRule type="expression" dxfId="1247" priority="67" stopIfTrue="1">
      <formula>Z46=Code4</formula>
    </cfRule>
    <cfRule type="expression" dxfId="1246" priority="68" stopIfTrue="1">
      <formula>Z46=Code3</formula>
    </cfRule>
    <cfRule type="expression" dxfId="1245" priority="69" stopIfTrue="1">
      <formula>Z46=CODE1</formula>
    </cfRule>
  </conditionalFormatting>
  <conditionalFormatting sqref="AA46:AD47">
    <cfRule type="expression" dxfId="1244" priority="65" stopIfTrue="1">
      <formula>AA46=CODE2</formula>
    </cfRule>
  </conditionalFormatting>
  <conditionalFormatting sqref="AA46:AD47">
    <cfRule type="expression" dxfId="1243" priority="61" stopIfTrue="1">
      <formula>AA46=Code5</formula>
    </cfRule>
    <cfRule type="expression" dxfId="1242" priority="62" stopIfTrue="1">
      <formula>AA46=Code4</formula>
    </cfRule>
    <cfRule type="expression" dxfId="1241" priority="63" stopIfTrue="1">
      <formula>AA46=Code3</formula>
    </cfRule>
    <cfRule type="expression" dxfId="1240" priority="64" stopIfTrue="1">
      <formula>AA46=CODE1</formula>
    </cfRule>
  </conditionalFormatting>
  <conditionalFormatting sqref="S46">
    <cfRule type="expression" dxfId="1239" priority="60" stopIfTrue="1">
      <formula>S46=CODE2</formula>
    </cfRule>
  </conditionalFormatting>
  <conditionalFormatting sqref="S46">
    <cfRule type="expression" dxfId="1238" priority="56" stopIfTrue="1">
      <formula>S46=Code5</formula>
    </cfRule>
    <cfRule type="expression" dxfId="1237" priority="57" stopIfTrue="1">
      <formula>S46=Code4</formula>
    </cfRule>
    <cfRule type="expression" dxfId="1236" priority="58" stopIfTrue="1">
      <formula>S46=Code3</formula>
    </cfRule>
    <cfRule type="expression" dxfId="1235" priority="59" stopIfTrue="1">
      <formula>S46=CODE1</formula>
    </cfRule>
  </conditionalFormatting>
  <conditionalFormatting sqref="T46:W46">
    <cfRule type="expression" dxfId="1234" priority="55" stopIfTrue="1">
      <formula>T46=CODE2</formula>
    </cfRule>
  </conditionalFormatting>
  <conditionalFormatting sqref="T46:W46">
    <cfRule type="expression" dxfId="1233" priority="51" stopIfTrue="1">
      <formula>T46=Code5</formula>
    </cfRule>
    <cfRule type="expression" dxfId="1232" priority="52" stopIfTrue="1">
      <formula>T46=Code4</formula>
    </cfRule>
    <cfRule type="expression" dxfId="1231" priority="53" stopIfTrue="1">
      <formula>T46=Code3</formula>
    </cfRule>
    <cfRule type="expression" dxfId="1230" priority="54" stopIfTrue="1">
      <formula>T46=CODE1</formula>
    </cfRule>
  </conditionalFormatting>
  <conditionalFormatting sqref="L46">
    <cfRule type="expression" dxfId="1229" priority="50" stopIfTrue="1">
      <formula>L46=CODE2</formula>
    </cfRule>
  </conditionalFormatting>
  <conditionalFormatting sqref="L46">
    <cfRule type="expression" dxfId="1228" priority="46" stopIfTrue="1">
      <formula>L46=Code5</formula>
    </cfRule>
    <cfRule type="expression" dxfId="1227" priority="47" stopIfTrue="1">
      <formula>L46=Code4</formula>
    </cfRule>
    <cfRule type="expression" dxfId="1226" priority="48" stopIfTrue="1">
      <formula>L46=Code3</formula>
    </cfRule>
    <cfRule type="expression" dxfId="1225" priority="49" stopIfTrue="1">
      <formula>L46=CODE1</formula>
    </cfRule>
  </conditionalFormatting>
  <conditionalFormatting sqref="M46:P46">
    <cfRule type="expression" dxfId="1224" priority="45" stopIfTrue="1">
      <formula>M46=CODE2</formula>
    </cfRule>
  </conditionalFormatting>
  <conditionalFormatting sqref="M46:P46">
    <cfRule type="expression" dxfId="1223" priority="41" stopIfTrue="1">
      <formula>M46=Code5</formula>
    </cfRule>
    <cfRule type="expression" dxfId="1222" priority="42" stopIfTrue="1">
      <formula>M46=Code4</formula>
    </cfRule>
    <cfRule type="expression" dxfId="1221" priority="43" stopIfTrue="1">
      <formula>M46=Code3</formula>
    </cfRule>
    <cfRule type="expression" dxfId="1220" priority="44" stopIfTrue="1">
      <formula>M46=CODE1</formula>
    </cfRule>
  </conditionalFormatting>
  <conditionalFormatting sqref="E46">
    <cfRule type="expression" dxfId="1219" priority="40" stopIfTrue="1">
      <formula>E46=CODE2</formula>
    </cfRule>
  </conditionalFormatting>
  <conditionalFormatting sqref="E46">
    <cfRule type="expression" dxfId="1218" priority="36" stopIfTrue="1">
      <formula>E46=Code5</formula>
    </cfRule>
    <cfRule type="expression" dxfId="1217" priority="37" stopIfTrue="1">
      <formula>E46=Code4</formula>
    </cfRule>
    <cfRule type="expression" dxfId="1216" priority="38" stopIfTrue="1">
      <formula>E46=Code3</formula>
    </cfRule>
    <cfRule type="expression" dxfId="1215" priority="39" stopIfTrue="1">
      <formula>E46=CODE1</formula>
    </cfRule>
  </conditionalFormatting>
  <conditionalFormatting sqref="F46:I46">
    <cfRule type="expression" dxfId="1214" priority="35" stopIfTrue="1">
      <formula>F46=CODE2</formula>
    </cfRule>
  </conditionalFormatting>
  <conditionalFormatting sqref="F46:I46">
    <cfRule type="expression" dxfId="1213" priority="31" stopIfTrue="1">
      <formula>F46=Code5</formula>
    </cfRule>
    <cfRule type="expression" dxfId="1212" priority="32" stopIfTrue="1">
      <formula>F46=Code4</formula>
    </cfRule>
    <cfRule type="expression" dxfId="1211" priority="33" stopIfTrue="1">
      <formula>F46=Code3</formula>
    </cfRule>
    <cfRule type="expression" dxfId="1210" priority="34" stopIfTrue="1">
      <formula>F46=CODE1</formula>
    </cfRule>
  </conditionalFormatting>
  <conditionalFormatting sqref="AE46:AE47 AF46">
    <cfRule type="expression" dxfId="1209" priority="30" stopIfTrue="1">
      <formula>AE46=CODE2</formula>
    </cfRule>
  </conditionalFormatting>
  <conditionalFormatting sqref="AE46:AE47 AF46">
    <cfRule type="expression" dxfId="1208" priority="26" stopIfTrue="1">
      <formula>AE46=Code5</formula>
    </cfRule>
    <cfRule type="expression" dxfId="1207" priority="27" stopIfTrue="1">
      <formula>AE46=Code4</formula>
    </cfRule>
    <cfRule type="expression" dxfId="1206" priority="28" stopIfTrue="1">
      <formula>AE46=Code3</formula>
    </cfRule>
    <cfRule type="expression" dxfId="1205" priority="29" stopIfTrue="1">
      <formula>AE46=CODE1</formula>
    </cfRule>
  </conditionalFormatting>
  <conditionalFormatting sqref="AE46:AE47 AF46">
    <cfRule type="expression" dxfId="1204" priority="25" stopIfTrue="1">
      <formula>AE46=CODE2</formula>
    </cfRule>
  </conditionalFormatting>
  <conditionalFormatting sqref="AE46:AE47 AF46">
    <cfRule type="expression" dxfId="1203" priority="21" stopIfTrue="1">
      <formula>AE46=Code5</formula>
    </cfRule>
    <cfRule type="expression" dxfId="1202" priority="22" stopIfTrue="1">
      <formula>AE46=Code4</formula>
    </cfRule>
    <cfRule type="expression" dxfId="1201" priority="23" stopIfTrue="1">
      <formula>AE46=Code3</formula>
    </cfRule>
    <cfRule type="expression" dxfId="1200" priority="24" stopIfTrue="1">
      <formula>AE46=CODE1</formula>
    </cfRule>
  </conditionalFormatting>
  <conditionalFormatting sqref="AE46:AE47 AF46">
    <cfRule type="expression" dxfId="1199" priority="20" stopIfTrue="1">
      <formula>AE46=CODE2</formula>
    </cfRule>
  </conditionalFormatting>
  <conditionalFormatting sqref="AE46:AE47 AF46">
    <cfRule type="expression" dxfId="1198" priority="16" stopIfTrue="1">
      <formula>AE46=Code5</formula>
    </cfRule>
    <cfRule type="expression" dxfId="1197" priority="17" stopIfTrue="1">
      <formula>AE46=Code4</formula>
    </cfRule>
    <cfRule type="expression" dxfId="1196" priority="18" stopIfTrue="1">
      <formula>AE46=Code3</formula>
    </cfRule>
    <cfRule type="expression" dxfId="1195" priority="19" stopIfTrue="1">
      <formula>AE46=CODE1</formula>
    </cfRule>
  </conditionalFormatting>
  <conditionalFormatting sqref="AF48">
    <cfRule type="expression" dxfId="1194" priority="15" stopIfTrue="1">
      <formula>AF48=CODE2</formula>
    </cfRule>
  </conditionalFormatting>
  <conditionalFormatting sqref="AF48">
    <cfRule type="expression" dxfId="1193" priority="11" stopIfTrue="1">
      <formula>AF48=Code5</formula>
    </cfRule>
    <cfRule type="expression" dxfId="1192" priority="12" stopIfTrue="1">
      <formula>AF48=Code4</formula>
    </cfRule>
    <cfRule type="expression" dxfId="1191" priority="13" stopIfTrue="1">
      <formula>AF48=Code3</formula>
    </cfRule>
    <cfRule type="expression" dxfId="1190" priority="14" stopIfTrue="1">
      <formula>AF48=CODE1</formula>
    </cfRule>
  </conditionalFormatting>
  <conditionalFormatting sqref="AF48">
    <cfRule type="expression" dxfId="1189" priority="10" stopIfTrue="1">
      <formula>AF48=CODE2</formula>
    </cfRule>
  </conditionalFormatting>
  <conditionalFormatting sqref="AF48">
    <cfRule type="expression" dxfId="1188" priority="6" stopIfTrue="1">
      <formula>AF48=Code5</formula>
    </cfRule>
    <cfRule type="expression" dxfId="1187" priority="7" stopIfTrue="1">
      <formula>AF48=Code4</formula>
    </cfRule>
    <cfRule type="expression" dxfId="1186" priority="8" stopIfTrue="1">
      <formula>AF48=Code3</formula>
    </cfRule>
    <cfRule type="expression" dxfId="1185" priority="9" stopIfTrue="1">
      <formula>AF48=CODE1</formula>
    </cfRule>
  </conditionalFormatting>
  <conditionalFormatting sqref="AF48">
    <cfRule type="expression" dxfId="1184" priority="5" stopIfTrue="1">
      <formula>AF48=CODE2</formula>
    </cfRule>
  </conditionalFormatting>
  <conditionalFormatting sqref="AF48">
    <cfRule type="expression" dxfId="1183" priority="1" stopIfTrue="1">
      <formula>AF48=Code5</formula>
    </cfRule>
    <cfRule type="expression" dxfId="1182" priority="2" stopIfTrue="1">
      <formula>AF48=Code4</formula>
    </cfRule>
    <cfRule type="expression" dxfId="1181" priority="3" stopIfTrue="1">
      <formula>AF48=Code3</formula>
    </cfRule>
    <cfRule type="expression" dxfId="1180" priority="4" stopIfTrue="1">
      <formula>AF48=CODE1</formula>
    </cfRule>
  </conditionalFormatting>
  <dataValidations count="1">
    <dataValidation type="list" errorStyle="warning" allowBlank="1" showInputMessage="1" showErrorMessage="1" errorTitle="Whoops!" error="The Student ID you entered isn't on the Student List sheet. You can click Yes to use what you entered but that Student ID won't be available on the Student Attendance Report sheet." sqref="A7 A9:A10 A12:A16 A18:A22 A24:A48">
      <formula1>IDÉtudiant</formula1>
    </dataValidation>
  </dataValidations>
  <printOptions horizontalCentered="1"/>
  <pageMargins left="0.5" right="0.5" top="0.75" bottom="0.75" header="0.3" footer="0.3"/>
  <pageSetup scale="56" fitToHeight="0" orientation="landscape" verticalDpi="200" r:id="rId1"/>
  <ignoredErrors>
    <ignoredError sqref="B7:B39 B40:B41 B46:B48 B45 AI45:AM45 B42:B44 AI43:AM44 AI46:AM48 AI40:AM41 D40:D41 D45:J45 D43:J44 D46:J48 AI42:AM42 D42" unlockedFormula="1"/>
    <ignoredError sqref="D11 D36 D34 D35 D27 D25:D26 D15 D13 D14 D18 D16 D17 D23 D19 D20 D30 D28 D29 D33 D31 D32 D39 D37 D38 D12 D21 D24 W35:Y35 W34:Y34 K35 K34 K9:Y9 K36:Y36 V34 V35 D10 D22 AF9 K45:Y45 AF34:AF36" formula="1"/>
    <ignoredError sqref="Z45:AC45 K46:AC48 K43:AC44" formula="1" unlockedFormula="1"/>
  </ignoredErrors>
  <legacyDrawing r:id="rId2"/>
  <extLst>
    <ext xmlns:x14="http://schemas.microsoft.com/office/spreadsheetml/2009/9/main" uri="{78C0D931-6437-407d-A8EE-F0AAD7539E65}">
      <x14:conditionalFormattings>
        <x14:conditionalFormatting xmlns:xm="http://schemas.microsoft.com/office/excel/2006/main">
          <x14:cfRule type="dataBar" id="{6EA17848-2AAC-40C7-98F3-52AFCDA9173D}">
            <x14:dataBar minLength="0" maxLength="100" border="1" negativeBarBorderColorSameAsPositive="0">
              <x14:cfvo type="autoMin"/>
              <x14:cfvo type="num">
                <xm:f>31</xm:f>
              </x14:cfvo>
              <x14:borderColor theme="4"/>
              <x14:negativeFillColor rgb="FFFF0000"/>
              <x14:negativeBorderColor rgb="FFFF0000"/>
              <x14:axisColor rgb="FF000000"/>
            </x14:dataBar>
          </x14:cfRule>
          <xm:sqref>#REF!</xm:sqref>
        </x14:conditionalFormatting>
      </x14:conditionalFormattings>
    </ext>
  </extLst>
</worksheet>
</file>

<file path=xl/worksheets/sheet3.xml><?xml version="1.0" encoding="utf-8"?>
<worksheet xmlns="http://schemas.openxmlformats.org/spreadsheetml/2006/main" xmlns:r="http://schemas.openxmlformats.org/officeDocument/2006/relationships">
  <sheetPr codeName="Feuil1">
    <tabColor theme="4"/>
    <pageSetUpPr fitToPage="1"/>
  </sheetPr>
  <dimension ref="A1:AM353"/>
  <sheetViews>
    <sheetView showGridLines="0" zoomScaleNormal="100" workbookViewId="0">
      <pane xSplit="3" ySplit="6" topLeftCell="D35" activePane="bottomRight" state="frozen"/>
      <selection activeCell="AI38" sqref="AI38:AI39"/>
      <selection pane="topRight" activeCell="AI38" sqref="AI38:AI39"/>
      <selection pane="bottomLeft" activeCell="AI38" sqref="AI38:AI39"/>
      <selection pane="bottomRight" activeCell="D7" sqref="D7:D48"/>
    </sheetView>
  </sheetViews>
  <sheetFormatPr baseColWidth="10" defaultColWidth="9.140625" defaultRowHeight="15" customHeight="1"/>
  <cols>
    <col min="1" max="1" width="10.140625" style="7" bestFit="1" customWidth="1"/>
    <col min="2" max="2" width="27.7109375" style="7" bestFit="1" customWidth="1"/>
    <col min="3" max="3" width="18.140625" style="49" bestFit="1" customWidth="1"/>
    <col min="4" max="7" width="5" style="6" customWidth="1"/>
    <col min="8" max="8" width="5.7109375" style="6" bestFit="1" customWidth="1"/>
    <col min="9" max="34" width="5" style="6" customWidth="1"/>
    <col min="35" max="35" width="4.7109375" style="5" customWidth="1"/>
    <col min="36" max="36" width="4.7109375" style="6" customWidth="1"/>
    <col min="37" max="37" width="8" style="7" bestFit="1" customWidth="1"/>
    <col min="38" max="39" width="8" style="7" customWidth="1"/>
    <col min="40" max="16384" width="9.140625" style="7"/>
  </cols>
  <sheetData>
    <row r="1" spans="1:39" s="1" customFormat="1" ht="42" customHeight="1">
      <c r="A1" s="17"/>
      <c r="B1" s="17"/>
      <c r="C1" s="17"/>
      <c r="D1" s="38" t="s">
        <v>32</v>
      </c>
      <c r="E1" s="15"/>
      <c r="F1" s="15"/>
      <c r="G1" s="15"/>
      <c r="H1" s="15"/>
      <c r="I1" s="15"/>
      <c r="J1" s="15"/>
      <c r="K1" s="15"/>
      <c r="L1" s="15"/>
      <c r="M1" s="15"/>
      <c r="N1" s="15"/>
      <c r="O1" s="15"/>
      <c r="P1" s="15"/>
      <c r="Q1" s="15"/>
      <c r="R1" s="15"/>
      <c r="S1" s="15"/>
      <c r="T1" s="15"/>
      <c r="U1" s="15"/>
      <c r="V1" s="15"/>
      <c r="W1" s="15"/>
      <c r="X1" s="15"/>
      <c r="Y1" s="15"/>
      <c r="Z1" s="15"/>
      <c r="AA1" s="15"/>
      <c r="AB1" s="15"/>
      <c r="AC1" s="14"/>
      <c r="AD1" s="14"/>
      <c r="AE1" s="14"/>
      <c r="AF1" s="14"/>
      <c r="AG1" s="16"/>
      <c r="AH1" s="14"/>
      <c r="AI1" s="14"/>
      <c r="AJ1" s="156">
        <v>2017</v>
      </c>
      <c r="AK1" s="156"/>
      <c r="AL1" s="156"/>
      <c r="AM1" s="156"/>
    </row>
    <row r="2" spans="1:39" customFormat="1" ht="13.5">
      <c r="C2" s="48"/>
    </row>
    <row r="3" spans="1:39" s="10" customFormat="1" ht="12.75" customHeight="1" thickBot="1">
      <c r="C3" s="18" t="s">
        <v>16</v>
      </c>
      <c r="D3" s="27"/>
      <c r="E3" s="27"/>
      <c r="F3" s="20"/>
      <c r="H3" s="50" t="s">
        <v>0</v>
      </c>
      <c r="I3" s="19" t="s">
        <v>9</v>
      </c>
      <c r="L3" s="51" t="s">
        <v>53</v>
      </c>
      <c r="M3" s="19" t="s">
        <v>55</v>
      </c>
      <c r="W3"/>
      <c r="X3"/>
      <c r="Y3"/>
      <c r="AD3" s="9"/>
      <c r="AE3" s="9"/>
      <c r="AH3" s="11"/>
      <c r="AI3" s="12"/>
      <c r="AK3" s="13"/>
      <c r="AL3" s="13"/>
    </row>
    <row r="4" spans="1:39" customFormat="1" ht="16.5" customHeight="1" thickTop="1" thickBot="1">
      <c r="C4" s="58" t="s">
        <v>57</v>
      </c>
      <c r="D4" s="157">
        <f>WEEKNUM(E6)</f>
        <v>44</v>
      </c>
      <c r="E4" s="157"/>
      <c r="F4" s="157"/>
      <c r="G4" s="157"/>
      <c r="H4" s="157"/>
      <c r="I4" s="157">
        <f>WEEKNUM(L6)</f>
        <v>45</v>
      </c>
      <c r="J4" s="157"/>
      <c r="K4" s="157"/>
      <c r="L4" s="157"/>
      <c r="M4" s="157"/>
      <c r="N4" s="157"/>
      <c r="O4" s="157"/>
      <c r="P4" s="157">
        <f>WEEKNUM(S6)</f>
        <v>46</v>
      </c>
      <c r="Q4" s="157"/>
      <c r="R4" s="157"/>
      <c r="S4" s="157"/>
      <c r="T4" s="157"/>
      <c r="U4" s="157"/>
      <c r="V4" s="157"/>
      <c r="W4" s="157">
        <f>WEEKNUM(Z6)</f>
        <v>47</v>
      </c>
      <c r="X4" s="157"/>
      <c r="Y4" s="157"/>
      <c r="Z4" s="157"/>
      <c r="AA4" s="157"/>
      <c r="AB4" s="157"/>
      <c r="AC4" s="157"/>
      <c r="AD4" s="157">
        <f>WEEKNUM(AG6)</f>
        <v>48</v>
      </c>
      <c r="AE4" s="157"/>
      <c r="AF4" s="157"/>
      <c r="AG4" s="157"/>
      <c r="AH4" s="157"/>
      <c r="AI4" s="12"/>
      <c r="AJ4" s="10"/>
      <c r="AK4" s="13"/>
      <c r="AL4" s="13"/>
      <c r="AM4" s="10"/>
    </row>
    <row r="5" spans="1:39" s="2" customFormat="1" ht="18" customHeight="1" thickTop="1" thickBot="1">
      <c r="B5" s="39">
        <f>DATE(AnnéeCivile,11,1)</f>
        <v>43040</v>
      </c>
      <c r="C5" s="72"/>
      <c r="D5" s="61">
        <f>D6</f>
        <v>2132</v>
      </c>
      <c r="E5" s="59">
        <f>E6</f>
        <v>2133</v>
      </c>
      <c r="F5" s="59">
        <f t="shared" ref="F5:AH5" si="0">F6</f>
        <v>2134</v>
      </c>
      <c r="G5" s="59">
        <f t="shared" si="0"/>
        <v>2135</v>
      </c>
      <c r="H5" s="62">
        <f t="shared" si="0"/>
        <v>2136</v>
      </c>
      <c r="I5" s="61">
        <f t="shared" si="0"/>
        <v>2137</v>
      </c>
      <c r="J5" s="59">
        <f t="shared" si="0"/>
        <v>2138</v>
      </c>
      <c r="K5" s="59">
        <f t="shared" si="0"/>
        <v>2139</v>
      </c>
      <c r="L5" s="59">
        <f t="shared" si="0"/>
        <v>2140</v>
      </c>
      <c r="M5" s="59">
        <f t="shared" si="0"/>
        <v>2141</v>
      </c>
      <c r="N5" s="59">
        <f t="shared" si="0"/>
        <v>2142</v>
      </c>
      <c r="O5" s="62">
        <f t="shared" si="0"/>
        <v>2143</v>
      </c>
      <c r="P5" s="61">
        <f t="shared" si="0"/>
        <v>2144</v>
      </c>
      <c r="Q5" s="59">
        <f t="shared" si="0"/>
        <v>2145</v>
      </c>
      <c r="R5" s="59">
        <f t="shared" si="0"/>
        <v>2146</v>
      </c>
      <c r="S5" s="59">
        <f t="shared" si="0"/>
        <v>2147</v>
      </c>
      <c r="T5" s="59">
        <f t="shared" si="0"/>
        <v>2148</v>
      </c>
      <c r="U5" s="59">
        <f t="shared" si="0"/>
        <v>2149</v>
      </c>
      <c r="V5" s="62">
        <f t="shared" si="0"/>
        <v>2150</v>
      </c>
      <c r="W5" s="61">
        <f t="shared" si="0"/>
        <v>2151</v>
      </c>
      <c r="X5" s="59">
        <f t="shared" si="0"/>
        <v>2152</v>
      </c>
      <c r="Y5" s="59">
        <f t="shared" si="0"/>
        <v>2153</v>
      </c>
      <c r="Z5" s="59">
        <f t="shared" si="0"/>
        <v>2154</v>
      </c>
      <c r="AA5" s="59">
        <f t="shared" si="0"/>
        <v>2155</v>
      </c>
      <c r="AB5" s="59">
        <f t="shared" si="0"/>
        <v>2156</v>
      </c>
      <c r="AC5" s="62">
        <f t="shared" si="0"/>
        <v>2157</v>
      </c>
      <c r="AD5" s="61">
        <f t="shared" si="0"/>
        <v>2158</v>
      </c>
      <c r="AE5" s="59">
        <f t="shared" si="0"/>
        <v>2159</v>
      </c>
      <c r="AF5" s="59">
        <f t="shared" si="0"/>
        <v>2160</v>
      </c>
      <c r="AG5" s="59">
        <f t="shared" si="0"/>
        <v>2161</v>
      </c>
      <c r="AH5" s="62" t="str">
        <f t="shared" si="0"/>
        <v/>
      </c>
      <c r="AI5" s="148" t="s">
        <v>2</v>
      </c>
      <c r="AJ5" s="149"/>
      <c r="AK5" s="149"/>
      <c r="AL5" s="149"/>
      <c r="AM5" s="150"/>
    </row>
    <row r="6" spans="1:39" s="3" customFormat="1" ht="14.25" customHeight="1" thickTop="1" thickBot="1">
      <c r="A6" s="42" t="s">
        <v>1</v>
      </c>
      <c r="B6" s="47" t="s">
        <v>33</v>
      </c>
      <c r="C6" s="73"/>
      <c r="D6" s="76">
        <f>DATE(YEAR(AJ1),MONTH(B5),1)</f>
        <v>2132</v>
      </c>
      <c r="E6" s="68">
        <f>IF(D6="","",IF(MONTH(D6+1)&lt;&gt;MONTH(D6),"",D6+1))</f>
        <v>2133</v>
      </c>
      <c r="F6" s="68">
        <f t="shared" ref="F6:U6" si="1">IF(E6="","",IF(MONTH(E6+1)&lt;&gt;MONTH(E6),"",E6+1))</f>
        <v>2134</v>
      </c>
      <c r="G6" s="68">
        <f t="shared" si="1"/>
        <v>2135</v>
      </c>
      <c r="H6" s="77">
        <f t="shared" si="1"/>
        <v>2136</v>
      </c>
      <c r="I6" s="76">
        <f t="shared" si="1"/>
        <v>2137</v>
      </c>
      <c r="J6" s="68">
        <f t="shared" si="1"/>
        <v>2138</v>
      </c>
      <c r="K6" s="68">
        <f t="shared" si="1"/>
        <v>2139</v>
      </c>
      <c r="L6" s="68">
        <f t="shared" si="1"/>
        <v>2140</v>
      </c>
      <c r="M6" s="68">
        <f t="shared" si="1"/>
        <v>2141</v>
      </c>
      <c r="N6" s="68">
        <f t="shared" si="1"/>
        <v>2142</v>
      </c>
      <c r="O6" s="77">
        <f t="shared" si="1"/>
        <v>2143</v>
      </c>
      <c r="P6" s="76">
        <f t="shared" si="1"/>
        <v>2144</v>
      </c>
      <c r="Q6" s="68">
        <f t="shared" si="1"/>
        <v>2145</v>
      </c>
      <c r="R6" s="68">
        <f t="shared" si="1"/>
        <v>2146</v>
      </c>
      <c r="S6" s="68">
        <f t="shared" si="1"/>
        <v>2147</v>
      </c>
      <c r="T6" s="68">
        <f t="shared" si="1"/>
        <v>2148</v>
      </c>
      <c r="U6" s="68">
        <f t="shared" si="1"/>
        <v>2149</v>
      </c>
      <c r="V6" s="77">
        <f t="shared" ref="V6:AH6" si="2">IF(U6="","",IF(MONTH(U6+1)&lt;&gt;MONTH(U6),"",U6+1))</f>
        <v>2150</v>
      </c>
      <c r="W6" s="76">
        <f t="shared" si="2"/>
        <v>2151</v>
      </c>
      <c r="X6" s="68">
        <f t="shared" si="2"/>
        <v>2152</v>
      </c>
      <c r="Y6" s="68">
        <f t="shared" si="2"/>
        <v>2153</v>
      </c>
      <c r="Z6" s="68">
        <f t="shared" si="2"/>
        <v>2154</v>
      </c>
      <c r="AA6" s="68">
        <f t="shared" si="2"/>
        <v>2155</v>
      </c>
      <c r="AB6" s="68">
        <f t="shared" si="2"/>
        <v>2156</v>
      </c>
      <c r="AC6" s="77">
        <f t="shared" si="2"/>
        <v>2157</v>
      </c>
      <c r="AD6" s="76">
        <f t="shared" si="2"/>
        <v>2158</v>
      </c>
      <c r="AE6" s="68">
        <f t="shared" si="2"/>
        <v>2159</v>
      </c>
      <c r="AF6" s="68">
        <f t="shared" si="2"/>
        <v>2160</v>
      </c>
      <c r="AG6" s="68">
        <f t="shared" si="2"/>
        <v>2161</v>
      </c>
      <c r="AH6" s="77" t="str">
        <f t="shared" si="2"/>
        <v/>
      </c>
      <c r="AI6" s="158" t="s">
        <v>63</v>
      </c>
      <c r="AJ6" s="159"/>
      <c r="AK6" s="124" t="s">
        <v>64</v>
      </c>
      <c r="AL6" s="124" t="s">
        <v>71</v>
      </c>
      <c r="AM6" s="125" t="s">
        <v>54</v>
      </c>
    </row>
    <row r="7" spans="1:39" s="3" customFormat="1" ht="16.5" customHeight="1" thickTop="1" thickBot="1">
      <c r="A7" s="135" t="s">
        <v>11</v>
      </c>
      <c r="B7" s="135" t="str">
        <f>IFERROR(VLOOKUP('Liste des employer'!B4,Listeemployer[],16,FALSE),"")</f>
        <v>x x</v>
      </c>
      <c r="C7" s="131" t="s">
        <v>10</v>
      </c>
      <c r="D7" s="109"/>
      <c r="E7" s="110"/>
      <c r="F7" s="110"/>
      <c r="G7" s="110"/>
      <c r="H7" s="111"/>
      <c r="I7" s="109"/>
      <c r="J7" s="110"/>
      <c r="K7" s="110"/>
      <c r="L7" s="110"/>
      <c r="M7" s="110"/>
      <c r="N7" s="110"/>
      <c r="O7" s="111"/>
      <c r="P7" s="109"/>
      <c r="Q7" s="110"/>
      <c r="R7" s="110"/>
      <c r="S7" s="110"/>
      <c r="T7" s="110"/>
      <c r="U7" s="110"/>
      <c r="V7" s="111"/>
      <c r="W7" s="109"/>
      <c r="X7" s="110"/>
      <c r="Y7" s="110"/>
      <c r="Z7" s="110"/>
      <c r="AA7" s="110"/>
      <c r="AB7" s="110"/>
      <c r="AC7" s="111"/>
      <c r="AD7" s="109"/>
      <c r="AE7" s="110"/>
      <c r="AF7" s="110"/>
      <c r="AG7" s="110"/>
      <c r="AH7" s="112"/>
      <c r="AI7" s="153">
        <f>COUNTIF(Novembre!$D7:$AH7,CODE1)</f>
        <v>0</v>
      </c>
      <c r="AJ7" s="136"/>
      <c r="AK7" s="139">
        <f>SUM(D9:AH9)</f>
        <v>0</v>
      </c>
      <c r="AL7" s="139">
        <f>SUM(H9,O9,V9,AC9,AM7)</f>
        <v>0</v>
      </c>
      <c r="AM7" s="142">
        <f>COUNTIF(Novembre!$D7:$AH7,CODE2)</f>
        <v>0</v>
      </c>
    </row>
    <row r="8" spans="1:39" s="3" customFormat="1" ht="16.5" customHeight="1" thickTop="1" thickBot="1">
      <c r="A8" s="135"/>
      <c r="B8" s="135"/>
      <c r="C8" s="131" t="s">
        <v>66</v>
      </c>
      <c r="D8" s="63"/>
      <c r="E8" s="56"/>
      <c r="F8" s="56"/>
      <c r="G8" s="56"/>
      <c r="H8" s="113"/>
      <c r="I8" s="63"/>
      <c r="J8" s="56"/>
      <c r="K8" s="56"/>
      <c r="L8" s="56"/>
      <c r="M8" s="56"/>
      <c r="N8" s="56"/>
      <c r="O8" s="113"/>
      <c r="P8" s="63"/>
      <c r="Q8" s="56"/>
      <c r="R8" s="56"/>
      <c r="S8" s="56"/>
      <c r="T8" s="56"/>
      <c r="U8" s="56"/>
      <c r="V8" s="113"/>
      <c r="W8" s="63"/>
      <c r="X8" s="56"/>
      <c r="Y8" s="56"/>
      <c r="Z8" s="56"/>
      <c r="AA8" s="56"/>
      <c r="AB8" s="56"/>
      <c r="AC8" s="113"/>
      <c r="AD8" s="63"/>
      <c r="AE8" s="56"/>
      <c r="AF8" s="56"/>
      <c r="AG8" s="56"/>
      <c r="AH8" s="74"/>
      <c r="AI8" s="154"/>
      <c r="AJ8" s="137"/>
      <c r="AK8" s="140"/>
      <c r="AL8" s="140"/>
      <c r="AM8" s="143"/>
    </row>
    <row r="9" spans="1:39" s="4" customFormat="1" ht="16.5" customHeight="1" thickTop="1" thickBot="1">
      <c r="A9" s="57" t="s">
        <v>40</v>
      </c>
      <c r="B9" s="135"/>
      <c r="C9" s="131" t="s">
        <v>67</v>
      </c>
      <c r="D9" s="121">
        <f t="shared" ref="D9:E9" si="3">IF(18&lt;=D8,IF((D8-18)&lt;=18,D8-18,IF((D8-18)&gt;18,18,0)),0)-IF((D8&gt;0),IF(D8&gt;18,0,18-D8))</f>
        <v>0</v>
      </c>
      <c r="E9" s="121">
        <f t="shared" si="3"/>
        <v>0</v>
      </c>
      <c r="F9" s="121">
        <f t="shared" ref="F9" si="4">IF(18&lt;=F8,IF((F8-18)&lt;=18,F8-18,IF((F8-18)&gt;18,18,0)),0)-IF((F8&gt;0),IF(F8&gt;18,0,18-F8))</f>
        <v>0</v>
      </c>
      <c r="G9" s="121">
        <f t="shared" ref="G9" si="5">IF(18&lt;=G8,IF((G8-18)&lt;=18,G8-18,IF((G8-18)&gt;18,18,0)),0)-IF((G8&gt;0),IF(G8&gt;18,0,18-G8))</f>
        <v>0</v>
      </c>
      <c r="H9" s="105">
        <f>IF(8&lt;=H8,IF((H8-8)&lt;=8,H8-8,IF((H8-0)&gt;8,8,0)),0)</f>
        <v>0</v>
      </c>
      <c r="I9" s="121">
        <f t="shared" ref="I9" si="6">IF(18&lt;=I8,IF((I8-18)&lt;=18,I8-18,IF((I8-18)&gt;18,18,0)),0)-IF((I8&gt;0),IF(I8&gt;18,0,18-I8))</f>
        <v>0</v>
      </c>
      <c r="J9" s="121">
        <f t="shared" ref="J9" si="7">IF(18&lt;=J8,IF((J8-18)&lt;=18,J8-18,IF((J8-18)&gt;18,18,0)),0)-IF((J8&gt;0),IF(J8&gt;18,0,18-J8))</f>
        <v>0</v>
      </c>
      <c r="K9" s="121">
        <f t="shared" ref="K9" si="8">IF(18&lt;=K8,IF((K8-18)&lt;=18,K8-18,IF((K8-18)&gt;18,18,0)),0)-IF((K8&gt;0),IF(K8&gt;18,0,18-K8))</f>
        <v>0</v>
      </c>
      <c r="L9" s="121">
        <f t="shared" ref="L9" si="9">IF(18&lt;=L8,IF((L8-18)&lt;=18,L8-18,IF((L8-18)&gt;18,18,0)),0)-IF((L8&gt;0),IF(L8&gt;18,0,18-L8))</f>
        <v>0</v>
      </c>
      <c r="M9" s="121">
        <f t="shared" ref="M9" si="10">IF(18&lt;=M8,IF((M8-18)&lt;=18,M8-18,IF((M8-18)&gt;18,18,0)),0)-IF((M8&gt;0),IF(M8&gt;18,0,18-M8))</f>
        <v>0</v>
      </c>
      <c r="N9" s="121">
        <f t="shared" ref="N9" si="11">IF(18&lt;=N8,IF((N8-18)&lt;=18,N8-18,IF((N8-18)&gt;18,18,0)),0)-IF((N8&gt;0),IF(N8&gt;18,0,18-N8))</f>
        <v>0</v>
      </c>
      <c r="O9" s="105">
        <f>IF(8&lt;=O8,IF((O8-8)&lt;=8,O8-8,IF((O8-0)&gt;8,8,0)),0)</f>
        <v>0</v>
      </c>
      <c r="P9" s="121">
        <f t="shared" ref="P9" si="12">IF(18&lt;=P8,IF((P8-18)&lt;=18,P8-18,IF((P8-18)&gt;18,18,0)),0)-IF((P8&gt;0),IF(P8&gt;18,0,18-P8))</f>
        <v>0</v>
      </c>
      <c r="Q9" s="121">
        <f t="shared" ref="Q9" si="13">IF(18&lt;=Q8,IF((Q8-18)&lt;=18,Q8-18,IF((Q8-18)&gt;18,18,0)),0)-IF((Q8&gt;0),IF(Q8&gt;18,0,18-Q8))</f>
        <v>0</v>
      </c>
      <c r="R9" s="121">
        <f t="shared" ref="R9" si="14">IF(18&lt;=R8,IF((R8-18)&lt;=18,R8-18,IF((R8-18)&gt;18,18,0)),0)-IF((R8&gt;0),IF(R8&gt;18,0,18-R8))</f>
        <v>0</v>
      </c>
      <c r="S9" s="121">
        <f t="shared" ref="S9" si="15">IF(18&lt;=S8,IF((S8-18)&lt;=18,S8-18,IF((S8-18)&gt;18,18,0)),0)-IF((S8&gt;0),IF(S8&gt;18,0,18-S8))</f>
        <v>0</v>
      </c>
      <c r="T9" s="121">
        <f t="shared" ref="T9" si="16">IF(18&lt;=T8,IF((T8-18)&lt;=18,T8-18,IF((T8-18)&gt;18,18,0)),0)-IF((T8&gt;0),IF(T8&gt;18,0,18-T8))</f>
        <v>0</v>
      </c>
      <c r="U9" s="121">
        <f t="shared" ref="U9" si="17">IF(18&lt;=U8,IF((U8-18)&lt;=18,U8-18,IF((U8-18)&gt;18,18,0)),0)-IF((U8&gt;0),IF(U8&gt;18,0,18-U8))</f>
        <v>0</v>
      </c>
      <c r="V9" s="105">
        <f>IF(8&lt;=V8,IF((V8-8)&lt;=8,V8-8,IF((V8-0)&gt;8,8,0)),0)</f>
        <v>0</v>
      </c>
      <c r="W9" s="121">
        <f t="shared" ref="W9" si="18">IF(18&lt;=W8,IF((W8-18)&lt;=18,W8-18,IF((W8-18)&gt;18,18,0)),0)-IF((W8&gt;0),IF(W8&gt;18,0,18-W8))</f>
        <v>0</v>
      </c>
      <c r="X9" s="121">
        <f t="shared" ref="X9" si="19">IF(18&lt;=X8,IF((X8-18)&lt;=18,X8-18,IF((X8-18)&gt;18,18,0)),0)-IF((X8&gt;0),IF(X8&gt;18,0,18-X8))</f>
        <v>0</v>
      </c>
      <c r="Y9" s="121">
        <f t="shared" ref="Y9" si="20">IF(18&lt;=Y8,IF((Y8-18)&lt;=18,Y8-18,IF((Y8-18)&gt;18,18,0)),0)-IF((Y8&gt;0),IF(Y8&gt;18,0,18-Y8))</f>
        <v>0</v>
      </c>
      <c r="Z9" s="121">
        <f t="shared" ref="Z9" si="21">IF(18&lt;=Z8,IF((Z8-18)&lt;=18,Z8-18,IF((Z8-18)&gt;18,18,0)),0)-IF((Z8&gt;0),IF(Z8&gt;18,0,18-Z8))</f>
        <v>0</v>
      </c>
      <c r="AA9" s="121">
        <f t="shared" ref="AA9" si="22">IF(18&lt;=AA8,IF((AA8-18)&lt;=18,AA8-18,IF((AA8-18)&gt;18,18,0)),0)-IF((AA8&gt;0),IF(AA8&gt;18,0,18-AA8))</f>
        <v>0</v>
      </c>
      <c r="AB9" s="121">
        <f t="shared" ref="AB9" si="23">IF(18&lt;=AB8,IF((AB8-18)&lt;=18,AB8-18,IF((AB8-18)&gt;18,18,0)),0)-IF((AB8&gt;0),IF(AB8&gt;18,0,18-AB8))</f>
        <v>0</v>
      </c>
      <c r="AC9" s="105">
        <f>IF(8&lt;=AC8,IF((AC8-8)&lt;=8,AC8-8,IF((AC8-0)&gt;8,8,0)),0)</f>
        <v>0</v>
      </c>
      <c r="AD9" s="122">
        <f t="shared" ref="AD9" si="24">IF(18&lt;=AD8,IF((AD8-18)&lt;=18,AD8-18,IF((AD8-18)&gt;18,18,0)),0)-IF((AD8&gt;0),IF(AD8&gt;18,0,18-AD8))</f>
        <v>0</v>
      </c>
      <c r="AE9" s="121">
        <f t="shared" ref="AE9" si="25">IF(18&lt;=AE8,IF((AE8-18)&lt;=18,AE8-18,IF((AE8-18)&gt;18,18,0)),0)-IF((AE8&gt;0),IF(AE8&gt;18,0,18-AE8))</f>
        <v>0</v>
      </c>
      <c r="AF9" s="121">
        <f t="shared" ref="AF9" si="26">IF(18&lt;=AF8,IF((AF8-18)&lt;=18,AF8-18,IF((AF8-18)&gt;18,18,0)),0)-IF((AF8&gt;0),IF(AF8&gt;18,0,18-AF8))</f>
        <v>0</v>
      </c>
      <c r="AG9" s="121">
        <f t="shared" ref="AG9:AH9" si="27">IF(18&lt;=AG8,IF((AG8-18)&lt;=18,AG8-18,IF((AG8-18)&gt;18,18,0)),0)-IF((AG8&gt;0),IF(AG8&gt;18,0,18-AG8))</f>
        <v>0</v>
      </c>
      <c r="AH9" s="123">
        <f t="shared" si="27"/>
        <v>0</v>
      </c>
      <c r="AI9" s="155"/>
      <c r="AJ9" s="138"/>
      <c r="AK9" s="141"/>
      <c r="AL9" s="141"/>
      <c r="AM9" s="144"/>
    </row>
    <row r="10" spans="1:39" ht="16.5" customHeight="1" thickTop="1" thickBot="1">
      <c r="A10" s="135" t="s">
        <v>12</v>
      </c>
      <c r="B10" s="135" t="str">
        <f>IFERROR(VLOOKUP('Liste des employer'!B5,Listeemployer[],16,FALSE),"")</f>
        <v>y y</v>
      </c>
      <c r="C10" s="131" t="s">
        <v>10</v>
      </c>
      <c r="D10" s="109"/>
      <c r="E10" s="110"/>
      <c r="F10" s="110"/>
      <c r="G10" s="110"/>
      <c r="H10" s="111"/>
      <c r="I10" s="109"/>
      <c r="J10" s="110"/>
      <c r="K10" s="110"/>
      <c r="L10" s="110"/>
      <c r="M10" s="110"/>
      <c r="N10" s="110"/>
      <c r="O10" s="111"/>
      <c r="P10" s="109"/>
      <c r="Q10" s="110"/>
      <c r="R10" s="110"/>
      <c r="S10" s="110"/>
      <c r="T10" s="110"/>
      <c r="U10" s="110"/>
      <c r="V10" s="111"/>
      <c r="W10" s="109"/>
      <c r="X10" s="110"/>
      <c r="Y10" s="110"/>
      <c r="Z10" s="110"/>
      <c r="AA10" s="110"/>
      <c r="AB10" s="110"/>
      <c r="AC10" s="111"/>
      <c r="AD10" s="109"/>
      <c r="AE10" s="110"/>
      <c r="AF10" s="110"/>
      <c r="AG10" s="110"/>
      <c r="AH10" s="112"/>
      <c r="AI10" s="136">
        <f>COUNTIF(Novembre!$D10:$AH10,CODE1)</f>
        <v>0</v>
      </c>
      <c r="AJ10" s="136"/>
      <c r="AK10" s="139">
        <f>SUM(D12:AH12)-SUM(H12,O12,V12,AC12,AM10)</f>
        <v>0</v>
      </c>
      <c r="AL10" s="139">
        <f t="shared" ref="AL10" si="28">SUM(H12,O12,V12,AC12,AM10)</f>
        <v>0</v>
      </c>
      <c r="AM10" s="142">
        <f>COUNTIF(Novembre!$D10:$AH10,CODE2)</f>
        <v>0</v>
      </c>
    </row>
    <row r="11" spans="1:39" ht="16.5" customHeight="1" thickTop="1" thickBot="1">
      <c r="A11" s="135"/>
      <c r="B11" s="135"/>
      <c r="C11" s="131" t="s">
        <v>66</v>
      </c>
      <c r="D11" s="63"/>
      <c r="E11" s="56"/>
      <c r="F11" s="56"/>
      <c r="G11" s="56"/>
      <c r="H11" s="113"/>
      <c r="I11" s="63"/>
      <c r="J11" s="56"/>
      <c r="K11" s="56"/>
      <c r="L11" s="56"/>
      <c r="M11" s="56"/>
      <c r="N11" s="56"/>
      <c r="O11" s="113"/>
      <c r="P11" s="63"/>
      <c r="Q11" s="56"/>
      <c r="R11" s="56"/>
      <c r="S11" s="56"/>
      <c r="T11" s="56"/>
      <c r="U11" s="56"/>
      <c r="V11" s="113"/>
      <c r="W11" s="63"/>
      <c r="X11" s="56"/>
      <c r="Y11" s="56"/>
      <c r="Z11" s="56"/>
      <c r="AA11" s="56"/>
      <c r="AB11" s="56"/>
      <c r="AC11" s="113"/>
      <c r="AD11" s="63"/>
      <c r="AE11" s="56"/>
      <c r="AF11" s="56"/>
      <c r="AG11" s="56"/>
      <c r="AH11" s="74"/>
      <c r="AI11" s="137"/>
      <c r="AJ11" s="137"/>
      <c r="AK11" s="140"/>
      <c r="AL11" s="140"/>
      <c r="AM11" s="143"/>
    </row>
    <row r="12" spans="1:39" ht="16.5" customHeight="1" thickTop="1" thickBot="1">
      <c r="A12" s="57" t="s">
        <v>41</v>
      </c>
      <c r="B12" s="135"/>
      <c r="C12" s="131" t="s">
        <v>67</v>
      </c>
      <c r="D12" s="121">
        <f t="shared" ref="D12" si="29">IF(18&lt;=D11,IF((D11-18)&lt;=18,D11-18,IF((D11-18)&gt;18,18,0)),0)-IF((D11&gt;0),IF(D11&gt;18,0,18-D11))</f>
        <v>0</v>
      </c>
      <c r="E12" s="121">
        <f t="shared" ref="E12" si="30">IF(18&lt;=E11,IF((E11-18)&lt;=18,E11-18,IF((E11-18)&gt;18,18,0)),0)-IF((E11&gt;0),IF(E11&gt;18,0,18-E11))</f>
        <v>0</v>
      </c>
      <c r="F12" s="121">
        <f t="shared" ref="F12" si="31">IF(18&lt;=F11,IF((F11-18)&lt;=18,F11-18,IF((F11-18)&gt;18,18,0)),0)-IF((F11&gt;0),IF(F11&gt;18,0,18-F11))</f>
        <v>0</v>
      </c>
      <c r="G12" s="121">
        <f t="shared" ref="G12" si="32">IF(18&lt;=G11,IF((G11-18)&lt;=18,G11-18,IF((G11-18)&gt;18,18,0)),0)-IF((G11&gt;0),IF(G11&gt;18,0,18-G11))</f>
        <v>0</v>
      </c>
      <c r="H12" s="105">
        <f t="shared" ref="H12" si="33">IF(8&lt;=H11,IF((H11-8)&lt;=8,H11-8,IF((H11-0)&gt;8,8,0)),0)</f>
        <v>0</v>
      </c>
      <c r="I12" s="121">
        <f t="shared" ref="I12" si="34">IF(18&lt;=I11,IF((I11-18)&lt;=18,I11-18,IF((I11-18)&gt;18,18,0)),0)-IF((I11&gt;0),IF(I11&gt;18,0,18-I11))</f>
        <v>0</v>
      </c>
      <c r="J12" s="121">
        <f t="shared" ref="J12" si="35">IF(18&lt;=J11,IF((J11-18)&lt;=18,J11-18,IF((J11-18)&gt;18,18,0)),0)-IF((J11&gt;0),IF(J11&gt;18,0,18-J11))</f>
        <v>0</v>
      </c>
      <c r="K12" s="121">
        <f t="shared" ref="K12" si="36">IF(18&lt;=K11,IF((K11-18)&lt;=18,K11-18,IF((K11-18)&gt;18,18,0)),0)-IF((K11&gt;0),IF(K11&gt;18,0,18-K11))</f>
        <v>0</v>
      </c>
      <c r="L12" s="121">
        <f t="shared" ref="L12" si="37">IF(18&lt;=L11,IF((L11-18)&lt;=18,L11-18,IF((L11-18)&gt;18,18,0)),0)-IF((L11&gt;0),IF(L11&gt;18,0,18-L11))</f>
        <v>0</v>
      </c>
      <c r="M12" s="121">
        <f t="shared" ref="M12" si="38">IF(18&lt;=M11,IF((M11-18)&lt;=18,M11-18,IF((M11-18)&gt;18,18,0)),0)-IF((M11&gt;0),IF(M11&gt;18,0,18-M11))</f>
        <v>0</v>
      </c>
      <c r="N12" s="121">
        <f t="shared" ref="N12" si="39">IF(18&lt;=N11,IF((N11-18)&lt;=18,N11-18,IF((N11-18)&gt;18,18,0)),0)-IF((N11&gt;0),IF(N11&gt;18,0,18-N11))</f>
        <v>0</v>
      </c>
      <c r="O12" s="105">
        <f t="shared" ref="O12" si="40">IF(8&lt;=O11,IF((O11-8)&lt;=8,O11-8,IF((O11-0)&gt;8,8,0)),0)</f>
        <v>0</v>
      </c>
      <c r="P12" s="121">
        <f t="shared" ref="P12" si="41">IF(18&lt;=P11,IF((P11-18)&lt;=18,P11-18,IF((P11-18)&gt;18,18,0)),0)-IF((P11&gt;0),IF(P11&gt;18,0,18-P11))</f>
        <v>0</v>
      </c>
      <c r="Q12" s="121">
        <f t="shared" ref="Q12" si="42">IF(18&lt;=Q11,IF((Q11-18)&lt;=18,Q11-18,IF((Q11-18)&gt;18,18,0)),0)-IF((Q11&gt;0),IF(Q11&gt;18,0,18-Q11))</f>
        <v>0</v>
      </c>
      <c r="R12" s="121">
        <f t="shared" ref="R12" si="43">IF(18&lt;=R11,IF((R11-18)&lt;=18,R11-18,IF((R11-18)&gt;18,18,0)),0)-IF((R11&gt;0),IF(R11&gt;18,0,18-R11))</f>
        <v>0</v>
      </c>
      <c r="S12" s="121">
        <f t="shared" ref="S12" si="44">IF(18&lt;=S11,IF((S11-18)&lt;=18,S11-18,IF((S11-18)&gt;18,18,0)),0)-IF((S11&gt;0),IF(S11&gt;18,0,18-S11))</f>
        <v>0</v>
      </c>
      <c r="T12" s="121">
        <f t="shared" ref="T12" si="45">IF(18&lt;=T11,IF((T11-18)&lt;=18,T11-18,IF((T11-18)&gt;18,18,0)),0)-IF((T11&gt;0),IF(T11&gt;18,0,18-T11))</f>
        <v>0</v>
      </c>
      <c r="U12" s="121">
        <f t="shared" ref="U12" si="46">IF(18&lt;=U11,IF((U11-18)&lt;=18,U11-18,IF((U11-18)&gt;18,18,0)),0)-IF((U11&gt;0),IF(U11&gt;18,0,18-U11))</f>
        <v>0</v>
      </c>
      <c r="V12" s="105">
        <f t="shared" ref="V12" si="47">IF(8&lt;=V11,IF((V11-8)&lt;=8,V11-8,IF((V11-0)&gt;8,8,0)),0)</f>
        <v>0</v>
      </c>
      <c r="W12" s="121">
        <f t="shared" ref="W12" si="48">IF(18&lt;=W11,IF((W11-18)&lt;=18,W11-18,IF((W11-18)&gt;18,18,0)),0)-IF((W11&gt;0),IF(W11&gt;18,0,18-W11))</f>
        <v>0</v>
      </c>
      <c r="X12" s="121">
        <f t="shared" ref="X12" si="49">IF(18&lt;=X11,IF((X11-18)&lt;=18,X11-18,IF((X11-18)&gt;18,18,0)),0)-IF((X11&gt;0),IF(X11&gt;18,0,18-X11))</f>
        <v>0</v>
      </c>
      <c r="Y12" s="121">
        <f t="shared" ref="Y12" si="50">IF(18&lt;=Y11,IF((Y11-18)&lt;=18,Y11-18,IF((Y11-18)&gt;18,18,0)),0)-IF((Y11&gt;0),IF(Y11&gt;18,0,18-Y11))</f>
        <v>0</v>
      </c>
      <c r="Z12" s="121">
        <f t="shared" ref="Z12" si="51">IF(18&lt;=Z11,IF((Z11-18)&lt;=18,Z11-18,IF((Z11-18)&gt;18,18,0)),0)-IF((Z11&gt;0),IF(Z11&gt;18,0,18-Z11))</f>
        <v>0</v>
      </c>
      <c r="AA12" s="121">
        <f t="shared" ref="AA12" si="52">IF(18&lt;=AA11,IF((AA11-18)&lt;=18,AA11-18,IF((AA11-18)&gt;18,18,0)),0)-IF((AA11&gt;0),IF(AA11&gt;18,0,18-AA11))</f>
        <v>0</v>
      </c>
      <c r="AB12" s="121">
        <f t="shared" ref="AB12" si="53">IF(18&lt;=AB11,IF((AB11-18)&lt;=18,AB11-18,IF((AB11-18)&gt;18,18,0)),0)-IF((AB11&gt;0),IF(AB11&gt;18,0,18-AB11))</f>
        <v>0</v>
      </c>
      <c r="AC12" s="105">
        <f t="shared" ref="AC12" si="54">IF(8&lt;=AC11,IF((AC11-8)&lt;=8,AC11-8,IF((AC11-0)&gt;8,8,0)),0)</f>
        <v>0</v>
      </c>
      <c r="AD12" s="122">
        <f t="shared" ref="AD12" si="55">IF(18&lt;=AD11,IF((AD11-18)&lt;=18,AD11-18,IF((AD11-18)&gt;18,18,0)),0)-IF((AD11&gt;0),IF(AD11&gt;18,0,18-AD11))</f>
        <v>0</v>
      </c>
      <c r="AE12" s="121">
        <f t="shared" ref="AE12" si="56">IF(18&lt;=AE11,IF((AE11-18)&lt;=18,AE11-18,IF((AE11-18)&gt;18,18,0)),0)-IF((AE11&gt;0),IF(AE11&gt;18,0,18-AE11))</f>
        <v>0</v>
      </c>
      <c r="AF12" s="121">
        <f t="shared" ref="AF12" si="57">IF(18&lt;=AF11,IF((AF11-18)&lt;=18,AF11-18,IF((AF11-18)&gt;18,18,0)),0)-IF((AF11&gt;0),IF(AF11&gt;18,0,18-AF11))</f>
        <v>0</v>
      </c>
      <c r="AG12" s="121">
        <f t="shared" ref="AG12" si="58">IF(18&lt;=AG11,IF((AG11-18)&lt;=18,AG11-18,IF((AG11-18)&gt;18,18,0)),0)-IF((AG11&gt;0),IF(AG11&gt;18,0,18-AG11))</f>
        <v>0</v>
      </c>
      <c r="AH12" s="123">
        <f t="shared" ref="AH12" si="59">IF(18&lt;=AH11,IF((AH11-18)&lt;=18,AH11-18,IF((AH11-18)&gt;18,18,0)),0)-IF((AH11&gt;0),IF(AH11&gt;18,0,18-AH11))</f>
        <v>0</v>
      </c>
      <c r="AI12" s="138"/>
      <c r="AJ12" s="138"/>
      <c r="AK12" s="141"/>
      <c r="AL12" s="141"/>
      <c r="AM12" s="144"/>
    </row>
    <row r="13" spans="1:39" ht="16.5" customHeight="1" thickTop="1" thickBot="1">
      <c r="A13" s="135" t="s">
        <v>13</v>
      </c>
      <c r="B13" s="135" t="str">
        <f>IFERROR(VLOOKUP('Liste des employer'!B6,Listeemployer[],16,FALSE),"")</f>
        <v>w w</v>
      </c>
      <c r="C13" s="131" t="s">
        <v>10</v>
      </c>
      <c r="D13" s="109"/>
      <c r="E13" s="110"/>
      <c r="F13" s="110"/>
      <c r="G13" s="110"/>
      <c r="H13" s="111"/>
      <c r="I13" s="109"/>
      <c r="J13" s="110"/>
      <c r="K13" s="110"/>
      <c r="L13" s="110"/>
      <c r="M13" s="110"/>
      <c r="N13" s="110"/>
      <c r="O13" s="111"/>
      <c r="P13" s="109"/>
      <c r="Q13" s="110"/>
      <c r="R13" s="110"/>
      <c r="S13" s="110"/>
      <c r="T13" s="110"/>
      <c r="U13" s="110"/>
      <c r="V13" s="111"/>
      <c r="W13" s="109"/>
      <c r="X13" s="110"/>
      <c r="Y13" s="110"/>
      <c r="Z13" s="110"/>
      <c r="AA13" s="110"/>
      <c r="AB13" s="110"/>
      <c r="AC13" s="111"/>
      <c r="AD13" s="109"/>
      <c r="AE13" s="110"/>
      <c r="AF13" s="110"/>
      <c r="AG13" s="110"/>
      <c r="AH13" s="112"/>
      <c r="AI13" s="136">
        <f>COUNTIF(Novembre!$D13:$AH13,CODE1)</f>
        <v>0</v>
      </c>
      <c r="AJ13" s="136"/>
      <c r="AK13" s="139">
        <f t="shared" ref="AK13" si="60">SUM(D15:AH15)-SUM(H15,O15,V15,AC15,AM13)</f>
        <v>0</v>
      </c>
      <c r="AL13" s="139">
        <f t="shared" ref="AL13" si="61">SUM(H15,O15,V15,AC15,AM13)</f>
        <v>0</v>
      </c>
      <c r="AM13" s="142">
        <f>COUNTIF(Novembre!$D13:$AH13,CODE2)</f>
        <v>0</v>
      </c>
    </row>
    <row r="14" spans="1:39" ht="16.5" customHeight="1" thickTop="1" thickBot="1">
      <c r="A14" s="135"/>
      <c r="B14" s="135"/>
      <c r="C14" s="131" t="s">
        <v>66</v>
      </c>
      <c r="D14" s="63"/>
      <c r="E14" s="56"/>
      <c r="F14" s="56"/>
      <c r="G14" s="56"/>
      <c r="H14" s="113"/>
      <c r="I14" s="63"/>
      <c r="J14" s="56"/>
      <c r="K14" s="56"/>
      <c r="L14" s="56"/>
      <c r="M14" s="56"/>
      <c r="N14" s="56"/>
      <c r="O14" s="113"/>
      <c r="P14" s="63"/>
      <c r="Q14" s="56"/>
      <c r="R14" s="56"/>
      <c r="S14" s="56"/>
      <c r="T14" s="56"/>
      <c r="U14" s="56"/>
      <c r="V14" s="113"/>
      <c r="W14" s="63"/>
      <c r="X14" s="56"/>
      <c r="Y14" s="56"/>
      <c r="Z14" s="56"/>
      <c r="AA14" s="56"/>
      <c r="AB14" s="56"/>
      <c r="AC14" s="113"/>
      <c r="AD14" s="63"/>
      <c r="AE14" s="56"/>
      <c r="AF14" s="56"/>
      <c r="AG14" s="56"/>
      <c r="AH14" s="74"/>
      <c r="AI14" s="137"/>
      <c r="AJ14" s="137"/>
      <c r="AK14" s="140"/>
      <c r="AL14" s="140"/>
      <c r="AM14" s="143"/>
    </row>
    <row r="15" spans="1:39" ht="16.5" customHeight="1" thickTop="1" thickBot="1">
      <c r="A15" s="57" t="s">
        <v>42</v>
      </c>
      <c r="B15" s="135"/>
      <c r="C15" s="131" t="s">
        <v>67</v>
      </c>
      <c r="D15" s="121">
        <f t="shared" ref="D15" si="62">IF(18&lt;=D14,IF((D14-18)&lt;=18,D14-18,IF((D14-18)&gt;18,18,0)),0)-IF((D14&gt;0),IF(D14&gt;18,0,18-D14))</f>
        <v>0</v>
      </c>
      <c r="E15" s="121">
        <f t="shared" ref="E15" si="63">IF(18&lt;=E14,IF((E14-18)&lt;=18,E14-18,IF((E14-18)&gt;18,18,0)),0)-IF((E14&gt;0),IF(E14&gt;18,0,18-E14))</f>
        <v>0</v>
      </c>
      <c r="F15" s="121">
        <f t="shared" ref="F15" si="64">IF(18&lt;=F14,IF((F14-18)&lt;=18,F14-18,IF((F14-18)&gt;18,18,0)),0)-IF((F14&gt;0),IF(F14&gt;18,0,18-F14))</f>
        <v>0</v>
      </c>
      <c r="G15" s="121">
        <f t="shared" ref="G15" si="65">IF(18&lt;=G14,IF((G14-18)&lt;=18,G14-18,IF((G14-18)&gt;18,18,0)),0)-IF((G14&gt;0),IF(G14&gt;18,0,18-G14))</f>
        <v>0</v>
      </c>
      <c r="H15" s="105">
        <f t="shared" ref="H15" si="66">IF(8&lt;=H14,IF((H14-8)&lt;=8,H14-8,IF((H14-0)&gt;8,8,0)),0)</f>
        <v>0</v>
      </c>
      <c r="I15" s="121">
        <f t="shared" ref="I15" si="67">IF(18&lt;=I14,IF((I14-18)&lt;=18,I14-18,IF((I14-18)&gt;18,18,0)),0)-IF((I14&gt;0),IF(I14&gt;18,0,18-I14))</f>
        <v>0</v>
      </c>
      <c r="J15" s="121">
        <f t="shared" ref="J15" si="68">IF(18&lt;=J14,IF((J14-18)&lt;=18,J14-18,IF((J14-18)&gt;18,18,0)),0)-IF((J14&gt;0),IF(J14&gt;18,0,18-J14))</f>
        <v>0</v>
      </c>
      <c r="K15" s="121">
        <f t="shared" ref="K15" si="69">IF(18&lt;=K14,IF((K14-18)&lt;=18,K14-18,IF((K14-18)&gt;18,18,0)),0)-IF((K14&gt;0),IF(K14&gt;18,0,18-K14))</f>
        <v>0</v>
      </c>
      <c r="L15" s="121">
        <f t="shared" ref="L15" si="70">IF(18&lt;=L14,IF((L14-18)&lt;=18,L14-18,IF((L14-18)&gt;18,18,0)),0)-IF((L14&gt;0),IF(L14&gt;18,0,18-L14))</f>
        <v>0</v>
      </c>
      <c r="M15" s="121">
        <f t="shared" ref="M15" si="71">IF(18&lt;=M14,IF((M14-18)&lt;=18,M14-18,IF((M14-18)&gt;18,18,0)),0)-IF((M14&gt;0),IF(M14&gt;18,0,18-M14))</f>
        <v>0</v>
      </c>
      <c r="N15" s="121">
        <f t="shared" ref="N15" si="72">IF(18&lt;=N14,IF((N14-18)&lt;=18,N14-18,IF((N14-18)&gt;18,18,0)),0)-IF((N14&gt;0),IF(N14&gt;18,0,18-N14))</f>
        <v>0</v>
      </c>
      <c r="O15" s="105">
        <f t="shared" ref="O15" si="73">IF(8&lt;=O14,IF((O14-8)&lt;=8,O14-8,IF((O14-0)&gt;8,8,0)),0)</f>
        <v>0</v>
      </c>
      <c r="P15" s="121">
        <f t="shared" ref="P15" si="74">IF(18&lt;=P14,IF((P14-18)&lt;=18,P14-18,IF((P14-18)&gt;18,18,0)),0)-IF((P14&gt;0),IF(P14&gt;18,0,18-P14))</f>
        <v>0</v>
      </c>
      <c r="Q15" s="121">
        <f t="shared" ref="Q15" si="75">IF(18&lt;=Q14,IF((Q14-18)&lt;=18,Q14-18,IF((Q14-18)&gt;18,18,0)),0)-IF((Q14&gt;0),IF(Q14&gt;18,0,18-Q14))</f>
        <v>0</v>
      </c>
      <c r="R15" s="121">
        <f t="shared" ref="R15" si="76">IF(18&lt;=R14,IF((R14-18)&lt;=18,R14-18,IF((R14-18)&gt;18,18,0)),0)-IF((R14&gt;0),IF(R14&gt;18,0,18-R14))</f>
        <v>0</v>
      </c>
      <c r="S15" s="121">
        <f t="shared" ref="S15" si="77">IF(18&lt;=S14,IF((S14-18)&lt;=18,S14-18,IF((S14-18)&gt;18,18,0)),0)-IF((S14&gt;0),IF(S14&gt;18,0,18-S14))</f>
        <v>0</v>
      </c>
      <c r="T15" s="121">
        <f t="shared" ref="T15" si="78">IF(18&lt;=T14,IF((T14-18)&lt;=18,T14-18,IF((T14-18)&gt;18,18,0)),0)-IF((T14&gt;0),IF(T14&gt;18,0,18-T14))</f>
        <v>0</v>
      </c>
      <c r="U15" s="121">
        <f t="shared" ref="U15" si="79">IF(18&lt;=U14,IF((U14-18)&lt;=18,U14-18,IF((U14-18)&gt;18,18,0)),0)-IF((U14&gt;0),IF(U14&gt;18,0,18-U14))</f>
        <v>0</v>
      </c>
      <c r="V15" s="105">
        <f t="shared" ref="V15" si="80">IF(8&lt;=V14,IF((V14-8)&lt;=8,V14-8,IF((V14-0)&gt;8,8,0)),0)</f>
        <v>0</v>
      </c>
      <c r="W15" s="121">
        <f t="shared" ref="W15" si="81">IF(18&lt;=W14,IF((W14-18)&lt;=18,W14-18,IF((W14-18)&gt;18,18,0)),0)-IF((W14&gt;0),IF(W14&gt;18,0,18-W14))</f>
        <v>0</v>
      </c>
      <c r="X15" s="121">
        <f t="shared" ref="X15" si="82">IF(18&lt;=X14,IF((X14-18)&lt;=18,X14-18,IF((X14-18)&gt;18,18,0)),0)-IF((X14&gt;0),IF(X14&gt;18,0,18-X14))</f>
        <v>0</v>
      </c>
      <c r="Y15" s="121">
        <f t="shared" ref="Y15" si="83">IF(18&lt;=Y14,IF((Y14-18)&lt;=18,Y14-18,IF((Y14-18)&gt;18,18,0)),0)-IF((Y14&gt;0),IF(Y14&gt;18,0,18-Y14))</f>
        <v>0</v>
      </c>
      <c r="Z15" s="121">
        <f t="shared" ref="Z15" si="84">IF(18&lt;=Z14,IF((Z14-18)&lt;=18,Z14-18,IF((Z14-18)&gt;18,18,0)),0)-IF((Z14&gt;0),IF(Z14&gt;18,0,18-Z14))</f>
        <v>0</v>
      </c>
      <c r="AA15" s="121">
        <f t="shared" ref="AA15" si="85">IF(18&lt;=AA14,IF((AA14-18)&lt;=18,AA14-18,IF((AA14-18)&gt;18,18,0)),0)-IF((AA14&gt;0),IF(AA14&gt;18,0,18-AA14))</f>
        <v>0</v>
      </c>
      <c r="AB15" s="121">
        <f t="shared" ref="AB15" si="86">IF(18&lt;=AB14,IF((AB14-18)&lt;=18,AB14-18,IF((AB14-18)&gt;18,18,0)),0)-IF((AB14&gt;0),IF(AB14&gt;18,0,18-AB14))</f>
        <v>0</v>
      </c>
      <c r="AC15" s="105">
        <f t="shared" ref="AC15" si="87">IF(8&lt;=AC14,IF((AC14-8)&lt;=8,AC14-8,IF((AC14-0)&gt;8,8,0)),0)</f>
        <v>0</v>
      </c>
      <c r="AD15" s="122">
        <f t="shared" ref="AD15" si="88">IF(18&lt;=AD14,IF((AD14-18)&lt;=18,AD14-18,IF((AD14-18)&gt;18,18,0)),0)-IF((AD14&gt;0),IF(AD14&gt;18,0,18-AD14))</f>
        <v>0</v>
      </c>
      <c r="AE15" s="121">
        <f t="shared" ref="AE15" si="89">IF(18&lt;=AE14,IF((AE14-18)&lt;=18,AE14-18,IF((AE14-18)&gt;18,18,0)),0)-IF((AE14&gt;0),IF(AE14&gt;18,0,18-AE14))</f>
        <v>0</v>
      </c>
      <c r="AF15" s="121">
        <f t="shared" ref="AF15" si="90">IF(18&lt;=AF14,IF((AF14-18)&lt;=18,AF14-18,IF((AF14-18)&gt;18,18,0)),0)-IF((AF14&gt;0),IF(AF14&gt;18,0,18-AF14))</f>
        <v>0</v>
      </c>
      <c r="AG15" s="121">
        <f t="shared" ref="AG15" si="91">IF(18&lt;=AG14,IF((AG14-18)&lt;=18,AG14-18,IF((AG14-18)&gt;18,18,0)),0)-IF((AG14&gt;0),IF(AG14&gt;18,0,18-AG14))</f>
        <v>0</v>
      </c>
      <c r="AH15" s="123">
        <f t="shared" ref="AH15" si="92">IF(18&lt;=AH14,IF((AH14-18)&lt;=18,AH14-18,IF((AH14-18)&gt;18,18,0)),0)-IF((AH14&gt;0),IF(AH14&gt;18,0,18-AH14))</f>
        <v>0</v>
      </c>
      <c r="AI15" s="138"/>
      <c r="AJ15" s="138"/>
      <c r="AK15" s="141"/>
      <c r="AL15" s="141"/>
      <c r="AM15" s="144"/>
    </row>
    <row r="16" spans="1:39" ht="16.5" customHeight="1" thickTop="1" thickBot="1">
      <c r="A16" s="135" t="s">
        <v>14</v>
      </c>
      <c r="B16" s="135" t="str">
        <f>IFERROR(VLOOKUP('Liste des employer'!B7,Listeemployer[],16,FALSE),"")</f>
        <v>x x</v>
      </c>
      <c r="C16" s="131" t="s">
        <v>10</v>
      </c>
      <c r="D16" s="109"/>
      <c r="E16" s="110"/>
      <c r="F16" s="110"/>
      <c r="G16" s="110"/>
      <c r="H16" s="111"/>
      <c r="I16" s="109"/>
      <c r="J16" s="110"/>
      <c r="K16" s="110"/>
      <c r="L16" s="110"/>
      <c r="M16" s="110"/>
      <c r="N16" s="110"/>
      <c r="O16" s="111"/>
      <c r="P16" s="109"/>
      <c r="Q16" s="110"/>
      <c r="R16" s="110"/>
      <c r="S16" s="110"/>
      <c r="T16" s="110"/>
      <c r="U16" s="110"/>
      <c r="V16" s="111"/>
      <c r="W16" s="109"/>
      <c r="X16" s="110"/>
      <c r="Y16" s="110"/>
      <c r="Z16" s="110"/>
      <c r="AA16" s="110"/>
      <c r="AB16" s="110"/>
      <c r="AC16" s="111"/>
      <c r="AD16" s="109"/>
      <c r="AE16" s="110"/>
      <c r="AF16" s="110"/>
      <c r="AG16" s="110"/>
      <c r="AH16" s="112"/>
      <c r="AI16" s="136">
        <f>COUNTIF(Novembre!$D16:$AH16,CODE1)</f>
        <v>0</v>
      </c>
      <c r="AJ16" s="136"/>
      <c r="AK16" s="139">
        <f t="shared" ref="AK16" si="93">SUM(D18:AH18)-SUM(H18,O18,V18,AC18,AM16)</f>
        <v>0</v>
      </c>
      <c r="AL16" s="139">
        <f t="shared" ref="AL16" si="94">SUM(H18,O18,V18,AC18,AM16)</f>
        <v>0</v>
      </c>
      <c r="AM16" s="142">
        <f>COUNTIF(Novembre!$D16:$AH16,CODE2)</f>
        <v>0</v>
      </c>
    </row>
    <row r="17" spans="1:39" ht="16.5" customHeight="1" thickTop="1" thickBot="1">
      <c r="A17" s="135"/>
      <c r="B17" s="135"/>
      <c r="C17" s="131" t="s">
        <v>66</v>
      </c>
      <c r="D17" s="63"/>
      <c r="E17" s="56"/>
      <c r="F17" s="56"/>
      <c r="G17" s="56"/>
      <c r="H17" s="113"/>
      <c r="I17" s="63"/>
      <c r="J17" s="56"/>
      <c r="K17" s="56"/>
      <c r="L17" s="56"/>
      <c r="M17" s="56"/>
      <c r="N17" s="56"/>
      <c r="O17" s="113"/>
      <c r="P17" s="63"/>
      <c r="Q17" s="56"/>
      <c r="R17" s="56"/>
      <c r="S17" s="56"/>
      <c r="T17" s="56"/>
      <c r="U17" s="56"/>
      <c r="V17" s="113"/>
      <c r="W17" s="63"/>
      <c r="X17" s="56"/>
      <c r="Y17" s="56"/>
      <c r="Z17" s="56"/>
      <c r="AA17" s="56"/>
      <c r="AB17" s="56"/>
      <c r="AC17" s="113"/>
      <c r="AD17" s="63"/>
      <c r="AE17" s="56"/>
      <c r="AF17" s="56"/>
      <c r="AG17" s="56"/>
      <c r="AH17" s="74"/>
      <c r="AI17" s="137"/>
      <c r="AJ17" s="137"/>
      <c r="AK17" s="140"/>
      <c r="AL17" s="140"/>
      <c r="AM17" s="143"/>
    </row>
    <row r="18" spans="1:39" ht="16.5" customHeight="1" thickTop="1" thickBot="1">
      <c r="A18" s="57" t="s">
        <v>43</v>
      </c>
      <c r="B18" s="135"/>
      <c r="C18" s="131" t="s">
        <v>67</v>
      </c>
      <c r="D18" s="121">
        <f t="shared" ref="D18" si="95">IF(18&lt;=D17,IF((D17-18)&lt;=18,D17-18,IF((D17-18)&gt;18,18,0)),0)-IF((D17&gt;0),IF(D17&gt;18,0,18-D17))</f>
        <v>0</v>
      </c>
      <c r="E18" s="121">
        <f t="shared" ref="E18" si="96">IF(18&lt;=E17,IF((E17-18)&lt;=18,E17-18,IF((E17-18)&gt;18,18,0)),0)-IF((E17&gt;0),IF(E17&gt;18,0,18-E17))</f>
        <v>0</v>
      </c>
      <c r="F18" s="121">
        <f t="shared" ref="F18" si="97">IF(18&lt;=F17,IF((F17-18)&lt;=18,F17-18,IF((F17-18)&gt;18,18,0)),0)-IF((F17&gt;0),IF(F17&gt;18,0,18-F17))</f>
        <v>0</v>
      </c>
      <c r="G18" s="121">
        <f t="shared" ref="G18" si="98">IF(18&lt;=G17,IF((G17-18)&lt;=18,G17-18,IF((G17-18)&gt;18,18,0)),0)-IF((G17&gt;0),IF(G17&gt;18,0,18-G17))</f>
        <v>0</v>
      </c>
      <c r="H18" s="105">
        <f t="shared" ref="H18" si="99">IF(8&lt;=H17,IF((H17-8)&lt;=8,H17-8,IF((H17-0)&gt;8,8,0)),0)</f>
        <v>0</v>
      </c>
      <c r="I18" s="121">
        <f t="shared" ref="I18" si="100">IF(18&lt;=I17,IF((I17-18)&lt;=18,I17-18,IF((I17-18)&gt;18,18,0)),0)-IF((I17&gt;0),IF(I17&gt;18,0,18-I17))</f>
        <v>0</v>
      </c>
      <c r="J18" s="121">
        <f t="shared" ref="J18" si="101">IF(18&lt;=J17,IF((J17-18)&lt;=18,J17-18,IF((J17-18)&gt;18,18,0)),0)-IF((J17&gt;0),IF(J17&gt;18,0,18-J17))</f>
        <v>0</v>
      </c>
      <c r="K18" s="121">
        <f t="shared" ref="K18" si="102">IF(18&lt;=K17,IF((K17-18)&lt;=18,K17-18,IF((K17-18)&gt;18,18,0)),0)-IF((K17&gt;0),IF(K17&gt;18,0,18-K17))</f>
        <v>0</v>
      </c>
      <c r="L18" s="121">
        <f t="shared" ref="L18" si="103">IF(18&lt;=L17,IF((L17-18)&lt;=18,L17-18,IF((L17-18)&gt;18,18,0)),0)-IF((L17&gt;0),IF(L17&gt;18,0,18-L17))</f>
        <v>0</v>
      </c>
      <c r="M18" s="121">
        <f t="shared" ref="M18" si="104">IF(18&lt;=M17,IF((M17-18)&lt;=18,M17-18,IF((M17-18)&gt;18,18,0)),0)-IF((M17&gt;0),IF(M17&gt;18,0,18-M17))</f>
        <v>0</v>
      </c>
      <c r="N18" s="121">
        <f t="shared" ref="N18" si="105">IF(18&lt;=N17,IF((N17-18)&lt;=18,N17-18,IF((N17-18)&gt;18,18,0)),0)-IF((N17&gt;0),IF(N17&gt;18,0,18-N17))</f>
        <v>0</v>
      </c>
      <c r="O18" s="105">
        <f t="shared" ref="O18" si="106">IF(8&lt;=O17,IF((O17-8)&lt;=8,O17-8,IF((O17-0)&gt;8,8,0)),0)</f>
        <v>0</v>
      </c>
      <c r="P18" s="121">
        <f t="shared" ref="P18" si="107">IF(18&lt;=P17,IF((P17-18)&lt;=18,P17-18,IF((P17-18)&gt;18,18,0)),0)-IF((P17&gt;0),IF(P17&gt;18,0,18-P17))</f>
        <v>0</v>
      </c>
      <c r="Q18" s="121">
        <f t="shared" ref="Q18" si="108">IF(18&lt;=Q17,IF((Q17-18)&lt;=18,Q17-18,IF((Q17-18)&gt;18,18,0)),0)-IF((Q17&gt;0),IF(Q17&gt;18,0,18-Q17))</f>
        <v>0</v>
      </c>
      <c r="R18" s="121">
        <f t="shared" ref="R18" si="109">IF(18&lt;=R17,IF((R17-18)&lt;=18,R17-18,IF((R17-18)&gt;18,18,0)),0)-IF((R17&gt;0),IF(R17&gt;18,0,18-R17))</f>
        <v>0</v>
      </c>
      <c r="S18" s="121">
        <f t="shared" ref="S18" si="110">IF(18&lt;=S17,IF((S17-18)&lt;=18,S17-18,IF((S17-18)&gt;18,18,0)),0)-IF((S17&gt;0),IF(S17&gt;18,0,18-S17))</f>
        <v>0</v>
      </c>
      <c r="T18" s="121">
        <f t="shared" ref="T18" si="111">IF(18&lt;=T17,IF((T17-18)&lt;=18,T17-18,IF((T17-18)&gt;18,18,0)),0)-IF((T17&gt;0),IF(T17&gt;18,0,18-T17))</f>
        <v>0</v>
      </c>
      <c r="U18" s="121">
        <f t="shared" ref="U18" si="112">IF(18&lt;=U17,IF((U17-18)&lt;=18,U17-18,IF((U17-18)&gt;18,18,0)),0)-IF((U17&gt;0),IF(U17&gt;18,0,18-U17))</f>
        <v>0</v>
      </c>
      <c r="V18" s="105">
        <f t="shared" ref="V18" si="113">IF(8&lt;=V17,IF((V17-8)&lt;=8,V17-8,IF((V17-0)&gt;8,8,0)),0)</f>
        <v>0</v>
      </c>
      <c r="W18" s="121">
        <f t="shared" ref="W18" si="114">IF(18&lt;=W17,IF((W17-18)&lt;=18,W17-18,IF((W17-18)&gt;18,18,0)),0)-IF((W17&gt;0),IF(W17&gt;18,0,18-W17))</f>
        <v>0</v>
      </c>
      <c r="X18" s="121">
        <f t="shared" ref="X18" si="115">IF(18&lt;=X17,IF((X17-18)&lt;=18,X17-18,IF((X17-18)&gt;18,18,0)),0)-IF((X17&gt;0),IF(X17&gt;18,0,18-X17))</f>
        <v>0</v>
      </c>
      <c r="Y18" s="121">
        <f t="shared" ref="Y18" si="116">IF(18&lt;=Y17,IF((Y17-18)&lt;=18,Y17-18,IF((Y17-18)&gt;18,18,0)),0)-IF((Y17&gt;0),IF(Y17&gt;18,0,18-Y17))</f>
        <v>0</v>
      </c>
      <c r="Z18" s="121">
        <f t="shared" ref="Z18" si="117">IF(18&lt;=Z17,IF((Z17-18)&lt;=18,Z17-18,IF((Z17-18)&gt;18,18,0)),0)-IF((Z17&gt;0),IF(Z17&gt;18,0,18-Z17))</f>
        <v>0</v>
      </c>
      <c r="AA18" s="121">
        <f t="shared" ref="AA18" si="118">IF(18&lt;=AA17,IF((AA17-18)&lt;=18,AA17-18,IF((AA17-18)&gt;18,18,0)),0)-IF((AA17&gt;0),IF(AA17&gt;18,0,18-AA17))</f>
        <v>0</v>
      </c>
      <c r="AB18" s="121">
        <f t="shared" ref="AB18" si="119">IF(18&lt;=AB17,IF((AB17-18)&lt;=18,AB17-18,IF((AB17-18)&gt;18,18,0)),0)-IF((AB17&gt;0),IF(AB17&gt;18,0,18-AB17))</f>
        <v>0</v>
      </c>
      <c r="AC18" s="105">
        <f t="shared" ref="AC18" si="120">IF(8&lt;=AC17,IF((AC17-8)&lt;=8,AC17-8,IF((AC17-0)&gt;8,8,0)),0)</f>
        <v>0</v>
      </c>
      <c r="AD18" s="122">
        <f t="shared" ref="AD18" si="121">IF(18&lt;=AD17,IF((AD17-18)&lt;=18,AD17-18,IF((AD17-18)&gt;18,18,0)),0)-IF((AD17&gt;0),IF(AD17&gt;18,0,18-AD17))</f>
        <v>0</v>
      </c>
      <c r="AE18" s="121">
        <f t="shared" ref="AE18" si="122">IF(18&lt;=AE17,IF((AE17-18)&lt;=18,AE17-18,IF((AE17-18)&gt;18,18,0)),0)-IF((AE17&gt;0),IF(AE17&gt;18,0,18-AE17))</f>
        <v>0</v>
      </c>
      <c r="AF18" s="121">
        <f t="shared" ref="AF18" si="123">IF(18&lt;=AF17,IF((AF17-18)&lt;=18,AF17-18,IF((AF17-18)&gt;18,18,0)),0)-IF((AF17&gt;0),IF(AF17&gt;18,0,18-AF17))</f>
        <v>0</v>
      </c>
      <c r="AG18" s="121">
        <f t="shared" ref="AG18" si="124">IF(18&lt;=AG17,IF((AG17-18)&lt;=18,AG17-18,IF((AG17-18)&gt;18,18,0)),0)-IF((AG17&gt;0),IF(AG17&gt;18,0,18-AG17))</f>
        <v>0</v>
      </c>
      <c r="AH18" s="123">
        <f t="shared" ref="AH18" si="125">IF(18&lt;=AH17,IF((AH17-18)&lt;=18,AH17-18,IF((AH17-18)&gt;18,18,0)),0)-IF((AH17&gt;0),IF(AH17&gt;18,0,18-AH17))</f>
        <v>0</v>
      </c>
      <c r="AI18" s="138"/>
      <c r="AJ18" s="138"/>
      <c r="AK18" s="141"/>
      <c r="AL18" s="141"/>
      <c r="AM18" s="144"/>
    </row>
    <row r="19" spans="1:39" ht="16.5" customHeight="1" thickTop="1" thickBot="1">
      <c r="A19" s="135" t="s">
        <v>15</v>
      </c>
      <c r="B19" s="135" t="str">
        <f>IFERROR(VLOOKUP('Liste des employer'!B8,Listeemployer[],16,FALSE),"")</f>
        <v>y y</v>
      </c>
      <c r="C19" s="131" t="s">
        <v>10</v>
      </c>
      <c r="D19" s="109"/>
      <c r="E19" s="110"/>
      <c r="F19" s="110"/>
      <c r="G19" s="110"/>
      <c r="H19" s="111"/>
      <c r="I19" s="109"/>
      <c r="J19" s="110"/>
      <c r="K19" s="110"/>
      <c r="L19" s="110"/>
      <c r="M19" s="110"/>
      <c r="N19" s="110"/>
      <c r="O19" s="111"/>
      <c r="P19" s="109"/>
      <c r="Q19" s="110"/>
      <c r="R19" s="110"/>
      <c r="S19" s="110"/>
      <c r="T19" s="110"/>
      <c r="U19" s="110"/>
      <c r="V19" s="111"/>
      <c r="W19" s="109"/>
      <c r="X19" s="110"/>
      <c r="Y19" s="110"/>
      <c r="Z19" s="110"/>
      <c r="AA19" s="110"/>
      <c r="AB19" s="110"/>
      <c r="AC19" s="111"/>
      <c r="AD19" s="109"/>
      <c r="AE19" s="110"/>
      <c r="AF19" s="110"/>
      <c r="AG19" s="110"/>
      <c r="AH19" s="112"/>
      <c r="AI19" s="136">
        <f>COUNTIF(Novembre!$D19:$AH19,CODE1)</f>
        <v>0</v>
      </c>
      <c r="AJ19" s="136"/>
      <c r="AK19" s="139">
        <f t="shared" ref="AK19" si="126">SUM(D21:AH21)-SUM(H21,O21,V21,AC21,AM19)</f>
        <v>0</v>
      </c>
      <c r="AL19" s="139">
        <f t="shared" ref="AL19" si="127">SUM(H21,O21,V21,AC21,AM19)</f>
        <v>0</v>
      </c>
      <c r="AM19" s="142">
        <f>COUNTIF(Novembre!$D19:$AH19,CODE2)</f>
        <v>0</v>
      </c>
    </row>
    <row r="20" spans="1:39" ht="16.5" customHeight="1" thickTop="1" thickBot="1">
      <c r="A20" s="135"/>
      <c r="B20" s="135"/>
      <c r="C20" s="131" t="s">
        <v>66</v>
      </c>
      <c r="D20" s="63"/>
      <c r="E20" s="56"/>
      <c r="F20" s="56"/>
      <c r="G20" s="56"/>
      <c r="H20" s="113"/>
      <c r="I20" s="63"/>
      <c r="J20" s="56"/>
      <c r="K20" s="56"/>
      <c r="L20" s="56"/>
      <c r="M20" s="56"/>
      <c r="N20" s="56"/>
      <c r="O20" s="113"/>
      <c r="P20" s="63"/>
      <c r="Q20" s="56"/>
      <c r="R20" s="56"/>
      <c r="S20" s="56"/>
      <c r="T20" s="56"/>
      <c r="U20" s="56"/>
      <c r="V20" s="113"/>
      <c r="W20" s="63"/>
      <c r="X20" s="56"/>
      <c r="Y20" s="56"/>
      <c r="Z20" s="56"/>
      <c r="AA20" s="56"/>
      <c r="AB20" s="56"/>
      <c r="AC20" s="113"/>
      <c r="AD20" s="63"/>
      <c r="AE20" s="56"/>
      <c r="AF20" s="56"/>
      <c r="AG20" s="56"/>
      <c r="AH20" s="74"/>
      <c r="AI20" s="137"/>
      <c r="AJ20" s="137"/>
      <c r="AK20" s="140"/>
      <c r="AL20" s="140"/>
      <c r="AM20" s="143"/>
    </row>
    <row r="21" spans="1:39" ht="16.5" customHeight="1" thickTop="1" thickBot="1">
      <c r="A21" s="57" t="s">
        <v>44</v>
      </c>
      <c r="B21" s="135"/>
      <c r="C21" s="131" t="s">
        <v>67</v>
      </c>
      <c r="D21" s="121">
        <f t="shared" ref="D21" si="128">IF(18&lt;=D20,IF((D20-18)&lt;=18,D20-18,IF((D20-18)&gt;18,18,0)),0)-IF((D20&gt;0),IF(D20&gt;18,0,18-D20))</f>
        <v>0</v>
      </c>
      <c r="E21" s="121">
        <f t="shared" ref="E21" si="129">IF(18&lt;=E20,IF((E20-18)&lt;=18,E20-18,IF((E20-18)&gt;18,18,0)),0)-IF((E20&gt;0),IF(E20&gt;18,0,18-E20))</f>
        <v>0</v>
      </c>
      <c r="F21" s="121">
        <f t="shared" ref="F21" si="130">IF(18&lt;=F20,IF((F20-18)&lt;=18,F20-18,IF((F20-18)&gt;18,18,0)),0)-IF((F20&gt;0),IF(F20&gt;18,0,18-F20))</f>
        <v>0</v>
      </c>
      <c r="G21" s="121">
        <f t="shared" ref="G21" si="131">IF(18&lt;=G20,IF((G20-18)&lt;=18,G20-18,IF((G20-18)&gt;18,18,0)),0)-IF((G20&gt;0),IF(G20&gt;18,0,18-G20))</f>
        <v>0</v>
      </c>
      <c r="H21" s="105">
        <f t="shared" ref="H21" si="132">IF(8&lt;=H20,IF((H20-8)&lt;=8,H20-8,IF((H20-0)&gt;8,8,0)),0)</f>
        <v>0</v>
      </c>
      <c r="I21" s="121">
        <f t="shared" ref="I21" si="133">IF(18&lt;=I20,IF((I20-18)&lt;=18,I20-18,IF((I20-18)&gt;18,18,0)),0)-IF((I20&gt;0),IF(I20&gt;18,0,18-I20))</f>
        <v>0</v>
      </c>
      <c r="J21" s="121">
        <f t="shared" ref="J21" si="134">IF(18&lt;=J20,IF((J20-18)&lt;=18,J20-18,IF((J20-18)&gt;18,18,0)),0)-IF((J20&gt;0),IF(J20&gt;18,0,18-J20))</f>
        <v>0</v>
      </c>
      <c r="K21" s="121">
        <f t="shared" ref="K21" si="135">IF(18&lt;=K20,IF((K20-18)&lt;=18,K20-18,IF((K20-18)&gt;18,18,0)),0)-IF((K20&gt;0),IF(K20&gt;18,0,18-K20))</f>
        <v>0</v>
      </c>
      <c r="L21" s="121">
        <f t="shared" ref="L21" si="136">IF(18&lt;=L20,IF((L20-18)&lt;=18,L20-18,IF((L20-18)&gt;18,18,0)),0)-IF((L20&gt;0),IF(L20&gt;18,0,18-L20))</f>
        <v>0</v>
      </c>
      <c r="M21" s="121">
        <f t="shared" ref="M21" si="137">IF(18&lt;=M20,IF((M20-18)&lt;=18,M20-18,IF((M20-18)&gt;18,18,0)),0)-IF((M20&gt;0),IF(M20&gt;18,0,18-M20))</f>
        <v>0</v>
      </c>
      <c r="N21" s="121">
        <f t="shared" ref="N21" si="138">IF(18&lt;=N20,IF((N20-18)&lt;=18,N20-18,IF((N20-18)&gt;18,18,0)),0)-IF((N20&gt;0),IF(N20&gt;18,0,18-N20))</f>
        <v>0</v>
      </c>
      <c r="O21" s="105">
        <f t="shared" ref="O21" si="139">IF(8&lt;=O20,IF((O20-8)&lt;=8,O20-8,IF((O20-0)&gt;8,8,0)),0)</f>
        <v>0</v>
      </c>
      <c r="P21" s="121">
        <f t="shared" ref="P21" si="140">IF(18&lt;=P20,IF((P20-18)&lt;=18,P20-18,IF((P20-18)&gt;18,18,0)),0)-IF((P20&gt;0),IF(P20&gt;18,0,18-P20))</f>
        <v>0</v>
      </c>
      <c r="Q21" s="121">
        <f t="shared" ref="Q21" si="141">IF(18&lt;=Q20,IF((Q20-18)&lt;=18,Q20-18,IF((Q20-18)&gt;18,18,0)),0)-IF((Q20&gt;0),IF(Q20&gt;18,0,18-Q20))</f>
        <v>0</v>
      </c>
      <c r="R21" s="121">
        <f t="shared" ref="R21" si="142">IF(18&lt;=R20,IF((R20-18)&lt;=18,R20-18,IF((R20-18)&gt;18,18,0)),0)-IF((R20&gt;0),IF(R20&gt;18,0,18-R20))</f>
        <v>0</v>
      </c>
      <c r="S21" s="121">
        <f t="shared" ref="S21" si="143">IF(18&lt;=S20,IF((S20-18)&lt;=18,S20-18,IF((S20-18)&gt;18,18,0)),0)-IF((S20&gt;0),IF(S20&gt;18,0,18-S20))</f>
        <v>0</v>
      </c>
      <c r="T21" s="121">
        <f t="shared" ref="T21" si="144">IF(18&lt;=T20,IF((T20-18)&lt;=18,T20-18,IF((T20-18)&gt;18,18,0)),0)-IF((T20&gt;0),IF(T20&gt;18,0,18-T20))</f>
        <v>0</v>
      </c>
      <c r="U21" s="121">
        <f t="shared" ref="U21" si="145">IF(18&lt;=U20,IF((U20-18)&lt;=18,U20-18,IF((U20-18)&gt;18,18,0)),0)-IF((U20&gt;0),IF(U20&gt;18,0,18-U20))</f>
        <v>0</v>
      </c>
      <c r="V21" s="105">
        <f t="shared" ref="V21" si="146">IF(8&lt;=V20,IF((V20-8)&lt;=8,V20-8,IF((V20-0)&gt;8,8,0)),0)</f>
        <v>0</v>
      </c>
      <c r="W21" s="121">
        <f t="shared" ref="W21" si="147">IF(18&lt;=W20,IF((W20-18)&lt;=18,W20-18,IF((W20-18)&gt;18,18,0)),0)-IF((W20&gt;0),IF(W20&gt;18,0,18-W20))</f>
        <v>0</v>
      </c>
      <c r="X21" s="121">
        <f t="shared" ref="X21" si="148">IF(18&lt;=X20,IF((X20-18)&lt;=18,X20-18,IF((X20-18)&gt;18,18,0)),0)-IF((X20&gt;0),IF(X20&gt;18,0,18-X20))</f>
        <v>0</v>
      </c>
      <c r="Y21" s="121">
        <f t="shared" ref="Y21" si="149">IF(18&lt;=Y20,IF((Y20-18)&lt;=18,Y20-18,IF((Y20-18)&gt;18,18,0)),0)-IF((Y20&gt;0),IF(Y20&gt;18,0,18-Y20))</f>
        <v>0</v>
      </c>
      <c r="Z21" s="121">
        <f t="shared" ref="Z21" si="150">IF(18&lt;=Z20,IF((Z20-18)&lt;=18,Z20-18,IF((Z20-18)&gt;18,18,0)),0)-IF((Z20&gt;0),IF(Z20&gt;18,0,18-Z20))</f>
        <v>0</v>
      </c>
      <c r="AA21" s="121">
        <f t="shared" ref="AA21" si="151">IF(18&lt;=AA20,IF((AA20-18)&lt;=18,AA20-18,IF((AA20-18)&gt;18,18,0)),0)-IF((AA20&gt;0),IF(AA20&gt;18,0,18-AA20))</f>
        <v>0</v>
      </c>
      <c r="AB21" s="121">
        <f t="shared" ref="AB21" si="152">IF(18&lt;=AB20,IF((AB20-18)&lt;=18,AB20-18,IF((AB20-18)&gt;18,18,0)),0)-IF((AB20&gt;0),IF(AB20&gt;18,0,18-AB20))</f>
        <v>0</v>
      </c>
      <c r="AC21" s="105">
        <f t="shared" ref="AC21" si="153">IF(8&lt;=AC20,IF((AC20-8)&lt;=8,AC20-8,IF((AC20-0)&gt;8,8,0)),0)</f>
        <v>0</v>
      </c>
      <c r="AD21" s="122">
        <f t="shared" ref="AD21" si="154">IF(18&lt;=AD20,IF((AD20-18)&lt;=18,AD20-18,IF((AD20-18)&gt;18,18,0)),0)-IF((AD20&gt;0),IF(AD20&gt;18,0,18-AD20))</f>
        <v>0</v>
      </c>
      <c r="AE21" s="121">
        <f t="shared" ref="AE21" si="155">IF(18&lt;=AE20,IF((AE20-18)&lt;=18,AE20-18,IF((AE20-18)&gt;18,18,0)),0)-IF((AE20&gt;0),IF(AE20&gt;18,0,18-AE20))</f>
        <v>0</v>
      </c>
      <c r="AF21" s="121">
        <f t="shared" ref="AF21" si="156">IF(18&lt;=AF20,IF((AF20-18)&lt;=18,AF20-18,IF((AF20-18)&gt;18,18,0)),0)-IF((AF20&gt;0),IF(AF20&gt;18,0,18-AF20))</f>
        <v>0</v>
      </c>
      <c r="AG21" s="121">
        <f t="shared" ref="AG21" si="157">IF(18&lt;=AG20,IF((AG20-18)&lt;=18,AG20-18,IF((AG20-18)&gt;18,18,0)),0)-IF((AG20&gt;0),IF(AG20&gt;18,0,18-AG20))</f>
        <v>0</v>
      </c>
      <c r="AH21" s="123">
        <f t="shared" ref="AH21" si="158">IF(18&lt;=AH20,IF((AH20-18)&lt;=18,AH20-18,IF((AH20-18)&gt;18,18,0)),0)-IF((AH20&gt;0),IF(AH20&gt;18,0,18-AH20))</f>
        <v>0</v>
      </c>
      <c r="AI21" s="138"/>
      <c r="AJ21" s="138"/>
      <c r="AK21" s="141"/>
      <c r="AL21" s="141"/>
      <c r="AM21" s="144"/>
    </row>
    <row r="22" spans="1:39" ht="16.5" customHeight="1" thickTop="1" thickBot="1">
      <c r="A22" s="135" t="s">
        <v>18</v>
      </c>
      <c r="B22" s="135" t="str">
        <f>IFERROR(VLOOKUP('Liste des employer'!B9,Listeemployer[],16,FALSE),"")</f>
        <v>w w</v>
      </c>
      <c r="C22" s="131" t="s">
        <v>10</v>
      </c>
      <c r="D22" s="109"/>
      <c r="E22" s="110"/>
      <c r="F22" s="110"/>
      <c r="G22" s="110"/>
      <c r="H22" s="111"/>
      <c r="I22" s="109"/>
      <c r="J22" s="110"/>
      <c r="K22" s="110"/>
      <c r="L22" s="110"/>
      <c r="M22" s="110"/>
      <c r="N22" s="110"/>
      <c r="O22" s="111"/>
      <c r="P22" s="109"/>
      <c r="Q22" s="110"/>
      <c r="R22" s="110"/>
      <c r="S22" s="110"/>
      <c r="T22" s="110"/>
      <c r="U22" s="110"/>
      <c r="V22" s="111"/>
      <c r="W22" s="109"/>
      <c r="X22" s="110"/>
      <c r="Y22" s="110"/>
      <c r="Z22" s="110"/>
      <c r="AA22" s="110"/>
      <c r="AB22" s="110"/>
      <c r="AC22" s="111"/>
      <c r="AD22" s="109"/>
      <c r="AE22" s="110"/>
      <c r="AF22" s="110"/>
      <c r="AG22" s="110"/>
      <c r="AH22" s="112"/>
      <c r="AI22" s="136">
        <f>COUNTIF(Novembre!$D22:$AH22,CODE1)</f>
        <v>0</v>
      </c>
      <c r="AJ22" s="136"/>
      <c r="AK22" s="139">
        <f t="shared" ref="AK22" si="159">SUM(D24:AH24)-SUM(H24,O24,V24,AC24,AM22)</f>
        <v>0</v>
      </c>
      <c r="AL22" s="139">
        <f t="shared" ref="AL22" si="160">SUM(H24,O24,V24,AC24,AM22)</f>
        <v>0</v>
      </c>
      <c r="AM22" s="142">
        <f>COUNTIF(Novembre!$D22:$AH22,CODE2)</f>
        <v>0</v>
      </c>
    </row>
    <row r="23" spans="1:39" ht="16.5" customHeight="1" thickTop="1" thickBot="1">
      <c r="A23" s="135"/>
      <c r="B23" s="135"/>
      <c r="C23" s="131" t="s">
        <v>66</v>
      </c>
      <c r="D23" s="63"/>
      <c r="E23" s="56"/>
      <c r="F23" s="56"/>
      <c r="G23" s="56"/>
      <c r="H23" s="113"/>
      <c r="I23" s="63"/>
      <c r="J23" s="56"/>
      <c r="K23" s="56"/>
      <c r="L23" s="56"/>
      <c r="M23" s="56"/>
      <c r="N23" s="56"/>
      <c r="O23" s="113"/>
      <c r="P23" s="63"/>
      <c r="Q23" s="56"/>
      <c r="R23" s="56"/>
      <c r="S23" s="56"/>
      <c r="T23" s="56"/>
      <c r="U23" s="56"/>
      <c r="V23" s="113"/>
      <c r="W23" s="63"/>
      <c r="X23" s="56"/>
      <c r="Y23" s="56"/>
      <c r="Z23" s="56"/>
      <c r="AA23" s="56"/>
      <c r="AB23" s="56"/>
      <c r="AC23" s="113"/>
      <c r="AD23" s="63"/>
      <c r="AE23" s="56"/>
      <c r="AF23" s="56"/>
      <c r="AG23" s="56"/>
      <c r="AH23" s="74"/>
      <c r="AI23" s="137"/>
      <c r="AJ23" s="137"/>
      <c r="AK23" s="140"/>
      <c r="AL23" s="140"/>
      <c r="AM23" s="143"/>
    </row>
    <row r="24" spans="1:39" ht="16.5" customHeight="1" thickTop="1" thickBot="1">
      <c r="A24" s="57" t="s">
        <v>45</v>
      </c>
      <c r="B24" s="135"/>
      <c r="C24" s="131" t="s">
        <v>67</v>
      </c>
      <c r="D24" s="121">
        <f t="shared" ref="D24" si="161">IF(18&lt;=D23,IF((D23-18)&lt;=18,D23-18,IF((D23-18)&gt;18,18,0)),0)-IF((D23&gt;0),IF(D23&gt;18,0,18-D23))</f>
        <v>0</v>
      </c>
      <c r="E24" s="121">
        <f t="shared" ref="E24" si="162">IF(18&lt;=E23,IF((E23-18)&lt;=18,E23-18,IF((E23-18)&gt;18,18,0)),0)-IF((E23&gt;0),IF(E23&gt;18,0,18-E23))</f>
        <v>0</v>
      </c>
      <c r="F24" s="121">
        <f t="shared" ref="F24" si="163">IF(18&lt;=F23,IF((F23-18)&lt;=18,F23-18,IF((F23-18)&gt;18,18,0)),0)-IF((F23&gt;0),IF(F23&gt;18,0,18-F23))</f>
        <v>0</v>
      </c>
      <c r="G24" s="121">
        <f t="shared" ref="G24" si="164">IF(18&lt;=G23,IF((G23-18)&lt;=18,G23-18,IF((G23-18)&gt;18,18,0)),0)-IF((G23&gt;0),IF(G23&gt;18,0,18-G23))</f>
        <v>0</v>
      </c>
      <c r="H24" s="105">
        <f t="shared" ref="H24" si="165">IF(8&lt;=H23,IF((H23-8)&lt;=8,H23-8,IF((H23-0)&gt;8,8,0)),0)</f>
        <v>0</v>
      </c>
      <c r="I24" s="121">
        <f t="shared" ref="I24" si="166">IF(18&lt;=I23,IF((I23-18)&lt;=18,I23-18,IF((I23-18)&gt;18,18,0)),0)-IF((I23&gt;0),IF(I23&gt;18,0,18-I23))</f>
        <v>0</v>
      </c>
      <c r="J24" s="121">
        <f t="shared" ref="J24" si="167">IF(18&lt;=J23,IF((J23-18)&lt;=18,J23-18,IF((J23-18)&gt;18,18,0)),0)-IF((J23&gt;0),IF(J23&gt;18,0,18-J23))</f>
        <v>0</v>
      </c>
      <c r="K24" s="121">
        <f t="shared" ref="K24" si="168">IF(18&lt;=K23,IF((K23-18)&lt;=18,K23-18,IF((K23-18)&gt;18,18,0)),0)-IF((K23&gt;0),IF(K23&gt;18,0,18-K23))</f>
        <v>0</v>
      </c>
      <c r="L24" s="121">
        <f t="shared" ref="L24" si="169">IF(18&lt;=L23,IF((L23-18)&lt;=18,L23-18,IF((L23-18)&gt;18,18,0)),0)-IF((L23&gt;0),IF(L23&gt;18,0,18-L23))</f>
        <v>0</v>
      </c>
      <c r="M24" s="121">
        <f t="shared" ref="M24" si="170">IF(18&lt;=M23,IF((M23-18)&lt;=18,M23-18,IF((M23-18)&gt;18,18,0)),0)-IF((M23&gt;0),IF(M23&gt;18,0,18-M23))</f>
        <v>0</v>
      </c>
      <c r="N24" s="121">
        <f t="shared" ref="N24" si="171">IF(18&lt;=N23,IF((N23-18)&lt;=18,N23-18,IF((N23-18)&gt;18,18,0)),0)-IF((N23&gt;0),IF(N23&gt;18,0,18-N23))</f>
        <v>0</v>
      </c>
      <c r="O24" s="105">
        <f t="shared" ref="O24" si="172">IF(8&lt;=O23,IF((O23-8)&lt;=8,O23-8,IF((O23-0)&gt;8,8,0)),0)</f>
        <v>0</v>
      </c>
      <c r="P24" s="121">
        <f t="shared" ref="P24" si="173">IF(18&lt;=P23,IF((P23-18)&lt;=18,P23-18,IF((P23-18)&gt;18,18,0)),0)-IF((P23&gt;0),IF(P23&gt;18,0,18-P23))</f>
        <v>0</v>
      </c>
      <c r="Q24" s="121">
        <f t="shared" ref="Q24" si="174">IF(18&lt;=Q23,IF((Q23-18)&lt;=18,Q23-18,IF((Q23-18)&gt;18,18,0)),0)-IF((Q23&gt;0),IF(Q23&gt;18,0,18-Q23))</f>
        <v>0</v>
      </c>
      <c r="R24" s="121">
        <f t="shared" ref="R24" si="175">IF(18&lt;=R23,IF((R23-18)&lt;=18,R23-18,IF((R23-18)&gt;18,18,0)),0)-IF((R23&gt;0),IF(R23&gt;18,0,18-R23))</f>
        <v>0</v>
      </c>
      <c r="S24" s="121">
        <f t="shared" ref="S24" si="176">IF(18&lt;=S23,IF((S23-18)&lt;=18,S23-18,IF((S23-18)&gt;18,18,0)),0)-IF((S23&gt;0),IF(S23&gt;18,0,18-S23))</f>
        <v>0</v>
      </c>
      <c r="T24" s="121">
        <f t="shared" ref="T24" si="177">IF(18&lt;=T23,IF((T23-18)&lt;=18,T23-18,IF((T23-18)&gt;18,18,0)),0)-IF((T23&gt;0),IF(T23&gt;18,0,18-T23))</f>
        <v>0</v>
      </c>
      <c r="U24" s="121">
        <f t="shared" ref="U24" si="178">IF(18&lt;=U23,IF((U23-18)&lt;=18,U23-18,IF((U23-18)&gt;18,18,0)),0)-IF((U23&gt;0),IF(U23&gt;18,0,18-U23))</f>
        <v>0</v>
      </c>
      <c r="V24" s="105">
        <f t="shared" ref="V24" si="179">IF(8&lt;=V23,IF((V23-8)&lt;=8,V23-8,IF((V23-0)&gt;8,8,0)),0)</f>
        <v>0</v>
      </c>
      <c r="W24" s="121">
        <f t="shared" ref="W24" si="180">IF(18&lt;=W23,IF((W23-18)&lt;=18,W23-18,IF((W23-18)&gt;18,18,0)),0)-IF((W23&gt;0),IF(W23&gt;18,0,18-W23))</f>
        <v>0</v>
      </c>
      <c r="X24" s="121">
        <f t="shared" ref="X24" si="181">IF(18&lt;=X23,IF((X23-18)&lt;=18,X23-18,IF((X23-18)&gt;18,18,0)),0)-IF((X23&gt;0),IF(X23&gt;18,0,18-X23))</f>
        <v>0</v>
      </c>
      <c r="Y24" s="121">
        <f t="shared" ref="Y24" si="182">IF(18&lt;=Y23,IF((Y23-18)&lt;=18,Y23-18,IF((Y23-18)&gt;18,18,0)),0)-IF((Y23&gt;0),IF(Y23&gt;18,0,18-Y23))</f>
        <v>0</v>
      </c>
      <c r="Z24" s="121">
        <f t="shared" ref="Z24" si="183">IF(18&lt;=Z23,IF((Z23-18)&lt;=18,Z23-18,IF((Z23-18)&gt;18,18,0)),0)-IF((Z23&gt;0),IF(Z23&gt;18,0,18-Z23))</f>
        <v>0</v>
      </c>
      <c r="AA24" s="121">
        <f t="shared" ref="AA24" si="184">IF(18&lt;=AA23,IF((AA23-18)&lt;=18,AA23-18,IF((AA23-18)&gt;18,18,0)),0)-IF((AA23&gt;0),IF(AA23&gt;18,0,18-AA23))</f>
        <v>0</v>
      </c>
      <c r="AB24" s="121">
        <f t="shared" ref="AB24" si="185">IF(18&lt;=AB23,IF((AB23-18)&lt;=18,AB23-18,IF((AB23-18)&gt;18,18,0)),0)-IF((AB23&gt;0),IF(AB23&gt;18,0,18-AB23))</f>
        <v>0</v>
      </c>
      <c r="AC24" s="105">
        <f t="shared" ref="AC24" si="186">IF(8&lt;=AC23,IF((AC23-8)&lt;=8,AC23-8,IF((AC23-0)&gt;8,8,0)),0)</f>
        <v>0</v>
      </c>
      <c r="AD24" s="122">
        <f t="shared" ref="AD24" si="187">IF(18&lt;=AD23,IF((AD23-18)&lt;=18,AD23-18,IF((AD23-18)&gt;18,18,0)),0)-IF((AD23&gt;0),IF(AD23&gt;18,0,18-AD23))</f>
        <v>0</v>
      </c>
      <c r="AE24" s="121">
        <f t="shared" ref="AE24" si="188">IF(18&lt;=AE23,IF((AE23-18)&lt;=18,AE23-18,IF((AE23-18)&gt;18,18,0)),0)-IF((AE23&gt;0),IF(AE23&gt;18,0,18-AE23))</f>
        <v>0</v>
      </c>
      <c r="AF24" s="121">
        <f t="shared" ref="AF24" si="189">IF(18&lt;=AF23,IF((AF23-18)&lt;=18,AF23-18,IF((AF23-18)&gt;18,18,0)),0)-IF((AF23&gt;0),IF(AF23&gt;18,0,18-AF23))</f>
        <v>0</v>
      </c>
      <c r="AG24" s="121">
        <f t="shared" ref="AG24" si="190">IF(18&lt;=AG23,IF((AG23-18)&lt;=18,AG23-18,IF((AG23-18)&gt;18,18,0)),0)-IF((AG23&gt;0),IF(AG23&gt;18,0,18-AG23))</f>
        <v>0</v>
      </c>
      <c r="AH24" s="123">
        <f t="shared" ref="AH24" si="191">IF(18&lt;=AH23,IF((AH23-18)&lt;=18,AH23-18,IF((AH23-18)&gt;18,18,0)),0)-IF((AH23&gt;0),IF(AH23&gt;18,0,18-AH23))</f>
        <v>0</v>
      </c>
      <c r="AI24" s="138"/>
      <c r="AJ24" s="138"/>
      <c r="AK24" s="141"/>
      <c r="AL24" s="141"/>
      <c r="AM24" s="144"/>
    </row>
    <row r="25" spans="1:39" ht="16.5" customHeight="1" thickTop="1" thickBot="1">
      <c r="A25" s="135" t="s">
        <v>19</v>
      </c>
      <c r="B25" s="135" t="str">
        <f>IFERROR(VLOOKUP('Liste des employer'!B10,Listeemployer[],16,FALSE),"")</f>
        <v>x x</v>
      </c>
      <c r="C25" s="131" t="s">
        <v>10</v>
      </c>
      <c r="D25" s="109"/>
      <c r="E25" s="110"/>
      <c r="F25" s="110"/>
      <c r="G25" s="110"/>
      <c r="H25" s="111"/>
      <c r="I25" s="109"/>
      <c r="J25" s="110"/>
      <c r="K25" s="110"/>
      <c r="L25" s="110"/>
      <c r="M25" s="110"/>
      <c r="N25" s="110"/>
      <c r="O25" s="111"/>
      <c r="P25" s="109"/>
      <c r="Q25" s="110"/>
      <c r="R25" s="110"/>
      <c r="S25" s="110"/>
      <c r="T25" s="110"/>
      <c r="U25" s="110"/>
      <c r="V25" s="111"/>
      <c r="W25" s="109"/>
      <c r="X25" s="110"/>
      <c r="Y25" s="110"/>
      <c r="Z25" s="110"/>
      <c r="AA25" s="110"/>
      <c r="AB25" s="110"/>
      <c r="AC25" s="111"/>
      <c r="AD25" s="109"/>
      <c r="AE25" s="110"/>
      <c r="AF25" s="110"/>
      <c r="AG25" s="110"/>
      <c r="AH25" s="112"/>
      <c r="AI25" s="136">
        <f>COUNTIF(Novembre!$D25:$AH25,CODE1)</f>
        <v>0</v>
      </c>
      <c r="AJ25" s="136"/>
      <c r="AK25" s="139">
        <f t="shared" ref="AK25:AK37" si="192">SUM(D27:AH27)-SUM(H27,O27,V27,AC27,AM25)</f>
        <v>0</v>
      </c>
      <c r="AL25" s="139">
        <f t="shared" ref="AL25" si="193">SUM(H27,O27,V27,AC27,AM25)</f>
        <v>0</v>
      </c>
      <c r="AM25" s="142">
        <f>COUNTIF(Novembre!$D25:$AH25,CODE2)</f>
        <v>0</v>
      </c>
    </row>
    <row r="26" spans="1:39" ht="16.5" customHeight="1" thickTop="1" thickBot="1">
      <c r="A26" s="135"/>
      <c r="B26" s="135"/>
      <c r="C26" s="131" t="s">
        <v>66</v>
      </c>
      <c r="D26" s="63"/>
      <c r="E26" s="56"/>
      <c r="F26" s="56"/>
      <c r="G26" s="56"/>
      <c r="H26" s="113"/>
      <c r="I26" s="63"/>
      <c r="J26" s="56"/>
      <c r="K26" s="56"/>
      <c r="L26" s="56"/>
      <c r="M26" s="56"/>
      <c r="N26" s="56"/>
      <c r="O26" s="113"/>
      <c r="P26" s="63"/>
      <c r="Q26" s="56"/>
      <c r="R26" s="56"/>
      <c r="S26" s="56"/>
      <c r="T26" s="56"/>
      <c r="U26" s="56"/>
      <c r="V26" s="113"/>
      <c r="W26" s="63"/>
      <c r="X26" s="56"/>
      <c r="Y26" s="56"/>
      <c r="Z26" s="56"/>
      <c r="AA26" s="56"/>
      <c r="AB26" s="56"/>
      <c r="AC26" s="113"/>
      <c r="AD26" s="63"/>
      <c r="AE26" s="56"/>
      <c r="AF26" s="56"/>
      <c r="AG26" s="56"/>
      <c r="AH26" s="74"/>
      <c r="AI26" s="137"/>
      <c r="AJ26" s="137"/>
      <c r="AK26" s="140"/>
      <c r="AL26" s="140"/>
      <c r="AM26" s="143"/>
    </row>
    <row r="27" spans="1:39" ht="16.5" customHeight="1" thickTop="1" thickBot="1">
      <c r="A27" s="57" t="s">
        <v>46</v>
      </c>
      <c r="B27" s="135"/>
      <c r="C27" s="131" t="s">
        <v>67</v>
      </c>
      <c r="D27" s="121">
        <f t="shared" ref="D27" si="194">IF(18&lt;=D26,IF((D26-18)&lt;=18,D26-18,IF((D26-18)&gt;18,18,0)),0)-IF((D26&gt;0),IF(D26&gt;18,0,18-D26))</f>
        <v>0</v>
      </c>
      <c r="E27" s="121">
        <f t="shared" ref="E27" si="195">IF(18&lt;=E26,IF((E26-18)&lt;=18,E26-18,IF((E26-18)&gt;18,18,0)),0)-IF((E26&gt;0),IF(E26&gt;18,0,18-E26))</f>
        <v>0</v>
      </c>
      <c r="F27" s="121">
        <f t="shared" ref="F27" si="196">IF(18&lt;=F26,IF((F26-18)&lt;=18,F26-18,IF((F26-18)&gt;18,18,0)),0)-IF((F26&gt;0),IF(F26&gt;18,0,18-F26))</f>
        <v>0</v>
      </c>
      <c r="G27" s="121">
        <f t="shared" ref="G27" si="197">IF(18&lt;=G26,IF((G26-18)&lt;=18,G26-18,IF((G26-18)&gt;18,18,0)),0)-IF((G26&gt;0),IF(G26&gt;18,0,18-G26))</f>
        <v>0</v>
      </c>
      <c r="H27" s="105">
        <f t="shared" ref="H27" si="198">IF(8&lt;=H26,IF((H26-8)&lt;=8,H26-8,IF((H26-0)&gt;8,8,0)),0)</f>
        <v>0</v>
      </c>
      <c r="I27" s="121">
        <f t="shared" ref="I27" si="199">IF(18&lt;=I26,IF((I26-18)&lt;=18,I26-18,IF((I26-18)&gt;18,18,0)),0)-IF((I26&gt;0),IF(I26&gt;18,0,18-I26))</f>
        <v>0</v>
      </c>
      <c r="J27" s="121">
        <f t="shared" ref="J27" si="200">IF(18&lt;=J26,IF((J26-18)&lt;=18,J26-18,IF((J26-18)&gt;18,18,0)),0)-IF((J26&gt;0),IF(J26&gt;18,0,18-J26))</f>
        <v>0</v>
      </c>
      <c r="K27" s="121">
        <f t="shared" ref="K27" si="201">IF(18&lt;=K26,IF((K26-18)&lt;=18,K26-18,IF((K26-18)&gt;18,18,0)),0)-IF((K26&gt;0),IF(K26&gt;18,0,18-K26))</f>
        <v>0</v>
      </c>
      <c r="L27" s="121">
        <f t="shared" ref="L27" si="202">IF(18&lt;=L26,IF((L26-18)&lt;=18,L26-18,IF((L26-18)&gt;18,18,0)),0)-IF((L26&gt;0),IF(L26&gt;18,0,18-L26))</f>
        <v>0</v>
      </c>
      <c r="M27" s="121">
        <f t="shared" ref="M27" si="203">IF(18&lt;=M26,IF((M26-18)&lt;=18,M26-18,IF((M26-18)&gt;18,18,0)),0)-IF((M26&gt;0),IF(M26&gt;18,0,18-M26))</f>
        <v>0</v>
      </c>
      <c r="N27" s="121">
        <f t="shared" ref="N27" si="204">IF(18&lt;=N26,IF((N26-18)&lt;=18,N26-18,IF((N26-18)&gt;18,18,0)),0)-IF((N26&gt;0),IF(N26&gt;18,0,18-N26))</f>
        <v>0</v>
      </c>
      <c r="O27" s="105">
        <f t="shared" ref="O27" si="205">IF(8&lt;=O26,IF((O26-8)&lt;=8,O26-8,IF((O26-0)&gt;8,8,0)),0)</f>
        <v>0</v>
      </c>
      <c r="P27" s="121">
        <f t="shared" ref="P27" si="206">IF(18&lt;=P26,IF((P26-18)&lt;=18,P26-18,IF((P26-18)&gt;18,18,0)),0)-IF((P26&gt;0),IF(P26&gt;18,0,18-P26))</f>
        <v>0</v>
      </c>
      <c r="Q27" s="121">
        <f t="shared" ref="Q27" si="207">IF(18&lt;=Q26,IF((Q26-18)&lt;=18,Q26-18,IF((Q26-18)&gt;18,18,0)),0)-IF((Q26&gt;0),IF(Q26&gt;18,0,18-Q26))</f>
        <v>0</v>
      </c>
      <c r="R27" s="121">
        <f t="shared" ref="R27" si="208">IF(18&lt;=R26,IF((R26-18)&lt;=18,R26-18,IF((R26-18)&gt;18,18,0)),0)-IF((R26&gt;0),IF(R26&gt;18,0,18-R26))</f>
        <v>0</v>
      </c>
      <c r="S27" s="121">
        <f t="shared" ref="S27" si="209">IF(18&lt;=S26,IF((S26-18)&lt;=18,S26-18,IF((S26-18)&gt;18,18,0)),0)-IF((S26&gt;0),IF(S26&gt;18,0,18-S26))</f>
        <v>0</v>
      </c>
      <c r="T27" s="121">
        <f t="shared" ref="T27" si="210">IF(18&lt;=T26,IF((T26-18)&lt;=18,T26-18,IF((T26-18)&gt;18,18,0)),0)-IF((T26&gt;0),IF(T26&gt;18,0,18-T26))</f>
        <v>0</v>
      </c>
      <c r="U27" s="121">
        <f t="shared" ref="U27" si="211">IF(18&lt;=U26,IF((U26-18)&lt;=18,U26-18,IF((U26-18)&gt;18,18,0)),0)-IF((U26&gt;0),IF(U26&gt;18,0,18-U26))</f>
        <v>0</v>
      </c>
      <c r="V27" s="105">
        <f t="shared" ref="V27" si="212">IF(8&lt;=V26,IF((V26-8)&lt;=8,V26-8,IF((V26-0)&gt;8,8,0)),0)</f>
        <v>0</v>
      </c>
      <c r="W27" s="121">
        <f t="shared" ref="W27" si="213">IF(18&lt;=W26,IF((W26-18)&lt;=18,W26-18,IF((W26-18)&gt;18,18,0)),0)-IF((W26&gt;0),IF(W26&gt;18,0,18-W26))</f>
        <v>0</v>
      </c>
      <c r="X27" s="121">
        <f t="shared" ref="X27" si="214">IF(18&lt;=X26,IF((X26-18)&lt;=18,X26-18,IF((X26-18)&gt;18,18,0)),0)-IF((X26&gt;0),IF(X26&gt;18,0,18-X26))</f>
        <v>0</v>
      </c>
      <c r="Y27" s="121">
        <f t="shared" ref="Y27" si="215">IF(18&lt;=Y26,IF((Y26-18)&lt;=18,Y26-18,IF((Y26-18)&gt;18,18,0)),0)-IF((Y26&gt;0),IF(Y26&gt;18,0,18-Y26))</f>
        <v>0</v>
      </c>
      <c r="Z27" s="121">
        <f t="shared" ref="Z27" si="216">IF(18&lt;=Z26,IF((Z26-18)&lt;=18,Z26-18,IF((Z26-18)&gt;18,18,0)),0)-IF((Z26&gt;0),IF(Z26&gt;18,0,18-Z26))</f>
        <v>0</v>
      </c>
      <c r="AA27" s="121">
        <f t="shared" ref="AA27" si="217">IF(18&lt;=AA26,IF((AA26-18)&lt;=18,AA26-18,IF((AA26-18)&gt;18,18,0)),0)-IF((AA26&gt;0),IF(AA26&gt;18,0,18-AA26))</f>
        <v>0</v>
      </c>
      <c r="AB27" s="121">
        <f t="shared" ref="AB27" si="218">IF(18&lt;=AB26,IF((AB26-18)&lt;=18,AB26-18,IF((AB26-18)&gt;18,18,0)),0)-IF((AB26&gt;0),IF(AB26&gt;18,0,18-AB26))</f>
        <v>0</v>
      </c>
      <c r="AC27" s="105">
        <f t="shared" ref="AC27" si="219">IF(8&lt;=AC26,IF((AC26-8)&lt;=8,AC26-8,IF((AC26-0)&gt;8,8,0)),0)</f>
        <v>0</v>
      </c>
      <c r="AD27" s="122">
        <f t="shared" ref="AD27" si="220">IF(18&lt;=AD26,IF((AD26-18)&lt;=18,AD26-18,IF((AD26-18)&gt;18,18,0)),0)-IF((AD26&gt;0),IF(AD26&gt;18,0,18-AD26))</f>
        <v>0</v>
      </c>
      <c r="AE27" s="121">
        <f t="shared" ref="AE27" si="221">IF(18&lt;=AE26,IF((AE26-18)&lt;=18,AE26-18,IF((AE26-18)&gt;18,18,0)),0)-IF((AE26&gt;0),IF(AE26&gt;18,0,18-AE26))</f>
        <v>0</v>
      </c>
      <c r="AF27" s="121">
        <f t="shared" ref="AF27" si="222">IF(18&lt;=AF26,IF((AF26-18)&lt;=18,AF26-18,IF((AF26-18)&gt;18,18,0)),0)-IF((AF26&gt;0),IF(AF26&gt;18,0,18-AF26))</f>
        <v>0</v>
      </c>
      <c r="AG27" s="121">
        <f t="shared" ref="AG27" si="223">IF(18&lt;=AG26,IF((AG26-18)&lt;=18,AG26-18,IF((AG26-18)&gt;18,18,0)),0)-IF((AG26&gt;0),IF(AG26&gt;18,0,18-AG26))</f>
        <v>0</v>
      </c>
      <c r="AH27" s="123">
        <f t="shared" ref="AH27" si="224">IF(18&lt;=AH26,IF((AH26-18)&lt;=18,AH26-18,IF((AH26-18)&gt;18,18,0)),0)-IF((AH26&gt;0),IF(AH26&gt;18,0,18-AH26))</f>
        <v>0</v>
      </c>
      <c r="AI27" s="138"/>
      <c r="AJ27" s="138"/>
      <c r="AK27" s="141"/>
      <c r="AL27" s="141"/>
      <c r="AM27" s="144"/>
    </row>
    <row r="28" spans="1:39" ht="16.5" customHeight="1" thickTop="1" thickBot="1">
      <c r="A28" s="135" t="s">
        <v>20</v>
      </c>
      <c r="B28" s="135" t="str">
        <f>IFERROR(VLOOKUP('Liste des employer'!B11,Listeemployer[],16,FALSE),"")</f>
        <v>y y</v>
      </c>
      <c r="C28" s="131" t="s">
        <v>10</v>
      </c>
      <c r="D28" s="109"/>
      <c r="E28" s="110"/>
      <c r="F28" s="110"/>
      <c r="G28" s="110"/>
      <c r="H28" s="111"/>
      <c r="I28" s="109"/>
      <c r="J28" s="110"/>
      <c r="K28" s="110"/>
      <c r="L28" s="110"/>
      <c r="M28" s="110"/>
      <c r="N28" s="110"/>
      <c r="O28" s="111"/>
      <c r="P28" s="109"/>
      <c r="Q28" s="110"/>
      <c r="R28" s="110"/>
      <c r="S28" s="110"/>
      <c r="T28" s="110"/>
      <c r="U28" s="110"/>
      <c r="V28" s="111"/>
      <c r="W28" s="109"/>
      <c r="X28" s="110"/>
      <c r="Y28" s="110"/>
      <c r="Z28" s="110"/>
      <c r="AA28" s="110"/>
      <c r="AB28" s="110"/>
      <c r="AC28" s="111"/>
      <c r="AD28" s="109"/>
      <c r="AE28" s="110"/>
      <c r="AF28" s="110"/>
      <c r="AG28" s="110"/>
      <c r="AH28" s="112"/>
      <c r="AI28" s="136">
        <f>COUNTIF(Novembre!$D28:$AH28,CODE1)</f>
        <v>0</v>
      </c>
      <c r="AJ28" s="136"/>
      <c r="AK28" s="139">
        <f t="shared" ref="AK28:AK40" si="225">SUM(D30:AH30)-SUM(H30,O30,V30,AC30,AM28)</f>
        <v>0</v>
      </c>
      <c r="AL28" s="139">
        <f t="shared" ref="AL28" si="226">SUM(H30,O30,V30,AC30,AM28)</f>
        <v>0</v>
      </c>
      <c r="AM28" s="142">
        <f>COUNTIF(Novembre!$D28:$AH28,CODE2)</f>
        <v>0</v>
      </c>
    </row>
    <row r="29" spans="1:39" ht="16.5" customHeight="1" thickTop="1" thickBot="1">
      <c r="A29" s="135"/>
      <c r="B29" s="135"/>
      <c r="C29" s="131" t="s">
        <v>66</v>
      </c>
      <c r="D29" s="63"/>
      <c r="E29" s="56"/>
      <c r="F29" s="56"/>
      <c r="G29" s="56"/>
      <c r="H29" s="113"/>
      <c r="I29" s="63"/>
      <c r="J29" s="56"/>
      <c r="K29" s="56"/>
      <c r="L29" s="56"/>
      <c r="M29" s="56"/>
      <c r="N29" s="56"/>
      <c r="O29" s="113"/>
      <c r="P29" s="63"/>
      <c r="Q29" s="56"/>
      <c r="R29" s="56"/>
      <c r="S29" s="56"/>
      <c r="T29" s="56"/>
      <c r="U29" s="56"/>
      <c r="V29" s="113"/>
      <c r="W29" s="63"/>
      <c r="X29" s="56"/>
      <c r="Y29" s="56"/>
      <c r="Z29" s="56"/>
      <c r="AA29" s="56"/>
      <c r="AB29" s="56"/>
      <c r="AC29" s="113"/>
      <c r="AD29" s="63"/>
      <c r="AE29" s="56"/>
      <c r="AF29" s="56"/>
      <c r="AG29" s="56"/>
      <c r="AH29" s="74"/>
      <c r="AI29" s="137"/>
      <c r="AJ29" s="137"/>
      <c r="AK29" s="140"/>
      <c r="AL29" s="140"/>
      <c r="AM29" s="143"/>
    </row>
    <row r="30" spans="1:39" ht="16.5" customHeight="1" thickTop="1" thickBot="1">
      <c r="A30" s="57" t="s">
        <v>47</v>
      </c>
      <c r="B30" s="135"/>
      <c r="C30" s="131" t="s">
        <v>67</v>
      </c>
      <c r="D30" s="121">
        <f t="shared" ref="D30" si="227">IF(18&lt;=D29,IF((D29-18)&lt;=18,D29-18,IF((D29-18)&gt;18,18,0)),0)-IF((D29&gt;0),IF(D29&gt;18,0,18-D29))</f>
        <v>0</v>
      </c>
      <c r="E30" s="121">
        <f t="shared" ref="E30" si="228">IF(18&lt;=E29,IF((E29-18)&lt;=18,E29-18,IF((E29-18)&gt;18,18,0)),0)-IF((E29&gt;0),IF(E29&gt;18,0,18-E29))</f>
        <v>0</v>
      </c>
      <c r="F30" s="121">
        <f t="shared" ref="F30" si="229">IF(18&lt;=F29,IF((F29-18)&lt;=18,F29-18,IF((F29-18)&gt;18,18,0)),0)-IF((F29&gt;0),IF(F29&gt;18,0,18-F29))</f>
        <v>0</v>
      </c>
      <c r="G30" s="121">
        <f t="shared" ref="G30" si="230">IF(18&lt;=G29,IF((G29-18)&lt;=18,G29-18,IF((G29-18)&gt;18,18,0)),0)-IF((G29&gt;0),IF(G29&gt;18,0,18-G29))</f>
        <v>0</v>
      </c>
      <c r="H30" s="105">
        <f t="shared" ref="H30" si="231">IF(8&lt;=H29,IF((H29-8)&lt;=8,H29-8,IF((H29-0)&gt;8,8,0)),0)</f>
        <v>0</v>
      </c>
      <c r="I30" s="121">
        <f t="shared" ref="I30" si="232">IF(18&lt;=I29,IF((I29-18)&lt;=18,I29-18,IF((I29-18)&gt;18,18,0)),0)-IF((I29&gt;0),IF(I29&gt;18,0,18-I29))</f>
        <v>0</v>
      </c>
      <c r="J30" s="121">
        <f t="shared" ref="J30" si="233">IF(18&lt;=J29,IF((J29-18)&lt;=18,J29-18,IF((J29-18)&gt;18,18,0)),0)-IF((J29&gt;0),IF(J29&gt;18,0,18-J29))</f>
        <v>0</v>
      </c>
      <c r="K30" s="121">
        <f t="shared" ref="K30" si="234">IF(18&lt;=K29,IF((K29-18)&lt;=18,K29-18,IF((K29-18)&gt;18,18,0)),0)-IF((K29&gt;0),IF(K29&gt;18,0,18-K29))</f>
        <v>0</v>
      </c>
      <c r="L30" s="121">
        <f t="shared" ref="L30" si="235">IF(18&lt;=L29,IF((L29-18)&lt;=18,L29-18,IF((L29-18)&gt;18,18,0)),0)-IF((L29&gt;0),IF(L29&gt;18,0,18-L29))</f>
        <v>0</v>
      </c>
      <c r="M30" s="121">
        <f t="shared" ref="M30" si="236">IF(18&lt;=M29,IF((M29-18)&lt;=18,M29-18,IF((M29-18)&gt;18,18,0)),0)-IF((M29&gt;0),IF(M29&gt;18,0,18-M29))</f>
        <v>0</v>
      </c>
      <c r="N30" s="121">
        <f t="shared" ref="N30" si="237">IF(18&lt;=N29,IF((N29-18)&lt;=18,N29-18,IF((N29-18)&gt;18,18,0)),0)-IF((N29&gt;0),IF(N29&gt;18,0,18-N29))</f>
        <v>0</v>
      </c>
      <c r="O30" s="105">
        <f t="shared" ref="O30" si="238">IF(8&lt;=O29,IF((O29-8)&lt;=8,O29-8,IF((O29-0)&gt;8,8,0)),0)</f>
        <v>0</v>
      </c>
      <c r="P30" s="121">
        <f t="shared" ref="P30" si="239">IF(18&lt;=P29,IF((P29-18)&lt;=18,P29-18,IF((P29-18)&gt;18,18,0)),0)-IF((P29&gt;0),IF(P29&gt;18,0,18-P29))</f>
        <v>0</v>
      </c>
      <c r="Q30" s="121">
        <f t="shared" ref="Q30" si="240">IF(18&lt;=Q29,IF((Q29-18)&lt;=18,Q29-18,IF((Q29-18)&gt;18,18,0)),0)-IF((Q29&gt;0),IF(Q29&gt;18,0,18-Q29))</f>
        <v>0</v>
      </c>
      <c r="R30" s="121">
        <f t="shared" ref="R30" si="241">IF(18&lt;=R29,IF((R29-18)&lt;=18,R29-18,IF((R29-18)&gt;18,18,0)),0)-IF((R29&gt;0),IF(R29&gt;18,0,18-R29))</f>
        <v>0</v>
      </c>
      <c r="S30" s="121">
        <f t="shared" ref="S30" si="242">IF(18&lt;=S29,IF((S29-18)&lt;=18,S29-18,IF((S29-18)&gt;18,18,0)),0)-IF((S29&gt;0),IF(S29&gt;18,0,18-S29))</f>
        <v>0</v>
      </c>
      <c r="T30" s="121">
        <f t="shared" ref="T30" si="243">IF(18&lt;=T29,IF((T29-18)&lt;=18,T29-18,IF((T29-18)&gt;18,18,0)),0)-IF((T29&gt;0),IF(T29&gt;18,0,18-T29))</f>
        <v>0</v>
      </c>
      <c r="U30" s="121">
        <f t="shared" ref="U30" si="244">IF(18&lt;=U29,IF((U29-18)&lt;=18,U29-18,IF((U29-18)&gt;18,18,0)),0)-IF((U29&gt;0),IF(U29&gt;18,0,18-U29))</f>
        <v>0</v>
      </c>
      <c r="V30" s="105">
        <f t="shared" ref="V30" si="245">IF(8&lt;=V29,IF((V29-8)&lt;=8,V29-8,IF((V29-0)&gt;8,8,0)),0)</f>
        <v>0</v>
      </c>
      <c r="W30" s="121">
        <f t="shared" ref="W30" si="246">IF(18&lt;=W29,IF((W29-18)&lt;=18,W29-18,IF((W29-18)&gt;18,18,0)),0)-IF((W29&gt;0),IF(W29&gt;18,0,18-W29))</f>
        <v>0</v>
      </c>
      <c r="X30" s="121">
        <f t="shared" ref="X30" si="247">IF(18&lt;=X29,IF((X29-18)&lt;=18,X29-18,IF((X29-18)&gt;18,18,0)),0)-IF((X29&gt;0),IF(X29&gt;18,0,18-X29))</f>
        <v>0</v>
      </c>
      <c r="Y30" s="121">
        <f t="shared" ref="Y30" si="248">IF(18&lt;=Y29,IF((Y29-18)&lt;=18,Y29-18,IF((Y29-18)&gt;18,18,0)),0)-IF((Y29&gt;0),IF(Y29&gt;18,0,18-Y29))</f>
        <v>0</v>
      </c>
      <c r="Z30" s="121">
        <f t="shared" ref="Z30" si="249">IF(18&lt;=Z29,IF((Z29-18)&lt;=18,Z29-18,IF((Z29-18)&gt;18,18,0)),0)-IF((Z29&gt;0),IF(Z29&gt;18,0,18-Z29))</f>
        <v>0</v>
      </c>
      <c r="AA30" s="121">
        <f t="shared" ref="AA30" si="250">IF(18&lt;=AA29,IF((AA29-18)&lt;=18,AA29-18,IF((AA29-18)&gt;18,18,0)),0)-IF((AA29&gt;0),IF(AA29&gt;18,0,18-AA29))</f>
        <v>0</v>
      </c>
      <c r="AB30" s="121">
        <f t="shared" ref="AB30" si="251">IF(18&lt;=AB29,IF((AB29-18)&lt;=18,AB29-18,IF((AB29-18)&gt;18,18,0)),0)-IF((AB29&gt;0),IF(AB29&gt;18,0,18-AB29))</f>
        <v>0</v>
      </c>
      <c r="AC30" s="105">
        <f t="shared" ref="AC30" si="252">IF(8&lt;=AC29,IF((AC29-8)&lt;=8,AC29-8,IF((AC29-0)&gt;8,8,0)),0)</f>
        <v>0</v>
      </c>
      <c r="AD30" s="122">
        <f t="shared" ref="AD30" si="253">IF(18&lt;=AD29,IF((AD29-18)&lt;=18,AD29-18,IF((AD29-18)&gt;18,18,0)),0)-IF((AD29&gt;0),IF(AD29&gt;18,0,18-AD29))</f>
        <v>0</v>
      </c>
      <c r="AE30" s="121">
        <f t="shared" ref="AE30" si="254">IF(18&lt;=AE29,IF((AE29-18)&lt;=18,AE29-18,IF((AE29-18)&gt;18,18,0)),0)-IF((AE29&gt;0),IF(AE29&gt;18,0,18-AE29))</f>
        <v>0</v>
      </c>
      <c r="AF30" s="121">
        <f t="shared" ref="AF30" si="255">IF(18&lt;=AF29,IF((AF29-18)&lt;=18,AF29-18,IF((AF29-18)&gt;18,18,0)),0)-IF((AF29&gt;0),IF(AF29&gt;18,0,18-AF29))</f>
        <v>0</v>
      </c>
      <c r="AG30" s="121">
        <f t="shared" ref="AG30" si="256">IF(18&lt;=AG29,IF((AG29-18)&lt;=18,AG29-18,IF((AG29-18)&gt;18,18,0)),0)-IF((AG29&gt;0),IF(AG29&gt;18,0,18-AG29))</f>
        <v>0</v>
      </c>
      <c r="AH30" s="123">
        <f t="shared" ref="AH30" si="257">IF(18&lt;=AH29,IF((AH29-18)&lt;=18,AH29-18,IF((AH29-18)&gt;18,18,0)),0)-IF((AH29&gt;0),IF(AH29&gt;18,0,18-AH29))</f>
        <v>0</v>
      </c>
      <c r="AI30" s="138"/>
      <c r="AJ30" s="138"/>
      <c r="AK30" s="141"/>
      <c r="AL30" s="141"/>
      <c r="AM30" s="144"/>
    </row>
    <row r="31" spans="1:39" ht="16.5" customHeight="1" thickTop="1" thickBot="1">
      <c r="A31" s="135" t="s">
        <v>21</v>
      </c>
      <c r="B31" s="135" t="str">
        <f>IFERROR(VLOOKUP('Liste des employer'!B12,Listeemployer[],16,FALSE),"")</f>
        <v>w w</v>
      </c>
      <c r="C31" s="131" t="s">
        <v>10</v>
      </c>
      <c r="D31" s="109"/>
      <c r="E31" s="110"/>
      <c r="F31" s="110"/>
      <c r="G31" s="110"/>
      <c r="H31" s="111"/>
      <c r="I31" s="109"/>
      <c r="J31" s="110"/>
      <c r="K31" s="110"/>
      <c r="L31" s="110"/>
      <c r="M31" s="110"/>
      <c r="N31" s="110"/>
      <c r="O31" s="111"/>
      <c r="P31" s="109"/>
      <c r="Q31" s="110"/>
      <c r="R31" s="110"/>
      <c r="S31" s="110"/>
      <c r="T31" s="110"/>
      <c r="U31" s="110"/>
      <c r="V31" s="111"/>
      <c r="W31" s="109"/>
      <c r="X31" s="110"/>
      <c r="Y31" s="110"/>
      <c r="Z31" s="110"/>
      <c r="AA31" s="110"/>
      <c r="AB31" s="110"/>
      <c r="AC31" s="111"/>
      <c r="AD31" s="109"/>
      <c r="AE31" s="110"/>
      <c r="AF31" s="110"/>
      <c r="AG31" s="110"/>
      <c r="AH31" s="112"/>
      <c r="AI31" s="136">
        <f>COUNTIF(Novembre!$D31:$AH31,CODE1)</f>
        <v>0</v>
      </c>
      <c r="AJ31" s="136"/>
      <c r="AK31" s="139">
        <f t="shared" ref="AK31" si="258">SUM(D33:AH33)-SUM(H33,O33,V33,AC33,AM31)</f>
        <v>0</v>
      </c>
      <c r="AL31" s="139">
        <f t="shared" ref="AL31" si="259">SUM(H33,O33,V33,AC33,AM31)</f>
        <v>0</v>
      </c>
      <c r="AM31" s="142">
        <f>COUNTIF(Novembre!$D31:$AH31,CODE2)</f>
        <v>0</v>
      </c>
    </row>
    <row r="32" spans="1:39" ht="16.5" customHeight="1" thickTop="1" thickBot="1">
      <c r="A32" s="135"/>
      <c r="B32" s="135"/>
      <c r="C32" s="131" t="s">
        <v>66</v>
      </c>
      <c r="D32" s="63"/>
      <c r="E32" s="56"/>
      <c r="F32" s="56"/>
      <c r="G32" s="56"/>
      <c r="H32" s="113"/>
      <c r="I32" s="63"/>
      <c r="J32" s="56"/>
      <c r="K32" s="56"/>
      <c r="L32" s="56"/>
      <c r="M32" s="56"/>
      <c r="N32" s="56"/>
      <c r="O32" s="113"/>
      <c r="P32" s="63"/>
      <c r="Q32" s="56"/>
      <c r="R32" s="56"/>
      <c r="S32" s="56"/>
      <c r="T32" s="56"/>
      <c r="U32" s="56"/>
      <c r="V32" s="113"/>
      <c r="W32" s="63"/>
      <c r="X32" s="56"/>
      <c r="Y32" s="56"/>
      <c r="Z32" s="56"/>
      <c r="AA32" s="56"/>
      <c r="AB32" s="56"/>
      <c r="AC32" s="113"/>
      <c r="AD32" s="63"/>
      <c r="AE32" s="56"/>
      <c r="AF32" s="56"/>
      <c r="AG32" s="56"/>
      <c r="AH32" s="74"/>
      <c r="AI32" s="137"/>
      <c r="AJ32" s="137"/>
      <c r="AK32" s="140"/>
      <c r="AL32" s="140"/>
      <c r="AM32" s="143"/>
    </row>
    <row r="33" spans="1:39" ht="16.5" customHeight="1" thickTop="1" thickBot="1">
      <c r="A33" s="57" t="s">
        <v>48</v>
      </c>
      <c r="B33" s="135"/>
      <c r="C33" s="131" t="s">
        <v>67</v>
      </c>
      <c r="D33" s="121">
        <f t="shared" ref="D33" si="260">IF(18&lt;=D32,IF((D32-18)&lt;=18,D32-18,IF((D32-18)&gt;18,18,0)),0)-IF((D32&gt;0),IF(D32&gt;18,0,18-D32))</f>
        <v>0</v>
      </c>
      <c r="E33" s="121">
        <f t="shared" ref="E33" si="261">IF(18&lt;=E32,IF((E32-18)&lt;=18,E32-18,IF((E32-18)&gt;18,18,0)),0)-IF((E32&gt;0),IF(E32&gt;18,0,18-E32))</f>
        <v>0</v>
      </c>
      <c r="F33" s="121">
        <f t="shared" ref="F33" si="262">IF(18&lt;=F32,IF((F32-18)&lt;=18,F32-18,IF((F32-18)&gt;18,18,0)),0)-IF((F32&gt;0),IF(F32&gt;18,0,18-F32))</f>
        <v>0</v>
      </c>
      <c r="G33" s="121">
        <f t="shared" ref="G33" si="263">IF(18&lt;=G32,IF((G32-18)&lt;=18,G32-18,IF((G32-18)&gt;18,18,0)),0)-IF((G32&gt;0),IF(G32&gt;18,0,18-G32))</f>
        <v>0</v>
      </c>
      <c r="H33" s="105">
        <f t="shared" ref="H33" si="264">IF(8&lt;=H32,IF((H32-8)&lt;=8,H32-8,IF((H32-0)&gt;8,8,0)),0)</f>
        <v>0</v>
      </c>
      <c r="I33" s="121">
        <f t="shared" ref="I33" si="265">IF(18&lt;=I32,IF((I32-18)&lt;=18,I32-18,IF((I32-18)&gt;18,18,0)),0)-IF((I32&gt;0),IF(I32&gt;18,0,18-I32))</f>
        <v>0</v>
      </c>
      <c r="J33" s="121">
        <f t="shared" ref="J33" si="266">IF(18&lt;=J32,IF((J32-18)&lt;=18,J32-18,IF((J32-18)&gt;18,18,0)),0)-IF((J32&gt;0),IF(J32&gt;18,0,18-J32))</f>
        <v>0</v>
      </c>
      <c r="K33" s="121">
        <f t="shared" ref="K33" si="267">IF(18&lt;=K32,IF((K32-18)&lt;=18,K32-18,IF((K32-18)&gt;18,18,0)),0)-IF((K32&gt;0),IF(K32&gt;18,0,18-K32))</f>
        <v>0</v>
      </c>
      <c r="L33" s="121">
        <f t="shared" ref="L33" si="268">IF(18&lt;=L32,IF((L32-18)&lt;=18,L32-18,IF((L32-18)&gt;18,18,0)),0)-IF((L32&gt;0),IF(L32&gt;18,0,18-L32))</f>
        <v>0</v>
      </c>
      <c r="M33" s="121">
        <f t="shared" ref="M33" si="269">IF(18&lt;=M32,IF((M32-18)&lt;=18,M32-18,IF((M32-18)&gt;18,18,0)),0)-IF((M32&gt;0),IF(M32&gt;18,0,18-M32))</f>
        <v>0</v>
      </c>
      <c r="N33" s="121">
        <f t="shared" ref="N33" si="270">IF(18&lt;=N32,IF((N32-18)&lt;=18,N32-18,IF((N32-18)&gt;18,18,0)),0)-IF((N32&gt;0),IF(N32&gt;18,0,18-N32))</f>
        <v>0</v>
      </c>
      <c r="O33" s="105">
        <f t="shared" ref="O33" si="271">IF(8&lt;=O32,IF((O32-8)&lt;=8,O32-8,IF((O32-0)&gt;8,8,0)),0)</f>
        <v>0</v>
      </c>
      <c r="P33" s="121">
        <f t="shared" ref="P33" si="272">IF(18&lt;=P32,IF((P32-18)&lt;=18,P32-18,IF((P32-18)&gt;18,18,0)),0)-IF((P32&gt;0),IF(P32&gt;18,0,18-P32))</f>
        <v>0</v>
      </c>
      <c r="Q33" s="121">
        <f t="shared" ref="Q33" si="273">IF(18&lt;=Q32,IF((Q32-18)&lt;=18,Q32-18,IF((Q32-18)&gt;18,18,0)),0)-IF((Q32&gt;0),IF(Q32&gt;18,0,18-Q32))</f>
        <v>0</v>
      </c>
      <c r="R33" s="121">
        <f t="shared" ref="R33" si="274">IF(18&lt;=R32,IF((R32-18)&lt;=18,R32-18,IF((R32-18)&gt;18,18,0)),0)-IF((R32&gt;0),IF(R32&gt;18,0,18-R32))</f>
        <v>0</v>
      </c>
      <c r="S33" s="121">
        <f t="shared" ref="S33" si="275">IF(18&lt;=S32,IF((S32-18)&lt;=18,S32-18,IF((S32-18)&gt;18,18,0)),0)-IF((S32&gt;0),IF(S32&gt;18,0,18-S32))</f>
        <v>0</v>
      </c>
      <c r="T33" s="121">
        <f t="shared" ref="T33" si="276">IF(18&lt;=T32,IF((T32-18)&lt;=18,T32-18,IF((T32-18)&gt;18,18,0)),0)-IF((T32&gt;0),IF(T32&gt;18,0,18-T32))</f>
        <v>0</v>
      </c>
      <c r="U33" s="121">
        <f t="shared" ref="U33" si="277">IF(18&lt;=U32,IF((U32-18)&lt;=18,U32-18,IF((U32-18)&gt;18,18,0)),0)-IF((U32&gt;0),IF(U32&gt;18,0,18-U32))</f>
        <v>0</v>
      </c>
      <c r="V33" s="105">
        <f t="shared" ref="V33" si="278">IF(8&lt;=V32,IF((V32-8)&lt;=8,V32-8,IF((V32-0)&gt;8,8,0)),0)</f>
        <v>0</v>
      </c>
      <c r="W33" s="121">
        <f t="shared" ref="W33" si="279">IF(18&lt;=W32,IF((W32-18)&lt;=18,W32-18,IF((W32-18)&gt;18,18,0)),0)-IF((W32&gt;0),IF(W32&gt;18,0,18-W32))</f>
        <v>0</v>
      </c>
      <c r="X33" s="121">
        <f t="shared" ref="X33" si="280">IF(18&lt;=X32,IF((X32-18)&lt;=18,X32-18,IF((X32-18)&gt;18,18,0)),0)-IF((X32&gt;0),IF(X32&gt;18,0,18-X32))</f>
        <v>0</v>
      </c>
      <c r="Y33" s="121">
        <f t="shared" ref="Y33" si="281">IF(18&lt;=Y32,IF((Y32-18)&lt;=18,Y32-18,IF((Y32-18)&gt;18,18,0)),0)-IF((Y32&gt;0),IF(Y32&gt;18,0,18-Y32))</f>
        <v>0</v>
      </c>
      <c r="Z33" s="121">
        <f t="shared" ref="Z33" si="282">IF(18&lt;=Z32,IF((Z32-18)&lt;=18,Z32-18,IF((Z32-18)&gt;18,18,0)),0)-IF((Z32&gt;0),IF(Z32&gt;18,0,18-Z32))</f>
        <v>0</v>
      </c>
      <c r="AA33" s="121">
        <f t="shared" ref="AA33" si="283">IF(18&lt;=AA32,IF((AA32-18)&lt;=18,AA32-18,IF((AA32-18)&gt;18,18,0)),0)-IF((AA32&gt;0),IF(AA32&gt;18,0,18-AA32))</f>
        <v>0</v>
      </c>
      <c r="AB33" s="121">
        <f t="shared" ref="AB33" si="284">IF(18&lt;=AB32,IF((AB32-18)&lt;=18,AB32-18,IF((AB32-18)&gt;18,18,0)),0)-IF((AB32&gt;0),IF(AB32&gt;18,0,18-AB32))</f>
        <v>0</v>
      </c>
      <c r="AC33" s="105">
        <f t="shared" ref="AC33" si="285">IF(8&lt;=AC32,IF((AC32-8)&lt;=8,AC32-8,IF((AC32-0)&gt;8,8,0)),0)</f>
        <v>0</v>
      </c>
      <c r="AD33" s="122">
        <f t="shared" ref="AD33" si="286">IF(18&lt;=AD32,IF((AD32-18)&lt;=18,AD32-18,IF((AD32-18)&gt;18,18,0)),0)-IF((AD32&gt;0),IF(AD32&gt;18,0,18-AD32))</f>
        <v>0</v>
      </c>
      <c r="AE33" s="121">
        <f t="shared" ref="AE33" si="287">IF(18&lt;=AE32,IF((AE32-18)&lt;=18,AE32-18,IF((AE32-18)&gt;18,18,0)),0)-IF((AE32&gt;0),IF(AE32&gt;18,0,18-AE32))</f>
        <v>0</v>
      </c>
      <c r="AF33" s="121">
        <f t="shared" ref="AF33" si="288">IF(18&lt;=AF32,IF((AF32-18)&lt;=18,AF32-18,IF((AF32-18)&gt;18,18,0)),0)-IF((AF32&gt;0),IF(AF32&gt;18,0,18-AF32))</f>
        <v>0</v>
      </c>
      <c r="AG33" s="121">
        <f t="shared" ref="AG33" si="289">IF(18&lt;=AG32,IF((AG32-18)&lt;=18,AG32-18,IF((AG32-18)&gt;18,18,0)),0)-IF((AG32&gt;0),IF(AG32&gt;18,0,18-AG32))</f>
        <v>0</v>
      </c>
      <c r="AH33" s="123">
        <f t="shared" ref="AH33" si="290">IF(18&lt;=AH32,IF((AH32-18)&lt;=18,AH32-18,IF((AH32-18)&gt;18,18,0)),0)-IF((AH32&gt;0),IF(AH32&gt;18,0,18-AH32))</f>
        <v>0</v>
      </c>
      <c r="AI33" s="138"/>
      <c r="AJ33" s="138"/>
      <c r="AK33" s="141"/>
      <c r="AL33" s="141"/>
      <c r="AM33" s="144"/>
    </row>
    <row r="34" spans="1:39" ht="16.5" customHeight="1" thickTop="1" thickBot="1">
      <c r="A34" s="135" t="s">
        <v>22</v>
      </c>
      <c r="B34" s="135" t="str">
        <f>IFERROR(VLOOKUP('Liste des employer'!B13,Listeemployer[],16,FALSE),"")</f>
        <v>x x</v>
      </c>
      <c r="C34" s="131" t="s">
        <v>10</v>
      </c>
      <c r="D34" s="109"/>
      <c r="E34" s="110"/>
      <c r="F34" s="110"/>
      <c r="G34" s="110"/>
      <c r="H34" s="111"/>
      <c r="I34" s="109"/>
      <c r="J34" s="110"/>
      <c r="K34" s="110"/>
      <c r="L34" s="110"/>
      <c r="M34" s="110"/>
      <c r="N34" s="110"/>
      <c r="O34" s="111"/>
      <c r="P34" s="109"/>
      <c r="Q34" s="110"/>
      <c r="R34" s="110"/>
      <c r="S34" s="110"/>
      <c r="T34" s="110"/>
      <c r="U34" s="110"/>
      <c r="V34" s="111"/>
      <c r="W34" s="109"/>
      <c r="X34" s="110"/>
      <c r="Y34" s="110"/>
      <c r="Z34" s="110"/>
      <c r="AA34" s="110"/>
      <c r="AB34" s="110"/>
      <c r="AC34" s="111"/>
      <c r="AD34" s="109"/>
      <c r="AE34" s="110"/>
      <c r="AF34" s="110"/>
      <c r="AG34" s="110"/>
      <c r="AH34" s="112"/>
      <c r="AI34" s="136">
        <f>COUNTIF(Novembre!$D34:$AH34,CODE1)</f>
        <v>0</v>
      </c>
      <c r="AJ34" s="136"/>
      <c r="AK34" s="139">
        <f t="shared" ref="AK34" si="291">SUM(D36:AH36)-SUM(H36,O36,V36,AC36,AM34)</f>
        <v>0</v>
      </c>
      <c r="AL34" s="139">
        <f t="shared" ref="AL34" si="292">SUM(H36,O36,V36,AC36,AM34)</f>
        <v>0</v>
      </c>
      <c r="AM34" s="142">
        <f>COUNTIF(Novembre!$D34:$AH34,CODE2)</f>
        <v>0</v>
      </c>
    </row>
    <row r="35" spans="1:39" ht="16.5" customHeight="1" thickTop="1" thickBot="1">
      <c r="A35" s="135"/>
      <c r="B35" s="135"/>
      <c r="C35" s="131" t="s">
        <v>66</v>
      </c>
      <c r="D35" s="63"/>
      <c r="E35" s="56"/>
      <c r="F35" s="56"/>
      <c r="G35" s="56"/>
      <c r="H35" s="113"/>
      <c r="I35" s="63"/>
      <c r="J35" s="56"/>
      <c r="K35" s="56"/>
      <c r="L35" s="56"/>
      <c r="M35" s="56"/>
      <c r="N35" s="56"/>
      <c r="O35" s="113"/>
      <c r="P35" s="63"/>
      <c r="Q35" s="56"/>
      <c r="R35" s="56"/>
      <c r="S35" s="56"/>
      <c r="T35" s="56"/>
      <c r="U35" s="56"/>
      <c r="V35" s="113"/>
      <c r="W35" s="63"/>
      <c r="X35" s="56"/>
      <c r="Y35" s="56"/>
      <c r="Z35" s="56"/>
      <c r="AA35" s="56"/>
      <c r="AB35" s="56"/>
      <c r="AC35" s="113"/>
      <c r="AD35" s="63"/>
      <c r="AE35" s="56"/>
      <c r="AF35" s="56"/>
      <c r="AG35" s="56"/>
      <c r="AH35" s="74"/>
      <c r="AI35" s="137"/>
      <c r="AJ35" s="137"/>
      <c r="AK35" s="140"/>
      <c r="AL35" s="140"/>
      <c r="AM35" s="143"/>
    </row>
    <row r="36" spans="1:39" ht="16.5" customHeight="1" thickTop="1" thickBot="1">
      <c r="A36" s="57" t="s">
        <v>49</v>
      </c>
      <c r="B36" s="135"/>
      <c r="C36" s="131" t="s">
        <v>67</v>
      </c>
      <c r="D36" s="121">
        <f t="shared" ref="D36" si="293">IF(18&lt;=D35,IF((D35-18)&lt;=18,D35-18,IF((D35-18)&gt;18,18,0)),0)-IF((D35&gt;0),IF(D35&gt;18,0,18-D35))</f>
        <v>0</v>
      </c>
      <c r="E36" s="121">
        <f t="shared" ref="E36" si="294">IF(18&lt;=E35,IF((E35-18)&lt;=18,E35-18,IF((E35-18)&gt;18,18,0)),0)-IF((E35&gt;0),IF(E35&gt;18,0,18-E35))</f>
        <v>0</v>
      </c>
      <c r="F36" s="121">
        <f t="shared" ref="F36" si="295">IF(18&lt;=F35,IF((F35-18)&lt;=18,F35-18,IF((F35-18)&gt;18,18,0)),0)-IF((F35&gt;0),IF(F35&gt;18,0,18-F35))</f>
        <v>0</v>
      </c>
      <c r="G36" s="121">
        <f t="shared" ref="G36" si="296">IF(18&lt;=G35,IF((G35-18)&lt;=18,G35-18,IF((G35-18)&gt;18,18,0)),0)-IF((G35&gt;0),IF(G35&gt;18,0,18-G35))</f>
        <v>0</v>
      </c>
      <c r="H36" s="105">
        <f t="shared" ref="H36" si="297">IF(8&lt;=H35,IF((H35-8)&lt;=8,H35-8,IF((H35-0)&gt;8,8,0)),0)</f>
        <v>0</v>
      </c>
      <c r="I36" s="121">
        <f t="shared" ref="I36" si="298">IF(18&lt;=I35,IF((I35-18)&lt;=18,I35-18,IF((I35-18)&gt;18,18,0)),0)-IF((I35&gt;0),IF(I35&gt;18,0,18-I35))</f>
        <v>0</v>
      </c>
      <c r="J36" s="121">
        <f t="shared" ref="J36" si="299">IF(18&lt;=J35,IF((J35-18)&lt;=18,J35-18,IF((J35-18)&gt;18,18,0)),0)-IF((J35&gt;0),IF(J35&gt;18,0,18-J35))</f>
        <v>0</v>
      </c>
      <c r="K36" s="121">
        <f t="shared" ref="K36" si="300">IF(18&lt;=K35,IF((K35-18)&lt;=18,K35-18,IF((K35-18)&gt;18,18,0)),0)-IF((K35&gt;0),IF(K35&gt;18,0,18-K35))</f>
        <v>0</v>
      </c>
      <c r="L36" s="121">
        <f t="shared" ref="L36" si="301">IF(18&lt;=L35,IF((L35-18)&lt;=18,L35-18,IF((L35-18)&gt;18,18,0)),0)-IF((L35&gt;0),IF(L35&gt;18,0,18-L35))</f>
        <v>0</v>
      </c>
      <c r="M36" s="121">
        <f t="shared" ref="M36" si="302">IF(18&lt;=M35,IF((M35-18)&lt;=18,M35-18,IF((M35-18)&gt;18,18,0)),0)-IF((M35&gt;0),IF(M35&gt;18,0,18-M35))</f>
        <v>0</v>
      </c>
      <c r="N36" s="121">
        <f t="shared" ref="N36" si="303">IF(18&lt;=N35,IF((N35-18)&lt;=18,N35-18,IF((N35-18)&gt;18,18,0)),0)-IF((N35&gt;0),IF(N35&gt;18,0,18-N35))</f>
        <v>0</v>
      </c>
      <c r="O36" s="105">
        <f t="shared" ref="O36" si="304">IF(8&lt;=O35,IF((O35-8)&lt;=8,O35-8,IF((O35-0)&gt;8,8,0)),0)</f>
        <v>0</v>
      </c>
      <c r="P36" s="121">
        <f t="shared" ref="P36" si="305">IF(18&lt;=P35,IF((P35-18)&lt;=18,P35-18,IF((P35-18)&gt;18,18,0)),0)-IF((P35&gt;0),IF(P35&gt;18,0,18-P35))</f>
        <v>0</v>
      </c>
      <c r="Q36" s="121">
        <f t="shared" ref="Q36" si="306">IF(18&lt;=Q35,IF((Q35-18)&lt;=18,Q35-18,IF((Q35-18)&gt;18,18,0)),0)-IF((Q35&gt;0),IF(Q35&gt;18,0,18-Q35))</f>
        <v>0</v>
      </c>
      <c r="R36" s="121">
        <f t="shared" ref="R36" si="307">IF(18&lt;=R35,IF((R35-18)&lt;=18,R35-18,IF((R35-18)&gt;18,18,0)),0)-IF((R35&gt;0),IF(R35&gt;18,0,18-R35))</f>
        <v>0</v>
      </c>
      <c r="S36" s="121">
        <f t="shared" ref="S36" si="308">IF(18&lt;=S35,IF((S35-18)&lt;=18,S35-18,IF((S35-18)&gt;18,18,0)),0)-IF((S35&gt;0),IF(S35&gt;18,0,18-S35))</f>
        <v>0</v>
      </c>
      <c r="T36" s="121">
        <f t="shared" ref="T36" si="309">IF(18&lt;=T35,IF((T35-18)&lt;=18,T35-18,IF((T35-18)&gt;18,18,0)),0)-IF((T35&gt;0),IF(T35&gt;18,0,18-T35))</f>
        <v>0</v>
      </c>
      <c r="U36" s="121">
        <f t="shared" ref="U36" si="310">IF(18&lt;=U35,IF((U35-18)&lt;=18,U35-18,IF((U35-18)&gt;18,18,0)),0)-IF((U35&gt;0),IF(U35&gt;18,0,18-U35))</f>
        <v>0</v>
      </c>
      <c r="V36" s="105">
        <f t="shared" ref="V36" si="311">IF(8&lt;=V35,IF((V35-8)&lt;=8,V35-8,IF((V35-0)&gt;8,8,0)),0)</f>
        <v>0</v>
      </c>
      <c r="W36" s="121">
        <f t="shared" ref="W36" si="312">IF(18&lt;=W35,IF((W35-18)&lt;=18,W35-18,IF((W35-18)&gt;18,18,0)),0)-IF((W35&gt;0),IF(W35&gt;18,0,18-W35))</f>
        <v>0</v>
      </c>
      <c r="X36" s="121">
        <f t="shared" ref="X36" si="313">IF(18&lt;=X35,IF((X35-18)&lt;=18,X35-18,IF((X35-18)&gt;18,18,0)),0)-IF((X35&gt;0),IF(X35&gt;18,0,18-X35))</f>
        <v>0</v>
      </c>
      <c r="Y36" s="121">
        <f t="shared" ref="Y36" si="314">IF(18&lt;=Y35,IF((Y35-18)&lt;=18,Y35-18,IF((Y35-18)&gt;18,18,0)),0)-IF((Y35&gt;0),IF(Y35&gt;18,0,18-Y35))</f>
        <v>0</v>
      </c>
      <c r="Z36" s="121">
        <f t="shared" ref="Z36" si="315">IF(18&lt;=Z35,IF((Z35-18)&lt;=18,Z35-18,IF((Z35-18)&gt;18,18,0)),0)-IF((Z35&gt;0),IF(Z35&gt;18,0,18-Z35))</f>
        <v>0</v>
      </c>
      <c r="AA36" s="121">
        <f t="shared" ref="AA36" si="316">IF(18&lt;=AA35,IF((AA35-18)&lt;=18,AA35-18,IF((AA35-18)&gt;18,18,0)),0)-IF((AA35&gt;0),IF(AA35&gt;18,0,18-AA35))</f>
        <v>0</v>
      </c>
      <c r="AB36" s="121">
        <f t="shared" ref="AB36" si="317">IF(18&lt;=AB35,IF((AB35-18)&lt;=18,AB35-18,IF((AB35-18)&gt;18,18,0)),0)-IF((AB35&gt;0),IF(AB35&gt;18,0,18-AB35))</f>
        <v>0</v>
      </c>
      <c r="AC36" s="105">
        <f t="shared" ref="AC36" si="318">IF(8&lt;=AC35,IF((AC35-8)&lt;=8,AC35-8,IF((AC35-0)&gt;8,8,0)),0)</f>
        <v>0</v>
      </c>
      <c r="AD36" s="122">
        <f t="shared" ref="AD36" si="319">IF(18&lt;=AD35,IF((AD35-18)&lt;=18,AD35-18,IF((AD35-18)&gt;18,18,0)),0)-IF((AD35&gt;0),IF(AD35&gt;18,0,18-AD35))</f>
        <v>0</v>
      </c>
      <c r="AE36" s="121">
        <f t="shared" ref="AE36" si="320">IF(18&lt;=AE35,IF((AE35-18)&lt;=18,AE35-18,IF((AE35-18)&gt;18,18,0)),0)-IF((AE35&gt;0),IF(AE35&gt;18,0,18-AE35))</f>
        <v>0</v>
      </c>
      <c r="AF36" s="121">
        <f t="shared" ref="AF36" si="321">IF(18&lt;=AF35,IF((AF35-18)&lt;=18,AF35-18,IF((AF35-18)&gt;18,18,0)),0)-IF((AF35&gt;0),IF(AF35&gt;18,0,18-AF35))</f>
        <v>0</v>
      </c>
      <c r="AG36" s="121">
        <f t="shared" ref="AG36" si="322">IF(18&lt;=AG35,IF((AG35-18)&lt;=18,AG35-18,IF((AG35-18)&gt;18,18,0)),0)-IF((AG35&gt;0),IF(AG35&gt;18,0,18-AG35))</f>
        <v>0</v>
      </c>
      <c r="AH36" s="123">
        <f t="shared" ref="AH36" si="323">IF(18&lt;=AH35,IF((AH35-18)&lt;=18,AH35-18,IF((AH35-18)&gt;18,18,0)),0)-IF((AH35&gt;0),IF(AH35&gt;18,0,18-AH35))</f>
        <v>0</v>
      </c>
      <c r="AI36" s="138"/>
      <c r="AJ36" s="138"/>
      <c r="AK36" s="141"/>
      <c r="AL36" s="141"/>
      <c r="AM36" s="144"/>
    </row>
    <row r="37" spans="1:39" ht="16.5" customHeight="1" thickTop="1" thickBot="1">
      <c r="A37" s="135" t="s">
        <v>21</v>
      </c>
      <c r="B37" s="135" t="str">
        <f>IFERROR(VLOOKUP('Liste des employer'!B14,Listeemployer[],16,FALSE),"")</f>
        <v>y y</v>
      </c>
      <c r="C37" s="131" t="s">
        <v>10</v>
      </c>
      <c r="D37" s="109"/>
      <c r="E37" s="110"/>
      <c r="F37" s="110"/>
      <c r="G37" s="110"/>
      <c r="H37" s="111"/>
      <c r="I37" s="109"/>
      <c r="J37" s="110"/>
      <c r="K37" s="110"/>
      <c r="L37" s="110"/>
      <c r="M37" s="110"/>
      <c r="N37" s="110"/>
      <c r="O37" s="111"/>
      <c r="P37" s="109"/>
      <c r="Q37" s="110"/>
      <c r="R37" s="110"/>
      <c r="S37" s="110"/>
      <c r="T37" s="110"/>
      <c r="U37" s="110"/>
      <c r="V37" s="111"/>
      <c r="W37" s="109"/>
      <c r="X37" s="110"/>
      <c r="Y37" s="110"/>
      <c r="Z37" s="110"/>
      <c r="AA37" s="110"/>
      <c r="AB37" s="110"/>
      <c r="AC37" s="111"/>
      <c r="AD37" s="109"/>
      <c r="AE37" s="110"/>
      <c r="AF37" s="110"/>
      <c r="AG37" s="110"/>
      <c r="AH37" s="112"/>
      <c r="AI37" s="136">
        <f>COUNTIF(Novembre!$D37:$AH37,CODE1)</f>
        <v>0</v>
      </c>
      <c r="AJ37" s="136"/>
      <c r="AK37" s="139">
        <f t="shared" si="192"/>
        <v>0</v>
      </c>
      <c r="AL37" s="139">
        <f t="shared" ref="AL37" si="324">SUM(H39,O39,V39,AC39,AM37)</f>
        <v>0</v>
      </c>
      <c r="AM37" s="142">
        <f>COUNTIF(Novembre!$D37:$AH37,CODE2)</f>
        <v>0</v>
      </c>
    </row>
    <row r="38" spans="1:39" ht="16.5" customHeight="1" thickTop="1" thickBot="1">
      <c r="A38" s="135"/>
      <c r="B38" s="135"/>
      <c r="C38" s="131" t="s">
        <v>66</v>
      </c>
      <c r="D38" s="63"/>
      <c r="E38" s="56"/>
      <c r="F38" s="56"/>
      <c r="G38" s="56"/>
      <c r="H38" s="113"/>
      <c r="I38" s="63"/>
      <c r="J38" s="56"/>
      <c r="K38" s="56"/>
      <c r="L38" s="56"/>
      <c r="M38" s="56"/>
      <c r="N38" s="56"/>
      <c r="O38" s="113"/>
      <c r="P38" s="63"/>
      <c r="Q38" s="56"/>
      <c r="R38" s="56"/>
      <c r="S38" s="56"/>
      <c r="T38" s="56"/>
      <c r="U38" s="56"/>
      <c r="V38" s="113"/>
      <c r="W38" s="63"/>
      <c r="X38" s="56"/>
      <c r="Y38" s="56"/>
      <c r="Z38" s="56"/>
      <c r="AA38" s="56"/>
      <c r="AB38" s="56"/>
      <c r="AC38" s="113"/>
      <c r="AD38" s="63"/>
      <c r="AE38" s="56"/>
      <c r="AF38" s="56"/>
      <c r="AG38" s="56"/>
      <c r="AH38" s="74"/>
      <c r="AI38" s="137"/>
      <c r="AJ38" s="137"/>
      <c r="AK38" s="140"/>
      <c r="AL38" s="140"/>
      <c r="AM38" s="143"/>
    </row>
    <row r="39" spans="1:39" ht="16.5" customHeight="1" thickTop="1" thickBot="1">
      <c r="A39" s="57" t="s">
        <v>48</v>
      </c>
      <c r="B39" s="135"/>
      <c r="C39" s="131" t="s">
        <v>67</v>
      </c>
      <c r="D39" s="121">
        <f t="shared" ref="D39" si="325">IF(18&lt;=D38,IF((D38-18)&lt;=18,D38-18,IF((D38-18)&gt;18,18,0)),0)-IF((D38&gt;0),IF(D38&gt;18,0,18-D38))</f>
        <v>0</v>
      </c>
      <c r="E39" s="121">
        <f t="shared" ref="E39" si="326">IF(18&lt;=E38,IF((E38-18)&lt;=18,E38-18,IF((E38-18)&gt;18,18,0)),0)-IF((E38&gt;0),IF(E38&gt;18,0,18-E38))</f>
        <v>0</v>
      </c>
      <c r="F39" s="121">
        <f t="shared" ref="F39" si="327">IF(18&lt;=F38,IF((F38-18)&lt;=18,F38-18,IF((F38-18)&gt;18,18,0)),0)-IF((F38&gt;0),IF(F38&gt;18,0,18-F38))</f>
        <v>0</v>
      </c>
      <c r="G39" s="121">
        <f t="shared" ref="G39" si="328">IF(18&lt;=G38,IF((G38-18)&lt;=18,G38-18,IF((G38-18)&gt;18,18,0)),0)-IF((G38&gt;0),IF(G38&gt;18,0,18-G38))</f>
        <v>0</v>
      </c>
      <c r="H39" s="105">
        <f t="shared" ref="H39" si="329">IF(8&lt;=H38,IF((H38-8)&lt;=8,H38-8,IF((H38-0)&gt;8,8,0)),0)</f>
        <v>0</v>
      </c>
      <c r="I39" s="121">
        <f t="shared" ref="I39" si="330">IF(18&lt;=I38,IF((I38-18)&lt;=18,I38-18,IF((I38-18)&gt;18,18,0)),0)-IF((I38&gt;0),IF(I38&gt;18,0,18-I38))</f>
        <v>0</v>
      </c>
      <c r="J39" s="121">
        <f t="shared" ref="J39" si="331">IF(18&lt;=J38,IF((J38-18)&lt;=18,J38-18,IF((J38-18)&gt;18,18,0)),0)-IF((J38&gt;0),IF(J38&gt;18,0,18-J38))</f>
        <v>0</v>
      </c>
      <c r="K39" s="121">
        <f t="shared" ref="K39" si="332">IF(18&lt;=K38,IF((K38-18)&lt;=18,K38-18,IF((K38-18)&gt;18,18,0)),0)-IF((K38&gt;0),IF(K38&gt;18,0,18-K38))</f>
        <v>0</v>
      </c>
      <c r="L39" s="121">
        <f t="shared" ref="L39" si="333">IF(18&lt;=L38,IF((L38-18)&lt;=18,L38-18,IF((L38-18)&gt;18,18,0)),0)-IF((L38&gt;0),IF(L38&gt;18,0,18-L38))</f>
        <v>0</v>
      </c>
      <c r="M39" s="121">
        <f t="shared" ref="M39" si="334">IF(18&lt;=M38,IF((M38-18)&lt;=18,M38-18,IF((M38-18)&gt;18,18,0)),0)-IF((M38&gt;0),IF(M38&gt;18,0,18-M38))</f>
        <v>0</v>
      </c>
      <c r="N39" s="121">
        <f t="shared" ref="N39" si="335">IF(18&lt;=N38,IF((N38-18)&lt;=18,N38-18,IF((N38-18)&gt;18,18,0)),0)-IF((N38&gt;0),IF(N38&gt;18,0,18-N38))</f>
        <v>0</v>
      </c>
      <c r="O39" s="105">
        <f t="shared" ref="O39" si="336">IF(8&lt;=O38,IF((O38-8)&lt;=8,O38-8,IF((O38-0)&gt;8,8,0)),0)</f>
        <v>0</v>
      </c>
      <c r="P39" s="121">
        <f t="shared" ref="P39" si="337">IF(18&lt;=P38,IF((P38-18)&lt;=18,P38-18,IF((P38-18)&gt;18,18,0)),0)-IF((P38&gt;0),IF(P38&gt;18,0,18-P38))</f>
        <v>0</v>
      </c>
      <c r="Q39" s="121">
        <f t="shared" ref="Q39" si="338">IF(18&lt;=Q38,IF((Q38-18)&lt;=18,Q38-18,IF((Q38-18)&gt;18,18,0)),0)-IF((Q38&gt;0),IF(Q38&gt;18,0,18-Q38))</f>
        <v>0</v>
      </c>
      <c r="R39" s="121">
        <f t="shared" ref="R39" si="339">IF(18&lt;=R38,IF((R38-18)&lt;=18,R38-18,IF((R38-18)&gt;18,18,0)),0)-IF((R38&gt;0),IF(R38&gt;18,0,18-R38))</f>
        <v>0</v>
      </c>
      <c r="S39" s="121">
        <f t="shared" ref="S39" si="340">IF(18&lt;=S38,IF((S38-18)&lt;=18,S38-18,IF((S38-18)&gt;18,18,0)),0)-IF((S38&gt;0),IF(S38&gt;18,0,18-S38))</f>
        <v>0</v>
      </c>
      <c r="T39" s="121">
        <f t="shared" ref="T39" si="341">IF(18&lt;=T38,IF((T38-18)&lt;=18,T38-18,IF((T38-18)&gt;18,18,0)),0)-IF((T38&gt;0),IF(T38&gt;18,0,18-T38))</f>
        <v>0</v>
      </c>
      <c r="U39" s="121">
        <f t="shared" ref="U39" si="342">IF(18&lt;=U38,IF((U38-18)&lt;=18,U38-18,IF((U38-18)&gt;18,18,0)),0)-IF((U38&gt;0),IF(U38&gt;18,0,18-U38))</f>
        <v>0</v>
      </c>
      <c r="V39" s="105">
        <f t="shared" ref="V39" si="343">IF(8&lt;=V38,IF((V38-8)&lt;=8,V38-8,IF((V38-0)&gt;8,8,0)),0)</f>
        <v>0</v>
      </c>
      <c r="W39" s="121">
        <f t="shared" ref="W39" si="344">IF(18&lt;=W38,IF((W38-18)&lt;=18,W38-18,IF((W38-18)&gt;18,18,0)),0)-IF((W38&gt;0),IF(W38&gt;18,0,18-W38))</f>
        <v>0</v>
      </c>
      <c r="X39" s="121">
        <f t="shared" ref="X39" si="345">IF(18&lt;=X38,IF((X38-18)&lt;=18,X38-18,IF((X38-18)&gt;18,18,0)),0)-IF((X38&gt;0),IF(X38&gt;18,0,18-X38))</f>
        <v>0</v>
      </c>
      <c r="Y39" s="121">
        <f t="shared" ref="Y39" si="346">IF(18&lt;=Y38,IF((Y38-18)&lt;=18,Y38-18,IF((Y38-18)&gt;18,18,0)),0)-IF((Y38&gt;0),IF(Y38&gt;18,0,18-Y38))</f>
        <v>0</v>
      </c>
      <c r="Z39" s="121">
        <f t="shared" ref="Z39" si="347">IF(18&lt;=Z38,IF((Z38-18)&lt;=18,Z38-18,IF((Z38-18)&gt;18,18,0)),0)-IF((Z38&gt;0),IF(Z38&gt;18,0,18-Z38))</f>
        <v>0</v>
      </c>
      <c r="AA39" s="121">
        <f t="shared" ref="AA39" si="348">IF(18&lt;=AA38,IF((AA38-18)&lt;=18,AA38-18,IF((AA38-18)&gt;18,18,0)),0)-IF((AA38&gt;0),IF(AA38&gt;18,0,18-AA38))</f>
        <v>0</v>
      </c>
      <c r="AB39" s="121">
        <f t="shared" ref="AB39" si="349">IF(18&lt;=AB38,IF((AB38-18)&lt;=18,AB38-18,IF((AB38-18)&gt;18,18,0)),0)-IF((AB38&gt;0),IF(AB38&gt;18,0,18-AB38))</f>
        <v>0</v>
      </c>
      <c r="AC39" s="105">
        <f t="shared" ref="AC39" si="350">IF(8&lt;=AC38,IF((AC38-8)&lt;=8,AC38-8,IF((AC38-0)&gt;8,8,0)),0)</f>
        <v>0</v>
      </c>
      <c r="AD39" s="122">
        <f t="shared" ref="AD39" si="351">IF(18&lt;=AD38,IF((AD38-18)&lt;=18,AD38-18,IF((AD38-18)&gt;18,18,0)),0)-IF((AD38&gt;0),IF(AD38&gt;18,0,18-AD38))</f>
        <v>0</v>
      </c>
      <c r="AE39" s="121">
        <f t="shared" ref="AE39" si="352">IF(18&lt;=AE38,IF((AE38-18)&lt;=18,AE38-18,IF((AE38-18)&gt;18,18,0)),0)-IF((AE38&gt;0),IF(AE38&gt;18,0,18-AE38))</f>
        <v>0</v>
      </c>
      <c r="AF39" s="121">
        <f t="shared" ref="AF39" si="353">IF(18&lt;=AF38,IF((AF38-18)&lt;=18,AF38-18,IF((AF38-18)&gt;18,18,0)),0)-IF((AF38&gt;0),IF(AF38&gt;18,0,18-AF38))</f>
        <v>0</v>
      </c>
      <c r="AG39" s="121">
        <f t="shared" ref="AG39" si="354">IF(18&lt;=AG38,IF((AG38-18)&lt;=18,AG38-18,IF((AG38-18)&gt;18,18,0)),0)-IF((AG38&gt;0),IF(AG38&gt;18,0,18-AG38))</f>
        <v>0</v>
      </c>
      <c r="AH39" s="123">
        <f t="shared" ref="AH39" si="355">IF(18&lt;=AH38,IF((AH38-18)&lt;=18,AH38-18,IF((AH38-18)&gt;18,18,0)),0)-IF((AH38&gt;0),IF(AH38&gt;18,0,18-AH38))</f>
        <v>0</v>
      </c>
      <c r="AI39" s="138"/>
      <c r="AJ39" s="138"/>
      <c r="AK39" s="141"/>
      <c r="AL39" s="141"/>
      <c r="AM39" s="144"/>
    </row>
    <row r="40" spans="1:39" ht="16.5" customHeight="1" thickTop="1" thickBot="1">
      <c r="A40" s="135" t="s">
        <v>68</v>
      </c>
      <c r="B40" s="135" t="str">
        <f>IFERROR(VLOOKUP('Liste des employer'!B15,Listeemployer[],16,FALSE),"")</f>
        <v>w w</v>
      </c>
      <c r="C40" s="131" t="s">
        <v>10</v>
      </c>
      <c r="D40" s="109"/>
      <c r="E40" s="110"/>
      <c r="F40" s="110"/>
      <c r="G40" s="110"/>
      <c r="H40" s="111"/>
      <c r="I40" s="109"/>
      <c r="J40" s="110"/>
      <c r="K40" s="110"/>
      <c r="L40" s="110"/>
      <c r="M40" s="110"/>
      <c r="N40" s="110"/>
      <c r="O40" s="111"/>
      <c r="P40" s="109"/>
      <c r="Q40" s="110"/>
      <c r="R40" s="110"/>
      <c r="S40" s="110"/>
      <c r="T40" s="110"/>
      <c r="U40" s="110"/>
      <c r="V40" s="111"/>
      <c r="W40" s="109"/>
      <c r="X40" s="110"/>
      <c r="Y40" s="110"/>
      <c r="Z40" s="110"/>
      <c r="AA40" s="110"/>
      <c r="AB40" s="110"/>
      <c r="AC40" s="111"/>
      <c r="AD40" s="109"/>
      <c r="AE40" s="110"/>
      <c r="AF40" s="110"/>
      <c r="AG40" s="110"/>
      <c r="AH40" s="112"/>
      <c r="AI40" s="136">
        <f>COUNTIF(Novembre!$D40:$AH40,CODE1)</f>
        <v>0</v>
      </c>
      <c r="AJ40" s="136"/>
      <c r="AK40" s="139">
        <f t="shared" si="225"/>
        <v>0</v>
      </c>
      <c r="AL40" s="139">
        <f t="shared" ref="AL40" si="356">SUM(H42,O42,V42,AC42,AM40)</f>
        <v>0</v>
      </c>
      <c r="AM40" s="142">
        <f>COUNTIF(Novembre!$D40:$AH40,CODE2)</f>
        <v>0</v>
      </c>
    </row>
    <row r="41" spans="1:39" ht="16.5" customHeight="1" thickTop="1" thickBot="1">
      <c r="A41" s="135"/>
      <c r="B41" s="135"/>
      <c r="C41" s="131" t="s">
        <v>66</v>
      </c>
      <c r="D41" s="63"/>
      <c r="E41" s="56"/>
      <c r="F41" s="56"/>
      <c r="G41" s="56"/>
      <c r="H41" s="113"/>
      <c r="I41" s="63"/>
      <c r="J41" s="56"/>
      <c r="K41" s="56"/>
      <c r="L41" s="56"/>
      <c r="M41" s="56"/>
      <c r="N41" s="56"/>
      <c r="O41" s="113"/>
      <c r="P41" s="63"/>
      <c r="Q41" s="56"/>
      <c r="R41" s="56"/>
      <c r="S41" s="56"/>
      <c r="T41" s="56"/>
      <c r="U41" s="56"/>
      <c r="V41" s="113"/>
      <c r="W41" s="63"/>
      <c r="X41" s="56"/>
      <c r="Y41" s="56"/>
      <c r="Z41" s="56"/>
      <c r="AA41" s="56"/>
      <c r="AB41" s="56"/>
      <c r="AC41" s="113"/>
      <c r="AD41" s="63"/>
      <c r="AE41" s="56"/>
      <c r="AF41" s="56"/>
      <c r="AG41" s="56"/>
      <c r="AH41" s="74"/>
      <c r="AI41" s="137"/>
      <c r="AJ41" s="137"/>
      <c r="AK41" s="140"/>
      <c r="AL41" s="140"/>
      <c r="AM41" s="143"/>
    </row>
    <row r="42" spans="1:39" ht="16.5" customHeight="1" thickTop="1" thickBot="1">
      <c r="A42" s="120" t="s">
        <v>51</v>
      </c>
      <c r="B42" s="135"/>
      <c r="C42" s="131" t="s">
        <v>67</v>
      </c>
      <c r="D42" s="121">
        <f t="shared" ref="D42" si="357">IF(18&lt;=D41,IF((D41-18)&lt;=18,D41-18,IF((D41-18)&gt;18,18,0)),0)-IF((D41&gt;0),IF(D41&gt;18,0,18-D41))</f>
        <v>0</v>
      </c>
      <c r="E42" s="121">
        <f t="shared" ref="E42" si="358">IF(18&lt;=E41,IF((E41-18)&lt;=18,E41-18,IF((E41-18)&gt;18,18,0)),0)-IF((E41&gt;0),IF(E41&gt;18,0,18-E41))</f>
        <v>0</v>
      </c>
      <c r="F42" s="121">
        <f t="shared" ref="F42" si="359">IF(18&lt;=F41,IF((F41-18)&lt;=18,F41-18,IF((F41-18)&gt;18,18,0)),0)-IF((F41&gt;0),IF(F41&gt;18,0,18-F41))</f>
        <v>0</v>
      </c>
      <c r="G42" s="121">
        <f t="shared" ref="G42" si="360">IF(18&lt;=G41,IF((G41-18)&lt;=18,G41-18,IF((G41-18)&gt;18,18,0)),0)-IF((G41&gt;0),IF(G41&gt;18,0,18-G41))</f>
        <v>0</v>
      </c>
      <c r="H42" s="105">
        <f t="shared" ref="H42" si="361">IF(8&lt;=H41,IF((H41-8)&lt;=8,H41-8,IF((H41-0)&gt;8,8,0)),0)</f>
        <v>0</v>
      </c>
      <c r="I42" s="121">
        <f t="shared" ref="I42" si="362">IF(18&lt;=I41,IF((I41-18)&lt;=18,I41-18,IF((I41-18)&gt;18,18,0)),0)-IF((I41&gt;0),IF(I41&gt;18,0,18-I41))</f>
        <v>0</v>
      </c>
      <c r="J42" s="121">
        <f t="shared" ref="J42" si="363">IF(18&lt;=J41,IF((J41-18)&lt;=18,J41-18,IF((J41-18)&gt;18,18,0)),0)-IF((J41&gt;0),IF(J41&gt;18,0,18-J41))</f>
        <v>0</v>
      </c>
      <c r="K42" s="121">
        <f t="shared" ref="K42" si="364">IF(18&lt;=K41,IF((K41-18)&lt;=18,K41-18,IF((K41-18)&gt;18,18,0)),0)-IF((K41&gt;0),IF(K41&gt;18,0,18-K41))</f>
        <v>0</v>
      </c>
      <c r="L42" s="121">
        <f t="shared" ref="L42" si="365">IF(18&lt;=L41,IF((L41-18)&lt;=18,L41-18,IF((L41-18)&gt;18,18,0)),0)-IF((L41&gt;0),IF(L41&gt;18,0,18-L41))</f>
        <v>0</v>
      </c>
      <c r="M42" s="121">
        <f t="shared" ref="M42" si="366">IF(18&lt;=M41,IF((M41-18)&lt;=18,M41-18,IF((M41-18)&gt;18,18,0)),0)-IF((M41&gt;0),IF(M41&gt;18,0,18-M41))</f>
        <v>0</v>
      </c>
      <c r="N42" s="121">
        <f t="shared" ref="N42" si="367">IF(18&lt;=N41,IF((N41-18)&lt;=18,N41-18,IF((N41-18)&gt;18,18,0)),0)-IF((N41&gt;0),IF(N41&gt;18,0,18-N41))</f>
        <v>0</v>
      </c>
      <c r="O42" s="105">
        <f t="shared" ref="O42" si="368">IF(8&lt;=O41,IF((O41-8)&lt;=8,O41-8,IF((O41-0)&gt;8,8,0)),0)</f>
        <v>0</v>
      </c>
      <c r="P42" s="121">
        <f t="shared" ref="P42" si="369">IF(18&lt;=P41,IF((P41-18)&lt;=18,P41-18,IF((P41-18)&gt;18,18,0)),0)-IF((P41&gt;0),IF(P41&gt;18,0,18-P41))</f>
        <v>0</v>
      </c>
      <c r="Q42" s="121">
        <f t="shared" ref="Q42" si="370">IF(18&lt;=Q41,IF((Q41-18)&lt;=18,Q41-18,IF((Q41-18)&gt;18,18,0)),0)-IF((Q41&gt;0),IF(Q41&gt;18,0,18-Q41))</f>
        <v>0</v>
      </c>
      <c r="R42" s="121">
        <f t="shared" ref="R42" si="371">IF(18&lt;=R41,IF((R41-18)&lt;=18,R41-18,IF((R41-18)&gt;18,18,0)),0)-IF((R41&gt;0),IF(R41&gt;18,0,18-R41))</f>
        <v>0</v>
      </c>
      <c r="S42" s="121">
        <f t="shared" ref="S42" si="372">IF(18&lt;=S41,IF((S41-18)&lt;=18,S41-18,IF((S41-18)&gt;18,18,0)),0)-IF((S41&gt;0),IF(S41&gt;18,0,18-S41))</f>
        <v>0</v>
      </c>
      <c r="T42" s="121">
        <f t="shared" ref="T42" si="373">IF(18&lt;=T41,IF((T41-18)&lt;=18,T41-18,IF((T41-18)&gt;18,18,0)),0)-IF((T41&gt;0),IF(T41&gt;18,0,18-T41))</f>
        <v>0</v>
      </c>
      <c r="U42" s="121">
        <f t="shared" ref="U42" si="374">IF(18&lt;=U41,IF((U41-18)&lt;=18,U41-18,IF((U41-18)&gt;18,18,0)),0)-IF((U41&gt;0),IF(U41&gt;18,0,18-U41))</f>
        <v>0</v>
      </c>
      <c r="V42" s="105">
        <f t="shared" ref="V42" si="375">IF(8&lt;=V41,IF((V41-8)&lt;=8,V41-8,IF((V41-0)&gt;8,8,0)),0)</f>
        <v>0</v>
      </c>
      <c r="W42" s="121">
        <f t="shared" ref="W42" si="376">IF(18&lt;=W41,IF((W41-18)&lt;=18,W41-18,IF((W41-18)&gt;18,18,0)),0)-IF((W41&gt;0),IF(W41&gt;18,0,18-W41))</f>
        <v>0</v>
      </c>
      <c r="X42" s="121">
        <f t="shared" ref="X42" si="377">IF(18&lt;=X41,IF((X41-18)&lt;=18,X41-18,IF((X41-18)&gt;18,18,0)),0)-IF((X41&gt;0),IF(X41&gt;18,0,18-X41))</f>
        <v>0</v>
      </c>
      <c r="Y42" s="121">
        <f t="shared" ref="Y42" si="378">IF(18&lt;=Y41,IF((Y41-18)&lt;=18,Y41-18,IF((Y41-18)&gt;18,18,0)),0)-IF((Y41&gt;0),IF(Y41&gt;18,0,18-Y41))</f>
        <v>0</v>
      </c>
      <c r="Z42" s="121">
        <f t="shared" ref="Z42" si="379">IF(18&lt;=Z41,IF((Z41-18)&lt;=18,Z41-18,IF((Z41-18)&gt;18,18,0)),0)-IF((Z41&gt;0),IF(Z41&gt;18,0,18-Z41))</f>
        <v>0</v>
      </c>
      <c r="AA42" s="121">
        <f t="shared" ref="AA42" si="380">IF(18&lt;=AA41,IF((AA41-18)&lt;=18,AA41-18,IF((AA41-18)&gt;18,18,0)),0)-IF((AA41&gt;0),IF(AA41&gt;18,0,18-AA41))</f>
        <v>0</v>
      </c>
      <c r="AB42" s="121">
        <f t="shared" ref="AB42" si="381">IF(18&lt;=AB41,IF((AB41-18)&lt;=18,AB41-18,IF((AB41-18)&gt;18,18,0)),0)-IF((AB41&gt;0),IF(AB41&gt;18,0,18-AB41))</f>
        <v>0</v>
      </c>
      <c r="AC42" s="105">
        <f t="shared" ref="AC42" si="382">IF(8&lt;=AC41,IF((AC41-8)&lt;=8,AC41-8,IF((AC41-0)&gt;8,8,0)),0)</f>
        <v>0</v>
      </c>
      <c r="AD42" s="122">
        <f t="shared" ref="AD42" si="383">IF(18&lt;=AD41,IF((AD41-18)&lt;=18,AD41-18,IF((AD41-18)&gt;18,18,0)),0)-IF((AD41&gt;0),IF(AD41&gt;18,0,18-AD41))</f>
        <v>0</v>
      </c>
      <c r="AE42" s="121">
        <f t="shared" ref="AE42" si="384">IF(18&lt;=AE41,IF((AE41-18)&lt;=18,AE41-18,IF((AE41-18)&gt;18,18,0)),0)-IF((AE41&gt;0),IF(AE41&gt;18,0,18-AE41))</f>
        <v>0</v>
      </c>
      <c r="AF42" s="121">
        <f t="shared" ref="AF42" si="385">IF(18&lt;=AF41,IF((AF41-18)&lt;=18,AF41-18,IF((AF41-18)&gt;18,18,0)),0)-IF((AF41&gt;0),IF(AF41&gt;18,0,18-AF41))</f>
        <v>0</v>
      </c>
      <c r="AG42" s="121">
        <f t="shared" ref="AG42" si="386">IF(18&lt;=AG41,IF((AG41-18)&lt;=18,AG41-18,IF((AG41-18)&gt;18,18,0)),0)-IF((AG41&gt;0),IF(AG41&gt;18,0,18-AG41))</f>
        <v>0</v>
      </c>
      <c r="AH42" s="123">
        <f t="shared" ref="AH42" si="387">IF(18&lt;=AH41,IF((AH41-18)&lt;=18,AH41-18,IF((AH41-18)&gt;18,18,0)),0)-IF((AH41&gt;0),IF(AH41&gt;18,0,18-AH41))</f>
        <v>0</v>
      </c>
      <c r="AI42" s="138"/>
      <c r="AJ42" s="138"/>
      <c r="AK42" s="141"/>
      <c r="AL42" s="141"/>
      <c r="AM42" s="144"/>
    </row>
    <row r="43" spans="1:39" ht="16.5" customHeight="1" thickTop="1" thickBot="1">
      <c r="A43" s="135" t="s">
        <v>70</v>
      </c>
      <c r="B43" s="135" t="str">
        <f>IFERROR(VLOOKUP('Liste des employer'!B16,Listeemployer[],16,FALSE),"")</f>
        <v>x x</v>
      </c>
      <c r="C43" s="131" t="s">
        <v>10</v>
      </c>
      <c r="D43" s="109"/>
      <c r="E43" s="110"/>
      <c r="F43" s="110"/>
      <c r="G43" s="110"/>
      <c r="H43" s="111"/>
      <c r="I43" s="109"/>
      <c r="J43" s="110"/>
      <c r="K43" s="110"/>
      <c r="L43" s="110"/>
      <c r="M43" s="110"/>
      <c r="N43" s="110"/>
      <c r="O43" s="111"/>
      <c r="P43" s="109"/>
      <c r="Q43" s="110"/>
      <c r="R43" s="110"/>
      <c r="S43" s="110"/>
      <c r="T43" s="110"/>
      <c r="U43" s="110"/>
      <c r="V43" s="111"/>
      <c r="W43" s="109"/>
      <c r="X43" s="110"/>
      <c r="Y43" s="110"/>
      <c r="Z43" s="110"/>
      <c r="AA43" s="110"/>
      <c r="AB43" s="110"/>
      <c r="AC43" s="111"/>
      <c r="AD43" s="109"/>
      <c r="AE43" s="110"/>
      <c r="AF43" s="110"/>
      <c r="AG43" s="110"/>
      <c r="AH43" s="112"/>
      <c r="AI43" s="136">
        <f>COUNTIF(Novembre!$D43:$AH43,CODE1)</f>
        <v>0</v>
      </c>
      <c r="AJ43" s="136"/>
      <c r="AK43" s="139">
        <f t="shared" ref="AK43" si="388">SUM(D45:AH45)-SUM(H45,O45,V45,AC45,AM43)</f>
        <v>0</v>
      </c>
      <c r="AL43" s="139">
        <f t="shared" ref="AL43" si="389">SUM(H45,O45,V45,AC45,AM43)</f>
        <v>0</v>
      </c>
      <c r="AM43" s="142">
        <f>COUNTIF(Novembre!$D43:$AH43,CODE2)</f>
        <v>0</v>
      </c>
    </row>
    <row r="44" spans="1:39" ht="16.5" customHeight="1" thickTop="1" thickBot="1">
      <c r="A44" s="135"/>
      <c r="B44" s="135"/>
      <c r="C44" s="131" t="s">
        <v>66</v>
      </c>
      <c r="D44" s="63"/>
      <c r="E44" s="56"/>
      <c r="F44" s="56"/>
      <c r="G44" s="56"/>
      <c r="H44" s="113"/>
      <c r="I44" s="63"/>
      <c r="J44" s="56"/>
      <c r="K44" s="56"/>
      <c r="L44" s="56"/>
      <c r="M44" s="56"/>
      <c r="N44" s="56"/>
      <c r="O44" s="113"/>
      <c r="P44" s="63"/>
      <c r="Q44" s="56"/>
      <c r="R44" s="56"/>
      <c r="S44" s="56"/>
      <c r="T44" s="56"/>
      <c r="U44" s="56"/>
      <c r="V44" s="113"/>
      <c r="W44" s="63"/>
      <c r="X44" s="56"/>
      <c r="Y44" s="56"/>
      <c r="Z44" s="56"/>
      <c r="AA44" s="56"/>
      <c r="AB44" s="56"/>
      <c r="AC44" s="113"/>
      <c r="AD44" s="63"/>
      <c r="AE44" s="56"/>
      <c r="AF44" s="56"/>
      <c r="AG44" s="56"/>
      <c r="AH44" s="74"/>
      <c r="AI44" s="137"/>
      <c r="AJ44" s="137"/>
      <c r="AK44" s="140"/>
      <c r="AL44" s="140"/>
      <c r="AM44" s="143"/>
    </row>
    <row r="45" spans="1:39" ht="16.5" customHeight="1" thickTop="1" thickBot="1">
      <c r="A45" s="131" t="s">
        <v>70</v>
      </c>
      <c r="B45" s="135"/>
      <c r="C45" s="131" t="s">
        <v>67</v>
      </c>
      <c r="D45" s="121">
        <f t="shared" ref="D45" si="390">IF(18&lt;=D44,IF((D44-18)&lt;=18,D44-18,IF((D44-18)&gt;18,18,0)),0)-IF((D44&gt;0),IF(D44&gt;18,0,18-D44))</f>
        <v>0</v>
      </c>
      <c r="E45" s="121">
        <f t="shared" ref="D45:G45" si="391">IF(18&lt;=E44,IF((E44-18)&lt;=18,E44-18,IF((E44-18)&gt;18,18,0)),0)-IF((E44&gt;0),IF(E44&gt;18,0,18-E44))</f>
        <v>0</v>
      </c>
      <c r="F45" s="121">
        <f t="shared" si="391"/>
        <v>0</v>
      </c>
      <c r="G45" s="121">
        <f t="shared" si="391"/>
        <v>0</v>
      </c>
      <c r="H45" s="105">
        <f t="shared" ref="H45" si="392">IF(8&lt;=H44,IF((H44-8)&lt;=8,H44-8,IF((H44-0)&gt;8,8,0)),0)</f>
        <v>0</v>
      </c>
      <c r="I45" s="121">
        <f t="shared" ref="I45:N45" si="393">IF(18&lt;=I44,IF((I44-18)&lt;=18,I44-18,IF((I44-18)&gt;18,18,0)),0)-IF((I44&gt;0),IF(I44&gt;18,0,18-I44))</f>
        <v>0</v>
      </c>
      <c r="J45" s="121">
        <f t="shared" si="393"/>
        <v>0</v>
      </c>
      <c r="K45" s="121">
        <f t="shared" si="393"/>
        <v>0</v>
      </c>
      <c r="L45" s="121">
        <f t="shared" si="393"/>
        <v>0</v>
      </c>
      <c r="M45" s="121">
        <f t="shared" si="393"/>
        <v>0</v>
      </c>
      <c r="N45" s="121">
        <f t="shared" si="393"/>
        <v>0</v>
      </c>
      <c r="O45" s="105">
        <f t="shared" ref="O45" si="394">IF(8&lt;=O44,IF((O44-8)&lt;=8,O44-8,IF((O44-0)&gt;8,8,0)),0)</f>
        <v>0</v>
      </c>
      <c r="P45" s="121">
        <f t="shared" ref="P45:U45" si="395">IF(18&lt;=P44,IF((P44-18)&lt;=18,P44-18,IF((P44-18)&gt;18,18,0)),0)-IF((P44&gt;0),IF(P44&gt;18,0,18-P44))</f>
        <v>0</v>
      </c>
      <c r="Q45" s="121">
        <f t="shared" si="395"/>
        <v>0</v>
      </c>
      <c r="R45" s="121">
        <f t="shared" si="395"/>
        <v>0</v>
      </c>
      <c r="S45" s="121">
        <f t="shared" si="395"/>
        <v>0</v>
      </c>
      <c r="T45" s="121">
        <f t="shared" si="395"/>
        <v>0</v>
      </c>
      <c r="U45" s="121">
        <f t="shared" si="395"/>
        <v>0</v>
      </c>
      <c r="V45" s="105">
        <f t="shared" ref="V45" si="396">IF(8&lt;=V44,IF((V44-8)&lt;=8,V44-8,IF((V44-0)&gt;8,8,0)),0)</f>
        <v>0</v>
      </c>
      <c r="W45" s="121">
        <f t="shared" ref="W45:AB45" si="397">IF(18&lt;=W44,IF((W44-18)&lt;=18,W44-18,IF((W44-18)&gt;18,18,0)),0)-IF((W44&gt;0),IF(W44&gt;18,0,18-W44))</f>
        <v>0</v>
      </c>
      <c r="X45" s="121">
        <f t="shared" si="397"/>
        <v>0</v>
      </c>
      <c r="Y45" s="121">
        <f t="shared" si="397"/>
        <v>0</v>
      </c>
      <c r="Z45" s="121">
        <f t="shared" si="397"/>
        <v>0</v>
      </c>
      <c r="AA45" s="121">
        <f t="shared" si="397"/>
        <v>0</v>
      </c>
      <c r="AB45" s="121">
        <f t="shared" si="397"/>
        <v>0</v>
      </c>
      <c r="AC45" s="105">
        <f t="shared" ref="AC45" si="398">IF(8&lt;=AC44,IF((AC44-8)&lt;=8,AC44-8,IF((AC44-0)&gt;8,8,0)),0)</f>
        <v>0</v>
      </c>
      <c r="AD45" s="122">
        <f t="shared" ref="AD45:AH45" si="399">IF(18&lt;=AD44,IF((AD44-18)&lt;=18,AD44-18,IF((AD44-18)&gt;18,18,0)),0)-IF((AD44&gt;0),IF(AD44&gt;18,0,18-AD44))</f>
        <v>0</v>
      </c>
      <c r="AE45" s="121">
        <f t="shared" si="399"/>
        <v>0</v>
      </c>
      <c r="AF45" s="121">
        <f t="shared" si="399"/>
        <v>0</v>
      </c>
      <c r="AG45" s="121">
        <f t="shared" si="399"/>
        <v>0</v>
      </c>
      <c r="AH45" s="123">
        <f t="shared" si="399"/>
        <v>0</v>
      </c>
      <c r="AI45" s="138"/>
      <c r="AJ45" s="138"/>
      <c r="AK45" s="141"/>
      <c r="AL45" s="141"/>
      <c r="AM45" s="144"/>
    </row>
    <row r="46" spans="1:39" ht="16.5" customHeight="1" thickTop="1" thickBot="1">
      <c r="A46" s="135" t="s">
        <v>72</v>
      </c>
      <c r="B46" s="135" t="str">
        <f>IFERROR(VLOOKUP('Liste des employer'!B17,Listeemployer[],16,FALSE),"")</f>
        <v>y y</v>
      </c>
      <c r="C46" s="131" t="s">
        <v>10</v>
      </c>
      <c r="D46" s="109"/>
      <c r="E46" s="110"/>
      <c r="F46" s="110"/>
      <c r="G46" s="110"/>
      <c r="H46" s="111"/>
      <c r="I46" s="109"/>
      <c r="J46" s="110"/>
      <c r="K46" s="110"/>
      <c r="L46" s="110"/>
      <c r="M46" s="110"/>
      <c r="N46" s="110"/>
      <c r="O46" s="111"/>
      <c r="P46" s="109"/>
      <c r="Q46" s="110"/>
      <c r="R46" s="110"/>
      <c r="S46" s="110"/>
      <c r="T46" s="110"/>
      <c r="U46" s="110"/>
      <c r="V46" s="111"/>
      <c r="W46" s="109"/>
      <c r="X46" s="110"/>
      <c r="Y46" s="110"/>
      <c r="Z46" s="110"/>
      <c r="AA46" s="110"/>
      <c r="AB46" s="110"/>
      <c r="AC46" s="111"/>
      <c r="AD46" s="109"/>
      <c r="AE46" s="110"/>
      <c r="AF46" s="110"/>
      <c r="AG46" s="110"/>
      <c r="AH46" s="112"/>
      <c r="AI46" s="136">
        <f>COUNTIF(Novembre!$D46:$AH46,CODE1)</f>
        <v>0</v>
      </c>
      <c r="AJ46" s="136"/>
      <c r="AK46" s="139">
        <f t="shared" ref="AK46" si="400">SUM(D48:AH48)-SUM(H48,O48,V48,AC48,AM46)</f>
        <v>0</v>
      </c>
      <c r="AL46" s="139">
        <f t="shared" ref="AL46" si="401">SUM(H48,O48,V48,AC48,AM46)</f>
        <v>0</v>
      </c>
      <c r="AM46" s="142">
        <f>COUNTIF(Novembre!$D46:$AH46,CODE2)</f>
        <v>0</v>
      </c>
    </row>
    <row r="47" spans="1:39" ht="16.5" customHeight="1" thickTop="1" thickBot="1">
      <c r="A47" s="135"/>
      <c r="B47" s="135"/>
      <c r="C47" s="131" t="s">
        <v>66</v>
      </c>
      <c r="D47" s="63"/>
      <c r="E47" s="56"/>
      <c r="F47" s="56"/>
      <c r="G47" s="56"/>
      <c r="H47" s="113"/>
      <c r="I47" s="63"/>
      <c r="J47" s="56"/>
      <c r="K47" s="56"/>
      <c r="L47" s="56"/>
      <c r="M47" s="56"/>
      <c r="N47" s="56"/>
      <c r="O47" s="113"/>
      <c r="P47" s="63"/>
      <c r="Q47" s="56"/>
      <c r="R47" s="56"/>
      <c r="S47" s="56"/>
      <c r="T47" s="56"/>
      <c r="U47" s="56"/>
      <c r="V47" s="113"/>
      <c r="W47" s="63"/>
      <c r="X47" s="56"/>
      <c r="Y47" s="56"/>
      <c r="Z47" s="56"/>
      <c r="AA47" s="56"/>
      <c r="AB47" s="56"/>
      <c r="AC47" s="113"/>
      <c r="AD47" s="63"/>
      <c r="AE47" s="56"/>
      <c r="AF47" s="56"/>
      <c r="AG47" s="56"/>
      <c r="AH47" s="74"/>
      <c r="AI47" s="137"/>
      <c r="AJ47" s="137"/>
      <c r="AK47" s="140"/>
      <c r="AL47" s="140"/>
      <c r="AM47" s="143"/>
    </row>
    <row r="48" spans="1:39" ht="16.5" customHeight="1" thickTop="1" thickBot="1">
      <c r="A48" s="131" t="s">
        <v>73</v>
      </c>
      <c r="B48" s="135"/>
      <c r="C48" s="131" t="s">
        <v>67</v>
      </c>
      <c r="D48" s="121">
        <f t="shared" ref="D48" si="402">IF(18&lt;=D47,IF((D47-18)&lt;=18,D47-18,IF((D47-18)&gt;18,18,0)),0)-IF((D47&gt;0),IF(D47&gt;18,0,18-D47))</f>
        <v>0</v>
      </c>
      <c r="E48" s="121">
        <f t="shared" ref="D48:G48" si="403">IF(18&lt;=E47,IF((E47-18)&lt;=18,E47-18,IF((E47-18)&gt;18,18,0)),0)-IF((E47&gt;0),IF(E47&gt;18,0,18-E47))</f>
        <v>0</v>
      </c>
      <c r="F48" s="121">
        <f t="shared" si="403"/>
        <v>0</v>
      </c>
      <c r="G48" s="121">
        <f t="shared" si="403"/>
        <v>0</v>
      </c>
      <c r="H48" s="105">
        <f t="shared" ref="H48" si="404">IF(8&lt;=H47,IF((H47-8)&lt;=8,H47-8,IF((H47-0)&gt;8,8,0)),0)</f>
        <v>0</v>
      </c>
      <c r="I48" s="121">
        <f t="shared" ref="I48:N48" si="405">IF(18&lt;=I47,IF((I47-18)&lt;=18,I47-18,IF((I47-18)&gt;18,18,0)),0)-IF((I47&gt;0),IF(I47&gt;18,0,18-I47))</f>
        <v>0</v>
      </c>
      <c r="J48" s="121">
        <f t="shared" si="405"/>
        <v>0</v>
      </c>
      <c r="K48" s="121">
        <f t="shared" si="405"/>
        <v>0</v>
      </c>
      <c r="L48" s="121">
        <f t="shared" si="405"/>
        <v>0</v>
      </c>
      <c r="M48" s="121">
        <f t="shared" si="405"/>
        <v>0</v>
      </c>
      <c r="N48" s="121">
        <f t="shared" si="405"/>
        <v>0</v>
      </c>
      <c r="O48" s="105">
        <f t="shared" ref="O48" si="406">IF(8&lt;=O47,IF((O47-8)&lt;=8,O47-8,IF((O47-0)&gt;8,8,0)),0)</f>
        <v>0</v>
      </c>
      <c r="P48" s="121">
        <f t="shared" ref="P48:U48" si="407">IF(18&lt;=P47,IF((P47-18)&lt;=18,P47-18,IF((P47-18)&gt;18,18,0)),0)-IF((P47&gt;0),IF(P47&gt;18,0,18-P47))</f>
        <v>0</v>
      </c>
      <c r="Q48" s="121">
        <f t="shared" si="407"/>
        <v>0</v>
      </c>
      <c r="R48" s="121">
        <f t="shared" si="407"/>
        <v>0</v>
      </c>
      <c r="S48" s="121">
        <f t="shared" si="407"/>
        <v>0</v>
      </c>
      <c r="T48" s="121">
        <f t="shared" si="407"/>
        <v>0</v>
      </c>
      <c r="U48" s="121">
        <f t="shared" si="407"/>
        <v>0</v>
      </c>
      <c r="V48" s="105">
        <f t="shared" ref="V48" si="408">IF(8&lt;=V47,IF((V47-8)&lt;=8,V47-8,IF((V47-0)&gt;8,8,0)),0)</f>
        <v>0</v>
      </c>
      <c r="W48" s="121">
        <f t="shared" ref="W48:AB48" si="409">IF(18&lt;=W47,IF((W47-18)&lt;=18,W47-18,IF((W47-18)&gt;18,18,0)),0)-IF((W47&gt;0),IF(W47&gt;18,0,18-W47))</f>
        <v>0</v>
      </c>
      <c r="X48" s="121">
        <f t="shared" si="409"/>
        <v>0</v>
      </c>
      <c r="Y48" s="121">
        <f t="shared" si="409"/>
        <v>0</v>
      </c>
      <c r="Z48" s="121">
        <f t="shared" si="409"/>
        <v>0</v>
      </c>
      <c r="AA48" s="121">
        <f t="shared" si="409"/>
        <v>0</v>
      </c>
      <c r="AB48" s="121">
        <f t="shared" si="409"/>
        <v>0</v>
      </c>
      <c r="AC48" s="105">
        <f t="shared" ref="AC48" si="410">IF(8&lt;=AC47,IF((AC47-8)&lt;=8,AC47-8,IF((AC47-0)&gt;8,8,0)),0)</f>
        <v>0</v>
      </c>
      <c r="AD48" s="122">
        <f t="shared" ref="AD48:AH48" si="411">IF(18&lt;=AD47,IF((AD47-18)&lt;=18,AD47-18,IF((AD47-18)&gt;18,18,0)),0)-IF((AD47&gt;0),IF(AD47&gt;18,0,18-AD47))</f>
        <v>0</v>
      </c>
      <c r="AE48" s="121">
        <f t="shared" si="411"/>
        <v>0</v>
      </c>
      <c r="AF48" s="121">
        <f t="shared" si="411"/>
        <v>0</v>
      </c>
      <c r="AG48" s="121">
        <f t="shared" si="411"/>
        <v>0</v>
      </c>
      <c r="AH48" s="123">
        <f t="shared" si="411"/>
        <v>0</v>
      </c>
      <c r="AI48" s="138"/>
      <c r="AJ48" s="138"/>
      <c r="AK48" s="141"/>
      <c r="AL48" s="141"/>
      <c r="AM48" s="144"/>
    </row>
    <row r="49" ht="16.5" customHeight="1" thickTop="1"/>
    <row r="50" ht="16.5" customHeight="1"/>
    <row r="51" ht="16.5" customHeight="1"/>
    <row r="52" ht="16.5" customHeight="1"/>
    <row r="53" ht="16.5" customHeight="1"/>
    <row r="54" ht="16.5" customHeight="1"/>
    <row r="55" ht="16.5" customHeight="1"/>
    <row r="56" ht="16.5" customHeight="1"/>
    <row r="57" ht="16.5" customHeight="1"/>
    <row r="58" ht="16.5" customHeight="1"/>
    <row r="59" ht="16.5" customHeight="1"/>
    <row r="60" ht="16.5" customHeight="1"/>
    <row r="61" ht="16.5" customHeight="1"/>
    <row r="62" ht="16.5" customHeight="1"/>
    <row r="63" ht="16.5" customHeight="1"/>
    <row r="64" ht="16.5" customHeight="1"/>
    <row r="65" ht="16.5" customHeight="1"/>
    <row r="66" ht="16.5" customHeight="1"/>
    <row r="67" ht="16.5" customHeight="1"/>
    <row r="68" ht="16.5" customHeight="1"/>
    <row r="69" ht="16.5" customHeight="1"/>
    <row r="70" ht="16.5" customHeight="1"/>
    <row r="71" ht="16.5" customHeight="1"/>
    <row r="72" ht="16.5" customHeight="1"/>
    <row r="73" ht="16.5" customHeight="1"/>
    <row r="74" ht="16.5" customHeight="1"/>
    <row r="75" ht="16.5" customHeight="1"/>
    <row r="76" ht="16.5" customHeight="1"/>
    <row r="77" ht="16.5" customHeight="1"/>
    <row r="78" ht="16.5" customHeight="1"/>
    <row r="79" ht="16.5" customHeight="1"/>
    <row r="80" ht="16.5" customHeight="1"/>
    <row r="81" ht="16.5" customHeight="1"/>
    <row r="82" ht="16.5" customHeight="1"/>
    <row r="83" ht="16.5" customHeight="1"/>
    <row r="84" ht="16.5" customHeight="1"/>
    <row r="85" ht="16.5" customHeight="1"/>
    <row r="86" ht="16.5" customHeight="1"/>
    <row r="87" ht="16.5" customHeight="1"/>
    <row r="88" ht="16.5" customHeight="1"/>
    <row r="89" ht="16.5" customHeight="1"/>
    <row r="90" ht="16.5" customHeight="1"/>
    <row r="91" ht="16.5" customHeight="1"/>
    <row r="92" ht="16.5" customHeight="1"/>
    <row r="93" ht="16.5" customHeight="1"/>
    <row r="94" ht="16.5" customHeight="1"/>
    <row r="95" ht="16.5" customHeight="1"/>
    <row r="96" ht="16.5" customHeight="1"/>
    <row r="97" ht="16.5" customHeight="1"/>
    <row r="98" ht="16.5" customHeight="1"/>
    <row r="99" ht="16.5" customHeight="1"/>
    <row r="100" ht="16.5" customHeight="1"/>
    <row r="101" ht="16.5" customHeight="1"/>
    <row r="102" ht="16.5" customHeight="1"/>
    <row r="103" ht="16.5" customHeight="1"/>
    <row r="104" ht="16.5" customHeight="1"/>
    <row r="105" ht="16.5" customHeight="1"/>
    <row r="106" ht="16.5" customHeight="1"/>
    <row r="107" ht="16.5" customHeight="1"/>
    <row r="108" ht="16.5" customHeight="1"/>
    <row r="109" ht="16.5" customHeight="1"/>
    <row r="110" ht="16.5" customHeight="1"/>
    <row r="111" ht="16.5" customHeight="1"/>
    <row r="112" ht="16.5" customHeight="1"/>
    <row r="113" ht="16.5" customHeight="1"/>
    <row r="114" ht="16.5" customHeight="1"/>
    <row r="115" ht="16.5" customHeight="1"/>
    <row r="116" ht="16.5" customHeight="1"/>
    <row r="117" ht="16.5" customHeight="1"/>
    <row r="118" ht="16.5" customHeight="1"/>
    <row r="119" ht="16.5" customHeight="1"/>
    <row r="120" ht="16.5" customHeight="1"/>
    <row r="121" ht="16.5" customHeight="1"/>
    <row r="122" ht="16.5" customHeight="1"/>
    <row r="123" ht="16.5" customHeight="1"/>
    <row r="124" ht="16.5" customHeight="1"/>
    <row r="125" ht="16.5" customHeight="1"/>
    <row r="126" ht="16.5" customHeight="1"/>
    <row r="127" ht="16.5" customHeight="1"/>
    <row r="128" ht="16.5" customHeight="1"/>
    <row r="129" ht="16.5" customHeight="1"/>
    <row r="130" ht="16.5" customHeight="1"/>
    <row r="131" ht="16.5" customHeight="1"/>
    <row r="132" ht="16.5" customHeight="1"/>
    <row r="133" ht="16.5" customHeight="1"/>
    <row r="134" ht="16.5" customHeight="1"/>
    <row r="135" ht="16.5" customHeight="1"/>
    <row r="136" ht="16.5" customHeight="1"/>
    <row r="137" ht="16.5" customHeight="1"/>
    <row r="138" ht="16.5" customHeight="1"/>
    <row r="139" ht="16.5" customHeight="1"/>
    <row r="140" ht="16.5" customHeight="1"/>
    <row r="141" ht="16.5" customHeight="1"/>
    <row r="142" ht="16.5" customHeight="1"/>
    <row r="143" ht="16.5" customHeight="1"/>
    <row r="144" ht="16.5" customHeight="1"/>
    <row r="145" ht="16.5" customHeight="1"/>
    <row r="146" ht="16.5" customHeight="1"/>
    <row r="147" ht="16.5" customHeight="1"/>
    <row r="148" ht="16.5" customHeight="1"/>
    <row r="149" ht="16.5" customHeight="1"/>
    <row r="150" ht="16.5" customHeight="1"/>
    <row r="151" ht="16.5" customHeight="1"/>
    <row r="152" ht="16.5" customHeight="1"/>
    <row r="153" ht="16.5" customHeight="1"/>
    <row r="154" ht="16.5" customHeight="1"/>
    <row r="155" ht="16.5" customHeight="1"/>
    <row r="156" ht="16.5" customHeight="1"/>
    <row r="157" ht="16.5" customHeight="1"/>
    <row r="158" ht="16.5" customHeight="1"/>
    <row r="159" ht="16.5" customHeight="1"/>
    <row r="160" ht="16.5" customHeight="1"/>
    <row r="161" ht="16.5" customHeight="1"/>
    <row r="162" ht="16.5" customHeight="1"/>
    <row r="163" ht="16.5" customHeight="1"/>
    <row r="164" ht="16.5" customHeight="1"/>
    <row r="165" ht="16.5" customHeight="1"/>
    <row r="166" ht="16.5" customHeight="1"/>
    <row r="167" ht="16.5" customHeight="1"/>
    <row r="168" ht="16.5" customHeight="1"/>
    <row r="169" ht="16.5" customHeight="1"/>
    <row r="170" ht="16.5" customHeight="1"/>
    <row r="171" ht="16.5" customHeight="1"/>
    <row r="172" ht="16.5" customHeight="1"/>
    <row r="173" ht="16.5" customHeight="1"/>
    <row r="174" ht="16.5" customHeight="1"/>
    <row r="175" ht="16.5" customHeight="1"/>
    <row r="176" ht="16.5" customHeight="1"/>
    <row r="177" ht="16.5" customHeight="1"/>
    <row r="178" ht="16.5" customHeight="1"/>
    <row r="179" ht="16.5" customHeight="1"/>
    <row r="180" ht="16.5" customHeight="1"/>
    <row r="181" ht="16.5" customHeight="1"/>
    <row r="182" ht="16.5" customHeight="1"/>
    <row r="183" ht="16.5" customHeight="1"/>
    <row r="184" ht="16.5" customHeight="1"/>
    <row r="185" ht="16.5" customHeight="1"/>
    <row r="186" ht="16.5" customHeight="1"/>
    <row r="187" ht="16.5" customHeight="1"/>
    <row r="188" ht="16.5" customHeight="1"/>
    <row r="189" ht="16.5" customHeight="1"/>
    <row r="190" ht="16.5" customHeight="1"/>
    <row r="191" ht="16.5" customHeight="1"/>
    <row r="192" ht="16.5" customHeight="1"/>
    <row r="193" ht="16.5" customHeight="1"/>
    <row r="194" ht="16.5" customHeight="1"/>
    <row r="195" ht="16.5" customHeight="1"/>
    <row r="196" ht="16.5" customHeight="1"/>
    <row r="197" ht="16.5" customHeight="1"/>
    <row r="198" ht="16.5" customHeight="1"/>
    <row r="199" ht="16.5" customHeight="1"/>
    <row r="200" ht="16.5" customHeight="1"/>
    <row r="201" ht="16.5" customHeight="1"/>
    <row r="202" ht="16.5" customHeight="1"/>
    <row r="203" ht="16.5" customHeight="1"/>
    <row r="204" ht="16.5" customHeight="1"/>
    <row r="205" ht="16.5" customHeight="1"/>
    <row r="206" ht="16.5" customHeight="1"/>
    <row r="207" ht="16.5" customHeight="1"/>
    <row r="208" ht="16.5" customHeight="1"/>
    <row r="209" ht="16.5" customHeight="1"/>
    <row r="210" ht="16.5" customHeight="1"/>
    <row r="211" ht="16.5" customHeight="1"/>
    <row r="212" ht="16.5" customHeight="1"/>
    <row r="213" ht="16.5" customHeight="1"/>
    <row r="214" ht="16.5" customHeight="1"/>
    <row r="215" ht="16.5" customHeight="1"/>
    <row r="216" ht="16.5" customHeight="1"/>
    <row r="217" ht="16.5" customHeight="1"/>
    <row r="218" ht="16.5" customHeight="1"/>
    <row r="219" ht="16.5" customHeight="1"/>
    <row r="220" ht="16.5" customHeight="1"/>
    <row r="221" ht="16.5" customHeight="1"/>
    <row r="222" ht="16.5" customHeight="1"/>
    <row r="223" ht="16.5" customHeight="1"/>
    <row r="224" ht="16.5" customHeight="1"/>
    <row r="225" ht="16.5" customHeight="1"/>
    <row r="226" ht="16.5" customHeight="1"/>
    <row r="227" ht="16.5" customHeight="1"/>
    <row r="228" ht="16.5" customHeight="1"/>
    <row r="229" ht="16.5" customHeight="1"/>
    <row r="230" ht="16.5" customHeight="1"/>
    <row r="231" ht="16.5" customHeight="1"/>
    <row r="232" ht="16.5" customHeight="1"/>
    <row r="233" ht="16.5" customHeight="1"/>
    <row r="234" ht="16.5" customHeight="1"/>
    <row r="235" ht="16.5" customHeight="1"/>
    <row r="236" ht="16.5" customHeight="1"/>
    <row r="237" ht="16.5" customHeight="1"/>
    <row r="238" ht="16.5" customHeight="1"/>
    <row r="239" ht="16.5" customHeight="1"/>
    <row r="240" ht="16.5" customHeight="1"/>
    <row r="241" ht="16.5" customHeight="1"/>
    <row r="242" ht="16.5" customHeight="1"/>
    <row r="243" ht="16.5" customHeight="1"/>
    <row r="244" ht="16.5" customHeight="1"/>
    <row r="245" ht="16.5" customHeight="1"/>
    <row r="246" ht="16.5" customHeight="1"/>
    <row r="247" ht="16.5" customHeight="1"/>
    <row r="248" ht="16.5" customHeight="1"/>
    <row r="249" ht="16.5" customHeight="1"/>
    <row r="250" ht="16.5" customHeight="1"/>
    <row r="251" ht="16.5" customHeight="1"/>
    <row r="252" ht="16.5" customHeight="1"/>
    <row r="253" ht="16.5" customHeight="1"/>
    <row r="254" ht="16.5" customHeight="1"/>
    <row r="255" ht="16.5" customHeight="1"/>
    <row r="256" ht="16.5" customHeight="1"/>
    <row r="257" ht="16.5" customHeight="1"/>
    <row r="258" ht="16.5" customHeight="1"/>
    <row r="259" ht="16.5" customHeight="1"/>
    <row r="260" ht="16.5" customHeight="1"/>
    <row r="261" ht="16.5" customHeight="1"/>
    <row r="262" ht="16.5" customHeight="1"/>
    <row r="263" ht="16.5" customHeight="1"/>
    <row r="264" ht="16.5" customHeight="1"/>
    <row r="265" ht="16.5" customHeight="1"/>
    <row r="266" ht="16.5" customHeight="1"/>
    <row r="267" ht="16.5" customHeight="1"/>
    <row r="268" ht="16.5" customHeight="1"/>
    <row r="269" ht="16.5" customHeight="1"/>
    <row r="270" ht="16.5" customHeight="1"/>
    <row r="271" ht="16.5" customHeight="1"/>
    <row r="272" ht="16.5" customHeight="1"/>
    <row r="273" ht="16.5" customHeight="1"/>
    <row r="274" ht="16.5" customHeight="1"/>
    <row r="275" ht="16.5" customHeight="1"/>
    <row r="276" ht="16.5" customHeight="1"/>
    <row r="277" ht="16.5" customHeight="1"/>
    <row r="278" ht="16.5" customHeight="1"/>
    <row r="279" ht="16.5" customHeight="1"/>
    <row r="280" ht="16.5" customHeight="1"/>
    <row r="281" ht="16.5" customHeight="1"/>
    <row r="282" ht="16.5" customHeight="1"/>
    <row r="283" ht="16.5" customHeight="1"/>
    <row r="284" ht="16.5" customHeight="1"/>
    <row r="285" ht="16.5" customHeight="1"/>
    <row r="286" ht="16.5" customHeight="1"/>
    <row r="287" ht="16.5" customHeight="1"/>
    <row r="288" ht="16.5" customHeight="1"/>
    <row r="289" ht="16.5" customHeight="1"/>
    <row r="290" ht="16.5" customHeight="1"/>
    <row r="291" ht="16.5" customHeight="1"/>
    <row r="292" ht="16.5" customHeight="1"/>
    <row r="293" ht="16.5" customHeight="1"/>
    <row r="294" ht="16.5" customHeight="1"/>
    <row r="295" ht="16.5" customHeight="1"/>
    <row r="296" ht="16.5" customHeight="1"/>
    <row r="297" ht="16.5" customHeight="1"/>
    <row r="298" ht="16.5" customHeight="1"/>
    <row r="299" ht="16.5" customHeight="1"/>
    <row r="300" ht="16.5" customHeight="1"/>
    <row r="301" ht="16.5" customHeight="1"/>
    <row r="302" ht="16.5" customHeight="1"/>
    <row r="303" ht="16.5" customHeight="1"/>
    <row r="304" ht="16.5" customHeight="1"/>
    <row r="305" ht="16.5" customHeight="1"/>
    <row r="306" ht="16.5" customHeight="1"/>
    <row r="307" ht="16.5" customHeight="1"/>
    <row r="308" ht="16.5" customHeight="1"/>
    <row r="309" ht="16.5" customHeight="1"/>
    <row r="310" ht="16.5" customHeight="1"/>
    <row r="311" ht="16.5" customHeight="1"/>
    <row r="312" ht="16.5" customHeight="1"/>
    <row r="313" ht="16.5" customHeight="1"/>
    <row r="314" ht="16.5" customHeight="1"/>
    <row r="315" ht="16.5" customHeight="1"/>
    <row r="316" ht="16.5" customHeight="1"/>
    <row r="317" ht="16.5" customHeight="1"/>
    <row r="318" ht="16.5" customHeight="1"/>
    <row r="319" ht="16.5" customHeight="1"/>
    <row r="320" ht="16.5" customHeight="1"/>
    <row r="321" ht="16.5" customHeight="1"/>
    <row r="322" ht="16.5" customHeight="1"/>
    <row r="323" ht="16.5" customHeight="1"/>
    <row r="324" ht="16.5" customHeight="1"/>
    <row r="325" ht="16.5" customHeight="1"/>
    <row r="326" ht="16.5" customHeight="1"/>
    <row r="327" ht="16.5" customHeight="1"/>
    <row r="328" ht="16.5" customHeight="1"/>
    <row r="329" ht="16.5" customHeight="1"/>
    <row r="330" ht="16.5" customHeight="1"/>
    <row r="331" ht="16.5" customHeight="1"/>
    <row r="332" ht="16.5" customHeight="1"/>
    <row r="333" ht="16.5" customHeight="1"/>
    <row r="334" ht="16.5" customHeight="1"/>
    <row r="335" ht="16.5" customHeight="1"/>
    <row r="336" ht="16.5" customHeight="1"/>
    <row r="337" ht="16.5" customHeight="1"/>
    <row r="338" ht="16.5" customHeight="1"/>
    <row r="339" ht="16.5" customHeight="1"/>
    <row r="340" ht="16.5" customHeight="1"/>
    <row r="341" ht="16.5" customHeight="1"/>
    <row r="342" ht="16.5" customHeight="1"/>
    <row r="343" ht="16.5" customHeight="1"/>
    <row r="344" ht="16.5" customHeight="1"/>
    <row r="345" ht="16.5" customHeight="1"/>
    <row r="346" ht="16.5" customHeight="1"/>
    <row r="347" ht="16.5" customHeight="1"/>
    <row r="348" ht="16.5" customHeight="1"/>
    <row r="349" ht="16.5" customHeight="1"/>
    <row r="350" ht="16.5" customHeight="1"/>
    <row r="351" ht="16.5" customHeight="1"/>
    <row r="352" ht="16.5" customHeight="1"/>
    <row r="353" ht="16.5" customHeight="1"/>
  </sheetData>
  <sheetProtection formatCells="0" formatColumns="0" formatRows="0" insertColumns="0" insertRows="0" insertHyperlinks="0" deleteColumns="0" deleteRows="0" sort="0" autoFilter="0" pivotTables="0"/>
  <mergeCells count="92">
    <mergeCell ref="AM43:AM45"/>
    <mergeCell ref="A46:A47"/>
    <mergeCell ref="B46:B48"/>
    <mergeCell ref="AI46:AJ48"/>
    <mergeCell ref="AK46:AK48"/>
    <mergeCell ref="AL46:AL48"/>
    <mergeCell ref="AM46:AM48"/>
    <mergeCell ref="A43:A44"/>
    <mergeCell ref="B43:B45"/>
    <mergeCell ref="AI43:AJ45"/>
    <mergeCell ref="AK43:AK45"/>
    <mergeCell ref="AL43:AL45"/>
    <mergeCell ref="AM31:AM33"/>
    <mergeCell ref="AK34:AK36"/>
    <mergeCell ref="AM34:AM36"/>
    <mergeCell ref="AK37:AK39"/>
    <mergeCell ref="AM37:AM39"/>
    <mergeCell ref="AK31:AK33"/>
    <mergeCell ref="AL31:AL33"/>
    <mergeCell ref="AL34:AL36"/>
    <mergeCell ref="AL37:AL39"/>
    <mergeCell ref="AM7:AM9"/>
    <mergeCell ref="AK10:AK12"/>
    <mergeCell ref="AM10:AM12"/>
    <mergeCell ref="AK13:AK15"/>
    <mergeCell ref="AM13:AM15"/>
    <mergeCell ref="AL7:AL9"/>
    <mergeCell ref="AL10:AL12"/>
    <mergeCell ref="AL13:AL15"/>
    <mergeCell ref="AM16:AM18"/>
    <mergeCell ref="AK19:AK21"/>
    <mergeCell ref="AM19:AM21"/>
    <mergeCell ref="AK22:AK24"/>
    <mergeCell ref="AM22:AM24"/>
    <mergeCell ref="AL16:AL18"/>
    <mergeCell ref="AL19:AL21"/>
    <mergeCell ref="AL22:AL24"/>
    <mergeCell ref="AI7:AJ9"/>
    <mergeCell ref="AI13:AJ15"/>
    <mergeCell ref="AI10:AJ12"/>
    <mergeCell ref="AI16:AJ18"/>
    <mergeCell ref="AK16:AK18"/>
    <mergeCell ref="AK7:AK9"/>
    <mergeCell ref="AJ1:AM1"/>
    <mergeCell ref="W4:AC4"/>
    <mergeCell ref="AD4:AH4"/>
    <mergeCell ref="AI5:AM5"/>
    <mergeCell ref="AI6:AJ6"/>
    <mergeCell ref="D4:H4"/>
    <mergeCell ref="I4:O4"/>
    <mergeCell ref="P4:V4"/>
    <mergeCell ref="A19:A20"/>
    <mergeCell ref="A16:A17"/>
    <mergeCell ref="A7:A8"/>
    <mergeCell ref="B7:B9"/>
    <mergeCell ref="B13:B15"/>
    <mergeCell ref="A13:A14"/>
    <mergeCell ref="A10:A11"/>
    <mergeCell ref="B10:B12"/>
    <mergeCell ref="B16:B18"/>
    <mergeCell ref="B22:B24"/>
    <mergeCell ref="AI22:AJ24"/>
    <mergeCell ref="B19:B21"/>
    <mergeCell ref="AI19:AJ21"/>
    <mergeCell ref="A22:A23"/>
    <mergeCell ref="A31:A32"/>
    <mergeCell ref="B31:B33"/>
    <mergeCell ref="AI31:AJ33"/>
    <mergeCell ref="A28:A29"/>
    <mergeCell ref="B28:B30"/>
    <mergeCell ref="AI28:AJ30"/>
    <mergeCell ref="A25:A26"/>
    <mergeCell ref="B25:B27"/>
    <mergeCell ref="AI25:AJ27"/>
    <mergeCell ref="AK28:AK30"/>
    <mergeCell ref="AM28:AM30"/>
    <mergeCell ref="AK25:AK27"/>
    <mergeCell ref="AM25:AM27"/>
    <mergeCell ref="AL25:AL27"/>
    <mergeCell ref="AL28:AL30"/>
    <mergeCell ref="A37:A38"/>
    <mergeCell ref="B37:B39"/>
    <mergeCell ref="AI37:AJ39"/>
    <mergeCell ref="A34:A35"/>
    <mergeCell ref="B34:B36"/>
    <mergeCell ref="AI34:AJ36"/>
    <mergeCell ref="A40:A41"/>
    <mergeCell ref="B40:B42"/>
    <mergeCell ref="AI40:AJ42"/>
    <mergeCell ref="AK40:AK42"/>
    <mergeCell ref="AM40:AM42"/>
    <mergeCell ref="AL40:AL42"/>
  </mergeCells>
  <conditionalFormatting sqref="D7:AH42 D10:D48">
    <cfRule type="expression" dxfId="1179" priority="750" stopIfTrue="1">
      <formula>D7=CODE2</formula>
    </cfRule>
  </conditionalFormatting>
  <conditionalFormatting sqref="D7:AH42 D10:D48">
    <cfRule type="expression" dxfId="1178" priority="746" stopIfTrue="1">
      <formula>D7=Code5</formula>
    </cfRule>
    <cfRule type="expression" dxfId="1177" priority="747" stopIfTrue="1">
      <formula>D7=Code4</formula>
    </cfRule>
    <cfRule type="expression" dxfId="1176" priority="748" stopIfTrue="1">
      <formula>D7=Code3</formula>
    </cfRule>
    <cfRule type="expression" dxfId="1175" priority="749" stopIfTrue="1">
      <formula>D7=CODE1</formula>
    </cfRule>
  </conditionalFormatting>
  <conditionalFormatting sqref="O9 O12 O15 O18 O21 O24 O27 O30 O33 O36 O39 O42">
    <cfRule type="expression" dxfId="1174" priority="745" stopIfTrue="1">
      <formula>O9=b</formula>
    </cfRule>
  </conditionalFormatting>
  <conditionalFormatting sqref="O9 O12 O15 O18 O21 O24 O27 O30 O33 O36 O39 O42">
    <cfRule type="expression" dxfId="1173" priority="741" stopIfTrue="1">
      <formula>O9=Code5</formula>
    </cfRule>
    <cfRule type="expression" dxfId="1172" priority="742" stopIfTrue="1">
      <formula>O9=Code4</formula>
    </cfRule>
    <cfRule type="expression" dxfId="1171" priority="743" stopIfTrue="1">
      <formula>O9=Code3</formula>
    </cfRule>
    <cfRule type="expression" dxfId="1170" priority="744" stopIfTrue="1">
      <formula>O9=CODE1</formula>
    </cfRule>
  </conditionalFormatting>
  <conditionalFormatting sqref="V9 V12 V15 V18 V21 V24 V27 V30 V33 V36 V39 V42">
    <cfRule type="expression" dxfId="1169" priority="740" stopIfTrue="1">
      <formula>V9=b</formula>
    </cfRule>
  </conditionalFormatting>
  <conditionalFormatting sqref="V9 V12 V15 V18 V21 V24 V27 V30 V33 V36 V39 V42">
    <cfRule type="expression" dxfId="1168" priority="736" stopIfTrue="1">
      <formula>V9=Code5</formula>
    </cfRule>
    <cfRule type="expression" dxfId="1167" priority="737" stopIfTrue="1">
      <formula>V9=Code4</formula>
    </cfRule>
    <cfRule type="expression" dxfId="1166" priority="738" stopIfTrue="1">
      <formula>V9=Code3</formula>
    </cfRule>
    <cfRule type="expression" dxfId="1165" priority="739" stopIfTrue="1">
      <formula>V9=CODE1</formula>
    </cfRule>
  </conditionalFormatting>
  <conditionalFormatting sqref="H9 H12 H15 H18 H21 H24 H27 H30 H33 H36 H39 H42">
    <cfRule type="expression" dxfId="1164" priority="735" stopIfTrue="1">
      <formula>H9=b</formula>
    </cfRule>
  </conditionalFormatting>
  <conditionalFormatting sqref="H9 H12 H15 H18 H21 H24 H27 H30 H33 H36 H39 H42">
    <cfRule type="expression" dxfId="1163" priority="731" stopIfTrue="1">
      <formula>H9=Code5</formula>
    </cfRule>
    <cfRule type="expression" dxfId="1162" priority="732" stopIfTrue="1">
      <formula>H9=Code4</formula>
    </cfRule>
    <cfRule type="expression" dxfId="1161" priority="733" stopIfTrue="1">
      <formula>H9=Code3</formula>
    </cfRule>
    <cfRule type="expression" dxfId="1160" priority="734" stopIfTrue="1">
      <formula>H9=CODE1</formula>
    </cfRule>
  </conditionalFormatting>
  <conditionalFormatting sqref="AC9 AC12 AC15 AC18 AC21 AC24 AC27 AC30 AC33 AC36 AC39 AC42">
    <cfRule type="expression" dxfId="1159" priority="730" stopIfTrue="1">
      <formula>AC9=b</formula>
    </cfRule>
  </conditionalFormatting>
  <conditionalFormatting sqref="AC9 AC12 AC15 AC18 AC21 AC24 AC27 AC30 AC33 AC36 AC39 AC42">
    <cfRule type="expression" dxfId="1158" priority="726" stopIfTrue="1">
      <formula>AC9=Code5</formula>
    </cfRule>
    <cfRule type="expression" dxfId="1157" priority="727" stopIfTrue="1">
      <formula>AC9=Code4</formula>
    </cfRule>
    <cfRule type="expression" dxfId="1156" priority="728" stopIfTrue="1">
      <formula>AC9=Code3</formula>
    </cfRule>
    <cfRule type="expression" dxfId="1155" priority="729" stopIfTrue="1">
      <formula>AC9=CODE1</formula>
    </cfRule>
  </conditionalFormatting>
  <conditionalFormatting sqref="H12">
    <cfRule type="expression" dxfId="1154" priority="725" stopIfTrue="1">
      <formula>H12=b</formula>
    </cfRule>
  </conditionalFormatting>
  <conditionalFormatting sqref="H12">
    <cfRule type="expression" dxfId="1153" priority="721" stopIfTrue="1">
      <formula>H12=Code5</formula>
    </cfRule>
    <cfRule type="expression" dxfId="1152" priority="722" stopIfTrue="1">
      <formula>H12=Code4</formula>
    </cfRule>
    <cfRule type="expression" dxfId="1151" priority="723" stopIfTrue="1">
      <formula>H12=Code3</formula>
    </cfRule>
    <cfRule type="expression" dxfId="1150" priority="724" stopIfTrue="1">
      <formula>H12=CODE1</formula>
    </cfRule>
  </conditionalFormatting>
  <conditionalFormatting sqref="H18">
    <cfRule type="expression" dxfId="1149" priority="720" stopIfTrue="1">
      <formula>H18=b</formula>
    </cfRule>
  </conditionalFormatting>
  <conditionalFormatting sqref="H18">
    <cfRule type="expression" dxfId="1148" priority="716" stopIfTrue="1">
      <formula>H18=Code5</formula>
    </cfRule>
    <cfRule type="expression" dxfId="1147" priority="717" stopIfTrue="1">
      <formula>H18=Code4</formula>
    </cfRule>
    <cfRule type="expression" dxfId="1146" priority="718" stopIfTrue="1">
      <formula>H18=Code3</formula>
    </cfRule>
    <cfRule type="expression" dxfId="1145" priority="719" stopIfTrue="1">
      <formula>H18=CODE1</formula>
    </cfRule>
  </conditionalFormatting>
  <conditionalFormatting sqref="H21">
    <cfRule type="expression" dxfId="1144" priority="715" stopIfTrue="1">
      <formula>H21=b</formula>
    </cfRule>
  </conditionalFormatting>
  <conditionalFormatting sqref="H21">
    <cfRule type="expression" dxfId="1143" priority="711" stopIfTrue="1">
      <formula>H21=Code5</formula>
    </cfRule>
    <cfRule type="expression" dxfId="1142" priority="712" stopIfTrue="1">
      <formula>H21=Code4</formula>
    </cfRule>
    <cfRule type="expression" dxfId="1141" priority="713" stopIfTrue="1">
      <formula>H21=Code3</formula>
    </cfRule>
    <cfRule type="expression" dxfId="1140" priority="714" stopIfTrue="1">
      <formula>H21=CODE1</formula>
    </cfRule>
  </conditionalFormatting>
  <conditionalFormatting sqref="H24">
    <cfRule type="expression" dxfId="1139" priority="710" stopIfTrue="1">
      <formula>H24=b</formula>
    </cfRule>
  </conditionalFormatting>
  <conditionalFormatting sqref="H24">
    <cfRule type="expression" dxfId="1138" priority="706" stopIfTrue="1">
      <formula>H24=Code5</formula>
    </cfRule>
    <cfRule type="expression" dxfId="1137" priority="707" stopIfTrue="1">
      <formula>H24=Code4</formula>
    </cfRule>
    <cfRule type="expression" dxfId="1136" priority="708" stopIfTrue="1">
      <formula>H24=Code3</formula>
    </cfRule>
    <cfRule type="expression" dxfId="1135" priority="709" stopIfTrue="1">
      <formula>H24=CODE1</formula>
    </cfRule>
  </conditionalFormatting>
  <conditionalFormatting sqref="H27">
    <cfRule type="expression" dxfId="1134" priority="705" stopIfTrue="1">
      <formula>H27=b</formula>
    </cfRule>
  </conditionalFormatting>
  <conditionalFormatting sqref="H27">
    <cfRule type="expression" dxfId="1133" priority="701" stopIfTrue="1">
      <formula>H27=Code5</formula>
    </cfRule>
    <cfRule type="expression" dxfId="1132" priority="702" stopIfTrue="1">
      <formula>H27=Code4</formula>
    </cfRule>
    <cfRule type="expression" dxfId="1131" priority="703" stopIfTrue="1">
      <formula>H27=Code3</formula>
    </cfRule>
    <cfRule type="expression" dxfId="1130" priority="704" stopIfTrue="1">
      <formula>H27=CODE1</formula>
    </cfRule>
  </conditionalFormatting>
  <conditionalFormatting sqref="H30">
    <cfRule type="expression" dxfId="1129" priority="700" stopIfTrue="1">
      <formula>H30=b</formula>
    </cfRule>
  </conditionalFormatting>
  <conditionalFormatting sqref="H30">
    <cfRule type="expression" dxfId="1128" priority="696" stopIfTrue="1">
      <formula>H30=Code5</formula>
    </cfRule>
    <cfRule type="expression" dxfId="1127" priority="697" stopIfTrue="1">
      <formula>H30=Code4</formula>
    </cfRule>
    <cfRule type="expression" dxfId="1126" priority="698" stopIfTrue="1">
      <formula>H30=Code3</formula>
    </cfRule>
    <cfRule type="expression" dxfId="1125" priority="699" stopIfTrue="1">
      <formula>H30=CODE1</formula>
    </cfRule>
  </conditionalFormatting>
  <conditionalFormatting sqref="H33">
    <cfRule type="expression" dxfId="1124" priority="695" stopIfTrue="1">
      <formula>H33=b</formula>
    </cfRule>
  </conditionalFormatting>
  <conditionalFormatting sqref="H33">
    <cfRule type="expression" dxfId="1123" priority="691" stopIfTrue="1">
      <formula>H33=Code5</formula>
    </cfRule>
    <cfRule type="expression" dxfId="1122" priority="692" stopIfTrue="1">
      <formula>H33=Code4</formula>
    </cfRule>
    <cfRule type="expression" dxfId="1121" priority="693" stopIfTrue="1">
      <formula>H33=Code3</formula>
    </cfRule>
    <cfRule type="expression" dxfId="1120" priority="694" stopIfTrue="1">
      <formula>H33=CODE1</formula>
    </cfRule>
  </conditionalFormatting>
  <conditionalFormatting sqref="H36">
    <cfRule type="expression" dxfId="1119" priority="690" stopIfTrue="1">
      <formula>H36=b</formula>
    </cfRule>
  </conditionalFormatting>
  <conditionalFormatting sqref="H36">
    <cfRule type="expression" dxfId="1118" priority="686" stopIfTrue="1">
      <formula>H36=Code5</formula>
    </cfRule>
    <cfRule type="expression" dxfId="1117" priority="687" stopIfTrue="1">
      <formula>H36=Code4</formula>
    </cfRule>
    <cfRule type="expression" dxfId="1116" priority="688" stopIfTrue="1">
      <formula>H36=Code3</formula>
    </cfRule>
    <cfRule type="expression" dxfId="1115" priority="689" stopIfTrue="1">
      <formula>H36=CODE1</formula>
    </cfRule>
  </conditionalFormatting>
  <conditionalFormatting sqref="H39 H42">
    <cfRule type="expression" dxfId="1114" priority="685" stopIfTrue="1">
      <formula>H39=b</formula>
    </cfRule>
  </conditionalFormatting>
  <conditionalFormatting sqref="H39 H42">
    <cfRule type="expression" dxfId="1113" priority="681" stopIfTrue="1">
      <formula>H39=Code5</formula>
    </cfRule>
    <cfRule type="expression" dxfId="1112" priority="682" stopIfTrue="1">
      <formula>H39=Code4</formula>
    </cfRule>
    <cfRule type="expression" dxfId="1111" priority="683" stopIfTrue="1">
      <formula>H39=Code3</formula>
    </cfRule>
    <cfRule type="expression" dxfId="1110" priority="684" stopIfTrue="1">
      <formula>H39=CODE1</formula>
    </cfRule>
  </conditionalFormatting>
  <conditionalFormatting sqref="O9 O12 O15 O18 O21 O24 O27 O30 O33 O36 O39 O42">
    <cfRule type="expression" dxfId="1109" priority="680" stopIfTrue="1">
      <formula>O9=b</formula>
    </cfRule>
  </conditionalFormatting>
  <conditionalFormatting sqref="O9 O12 O15 O18 O21 O24 O27 O30 O33 O36 O39 O42">
    <cfRule type="expression" dxfId="1108" priority="676" stopIfTrue="1">
      <formula>O9=Code5</formula>
    </cfRule>
    <cfRule type="expression" dxfId="1107" priority="677" stopIfTrue="1">
      <formula>O9=Code4</formula>
    </cfRule>
    <cfRule type="expression" dxfId="1106" priority="678" stopIfTrue="1">
      <formula>O9=Code3</formula>
    </cfRule>
    <cfRule type="expression" dxfId="1105" priority="679" stopIfTrue="1">
      <formula>O9=CODE1</formula>
    </cfRule>
  </conditionalFormatting>
  <conditionalFormatting sqref="O12">
    <cfRule type="expression" dxfId="1104" priority="675" stopIfTrue="1">
      <formula>O12=b</formula>
    </cfRule>
  </conditionalFormatting>
  <conditionalFormatting sqref="O12">
    <cfRule type="expression" dxfId="1103" priority="671" stopIfTrue="1">
      <formula>O12=Code5</formula>
    </cfRule>
    <cfRule type="expression" dxfId="1102" priority="672" stopIfTrue="1">
      <formula>O12=Code4</formula>
    </cfRule>
    <cfRule type="expression" dxfId="1101" priority="673" stopIfTrue="1">
      <formula>O12=Code3</formula>
    </cfRule>
    <cfRule type="expression" dxfId="1100" priority="674" stopIfTrue="1">
      <formula>O12=CODE1</formula>
    </cfRule>
  </conditionalFormatting>
  <conditionalFormatting sqref="O18">
    <cfRule type="expression" dxfId="1099" priority="670" stopIfTrue="1">
      <formula>O18=b</formula>
    </cfRule>
  </conditionalFormatting>
  <conditionalFormatting sqref="O18">
    <cfRule type="expression" dxfId="1098" priority="666" stopIfTrue="1">
      <formula>O18=Code5</formula>
    </cfRule>
    <cfRule type="expression" dxfId="1097" priority="667" stopIfTrue="1">
      <formula>O18=Code4</formula>
    </cfRule>
    <cfRule type="expression" dxfId="1096" priority="668" stopIfTrue="1">
      <formula>O18=Code3</formula>
    </cfRule>
    <cfRule type="expression" dxfId="1095" priority="669" stopIfTrue="1">
      <formula>O18=CODE1</formula>
    </cfRule>
  </conditionalFormatting>
  <conditionalFormatting sqref="O21">
    <cfRule type="expression" dxfId="1094" priority="665" stopIfTrue="1">
      <formula>O21=b</formula>
    </cfRule>
  </conditionalFormatting>
  <conditionalFormatting sqref="O21">
    <cfRule type="expression" dxfId="1093" priority="661" stopIfTrue="1">
      <formula>O21=Code5</formula>
    </cfRule>
    <cfRule type="expression" dxfId="1092" priority="662" stopIfTrue="1">
      <formula>O21=Code4</formula>
    </cfRule>
    <cfRule type="expression" dxfId="1091" priority="663" stopIfTrue="1">
      <formula>O21=Code3</formula>
    </cfRule>
    <cfRule type="expression" dxfId="1090" priority="664" stopIfTrue="1">
      <formula>O21=CODE1</formula>
    </cfRule>
  </conditionalFormatting>
  <conditionalFormatting sqref="O24">
    <cfRule type="expression" dxfId="1089" priority="660" stopIfTrue="1">
      <formula>O24=b</formula>
    </cfRule>
  </conditionalFormatting>
  <conditionalFormatting sqref="O24">
    <cfRule type="expression" dxfId="1088" priority="656" stopIfTrue="1">
      <formula>O24=Code5</formula>
    </cfRule>
    <cfRule type="expression" dxfId="1087" priority="657" stopIfTrue="1">
      <formula>O24=Code4</formula>
    </cfRule>
    <cfRule type="expression" dxfId="1086" priority="658" stopIfTrue="1">
      <formula>O24=Code3</formula>
    </cfRule>
    <cfRule type="expression" dxfId="1085" priority="659" stopIfTrue="1">
      <formula>O24=CODE1</formula>
    </cfRule>
  </conditionalFormatting>
  <conditionalFormatting sqref="O27">
    <cfRule type="expression" dxfId="1084" priority="655" stopIfTrue="1">
      <formula>O27=b</formula>
    </cfRule>
  </conditionalFormatting>
  <conditionalFormatting sqref="O27">
    <cfRule type="expression" dxfId="1083" priority="651" stopIfTrue="1">
      <formula>O27=Code5</formula>
    </cfRule>
    <cfRule type="expression" dxfId="1082" priority="652" stopIfTrue="1">
      <formula>O27=Code4</formula>
    </cfRule>
    <cfRule type="expression" dxfId="1081" priority="653" stopIfTrue="1">
      <formula>O27=Code3</formula>
    </cfRule>
    <cfRule type="expression" dxfId="1080" priority="654" stopIfTrue="1">
      <formula>O27=CODE1</formula>
    </cfRule>
  </conditionalFormatting>
  <conditionalFormatting sqref="O30">
    <cfRule type="expression" dxfId="1079" priority="650" stopIfTrue="1">
      <formula>O30=b</formula>
    </cfRule>
  </conditionalFormatting>
  <conditionalFormatting sqref="O30">
    <cfRule type="expression" dxfId="1078" priority="646" stopIfTrue="1">
      <formula>O30=Code5</formula>
    </cfRule>
    <cfRule type="expression" dxfId="1077" priority="647" stopIfTrue="1">
      <formula>O30=Code4</formula>
    </cfRule>
    <cfRule type="expression" dxfId="1076" priority="648" stopIfTrue="1">
      <formula>O30=Code3</formula>
    </cfRule>
    <cfRule type="expression" dxfId="1075" priority="649" stopIfTrue="1">
      <formula>O30=CODE1</formula>
    </cfRule>
  </conditionalFormatting>
  <conditionalFormatting sqref="O33">
    <cfRule type="expression" dxfId="1074" priority="645" stopIfTrue="1">
      <formula>O33=b</formula>
    </cfRule>
  </conditionalFormatting>
  <conditionalFormatting sqref="O33">
    <cfRule type="expression" dxfId="1073" priority="641" stopIfTrue="1">
      <formula>O33=Code5</formula>
    </cfRule>
    <cfRule type="expression" dxfId="1072" priority="642" stopIfTrue="1">
      <formula>O33=Code4</formula>
    </cfRule>
    <cfRule type="expression" dxfId="1071" priority="643" stopIfTrue="1">
      <formula>O33=Code3</formula>
    </cfRule>
    <cfRule type="expression" dxfId="1070" priority="644" stopIfTrue="1">
      <formula>O33=CODE1</formula>
    </cfRule>
  </conditionalFormatting>
  <conditionalFormatting sqref="O36">
    <cfRule type="expression" dxfId="1069" priority="640" stopIfTrue="1">
      <formula>O36=b</formula>
    </cfRule>
  </conditionalFormatting>
  <conditionalFormatting sqref="O36">
    <cfRule type="expression" dxfId="1068" priority="636" stopIfTrue="1">
      <formula>O36=Code5</formula>
    </cfRule>
    <cfRule type="expression" dxfId="1067" priority="637" stopIfTrue="1">
      <formula>O36=Code4</formula>
    </cfRule>
    <cfRule type="expression" dxfId="1066" priority="638" stopIfTrue="1">
      <formula>O36=Code3</formula>
    </cfRule>
    <cfRule type="expression" dxfId="1065" priority="639" stopIfTrue="1">
      <formula>O36=CODE1</formula>
    </cfRule>
  </conditionalFormatting>
  <conditionalFormatting sqref="O39 O42">
    <cfRule type="expression" dxfId="1064" priority="635" stopIfTrue="1">
      <formula>O39=b</formula>
    </cfRule>
  </conditionalFormatting>
  <conditionalFormatting sqref="O39 O42">
    <cfRule type="expression" dxfId="1063" priority="631" stopIfTrue="1">
      <formula>O39=Code5</formula>
    </cfRule>
    <cfRule type="expression" dxfId="1062" priority="632" stopIfTrue="1">
      <formula>O39=Code4</formula>
    </cfRule>
    <cfRule type="expression" dxfId="1061" priority="633" stopIfTrue="1">
      <formula>O39=Code3</formula>
    </cfRule>
    <cfRule type="expression" dxfId="1060" priority="634" stopIfTrue="1">
      <formula>O39=CODE1</formula>
    </cfRule>
  </conditionalFormatting>
  <conditionalFormatting sqref="V9 V12 V15 V18 V21 V24 V27 V30 V33 V36 V39 V42">
    <cfRule type="expression" dxfId="1059" priority="630" stopIfTrue="1">
      <formula>V9=b</formula>
    </cfRule>
  </conditionalFormatting>
  <conditionalFormatting sqref="V9 V12 V15 V18 V21 V24 V27 V30 V33 V36 V39 V42">
    <cfRule type="expression" dxfId="1058" priority="626" stopIfTrue="1">
      <formula>V9=Code5</formula>
    </cfRule>
    <cfRule type="expression" dxfId="1057" priority="627" stopIfTrue="1">
      <formula>V9=Code4</formula>
    </cfRule>
    <cfRule type="expression" dxfId="1056" priority="628" stopIfTrue="1">
      <formula>V9=Code3</formula>
    </cfRule>
    <cfRule type="expression" dxfId="1055" priority="629" stopIfTrue="1">
      <formula>V9=CODE1</formula>
    </cfRule>
  </conditionalFormatting>
  <conditionalFormatting sqref="V12">
    <cfRule type="expression" dxfId="1054" priority="625" stopIfTrue="1">
      <formula>V12=b</formula>
    </cfRule>
  </conditionalFormatting>
  <conditionalFormatting sqref="V12">
    <cfRule type="expression" dxfId="1053" priority="621" stopIfTrue="1">
      <formula>V12=Code5</formula>
    </cfRule>
    <cfRule type="expression" dxfId="1052" priority="622" stopIfTrue="1">
      <formula>V12=Code4</formula>
    </cfRule>
    <cfRule type="expression" dxfId="1051" priority="623" stopIfTrue="1">
      <formula>V12=Code3</formula>
    </cfRule>
    <cfRule type="expression" dxfId="1050" priority="624" stopIfTrue="1">
      <formula>V12=CODE1</formula>
    </cfRule>
  </conditionalFormatting>
  <conditionalFormatting sqref="V18">
    <cfRule type="expression" dxfId="1049" priority="620" stopIfTrue="1">
      <formula>V18=b</formula>
    </cfRule>
  </conditionalFormatting>
  <conditionalFormatting sqref="V18">
    <cfRule type="expression" dxfId="1048" priority="616" stopIfTrue="1">
      <formula>V18=Code5</formula>
    </cfRule>
    <cfRule type="expression" dxfId="1047" priority="617" stopIfTrue="1">
      <formula>V18=Code4</formula>
    </cfRule>
    <cfRule type="expression" dxfId="1046" priority="618" stopIfTrue="1">
      <formula>V18=Code3</formula>
    </cfRule>
    <cfRule type="expression" dxfId="1045" priority="619" stopIfTrue="1">
      <formula>V18=CODE1</formula>
    </cfRule>
  </conditionalFormatting>
  <conditionalFormatting sqref="V21">
    <cfRule type="expression" dxfId="1044" priority="615" stopIfTrue="1">
      <formula>V21=b</formula>
    </cfRule>
  </conditionalFormatting>
  <conditionalFormatting sqref="V21">
    <cfRule type="expression" dxfId="1043" priority="611" stopIfTrue="1">
      <formula>V21=Code5</formula>
    </cfRule>
    <cfRule type="expression" dxfId="1042" priority="612" stopIfTrue="1">
      <formula>V21=Code4</formula>
    </cfRule>
    <cfRule type="expression" dxfId="1041" priority="613" stopIfTrue="1">
      <formula>V21=Code3</formula>
    </cfRule>
    <cfRule type="expression" dxfId="1040" priority="614" stopIfTrue="1">
      <formula>V21=CODE1</formula>
    </cfRule>
  </conditionalFormatting>
  <conditionalFormatting sqref="V24">
    <cfRule type="expression" dxfId="1039" priority="610" stopIfTrue="1">
      <formula>V24=b</formula>
    </cfRule>
  </conditionalFormatting>
  <conditionalFormatting sqref="V24">
    <cfRule type="expression" dxfId="1038" priority="606" stopIfTrue="1">
      <formula>V24=Code5</formula>
    </cfRule>
    <cfRule type="expression" dxfId="1037" priority="607" stopIfTrue="1">
      <formula>V24=Code4</formula>
    </cfRule>
    <cfRule type="expression" dxfId="1036" priority="608" stopIfTrue="1">
      <formula>V24=Code3</formula>
    </cfRule>
    <cfRule type="expression" dxfId="1035" priority="609" stopIfTrue="1">
      <formula>V24=CODE1</formula>
    </cfRule>
  </conditionalFormatting>
  <conditionalFormatting sqref="V27">
    <cfRule type="expression" dxfId="1034" priority="605" stopIfTrue="1">
      <formula>V27=b</formula>
    </cfRule>
  </conditionalFormatting>
  <conditionalFormatting sqref="V27">
    <cfRule type="expression" dxfId="1033" priority="601" stopIfTrue="1">
      <formula>V27=Code5</formula>
    </cfRule>
    <cfRule type="expression" dxfId="1032" priority="602" stopIfTrue="1">
      <formula>V27=Code4</formula>
    </cfRule>
    <cfRule type="expression" dxfId="1031" priority="603" stopIfTrue="1">
      <formula>V27=Code3</formula>
    </cfRule>
    <cfRule type="expression" dxfId="1030" priority="604" stopIfTrue="1">
      <formula>V27=CODE1</formula>
    </cfRule>
  </conditionalFormatting>
  <conditionalFormatting sqref="V30">
    <cfRule type="expression" dxfId="1029" priority="600" stopIfTrue="1">
      <formula>V30=b</formula>
    </cfRule>
  </conditionalFormatting>
  <conditionalFormatting sqref="V30">
    <cfRule type="expression" dxfId="1028" priority="596" stopIfTrue="1">
      <formula>V30=Code5</formula>
    </cfRule>
    <cfRule type="expression" dxfId="1027" priority="597" stopIfTrue="1">
      <formula>V30=Code4</formula>
    </cfRule>
    <cfRule type="expression" dxfId="1026" priority="598" stopIfTrue="1">
      <formula>V30=Code3</formula>
    </cfRule>
    <cfRule type="expression" dxfId="1025" priority="599" stopIfTrue="1">
      <formula>V30=CODE1</formula>
    </cfRule>
  </conditionalFormatting>
  <conditionalFormatting sqref="V33">
    <cfRule type="expression" dxfId="1024" priority="595" stopIfTrue="1">
      <formula>V33=b</formula>
    </cfRule>
  </conditionalFormatting>
  <conditionalFormatting sqref="V33">
    <cfRule type="expression" dxfId="1023" priority="591" stopIfTrue="1">
      <formula>V33=Code5</formula>
    </cfRule>
    <cfRule type="expression" dxfId="1022" priority="592" stopIfTrue="1">
      <formula>V33=Code4</formula>
    </cfRule>
    <cfRule type="expression" dxfId="1021" priority="593" stopIfTrue="1">
      <formula>V33=Code3</formula>
    </cfRule>
    <cfRule type="expression" dxfId="1020" priority="594" stopIfTrue="1">
      <formula>V33=CODE1</formula>
    </cfRule>
  </conditionalFormatting>
  <conditionalFormatting sqref="V36">
    <cfRule type="expression" dxfId="1019" priority="590" stopIfTrue="1">
      <formula>V36=b</formula>
    </cfRule>
  </conditionalFormatting>
  <conditionalFormatting sqref="V36">
    <cfRule type="expression" dxfId="1018" priority="586" stopIfTrue="1">
      <formula>V36=Code5</formula>
    </cfRule>
    <cfRule type="expression" dxfId="1017" priority="587" stopIfTrue="1">
      <formula>V36=Code4</formula>
    </cfRule>
    <cfRule type="expression" dxfId="1016" priority="588" stopIfTrue="1">
      <formula>V36=Code3</formula>
    </cfRule>
    <cfRule type="expression" dxfId="1015" priority="589" stopIfTrue="1">
      <formula>V36=CODE1</formula>
    </cfRule>
  </conditionalFormatting>
  <conditionalFormatting sqref="V39 V42">
    <cfRule type="expression" dxfId="1014" priority="585" stopIfTrue="1">
      <formula>V39=b</formula>
    </cfRule>
  </conditionalFormatting>
  <conditionalFormatting sqref="V39 V42">
    <cfRule type="expression" dxfId="1013" priority="581" stopIfTrue="1">
      <formula>V39=Code5</formula>
    </cfRule>
    <cfRule type="expression" dxfId="1012" priority="582" stopIfTrue="1">
      <formula>V39=Code4</formula>
    </cfRule>
    <cfRule type="expression" dxfId="1011" priority="583" stopIfTrue="1">
      <formula>V39=Code3</formula>
    </cfRule>
    <cfRule type="expression" dxfId="1010" priority="584" stopIfTrue="1">
      <formula>V39=CODE1</formula>
    </cfRule>
  </conditionalFormatting>
  <conditionalFormatting sqref="AC9 AC12 AC15 AC18 AC21 AC24 AC27 AC30 AC33 AC36 AC39 AC42">
    <cfRule type="expression" dxfId="1009" priority="580" stopIfTrue="1">
      <formula>AC9=b</formula>
    </cfRule>
  </conditionalFormatting>
  <conditionalFormatting sqref="AC9 AC12 AC15 AC18 AC21 AC24 AC27 AC30 AC33 AC36 AC39 AC42">
    <cfRule type="expression" dxfId="1008" priority="576" stopIfTrue="1">
      <formula>AC9=Code5</formula>
    </cfRule>
    <cfRule type="expression" dxfId="1007" priority="577" stopIfTrue="1">
      <formula>AC9=Code4</formula>
    </cfRule>
    <cfRule type="expression" dxfId="1006" priority="578" stopIfTrue="1">
      <formula>AC9=Code3</formula>
    </cfRule>
    <cfRule type="expression" dxfId="1005" priority="579" stopIfTrue="1">
      <formula>AC9=CODE1</formula>
    </cfRule>
  </conditionalFormatting>
  <conditionalFormatting sqref="AC12">
    <cfRule type="expression" dxfId="1004" priority="575" stopIfTrue="1">
      <formula>AC12=b</formula>
    </cfRule>
  </conditionalFormatting>
  <conditionalFormatting sqref="AC12">
    <cfRule type="expression" dxfId="1003" priority="571" stopIfTrue="1">
      <formula>AC12=Code5</formula>
    </cfRule>
    <cfRule type="expression" dxfId="1002" priority="572" stopIfTrue="1">
      <formula>AC12=Code4</formula>
    </cfRule>
    <cfRule type="expression" dxfId="1001" priority="573" stopIfTrue="1">
      <formula>AC12=Code3</formula>
    </cfRule>
    <cfRule type="expression" dxfId="1000" priority="574" stopIfTrue="1">
      <formula>AC12=CODE1</formula>
    </cfRule>
  </conditionalFormatting>
  <conditionalFormatting sqref="AC18">
    <cfRule type="expression" dxfId="999" priority="570" stopIfTrue="1">
      <formula>AC18=b</formula>
    </cfRule>
  </conditionalFormatting>
  <conditionalFormatting sqref="AC18">
    <cfRule type="expression" dxfId="998" priority="566" stopIfTrue="1">
      <formula>AC18=Code5</formula>
    </cfRule>
    <cfRule type="expression" dxfId="997" priority="567" stopIfTrue="1">
      <formula>AC18=Code4</formula>
    </cfRule>
    <cfRule type="expression" dxfId="996" priority="568" stopIfTrue="1">
      <formula>AC18=Code3</formula>
    </cfRule>
    <cfRule type="expression" dxfId="995" priority="569" stopIfTrue="1">
      <formula>AC18=CODE1</formula>
    </cfRule>
  </conditionalFormatting>
  <conditionalFormatting sqref="AC21">
    <cfRule type="expression" dxfId="994" priority="565" stopIfTrue="1">
      <formula>AC21=b</formula>
    </cfRule>
  </conditionalFormatting>
  <conditionalFormatting sqref="AC21">
    <cfRule type="expression" dxfId="993" priority="561" stopIfTrue="1">
      <formula>AC21=Code5</formula>
    </cfRule>
    <cfRule type="expression" dxfId="992" priority="562" stopIfTrue="1">
      <formula>AC21=Code4</formula>
    </cfRule>
    <cfRule type="expression" dxfId="991" priority="563" stopIfTrue="1">
      <formula>AC21=Code3</formula>
    </cfRule>
    <cfRule type="expression" dxfId="990" priority="564" stopIfTrue="1">
      <formula>AC21=CODE1</formula>
    </cfRule>
  </conditionalFormatting>
  <conditionalFormatting sqref="AC24">
    <cfRule type="expression" dxfId="989" priority="560" stopIfTrue="1">
      <formula>AC24=b</formula>
    </cfRule>
  </conditionalFormatting>
  <conditionalFormatting sqref="AC24">
    <cfRule type="expression" dxfId="988" priority="556" stopIfTrue="1">
      <formula>AC24=Code5</formula>
    </cfRule>
    <cfRule type="expression" dxfId="987" priority="557" stopIfTrue="1">
      <formula>AC24=Code4</formula>
    </cfRule>
    <cfRule type="expression" dxfId="986" priority="558" stopIfTrue="1">
      <formula>AC24=Code3</formula>
    </cfRule>
    <cfRule type="expression" dxfId="985" priority="559" stopIfTrue="1">
      <formula>AC24=CODE1</formula>
    </cfRule>
  </conditionalFormatting>
  <conditionalFormatting sqref="AC27">
    <cfRule type="expression" dxfId="984" priority="555" stopIfTrue="1">
      <formula>AC27=b</formula>
    </cfRule>
  </conditionalFormatting>
  <conditionalFormatting sqref="AC27">
    <cfRule type="expression" dxfId="983" priority="551" stopIfTrue="1">
      <formula>AC27=Code5</formula>
    </cfRule>
    <cfRule type="expression" dxfId="982" priority="552" stopIfTrue="1">
      <formula>AC27=Code4</formula>
    </cfRule>
    <cfRule type="expression" dxfId="981" priority="553" stopIfTrue="1">
      <formula>AC27=Code3</formula>
    </cfRule>
    <cfRule type="expression" dxfId="980" priority="554" stopIfTrue="1">
      <formula>AC27=CODE1</formula>
    </cfRule>
  </conditionalFormatting>
  <conditionalFormatting sqref="AC30">
    <cfRule type="expression" dxfId="979" priority="550" stopIfTrue="1">
      <formula>AC30=b</formula>
    </cfRule>
  </conditionalFormatting>
  <conditionalFormatting sqref="AC30">
    <cfRule type="expression" dxfId="978" priority="546" stopIfTrue="1">
      <formula>AC30=Code5</formula>
    </cfRule>
    <cfRule type="expression" dxfId="977" priority="547" stopIfTrue="1">
      <formula>AC30=Code4</formula>
    </cfRule>
    <cfRule type="expression" dxfId="976" priority="548" stopIfTrue="1">
      <formula>AC30=Code3</formula>
    </cfRule>
    <cfRule type="expression" dxfId="975" priority="549" stopIfTrue="1">
      <formula>AC30=CODE1</formula>
    </cfRule>
  </conditionalFormatting>
  <conditionalFormatting sqref="AC33">
    <cfRule type="expression" dxfId="974" priority="545" stopIfTrue="1">
      <formula>AC33=b</formula>
    </cfRule>
  </conditionalFormatting>
  <conditionalFormatting sqref="AC33">
    <cfRule type="expression" dxfId="973" priority="541" stopIfTrue="1">
      <formula>AC33=Code5</formula>
    </cfRule>
    <cfRule type="expression" dxfId="972" priority="542" stopIfTrue="1">
      <formula>AC33=Code4</formula>
    </cfRule>
    <cfRule type="expression" dxfId="971" priority="543" stopIfTrue="1">
      <formula>AC33=Code3</formula>
    </cfRule>
    <cfRule type="expression" dxfId="970" priority="544" stopIfTrue="1">
      <formula>AC33=CODE1</formula>
    </cfRule>
  </conditionalFormatting>
  <conditionalFormatting sqref="AC36">
    <cfRule type="expression" dxfId="969" priority="540" stopIfTrue="1">
      <formula>AC36=b</formula>
    </cfRule>
  </conditionalFormatting>
  <conditionalFormatting sqref="AC36">
    <cfRule type="expression" dxfId="968" priority="536" stopIfTrue="1">
      <formula>AC36=Code5</formula>
    </cfRule>
    <cfRule type="expression" dxfId="967" priority="537" stopIfTrue="1">
      <formula>AC36=Code4</formula>
    </cfRule>
    <cfRule type="expression" dxfId="966" priority="538" stopIfTrue="1">
      <formula>AC36=Code3</formula>
    </cfRule>
    <cfRule type="expression" dxfId="965" priority="539" stopIfTrue="1">
      <formula>AC36=CODE1</formula>
    </cfRule>
  </conditionalFormatting>
  <conditionalFormatting sqref="AC39 AC42">
    <cfRule type="expression" dxfId="964" priority="535" stopIfTrue="1">
      <formula>AC39=b</formula>
    </cfRule>
  </conditionalFormatting>
  <conditionalFormatting sqref="AC39 AC42">
    <cfRule type="expression" dxfId="963" priority="531" stopIfTrue="1">
      <formula>AC39=Code5</formula>
    </cfRule>
    <cfRule type="expression" dxfId="962" priority="532" stopIfTrue="1">
      <formula>AC39=Code4</formula>
    </cfRule>
    <cfRule type="expression" dxfId="961" priority="533" stopIfTrue="1">
      <formula>AC39=Code3</formula>
    </cfRule>
    <cfRule type="expression" dxfId="960" priority="534" stopIfTrue="1">
      <formula>AC39=CODE1</formula>
    </cfRule>
  </conditionalFormatting>
  <conditionalFormatting sqref="D9:G9 D12:G12 D15:G15 D18:G18 D21:G21 D24:G24 D27:G27 D30:G30 D33:G33 D36:G36 D39:G39 D42:G42 D45 D48">
    <cfRule type="expression" dxfId="959" priority="530" stopIfTrue="1">
      <formula>D9=CODE2</formula>
    </cfRule>
  </conditionalFormatting>
  <conditionalFormatting sqref="D9:G9 D12:G12 D15:G15 D18:G18 D21:G21 D24:G24 D27:G27 D30:G30 D33:G33 D36:G36 D39:G39 D42:G42 D45 D48">
    <cfRule type="expression" dxfId="958" priority="526" stopIfTrue="1">
      <formula>D9=Code5</formula>
    </cfRule>
    <cfRule type="expression" dxfId="957" priority="527" stopIfTrue="1">
      <formula>D9=Code4</formula>
    </cfRule>
    <cfRule type="expression" dxfId="956" priority="528" stopIfTrue="1">
      <formula>D9=Code3</formula>
    </cfRule>
    <cfRule type="expression" dxfId="955" priority="529" stopIfTrue="1">
      <formula>D9=CODE1</formula>
    </cfRule>
  </conditionalFormatting>
  <conditionalFormatting sqref="I9:N9 I12:N12 I15:N15 I18:N18 I21:N21 I24:N24 I27:N27 I30:N30 I33:N33 I36:N36 I39:N39 I42:N42">
    <cfRule type="expression" dxfId="954" priority="525" stopIfTrue="1">
      <formula>I9=CODE2</formula>
    </cfRule>
  </conditionalFormatting>
  <conditionalFormatting sqref="I9:N9 I12:N12 I15:N15 I18:N18 I21:N21 I24:N24 I27:N27 I30:N30 I33:N33 I36:N36 I39:N39 I42:N42">
    <cfRule type="expression" dxfId="953" priority="521" stopIfTrue="1">
      <formula>I9=Code5</formula>
    </cfRule>
    <cfRule type="expression" dxfId="952" priority="522" stopIfTrue="1">
      <formula>I9=Code4</formula>
    </cfRule>
    <cfRule type="expression" dxfId="951" priority="523" stopIfTrue="1">
      <formula>I9=Code3</formula>
    </cfRule>
    <cfRule type="expression" dxfId="950" priority="524" stopIfTrue="1">
      <formula>I9=CODE1</formula>
    </cfRule>
  </conditionalFormatting>
  <conditionalFormatting sqref="P9:U9 P12:U12 P15:U15 P18:U18 P21:U21 P24:U24 P27:U27 P30:U30 P33:U33 P36:U36 P39:U39 P42:U42">
    <cfRule type="expression" dxfId="949" priority="520" stopIfTrue="1">
      <formula>P9=CODE2</formula>
    </cfRule>
  </conditionalFormatting>
  <conditionalFormatting sqref="P9:U9 P12:U12 P15:U15 P18:U18 P21:U21 P24:U24 P27:U27 P30:U30 P33:U33 P36:U36 P39:U39 P42:U42">
    <cfRule type="expression" dxfId="948" priority="516" stopIfTrue="1">
      <formula>P9=Code5</formula>
    </cfRule>
    <cfRule type="expression" dxfId="947" priority="517" stopIfTrue="1">
      <formula>P9=Code4</formula>
    </cfRule>
    <cfRule type="expression" dxfId="946" priority="518" stopIfTrue="1">
      <formula>P9=Code3</formula>
    </cfRule>
    <cfRule type="expression" dxfId="945" priority="519" stopIfTrue="1">
      <formula>P9=CODE1</formula>
    </cfRule>
  </conditionalFormatting>
  <conditionalFormatting sqref="W9:AB9 W12:AB12 W15:AB15 W18:AB18 W21:AB21 W24:AB24 W27:AB27 W30:AB30 W33:AB33 W36:AB36 W39:AB39 W42:AB42">
    <cfRule type="expression" dxfId="944" priority="515" stopIfTrue="1">
      <formula>W9=CODE2</formula>
    </cfRule>
  </conditionalFormatting>
  <conditionalFormatting sqref="W9:AB9 W12:AB12 W15:AB15 W18:AB18 W21:AB21 W24:AB24 W27:AB27 W30:AB30 W33:AB33 W36:AB36 W39:AB39 W42:AB42">
    <cfRule type="expression" dxfId="943" priority="511" stopIfTrue="1">
      <formula>W9=Code5</formula>
    </cfRule>
    <cfRule type="expression" dxfId="942" priority="512" stopIfTrue="1">
      <formula>W9=Code4</formula>
    </cfRule>
    <cfRule type="expression" dxfId="941" priority="513" stopIfTrue="1">
      <formula>W9=Code3</formula>
    </cfRule>
    <cfRule type="expression" dxfId="940" priority="514" stopIfTrue="1">
      <formula>W9=CODE1</formula>
    </cfRule>
  </conditionalFormatting>
  <conditionalFormatting sqref="AD9:AH9 AD12:AH12 AD15:AH15 AD18:AH18 AD21:AH21 AD24:AH24 AD27:AH27 AD30:AH30 AD33:AH33 AD36:AH36 AD39:AH39 AD42:AH42">
    <cfRule type="expression" dxfId="939" priority="510" stopIfTrue="1">
      <formula>AD9=CODE2</formula>
    </cfRule>
  </conditionalFormatting>
  <conditionalFormatting sqref="AD9:AH9 AD12:AH12 AD15:AH15 AD18:AH18 AD21:AH21 AD24:AH24 AD27:AH27 AD30:AH30 AD33:AH33 AD36:AH36 AD39:AH39 AD42:AH42">
    <cfRule type="expression" dxfId="938" priority="506" stopIfTrue="1">
      <formula>AD9=Code5</formula>
    </cfRule>
    <cfRule type="expression" dxfId="937" priority="507" stopIfTrue="1">
      <formula>AD9=Code4</formula>
    </cfRule>
    <cfRule type="expression" dxfId="936" priority="508" stopIfTrue="1">
      <formula>AD9=Code3</formula>
    </cfRule>
    <cfRule type="expression" dxfId="935" priority="509" stopIfTrue="1">
      <formula>AD9=CODE1</formula>
    </cfRule>
  </conditionalFormatting>
  <conditionalFormatting sqref="D40:AH42">
    <cfRule type="expression" dxfId="934" priority="505" stopIfTrue="1">
      <formula>D40=CODE2</formula>
    </cfRule>
  </conditionalFormatting>
  <conditionalFormatting sqref="D40:AH42">
    <cfRule type="expression" dxfId="933" priority="501" stopIfTrue="1">
      <formula>D40=Code5</formula>
    </cfRule>
    <cfRule type="expression" dxfId="932" priority="502" stopIfTrue="1">
      <formula>D40=Code4</formula>
    </cfRule>
    <cfRule type="expression" dxfId="931" priority="503" stopIfTrue="1">
      <formula>D40=Code3</formula>
    </cfRule>
    <cfRule type="expression" dxfId="930" priority="504" stopIfTrue="1">
      <formula>D40=CODE1</formula>
    </cfRule>
  </conditionalFormatting>
  <conditionalFormatting sqref="E40:E41">
    <cfRule type="expression" dxfId="929" priority="500" stopIfTrue="1">
      <formula>E40=CODE2</formula>
    </cfRule>
  </conditionalFormatting>
  <conditionalFormatting sqref="E40:E41">
    <cfRule type="expression" dxfId="928" priority="496" stopIfTrue="1">
      <formula>E40=Code5</formula>
    </cfRule>
    <cfRule type="expression" dxfId="927" priority="497" stopIfTrue="1">
      <formula>E40=Code4</formula>
    </cfRule>
    <cfRule type="expression" dxfId="926" priority="498" stopIfTrue="1">
      <formula>E40=Code3</formula>
    </cfRule>
    <cfRule type="expression" dxfId="925" priority="499" stopIfTrue="1">
      <formula>E40=CODE1</formula>
    </cfRule>
  </conditionalFormatting>
  <conditionalFormatting sqref="E42:J42">
    <cfRule type="expression" dxfId="924" priority="495" stopIfTrue="1">
      <formula>E42=CODE2</formula>
    </cfRule>
  </conditionalFormatting>
  <conditionalFormatting sqref="E42:J42">
    <cfRule type="expression" dxfId="923" priority="491" stopIfTrue="1">
      <formula>E42=Code5</formula>
    </cfRule>
    <cfRule type="expression" dxfId="922" priority="492" stopIfTrue="1">
      <formula>E42=Code4</formula>
    </cfRule>
    <cfRule type="expression" dxfId="921" priority="493" stopIfTrue="1">
      <formula>E42=Code3</formula>
    </cfRule>
    <cfRule type="expression" dxfId="920" priority="494" stopIfTrue="1">
      <formula>E42=CODE1</formula>
    </cfRule>
  </conditionalFormatting>
  <conditionalFormatting sqref="S42:X42">
    <cfRule type="expression" dxfId="919" priority="490" stopIfTrue="1">
      <formula>S42=CODE2</formula>
    </cfRule>
  </conditionalFormatting>
  <conditionalFormatting sqref="S42:X42">
    <cfRule type="expression" dxfId="918" priority="486" stopIfTrue="1">
      <formula>S42=Code5</formula>
    </cfRule>
    <cfRule type="expression" dxfId="917" priority="487" stopIfTrue="1">
      <formula>S42=Code4</formula>
    </cfRule>
    <cfRule type="expression" dxfId="916" priority="488" stopIfTrue="1">
      <formula>S42=Code3</formula>
    </cfRule>
    <cfRule type="expression" dxfId="915" priority="489" stopIfTrue="1">
      <formula>S42=CODE1</formula>
    </cfRule>
  </conditionalFormatting>
  <conditionalFormatting sqref="L42:Q42">
    <cfRule type="expression" dxfId="914" priority="485" stopIfTrue="1">
      <formula>L42=CODE2</formula>
    </cfRule>
  </conditionalFormatting>
  <conditionalFormatting sqref="L42:Q42">
    <cfRule type="expression" dxfId="913" priority="481" stopIfTrue="1">
      <formula>L42=Code5</formula>
    </cfRule>
    <cfRule type="expression" dxfId="912" priority="482" stopIfTrue="1">
      <formula>L42=Code4</formula>
    </cfRule>
    <cfRule type="expression" dxfId="911" priority="483" stopIfTrue="1">
      <formula>L42=Code3</formula>
    </cfRule>
    <cfRule type="expression" dxfId="910" priority="484" stopIfTrue="1">
      <formula>L42=CODE1</formula>
    </cfRule>
  </conditionalFormatting>
  <conditionalFormatting sqref="S42:X42">
    <cfRule type="expression" dxfId="909" priority="480" stopIfTrue="1">
      <formula>S42=CODE2</formula>
    </cfRule>
  </conditionalFormatting>
  <conditionalFormatting sqref="S42:X42">
    <cfRule type="expression" dxfId="908" priority="476" stopIfTrue="1">
      <formula>S42=Code5</formula>
    </cfRule>
    <cfRule type="expression" dxfId="907" priority="477" stopIfTrue="1">
      <formula>S42=Code4</formula>
    </cfRule>
    <cfRule type="expression" dxfId="906" priority="478" stopIfTrue="1">
      <formula>S42=Code3</formula>
    </cfRule>
    <cfRule type="expression" dxfId="905" priority="479" stopIfTrue="1">
      <formula>S42=CODE1</formula>
    </cfRule>
  </conditionalFormatting>
  <conditionalFormatting sqref="E42:AH42">
    <cfRule type="expression" dxfId="904" priority="475" stopIfTrue="1">
      <formula>E42=CODE2</formula>
    </cfRule>
  </conditionalFormatting>
  <conditionalFormatting sqref="E42:AH42">
    <cfRule type="expression" dxfId="903" priority="471" stopIfTrue="1">
      <formula>E42=Code5</formula>
    </cfRule>
    <cfRule type="expression" dxfId="902" priority="472" stopIfTrue="1">
      <formula>E42=Code4</formula>
    </cfRule>
    <cfRule type="expression" dxfId="901" priority="473" stopIfTrue="1">
      <formula>E42=Code3</formula>
    </cfRule>
    <cfRule type="expression" dxfId="900" priority="474" stopIfTrue="1">
      <formula>E42=CODE1</formula>
    </cfRule>
  </conditionalFormatting>
  <conditionalFormatting sqref="AG43:AH45">
    <cfRule type="expression" dxfId="899" priority="470" stopIfTrue="1">
      <formula>AG43=CODE2</formula>
    </cfRule>
  </conditionalFormatting>
  <conditionalFormatting sqref="AG43:AH45">
    <cfRule type="expression" dxfId="898" priority="466" stopIfTrue="1">
      <formula>AG43=Code5</formula>
    </cfRule>
    <cfRule type="expression" dxfId="897" priority="467" stopIfTrue="1">
      <formula>AG43=Code4</formula>
    </cfRule>
    <cfRule type="expression" dxfId="896" priority="468" stopIfTrue="1">
      <formula>AG43=Code3</formula>
    </cfRule>
    <cfRule type="expression" dxfId="895" priority="469" stopIfTrue="1">
      <formula>AG43=CODE1</formula>
    </cfRule>
  </conditionalFormatting>
  <conditionalFormatting sqref="D43:AH45">
    <cfRule type="expression" dxfId="894" priority="465" stopIfTrue="1">
      <formula>D43=CODE2</formula>
    </cfRule>
  </conditionalFormatting>
  <conditionalFormatting sqref="D43:AH45">
    <cfRule type="expression" dxfId="893" priority="461" stopIfTrue="1">
      <formula>D43=Code5</formula>
    </cfRule>
    <cfRule type="expression" dxfId="892" priority="462" stopIfTrue="1">
      <formula>D43=Code4</formula>
    </cfRule>
    <cfRule type="expression" dxfId="891" priority="463" stopIfTrue="1">
      <formula>D43=Code3</formula>
    </cfRule>
    <cfRule type="expression" dxfId="890" priority="464" stopIfTrue="1">
      <formula>D43=CODE1</formula>
    </cfRule>
  </conditionalFormatting>
  <conditionalFormatting sqref="E43:E44">
    <cfRule type="expression" dxfId="889" priority="460" stopIfTrue="1">
      <formula>E43=CODE2</formula>
    </cfRule>
  </conditionalFormatting>
  <conditionalFormatting sqref="E43:E44">
    <cfRule type="expression" dxfId="888" priority="456" stopIfTrue="1">
      <formula>E43=Code5</formula>
    </cfRule>
    <cfRule type="expression" dxfId="887" priority="457" stopIfTrue="1">
      <formula>E43=Code4</formula>
    </cfRule>
    <cfRule type="expression" dxfId="886" priority="458" stopIfTrue="1">
      <formula>E43=Code3</formula>
    </cfRule>
    <cfRule type="expression" dxfId="885" priority="459" stopIfTrue="1">
      <formula>E43=CODE1</formula>
    </cfRule>
  </conditionalFormatting>
  <conditionalFormatting sqref="E45:J45">
    <cfRule type="expression" dxfId="884" priority="455" stopIfTrue="1">
      <formula>E45=CODE2</formula>
    </cfRule>
  </conditionalFormatting>
  <conditionalFormatting sqref="E45:J45">
    <cfRule type="expression" dxfId="883" priority="451" stopIfTrue="1">
      <formula>E45=Code5</formula>
    </cfRule>
    <cfRule type="expression" dxfId="882" priority="452" stopIfTrue="1">
      <formula>E45=Code4</formula>
    </cfRule>
    <cfRule type="expression" dxfId="881" priority="453" stopIfTrue="1">
      <formula>E45=Code3</formula>
    </cfRule>
    <cfRule type="expression" dxfId="880" priority="454" stopIfTrue="1">
      <formula>E45=CODE1</formula>
    </cfRule>
  </conditionalFormatting>
  <conditionalFormatting sqref="S45:X45">
    <cfRule type="expression" dxfId="879" priority="450" stopIfTrue="1">
      <formula>S45=CODE2</formula>
    </cfRule>
  </conditionalFormatting>
  <conditionalFormatting sqref="S45:X45">
    <cfRule type="expression" dxfId="878" priority="446" stopIfTrue="1">
      <formula>S45=Code5</formula>
    </cfRule>
    <cfRule type="expression" dxfId="877" priority="447" stopIfTrue="1">
      <formula>S45=Code4</formula>
    </cfRule>
    <cfRule type="expression" dxfId="876" priority="448" stopIfTrue="1">
      <formula>S45=Code3</formula>
    </cfRule>
    <cfRule type="expression" dxfId="875" priority="449" stopIfTrue="1">
      <formula>S45=CODE1</formula>
    </cfRule>
  </conditionalFormatting>
  <conditionalFormatting sqref="L45:Q45">
    <cfRule type="expression" dxfId="874" priority="445" stopIfTrue="1">
      <formula>L45=CODE2</formula>
    </cfRule>
  </conditionalFormatting>
  <conditionalFormatting sqref="L45:Q45">
    <cfRule type="expression" dxfId="873" priority="441" stopIfTrue="1">
      <formula>L45=Code5</formula>
    </cfRule>
    <cfRule type="expression" dxfId="872" priority="442" stopIfTrue="1">
      <formula>L45=Code4</formula>
    </cfRule>
    <cfRule type="expression" dxfId="871" priority="443" stopIfTrue="1">
      <formula>L45=Code3</formula>
    </cfRule>
    <cfRule type="expression" dxfId="870" priority="444" stopIfTrue="1">
      <formula>L45=CODE1</formula>
    </cfRule>
  </conditionalFormatting>
  <conditionalFormatting sqref="S45:X45">
    <cfRule type="expression" dxfId="869" priority="440" stopIfTrue="1">
      <formula>S45=CODE2</formula>
    </cfRule>
  </conditionalFormatting>
  <conditionalFormatting sqref="S45:X45">
    <cfRule type="expression" dxfId="868" priority="436" stopIfTrue="1">
      <formula>S45=Code5</formula>
    </cfRule>
    <cfRule type="expression" dxfId="867" priority="437" stopIfTrue="1">
      <formula>S45=Code4</formula>
    </cfRule>
    <cfRule type="expression" dxfId="866" priority="438" stopIfTrue="1">
      <formula>S45=Code3</formula>
    </cfRule>
    <cfRule type="expression" dxfId="865" priority="439" stopIfTrue="1">
      <formula>S45=CODE1</formula>
    </cfRule>
  </conditionalFormatting>
  <conditionalFormatting sqref="E45:AH45">
    <cfRule type="expression" dxfId="864" priority="435" stopIfTrue="1">
      <formula>E45=CODE2</formula>
    </cfRule>
  </conditionalFormatting>
  <conditionalFormatting sqref="E45:AH45">
    <cfRule type="expression" dxfId="863" priority="431" stopIfTrue="1">
      <formula>E45=Code5</formula>
    </cfRule>
    <cfRule type="expression" dxfId="862" priority="432" stopIfTrue="1">
      <formula>E45=Code4</formula>
    </cfRule>
    <cfRule type="expression" dxfId="861" priority="433" stopIfTrue="1">
      <formula>E45=Code3</formula>
    </cfRule>
    <cfRule type="expression" dxfId="860" priority="434" stopIfTrue="1">
      <formula>E45=CODE1</formula>
    </cfRule>
  </conditionalFormatting>
  <conditionalFormatting sqref="Z43:Z44">
    <cfRule type="expression" dxfId="859" priority="430" stopIfTrue="1">
      <formula>Z43=CODE2</formula>
    </cfRule>
  </conditionalFormatting>
  <conditionalFormatting sqref="Z43:Z44">
    <cfRule type="expression" dxfId="858" priority="426" stopIfTrue="1">
      <formula>Z43=Code5</formula>
    </cfRule>
    <cfRule type="expression" dxfId="857" priority="427" stopIfTrue="1">
      <formula>Z43=Code4</formula>
    </cfRule>
    <cfRule type="expression" dxfId="856" priority="428" stopIfTrue="1">
      <formula>Z43=Code3</formula>
    </cfRule>
    <cfRule type="expression" dxfId="855" priority="429" stopIfTrue="1">
      <formula>Z43=CODE1</formula>
    </cfRule>
  </conditionalFormatting>
  <conditionalFormatting sqref="AA43:AD44">
    <cfRule type="expression" dxfId="854" priority="425" stopIfTrue="1">
      <formula>AA43=CODE2</formula>
    </cfRule>
  </conditionalFormatting>
  <conditionalFormatting sqref="AA43:AD44">
    <cfRule type="expression" dxfId="853" priority="421" stopIfTrue="1">
      <formula>AA43=Code5</formula>
    </cfRule>
    <cfRule type="expression" dxfId="852" priority="422" stopIfTrue="1">
      <formula>AA43=Code4</formula>
    </cfRule>
    <cfRule type="expression" dxfId="851" priority="423" stopIfTrue="1">
      <formula>AA43=Code3</formula>
    </cfRule>
    <cfRule type="expression" dxfId="850" priority="424" stopIfTrue="1">
      <formula>AA43=CODE1</formula>
    </cfRule>
  </conditionalFormatting>
  <conditionalFormatting sqref="S43">
    <cfRule type="expression" dxfId="849" priority="420" stopIfTrue="1">
      <formula>S43=CODE2</formula>
    </cfRule>
  </conditionalFormatting>
  <conditionalFormatting sqref="S43">
    <cfRule type="expression" dxfId="848" priority="416" stopIfTrue="1">
      <formula>S43=Code5</formula>
    </cfRule>
    <cfRule type="expression" dxfId="847" priority="417" stopIfTrue="1">
      <formula>S43=Code4</formula>
    </cfRule>
    <cfRule type="expression" dxfId="846" priority="418" stopIfTrue="1">
      <formula>S43=Code3</formula>
    </cfRule>
    <cfRule type="expression" dxfId="845" priority="419" stopIfTrue="1">
      <formula>S43=CODE1</formula>
    </cfRule>
  </conditionalFormatting>
  <conditionalFormatting sqref="T43:W43">
    <cfRule type="expression" dxfId="844" priority="415" stopIfTrue="1">
      <formula>T43=CODE2</formula>
    </cfRule>
  </conditionalFormatting>
  <conditionalFormatting sqref="T43:W43">
    <cfRule type="expression" dxfId="843" priority="411" stopIfTrue="1">
      <formula>T43=Code5</formula>
    </cfRule>
    <cfRule type="expression" dxfId="842" priority="412" stopIfTrue="1">
      <formula>T43=Code4</formula>
    </cfRule>
    <cfRule type="expression" dxfId="841" priority="413" stopIfTrue="1">
      <formula>T43=Code3</formula>
    </cfRule>
    <cfRule type="expression" dxfId="840" priority="414" stopIfTrue="1">
      <formula>T43=CODE1</formula>
    </cfRule>
  </conditionalFormatting>
  <conditionalFormatting sqref="L43">
    <cfRule type="expression" dxfId="839" priority="410" stopIfTrue="1">
      <formula>L43=CODE2</formula>
    </cfRule>
  </conditionalFormatting>
  <conditionalFormatting sqref="L43">
    <cfRule type="expression" dxfId="838" priority="406" stopIfTrue="1">
      <formula>L43=Code5</formula>
    </cfRule>
    <cfRule type="expression" dxfId="837" priority="407" stopIfTrue="1">
      <formula>L43=Code4</formula>
    </cfRule>
    <cfRule type="expression" dxfId="836" priority="408" stopIfTrue="1">
      <formula>L43=Code3</formula>
    </cfRule>
    <cfRule type="expression" dxfId="835" priority="409" stopIfTrue="1">
      <formula>L43=CODE1</formula>
    </cfRule>
  </conditionalFormatting>
  <conditionalFormatting sqref="M43:P43">
    <cfRule type="expression" dxfId="834" priority="405" stopIfTrue="1">
      <formula>M43=CODE2</formula>
    </cfRule>
  </conditionalFormatting>
  <conditionalFormatting sqref="M43:P43">
    <cfRule type="expression" dxfId="833" priority="401" stopIfTrue="1">
      <formula>M43=Code5</formula>
    </cfRule>
    <cfRule type="expression" dxfId="832" priority="402" stopIfTrue="1">
      <formula>M43=Code4</formula>
    </cfRule>
    <cfRule type="expression" dxfId="831" priority="403" stopIfTrue="1">
      <formula>M43=Code3</formula>
    </cfRule>
    <cfRule type="expression" dxfId="830" priority="404" stopIfTrue="1">
      <formula>M43=CODE1</formula>
    </cfRule>
  </conditionalFormatting>
  <conditionalFormatting sqref="E43">
    <cfRule type="expression" dxfId="829" priority="400" stopIfTrue="1">
      <formula>E43=CODE2</formula>
    </cfRule>
  </conditionalFormatting>
  <conditionalFormatting sqref="E43">
    <cfRule type="expression" dxfId="828" priority="396" stopIfTrue="1">
      <formula>E43=Code5</formula>
    </cfRule>
    <cfRule type="expression" dxfId="827" priority="397" stopIfTrue="1">
      <formula>E43=Code4</formula>
    </cfRule>
    <cfRule type="expression" dxfId="826" priority="398" stopIfTrue="1">
      <formula>E43=Code3</formula>
    </cfRule>
    <cfRule type="expression" dxfId="825" priority="399" stopIfTrue="1">
      <formula>E43=CODE1</formula>
    </cfRule>
  </conditionalFormatting>
  <conditionalFormatting sqref="F43:I43">
    <cfRule type="expression" dxfId="824" priority="395" stopIfTrue="1">
      <formula>F43=CODE2</formula>
    </cfRule>
  </conditionalFormatting>
  <conditionalFormatting sqref="F43:I43">
    <cfRule type="expression" dxfId="823" priority="391" stopIfTrue="1">
      <formula>F43=Code5</formula>
    </cfRule>
    <cfRule type="expression" dxfId="822" priority="392" stopIfTrue="1">
      <formula>F43=Code4</formula>
    </cfRule>
    <cfRule type="expression" dxfId="821" priority="393" stopIfTrue="1">
      <formula>F43=Code3</formula>
    </cfRule>
    <cfRule type="expression" dxfId="820" priority="394" stopIfTrue="1">
      <formula>F43=CODE1</formula>
    </cfRule>
  </conditionalFormatting>
  <conditionalFormatting sqref="AE43:AE44 AF43">
    <cfRule type="expression" dxfId="819" priority="390" stopIfTrue="1">
      <formula>AE43=CODE2</formula>
    </cfRule>
  </conditionalFormatting>
  <conditionalFormatting sqref="AE43:AE44 AF43">
    <cfRule type="expression" dxfId="818" priority="386" stopIfTrue="1">
      <formula>AE43=Code5</formula>
    </cfRule>
    <cfRule type="expression" dxfId="817" priority="387" stopIfTrue="1">
      <formula>AE43=Code4</formula>
    </cfRule>
    <cfRule type="expression" dxfId="816" priority="388" stopIfTrue="1">
      <formula>AE43=Code3</formula>
    </cfRule>
    <cfRule type="expression" dxfId="815" priority="389" stopIfTrue="1">
      <formula>AE43=CODE1</formula>
    </cfRule>
  </conditionalFormatting>
  <conditionalFormatting sqref="AE43:AE44 AF43">
    <cfRule type="expression" dxfId="814" priority="385" stopIfTrue="1">
      <formula>AE43=CODE2</formula>
    </cfRule>
  </conditionalFormatting>
  <conditionalFormatting sqref="AE43:AE44 AF43">
    <cfRule type="expression" dxfId="813" priority="381" stopIfTrue="1">
      <formula>AE43=Code5</formula>
    </cfRule>
    <cfRule type="expression" dxfId="812" priority="382" stopIfTrue="1">
      <formula>AE43=Code4</formula>
    </cfRule>
    <cfRule type="expression" dxfId="811" priority="383" stopIfTrue="1">
      <formula>AE43=Code3</formula>
    </cfRule>
    <cfRule type="expression" dxfId="810" priority="384" stopIfTrue="1">
      <formula>AE43=CODE1</formula>
    </cfRule>
  </conditionalFormatting>
  <conditionalFormatting sqref="AE43:AE44 AF43">
    <cfRule type="expression" dxfId="809" priority="380" stopIfTrue="1">
      <formula>AE43=CODE2</formula>
    </cfRule>
  </conditionalFormatting>
  <conditionalFormatting sqref="AE43:AE44 AF43">
    <cfRule type="expression" dxfId="808" priority="376" stopIfTrue="1">
      <formula>AE43=Code5</formula>
    </cfRule>
    <cfRule type="expression" dxfId="807" priority="377" stopIfTrue="1">
      <formula>AE43=Code4</formula>
    </cfRule>
    <cfRule type="expression" dxfId="806" priority="378" stopIfTrue="1">
      <formula>AE43=Code3</formula>
    </cfRule>
    <cfRule type="expression" dxfId="805" priority="379" stopIfTrue="1">
      <formula>AE43=CODE1</formula>
    </cfRule>
  </conditionalFormatting>
  <conditionalFormatting sqref="AF45">
    <cfRule type="expression" dxfId="804" priority="375" stopIfTrue="1">
      <formula>AF45=CODE2</formula>
    </cfRule>
  </conditionalFormatting>
  <conditionalFormatting sqref="AF45">
    <cfRule type="expression" dxfId="803" priority="371" stopIfTrue="1">
      <formula>AF45=Code5</formula>
    </cfRule>
    <cfRule type="expression" dxfId="802" priority="372" stopIfTrue="1">
      <formula>AF45=Code4</formula>
    </cfRule>
    <cfRule type="expression" dxfId="801" priority="373" stopIfTrue="1">
      <formula>AF45=Code3</formula>
    </cfRule>
    <cfRule type="expression" dxfId="800" priority="374" stopIfTrue="1">
      <formula>AF45=CODE1</formula>
    </cfRule>
  </conditionalFormatting>
  <conditionalFormatting sqref="AF45">
    <cfRule type="expression" dxfId="799" priority="370" stopIfTrue="1">
      <formula>AF45=CODE2</formula>
    </cfRule>
  </conditionalFormatting>
  <conditionalFormatting sqref="AF45">
    <cfRule type="expression" dxfId="798" priority="366" stopIfTrue="1">
      <formula>AF45=Code5</formula>
    </cfRule>
    <cfRule type="expression" dxfId="797" priority="367" stopIfTrue="1">
      <formula>AF45=Code4</formula>
    </cfRule>
    <cfRule type="expression" dxfId="796" priority="368" stopIfTrue="1">
      <formula>AF45=Code3</formula>
    </cfRule>
    <cfRule type="expression" dxfId="795" priority="369" stopIfTrue="1">
      <formula>AF45=CODE1</formula>
    </cfRule>
  </conditionalFormatting>
  <conditionalFormatting sqref="AF45">
    <cfRule type="expression" dxfId="794" priority="365" stopIfTrue="1">
      <formula>AF45=CODE2</formula>
    </cfRule>
  </conditionalFormatting>
  <conditionalFormatting sqref="AF45">
    <cfRule type="expression" dxfId="793" priority="361" stopIfTrue="1">
      <formula>AF45=Code5</formula>
    </cfRule>
    <cfRule type="expression" dxfId="792" priority="362" stopIfTrue="1">
      <formula>AF45=Code4</formula>
    </cfRule>
    <cfRule type="expression" dxfId="791" priority="363" stopIfTrue="1">
      <formula>AF45=Code3</formula>
    </cfRule>
    <cfRule type="expression" dxfId="790" priority="364" stopIfTrue="1">
      <formula>AF45=CODE1</formula>
    </cfRule>
  </conditionalFormatting>
  <conditionalFormatting sqref="D43:AH45">
    <cfRule type="expression" dxfId="789" priority="360" stopIfTrue="1">
      <formula>D43=CODE2</formula>
    </cfRule>
  </conditionalFormatting>
  <conditionalFormatting sqref="D43:AH45">
    <cfRule type="expression" dxfId="788" priority="356" stopIfTrue="1">
      <formula>D43=Code5</formula>
    </cfRule>
    <cfRule type="expression" dxfId="787" priority="357" stopIfTrue="1">
      <formula>D43=Code4</formula>
    </cfRule>
    <cfRule type="expression" dxfId="786" priority="358" stopIfTrue="1">
      <formula>D43=Code3</formula>
    </cfRule>
    <cfRule type="expression" dxfId="785" priority="359" stopIfTrue="1">
      <formula>D43=CODE1</formula>
    </cfRule>
  </conditionalFormatting>
  <conditionalFormatting sqref="O45">
    <cfRule type="expression" dxfId="784" priority="355" stopIfTrue="1">
      <formula>O45=b</formula>
    </cfRule>
  </conditionalFormatting>
  <conditionalFormatting sqref="O45">
    <cfRule type="expression" dxfId="783" priority="351" stopIfTrue="1">
      <formula>O45=Code5</formula>
    </cfRule>
    <cfRule type="expression" dxfId="782" priority="352" stopIfTrue="1">
      <formula>O45=Code4</formula>
    </cfRule>
    <cfRule type="expression" dxfId="781" priority="353" stopIfTrue="1">
      <formula>O45=Code3</formula>
    </cfRule>
    <cfRule type="expression" dxfId="780" priority="354" stopIfTrue="1">
      <formula>O45=CODE1</formula>
    </cfRule>
  </conditionalFormatting>
  <conditionalFormatting sqref="V45">
    <cfRule type="expression" dxfId="779" priority="350" stopIfTrue="1">
      <formula>V45=b</formula>
    </cfRule>
  </conditionalFormatting>
  <conditionalFormatting sqref="V45">
    <cfRule type="expression" dxfId="778" priority="346" stopIfTrue="1">
      <formula>V45=Code5</formula>
    </cfRule>
    <cfRule type="expression" dxfId="777" priority="347" stopIfTrue="1">
      <formula>V45=Code4</formula>
    </cfRule>
    <cfRule type="expression" dxfId="776" priority="348" stopIfTrue="1">
      <formula>V45=Code3</formula>
    </cfRule>
    <cfRule type="expression" dxfId="775" priority="349" stopIfTrue="1">
      <formula>V45=CODE1</formula>
    </cfRule>
  </conditionalFormatting>
  <conditionalFormatting sqref="H45">
    <cfRule type="expression" dxfId="774" priority="345" stopIfTrue="1">
      <formula>H45=b</formula>
    </cfRule>
  </conditionalFormatting>
  <conditionalFormatting sqref="H45">
    <cfRule type="expression" dxfId="773" priority="341" stopIfTrue="1">
      <formula>H45=Code5</formula>
    </cfRule>
    <cfRule type="expression" dxfId="772" priority="342" stopIfTrue="1">
      <formula>H45=Code4</formula>
    </cfRule>
    <cfRule type="expression" dxfId="771" priority="343" stopIfTrue="1">
      <formula>H45=Code3</formula>
    </cfRule>
    <cfRule type="expression" dxfId="770" priority="344" stopIfTrue="1">
      <formula>H45=CODE1</formula>
    </cfRule>
  </conditionalFormatting>
  <conditionalFormatting sqref="AC45">
    <cfRule type="expression" dxfId="769" priority="340" stopIfTrue="1">
      <formula>AC45=b</formula>
    </cfRule>
  </conditionalFormatting>
  <conditionalFormatting sqref="AC45">
    <cfRule type="expression" dxfId="768" priority="336" stopIfTrue="1">
      <formula>AC45=Code5</formula>
    </cfRule>
    <cfRule type="expression" dxfId="767" priority="337" stopIfTrue="1">
      <formula>AC45=Code4</formula>
    </cfRule>
    <cfRule type="expression" dxfId="766" priority="338" stopIfTrue="1">
      <formula>AC45=Code3</formula>
    </cfRule>
    <cfRule type="expression" dxfId="765" priority="339" stopIfTrue="1">
      <formula>AC45=CODE1</formula>
    </cfRule>
  </conditionalFormatting>
  <conditionalFormatting sqref="H45">
    <cfRule type="expression" dxfId="764" priority="335" stopIfTrue="1">
      <formula>H45=b</formula>
    </cfRule>
  </conditionalFormatting>
  <conditionalFormatting sqref="H45">
    <cfRule type="expression" dxfId="763" priority="331" stopIfTrue="1">
      <formula>H45=Code5</formula>
    </cfRule>
    <cfRule type="expression" dxfId="762" priority="332" stopIfTrue="1">
      <formula>H45=Code4</formula>
    </cfRule>
    <cfRule type="expression" dxfId="761" priority="333" stopIfTrue="1">
      <formula>H45=Code3</formula>
    </cfRule>
    <cfRule type="expression" dxfId="760" priority="334" stopIfTrue="1">
      <formula>H45=CODE1</formula>
    </cfRule>
  </conditionalFormatting>
  <conditionalFormatting sqref="O45">
    <cfRule type="expression" dxfId="759" priority="330" stopIfTrue="1">
      <formula>O45=b</formula>
    </cfRule>
  </conditionalFormatting>
  <conditionalFormatting sqref="O45">
    <cfRule type="expression" dxfId="758" priority="326" stopIfTrue="1">
      <formula>O45=Code5</formula>
    </cfRule>
    <cfRule type="expression" dxfId="757" priority="327" stopIfTrue="1">
      <formula>O45=Code4</formula>
    </cfRule>
    <cfRule type="expression" dxfId="756" priority="328" stopIfTrue="1">
      <formula>O45=Code3</formula>
    </cfRule>
    <cfRule type="expression" dxfId="755" priority="329" stopIfTrue="1">
      <formula>O45=CODE1</formula>
    </cfRule>
  </conditionalFormatting>
  <conditionalFormatting sqref="O45">
    <cfRule type="expression" dxfId="754" priority="325" stopIfTrue="1">
      <formula>O45=b</formula>
    </cfRule>
  </conditionalFormatting>
  <conditionalFormatting sqref="O45">
    <cfRule type="expression" dxfId="753" priority="321" stopIfTrue="1">
      <formula>O45=Code5</formula>
    </cfRule>
    <cfRule type="expression" dxfId="752" priority="322" stopIfTrue="1">
      <formula>O45=Code4</formula>
    </cfRule>
    <cfRule type="expression" dxfId="751" priority="323" stopIfTrue="1">
      <formula>O45=Code3</formula>
    </cfRule>
    <cfRule type="expression" dxfId="750" priority="324" stopIfTrue="1">
      <formula>O45=CODE1</formula>
    </cfRule>
  </conditionalFormatting>
  <conditionalFormatting sqref="V45">
    <cfRule type="expression" dxfId="749" priority="320" stopIfTrue="1">
      <formula>V45=b</formula>
    </cfRule>
  </conditionalFormatting>
  <conditionalFormatting sqref="V45">
    <cfRule type="expression" dxfId="748" priority="316" stopIfTrue="1">
      <formula>V45=Code5</formula>
    </cfRule>
    <cfRule type="expression" dxfId="747" priority="317" stopIfTrue="1">
      <formula>V45=Code4</formula>
    </cfRule>
    <cfRule type="expression" dxfId="746" priority="318" stopIfTrue="1">
      <formula>V45=Code3</formula>
    </cfRule>
    <cfRule type="expression" dxfId="745" priority="319" stopIfTrue="1">
      <formula>V45=CODE1</formula>
    </cfRule>
  </conditionalFormatting>
  <conditionalFormatting sqref="V45">
    <cfRule type="expression" dxfId="744" priority="315" stopIfTrue="1">
      <formula>V45=b</formula>
    </cfRule>
  </conditionalFormatting>
  <conditionalFormatting sqref="V45">
    <cfRule type="expression" dxfId="743" priority="311" stopIfTrue="1">
      <formula>V45=Code5</formula>
    </cfRule>
    <cfRule type="expression" dxfId="742" priority="312" stopIfTrue="1">
      <formula>V45=Code4</formula>
    </cfRule>
    <cfRule type="expression" dxfId="741" priority="313" stopIfTrue="1">
      <formula>V45=Code3</formula>
    </cfRule>
    <cfRule type="expression" dxfId="740" priority="314" stopIfTrue="1">
      <formula>V45=CODE1</formula>
    </cfRule>
  </conditionalFormatting>
  <conditionalFormatting sqref="AC45">
    <cfRule type="expression" dxfId="739" priority="310" stopIfTrue="1">
      <formula>AC45=b</formula>
    </cfRule>
  </conditionalFormatting>
  <conditionalFormatting sqref="AC45">
    <cfRule type="expression" dxfId="738" priority="306" stopIfTrue="1">
      <formula>AC45=Code5</formula>
    </cfRule>
    <cfRule type="expression" dxfId="737" priority="307" stopIfTrue="1">
      <formula>AC45=Code4</formula>
    </cfRule>
    <cfRule type="expression" dxfId="736" priority="308" stopIfTrue="1">
      <formula>AC45=Code3</formula>
    </cfRule>
    <cfRule type="expression" dxfId="735" priority="309" stopIfTrue="1">
      <formula>AC45=CODE1</formula>
    </cfRule>
  </conditionalFormatting>
  <conditionalFormatting sqref="AC45">
    <cfRule type="expression" dxfId="734" priority="305" stopIfTrue="1">
      <formula>AC45=b</formula>
    </cfRule>
  </conditionalFormatting>
  <conditionalFormatting sqref="AC45">
    <cfRule type="expression" dxfId="733" priority="301" stopIfTrue="1">
      <formula>AC45=Code5</formula>
    </cfRule>
    <cfRule type="expression" dxfId="732" priority="302" stopIfTrue="1">
      <formula>AC45=Code4</formula>
    </cfRule>
    <cfRule type="expression" dxfId="731" priority="303" stopIfTrue="1">
      <formula>AC45=Code3</formula>
    </cfRule>
    <cfRule type="expression" dxfId="730" priority="304" stopIfTrue="1">
      <formula>AC45=CODE1</formula>
    </cfRule>
  </conditionalFormatting>
  <conditionalFormatting sqref="D45:G45">
    <cfRule type="expression" dxfId="729" priority="300" stopIfTrue="1">
      <formula>D45=CODE2</formula>
    </cfRule>
  </conditionalFormatting>
  <conditionalFormatting sqref="D45:G45">
    <cfRule type="expression" dxfId="728" priority="296" stopIfTrue="1">
      <formula>D45=Code5</formula>
    </cfRule>
    <cfRule type="expression" dxfId="727" priority="297" stopIfTrue="1">
      <formula>D45=Code4</formula>
    </cfRule>
    <cfRule type="expression" dxfId="726" priority="298" stopIfTrue="1">
      <formula>D45=Code3</formula>
    </cfRule>
    <cfRule type="expression" dxfId="725" priority="299" stopIfTrue="1">
      <formula>D45=CODE1</formula>
    </cfRule>
  </conditionalFormatting>
  <conditionalFormatting sqref="I45:N45">
    <cfRule type="expression" dxfId="724" priority="295" stopIfTrue="1">
      <formula>I45=CODE2</formula>
    </cfRule>
  </conditionalFormatting>
  <conditionalFormatting sqref="I45:N45">
    <cfRule type="expression" dxfId="723" priority="291" stopIfTrue="1">
      <formula>I45=Code5</formula>
    </cfRule>
    <cfRule type="expression" dxfId="722" priority="292" stopIfTrue="1">
      <formula>I45=Code4</formula>
    </cfRule>
    <cfRule type="expression" dxfId="721" priority="293" stopIfTrue="1">
      <formula>I45=Code3</formula>
    </cfRule>
    <cfRule type="expression" dxfId="720" priority="294" stopIfTrue="1">
      <formula>I45=CODE1</formula>
    </cfRule>
  </conditionalFormatting>
  <conditionalFormatting sqref="P45:U45">
    <cfRule type="expression" dxfId="719" priority="290" stopIfTrue="1">
      <formula>P45=CODE2</formula>
    </cfRule>
  </conditionalFormatting>
  <conditionalFormatting sqref="P45:U45">
    <cfRule type="expression" dxfId="718" priority="286" stopIfTrue="1">
      <formula>P45=Code5</formula>
    </cfRule>
    <cfRule type="expression" dxfId="717" priority="287" stopIfTrue="1">
      <formula>P45=Code4</formula>
    </cfRule>
    <cfRule type="expression" dxfId="716" priority="288" stopIfTrue="1">
      <formula>P45=Code3</formula>
    </cfRule>
    <cfRule type="expression" dxfId="715" priority="289" stopIfTrue="1">
      <formula>P45=CODE1</formula>
    </cfRule>
  </conditionalFormatting>
  <conditionalFormatting sqref="W45:AB45">
    <cfRule type="expression" dxfId="714" priority="285" stopIfTrue="1">
      <formula>W45=CODE2</formula>
    </cfRule>
  </conditionalFormatting>
  <conditionalFormatting sqref="W45:AB45">
    <cfRule type="expression" dxfId="713" priority="281" stopIfTrue="1">
      <formula>W45=Code5</formula>
    </cfRule>
    <cfRule type="expression" dxfId="712" priority="282" stopIfTrue="1">
      <formula>W45=Code4</formula>
    </cfRule>
    <cfRule type="expression" dxfId="711" priority="283" stopIfTrue="1">
      <formula>W45=Code3</formula>
    </cfRule>
    <cfRule type="expression" dxfId="710" priority="284" stopIfTrue="1">
      <formula>W45=CODE1</formula>
    </cfRule>
  </conditionalFormatting>
  <conditionalFormatting sqref="AD45:AH45">
    <cfRule type="expression" dxfId="709" priority="280" stopIfTrue="1">
      <formula>AD45=CODE2</formula>
    </cfRule>
  </conditionalFormatting>
  <conditionalFormatting sqref="AD45:AH45">
    <cfRule type="expression" dxfId="708" priority="276" stopIfTrue="1">
      <formula>AD45=Code5</formula>
    </cfRule>
    <cfRule type="expression" dxfId="707" priority="277" stopIfTrue="1">
      <formula>AD45=Code4</formula>
    </cfRule>
    <cfRule type="expression" dxfId="706" priority="278" stopIfTrue="1">
      <formula>AD45=Code3</formula>
    </cfRule>
    <cfRule type="expression" dxfId="705" priority="279" stopIfTrue="1">
      <formula>AD45=CODE1</formula>
    </cfRule>
  </conditionalFormatting>
  <conditionalFormatting sqref="D43:AH45">
    <cfRule type="expression" dxfId="704" priority="275" stopIfTrue="1">
      <formula>D43=CODE2</formula>
    </cfRule>
  </conditionalFormatting>
  <conditionalFormatting sqref="D43:AH45">
    <cfRule type="expression" dxfId="703" priority="271" stopIfTrue="1">
      <formula>D43=Code5</formula>
    </cfRule>
    <cfRule type="expression" dxfId="702" priority="272" stopIfTrue="1">
      <formula>D43=Code4</formula>
    </cfRule>
    <cfRule type="expression" dxfId="701" priority="273" stopIfTrue="1">
      <formula>D43=Code3</formula>
    </cfRule>
    <cfRule type="expression" dxfId="700" priority="274" stopIfTrue="1">
      <formula>D43=CODE1</formula>
    </cfRule>
  </conditionalFormatting>
  <conditionalFormatting sqref="E43:E44">
    <cfRule type="expression" dxfId="699" priority="270" stopIfTrue="1">
      <formula>E43=CODE2</formula>
    </cfRule>
  </conditionalFormatting>
  <conditionalFormatting sqref="E43:E44">
    <cfRule type="expression" dxfId="698" priority="266" stopIfTrue="1">
      <formula>E43=Code5</formula>
    </cfRule>
    <cfRule type="expression" dxfId="697" priority="267" stopIfTrue="1">
      <formula>E43=Code4</formula>
    </cfRule>
    <cfRule type="expression" dxfId="696" priority="268" stopIfTrue="1">
      <formula>E43=Code3</formula>
    </cfRule>
    <cfRule type="expression" dxfId="695" priority="269" stopIfTrue="1">
      <formula>E43=CODE1</formula>
    </cfRule>
  </conditionalFormatting>
  <conditionalFormatting sqref="E45:J45">
    <cfRule type="expression" dxfId="694" priority="265" stopIfTrue="1">
      <formula>E45=CODE2</formula>
    </cfRule>
  </conditionalFormatting>
  <conditionalFormatting sqref="E45:J45">
    <cfRule type="expression" dxfId="693" priority="261" stopIfTrue="1">
      <formula>E45=Code5</formula>
    </cfRule>
    <cfRule type="expression" dxfId="692" priority="262" stopIfTrue="1">
      <formula>E45=Code4</formula>
    </cfRule>
    <cfRule type="expression" dxfId="691" priority="263" stopIfTrue="1">
      <formula>E45=Code3</formula>
    </cfRule>
    <cfRule type="expression" dxfId="690" priority="264" stopIfTrue="1">
      <formula>E45=CODE1</formula>
    </cfRule>
  </conditionalFormatting>
  <conditionalFormatting sqref="S45:X45">
    <cfRule type="expression" dxfId="689" priority="260" stopIfTrue="1">
      <formula>S45=CODE2</formula>
    </cfRule>
  </conditionalFormatting>
  <conditionalFormatting sqref="S45:X45">
    <cfRule type="expression" dxfId="688" priority="256" stopIfTrue="1">
      <formula>S45=Code5</formula>
    </cfRule>
    <cfRule type="expression" dxfId="687" priority="257" stopIfTrue="1">
      <formula>S45=Code4</formula>
    </cfRule>
    <cfRule type="expression" dxfId="686" priority="258" stopIfTrue="1">
      <formula>S45=Code3</formula>
    </cfRule>
    <cfRule type="expression" dxfId="685" priority="259" stopIfTrue="1">
      <formula>S45=CODE1</formula>
    </cfRule>
  </conditionalFormatting>
  <conditionalFormatting sqref="L45:Q45">
    <cfRule type="expression" dxfId="684" priority="255" stopIfTrue="1">
      <formula>L45=CODE2</formula>
    </cfRule>
  </conditionalFormatting>
  <conditionalFormatting sqref="L45:Q45">
    <cfRule type="expression" dxfId="683" priority="251" stopIfTrue="1">
      <formula>L45=Code5</formula>
    </cfRule>
    <cfRule type="expression" dxfId="682" priority="252" stopIfTrue="1">
      <formula>L45=Code4</formula>
    </cfRule>
    <cfRule type="expression" dxfId="681" priority="253" stopIfTrue="1">
      <formula>L45=Code3</formula>
    </cfRule>
    <cfRule type="expression" dxfId="680" priority="254" stopIfTrue="1">
      <formula>L45=CODE1</formula>
    </cfRule>
  </conditionalFormatting>
  <conditionalFormatting sqref="S45:X45">
    <cfRule type="expression" dxfId="679" priority="250" stopIfTrue="1">
      <formula>S45=CODE2</formula>
    </cfRule>
  </conditionalFormatting>
  <conditionalFormatting sqref="S45:X45">
    <cfRule type="expression" dxfId="678" priority="246" stopIfTrue="1">
      <formula>S45=Code5</formula>
    </cfRule>
    <cfRule type="expression" dxfId="677" priority="247" stopIfTrue="1">
      <formula>S45=Code4</formula>
    </cfRule>
    <cfRule type="expression" dxfId="676" priority="248" stopIfTrue="1">
      <formula>S45=Code3</formula>
    </cfRule>
    <cfRule type="expression" dxfId="675" priority="249" stopIfTrue="1">
      <formula>S45=CODE1</formula>
    </cfRule>
  </conditionalFormatting>
  <conditionalFormatting sqref="E45:AH45">
    <cfRule type="expression" dxfId="674" priority="245" stopIfTrue="1">
      <formula>E45=CODE2</formula>
    </cfRule>
  </conditionalFormatting>
  <conditionalFormatting sqref="E45:AH45">
    <cfRule type="expression" dxfId="673" priority="241" stopIfTrue="1">
      <formula>E45=Code5</formula>
    </cfRule>
    <cfRule type="expression" dxfId="672" priority="242" stopIfTrue="1">
      <formula>E45=Code4</formula>
    </cfRule>
    <cfRule type="expression" dxfId="671" priority="243" stopIfTrue="1">
      <formula>E45=Code3</formula>
    </cfRule>
    <cfRule type="expression" dxfId="670" priority="244" stopIfTrue="1">
      <formula>E45=CODE1</formula>
    </cfRule>
  </conditionalFormatting>
  <conditionalFormatting sqref="AG46:AH48">
    <cfRule type="expression" dxfId="669" priority="240" stopIfTrue="1">
      <formula>AG46=CODE2</formula>
    </cfRule>
  </conditionalFormatting>
  <conditionalFormatting sqref="AG46:AH48">
    <cfRule type="expression" dxfId="668" priority="236" stopIfTrue="1">
      <formula>AG46=Code5</formula>
    </cfRule>
    <cfRule type="expression" dxfId="667" priority="237" stopIfTrue="1">
      <formula>AG46=Code4</formula>
    </cfRule>
    <cfRule type="expression" dxfId="666" priority="238" stopIfTrue="1">
      <formula>AG46=Code3</formula>
    </cfRule>
    <cfRule type="expression" dxfId="665" priority="239" stopIfTrue="1">
      <formula>AG46=CODE1</formula>
    </cfRule>
  </conditionalFormatting>
  <conditionalFormatting sqref="D46:AH48">
    <cfRule type="expression" dxfId="664" priority="235" stopIfTrue="1">
      <formula>D46=CODE2</formula>
    </cfRule>
  </conditionalFormatting>
  <conditionalFormatting sqref="D46:AH48">
    <cfRule type="expression" dxfId="663" priority="231" stopIfTrue="1">
      <formula>D46=Code5</formula>
    </cfRule>
    <cfRule type="expression" dxfId="662" priority="232" stopIfTrue="1">
      <formula>D46=Code4</formula>
    </cfRule>
    <cfRule type="expression" dxfId="661" priority="233" stopIfTrue="1">
      <formula>D46=Code3</formula>
    </cfRule>
    <cfRule type="expression" dxfId="660" priority="234" stopIfTrue="1">
      <formula>D46=CODE1</formula>
    </cfRule>
  </conditionalFormatting>
  <conditionalFormatting sqref="E46:E47">
    <cfRule type="expression" dxfId="659" priority="230" stopIfTrue="1">
      <formula>E46=CODE2</formula>
    </cfRule>
  </conditionalFormatting>
  <conditionalFormatting sqref="E46:E47">
    <cfRule type="expression" dxfId="658" priority="226" stopIfTrue="1">
      <formula>E46=Code5</formula>
    </cfRule>
    <cfRule type="expression" dxfId="657" priority="227" stopIfTrue="1">
      <formula>E46=Code4</formula>
    </cfRule>
    <cfRule type="expression" dxfId="656" priority="228" stopIfTrue="1">
      <formula>E46=Code3</formula>
    </cfRule>
    <cfRule type="expression" dxfId="655" priority="229" stopIfTrue="1">
      <formula>E46=CODE1</formula>
    </cfRule>
  </conditionalFormatting>
  <conditionalFormatting sqref="E48:J48">
    <cfRule type="expression" dxfId="654" priority="225" stopIfTrue="1">
      <formula>E48=CODE2</formula>
    </cfRule>
  </conditionalFormatting>
  <conditionalFormatting sqref="E48:J48">
    <cfRule type="expression" dxfId="653" priority="221" stopIfTrue="1">
      <formula>E48=Code5</formula>
    </cfRule>
    <cfRule type="expression" dxfId="652" priority="222" stopIfTrue="1">
      <formula>E48=Code4</formula>
    </cfRule>
    <cfRule type="expression" dxfId="651" priority="223" stopIfTrue="1">
      <formula>E48=Code3</formula>
    </cfRule>
    <cfRule type="expression" dxfId="650" priority="224" stopIfTrue="1">
      <formula>E48=CODE1</formula>
    </cfRule>
  </conditionalFormatting>
  <conditionalFormatting sqref="S48:X48">
    <cfRule type="expression" dxfId="649" priority="220" stopIfTrue="1">
      <formula>S48=CODE2</formula>
    </cfRule>
  </conditionalFormatting>
  <conditionalFormatting sqref="S48:X48">
    <cfRule type="expression" dxfId="648" priority="216" stopIfTrue="1">
      <formula>S48=Code5</formula>
    </cfRule>
    <cfRule type="expression" dxfId="647" priority="217" stopIfTrue="1">
      <formula>S48=Code4</formula>
    </cfRule>
    <cfRule type="expression" dxfId="646" priority="218" stopIfTrue="1">
      <formula>S48=Code3</formula>
    </cfRule>
    <cfRule type="expression" dxfId="645" priority="219" stopIfTrue="1">
      <formula>S48=CODE1</formula>
    </cfRule>
  </conditionalFormatting>
  <conditionalFormatting sqref="L48:Q48">
    <cfRule type="expression" dxfId="644" priority="215" stopIfTrue="1">
      <formula>L48=CODE2</formula>
    </cfRule>
  </conditionalFormatting>
  <conditionalFormatting sqref="L48:Q48">
    <cfRule type="expression" dxfId="643" priority="211" stopIfTrue="1">
      <formula>L48=Code5</formula>
    </cfRule>
    <cfRule type="expression" dxfId="642" priority="212" stopIfTrue="1">
      <formula>L48=Code4</formula>
    </cfRule>
    <cfRule type="expression" dxfId="641" priority="213" stopIfTrue="1">
      <formula>L48=Code3</formula>
    </cfRule>
    <cfRule type="expression" dxfId="640" priority="214" stopIfTrue="1">
      <formula>L48=CODE1</formula>
    </cfRule>
  </conditionalFormatting>
  <conditionalFormatting sqref="S48:X48">
    <cfRule type="expression" dxfId="639" priority="210" stopIfTrue="1">
      <formula>S48=CODE2</formula>
    </cfRule>
  </conditionalFormatting>
  <conditionalFormatting sqref="S48:X48">
    <cfRule type="expression" dxfId="638" priority="206" stopIfTrue="1">
      <formula>S48=Code5</formula>
    </cfRule>
    <cfRule type="expression" dxfId="637" priority="207" stopIfTrue="1">
      <formula>S48=Code4</formula>
    </cfRule>
    <cfRule type="expression" dxfId="636" priority="208" stopIfTrue="1">
      <formula>S48=Code3</formula>
    </cfRule>
    <cfRule type="expression" dxfId="635" priority="209" stopIfTrue="1">
      <formula>S48=CODE1</formula>
    </cfRule>
  </conditionalFormatting>
  <conditionalFormatting sqref="E48:AH48">
    <cfRule type="expression" dxfId="634" priority="205" stopIfTrue="1">
      <formula>E48=CODE2</formula>
    </cfRule>
  </conditionalFormatting>
  <conditionalFormatting sqref="E48:AH48">
    <cfRule type="expression" dxfId="633" priority="201" stopIfTrue="1">
      <formula>E48=Code5</formula>
    </cfRule>
    <cfRule type="expression" dxfId="632" priority="202" stopIfTrue="1">
      <formula>E48=Code4</formula>
    </cfRule>
    <cfRule type="expression" dxfId="631" priority="203" stopIfTrue="1">
      <formula>E48=Code3</formula>
    </cfRule>
    <cfRule type="expression" dxfId="630" priority="204" stopIfTrue="1">
      <formula>E48=CODE1</formula>
    </cfRule>
  </conditionalFormatting>
  <conditionalFormatting sqref="Z46:Z47">
    <cfRule type="expression" dxfId="629" priority="200" stopIfTrue="1">
      <formula>Z46=CODE2</formula>
    </cfRule>
  </conditionalFormatting>
  <conditionalFormatting sqref="Z46:Z47">
    <cfRule type="expression" dxfId="628" priority="196" stopIfTrue="1">
      <formula>Z46=Code5</formula>
    </cfRule>
    <cfRule type="expression" dxfId="627" priority="197" stopIfTrue="1">
      <formula>Z46=Code4</formula>
    </cfRule>
    <cfRule type="expression" dxfId="626" priority="198" stopIfTrue="1">
      <formula>Z46=Code3</formula>
    </cfRule>
    <cfRule type="expression" dxfId="625" priority="199" stopIfTrue="1">
      <formula>Z46=CODE1</formula>
    </cfRule>
  </conditionalFormatting>
  <conditionalFormatting sqref="AA46:AD47">
    <cfRule type="expression" dxfId="624" priority="195" stopIfTrue="1">
      <formula>AA46=CODE2</formula>
    </cfRule>
  </conditionalFormatting>
  <conditionalFormatting sqref="AA46:AD47">
    <cfRule type="expression" dxfId="623" priority="191" stopIfTrue="1">
      <formula>AA46=Code5</formula>
    </cfRule>
    <cfRule type="expression" dxfId="622" priority="192" stopIfTrue="1">
      <formula>AA46=Code4</formula>
    </cfRule>
    <cfRule type="expression" dxfId="621" priority="193" stopIfTrue="1">
      <formula>AA46=Code3</formula>
    </cfRule>
    <cfRule type="expression" dxfId="620" priority="194" stopIfTrue="1">
      <formula>AA46=CODE1</formula>
    </cfRule>
  </conditionalFormatting>
  <conditionalFormatting sqref="S46">
    <cfRule type="expression" dxfId="619" priority="190" stopIfTrue="1">
      <formula>S46=CODE2</formula>
    </cfRule>
  </conditionalFormatting>
  <conditionalFormatting sqref="S46">
    <cfRule type="expression" dxfId="618" priority="186" stopIfTrue="1">
      <formula>S46=Code5</formula>
    </cfRule>
    <cfRule type="expression" dxfId="617" priority="187" stopIfTrue="1">
      <formula>S46=Code4</formula>
    </cfRule>
    <cfRule type="expression" dxfId="616" priority="188" stopIfTrue="1">
      <formula>S46=Code3</formula>
    </cfRule>
    <cfRule type="expression" dxfId="615" priority="189" stopIfTrue="1">
      <formula>S46=CODE1</formula>
    </cfRule>
  </conditionalFormatting>
  <conditionalFormatting sqref="T46:W46">
    <cfRule type="expression" dxfId="614" priority="185" stopIfTrue="1">
      <formula>T46=CODE2</formula>
    </cfRule>
  </conditionalFormatting>
  <conditionalFormatting sqref="T46:W46">
    <cfRule type="expression" dxfId="613" priority="181" stopIfTrue="1">
      <formula>T46=Code5</formula>
    </cfRule>
    <cfRule type="expression" dxfId="612" priority="182" stopIfTrue="1">
      <formula>T46=Code4</formula>
    </cfRule>
    <cfRule type="expression" dxfId="611" priority="183" stopIfTrue="1">
      <formula>T46=Code3</formula>
    </cfRule>
    <cfRule type="expression" dxfId="610" priority="184" stopIfTrue="1">
      <formula>T46=CODE1</formula>
    </cfRule>
  </conditionalFormatting>
  <conditionalFormatting sqref="L46">
    <cfRule type="expression" dxfId="609" priority="180" stopIfTrue="1">
      <formula>L46=CODE2</formula>
    </cfRule>
  </conditionalFormatting>
  <conditionalFormatting sqref="L46">
    <cfRule type="expression" dxfId="608" priority="176" stopIfTrue="1">
      <formula>L46=Code5</formula>
    </cfRule>
    <cfRule type="expression" dxfId="607" priority="177" stopIfTrue="1">
      <formula>L46=Code4</formula>
    </cfRule>
    <cfRule type="expression" dxfId="606" priority="178" stopIfTrue="1">
      <formula>L46=Code3</formula>
    </cfRule>
    <cfRule type="expression" dxfId="605" priority="179" stopIfTrue="1">
      <formula>L46=CODE1</formula>
    </cfRule>
  </conditionalFormatting>
  <conditionalFormatting sqref="M46:P46">
    <cfRule type="expression" dxfId="604" priority="175" stopIfTrue="1">
      <formula>M46=CODE2</formula>
    </cfRule>
  </conditionalFormatting>
  <conditionalFormatting sqref="M46:P46">
    <cfRule type="expression" dxfId="603" priority="171" stopIfTrue="1">
      <formula>M46=Code5</formula>
    </cfRule>
    <cfRule type="expression" dxfId="602" priority="172" stopIfTrue="1">
      <formula>M46=Code4</formula>
    </cfRule>
    <cfRule type="expression" dxfId="601" priority="173" stopIfTrue="1">
      <formula>M46=Code3</formula>
    </cfRule>
    <cfRule type="expression" dxfId="600" priority="174" stopIfTrue="1">
      <formula>M46=CODE1</formula>
    </cfRule>
  </conditionalFormatting>
  <conditionalFormatting sqref="E46">
    <cfRule type="expression" dxfId="599" priority="170" stopIfTrue="1">
      <formula>E46=CODE2</formula>
    </cfRule>
  </conditionalFormatting>
  <conditionalFormatting sqref="E46">
    <cfRule type="expression" dxfId="598" priority="166" stopIfTrue="1">
      <formula>E46=Code5</formula>
    </cfRule>
    <cfRule type="expression" dxfId="597" priority="167" stopIfTrue="1">
      <formula>E46=Code4</formula>
    </cfRule>
    <cfRule type="expression" dxfId="596" priority="168" stopIfTrue="1">
      <formula>E46=Code3</formula>
    </cfRule>
    <cfRule type="expression" dxfId="595" priority="169" stopIfTrue="1">
      <formula>E46=CODE1</formula>
    </cfRule>
  </conditionalFormatting>
  <conditionalFormatting sqref="F46:I46">
    <cfRule type="expression" dxfId="594" priority="165" stopIfTrue="1">
      <formula>F46=CODE2</formula>
    </cfRule>
  </conditionalFormatting>
  <conditionalFormatting sqref="F46:I46">
    <cfRule type="expression" dxfId="593" priority="161" stopIfTrue="1">
      <formula>F46=Code5</formula>
    </cfRule>
    <cfRule type="expression" dxfId="592" priority="162" stopIfTrue="1">
      <formula>F46=Code4</formula>
    </cfRule>
    <cfRule type="expression" dxfId="591" priority="163" stopIfTrue="1">
      <formula>F46=Code3</formula>
    </cfRule>
    <cfRule type="expression" dxfId="590" priority="164" stopIfTrue="1">
      <formula>F46=CODE1</formula>
    </cfRule>
  </conditionalFormatting>
  <conditionalFormatting sqref="AE46:AE47 AF46">
    <cfRule type="expression" dxfId="589" priority="160" stopIfTrue="1">
      <formula>AE46=CODE2</formula>
    </cfRule>
  </conditionalFormatting>
  <conditionalFormatting sqref="AE46:AE47 AF46">
    <cfRule type="expression" dxfId="588" priority="156" stopIfTrue="1">
      <formula>AE46=Code5</formula>
    </cfRule>
    <cfRule type="expression" dxfId="587" priority="157" stopIfTrue="1">
      <formula>AE46=Code4</formula>
    </cfRule>
    <cfRule type="expression" dxfId="586" priority="158" stopIfTrue="1">
      <formula>AE46=Code3</formula>
    </cfRule>
    <cfRule type="expression" dxfId="585" priority="159" stopIfTrue="1">
      <formula>AE46=CODE1</formula>
    </cfRule>
  </conditionalFormatting>
  <conditionalFormatting sqref="AE46:AE47 AF46">
    <cfRule type="expression" dxfId="584" priority="155" stopIfTrue="1">
      <formula>AE46=CODE2</formula>
    </cfRule>
  </conditionalFormatting>
  <conditionalFormatting sqref="AE46:AE47 AF46">
    <cfRule type="expression" dxfId="583" priority="151" stopIfTrue="1">
      <formula>AE46=Code5</formula>
    </cfRule>
    <cfRule type="expression" dxfId="582" priority="152" stopIfTrue="1">
      <formula>AE46=Code4</formula>
    </cfRule>
    <cfRule type="expression" dxfId="581" priority="153" stopIfTrue="1">
      <formula>AE46=Code3</formula>
    </cfRule>
    <cfRule type="expression" dxfId="580" priority="154" stopIfTrue="1">
      <formula>AE46=CODE1</formula>
    </cfRule>
  </conditionalFormatting>
  <conditionalFormatting sqref="AE46:AE47 AF46">
    <cfRule type="expression" dxfId="579" priority="150" stopIfTrue="1">
      <formula>AE46=CODE2</formula>
    </cfRule>
  </conditionalFormatting>
  <conditionalFormatting sqref="AE46:AE47 AF46">
    <cfRule type="expression" dxfId="578" priority="146" stopIfTrue="1">
      <formula>AE46=Code5</formula>
    </cfRule>
    <cfRule type="expression" dxfId="577" priority="147" stopIfTrue="1">
      <formula>AE46=Code4</formula>
    </cfRule>
    <cfRule type="expression" dxfId="576" priority="148" stopIfTrue="1">
      <formula>AE46=Code3</formula>
    </cfRule>
    <cfRule type="expression" dxfId="575" priority="149" stopIfTrue="1">
      <formula>AE46=CODE1</formula>
    </cfRule>
  </conditionalFormatting>
  <conditionalFormatting sqref="AF48">
    <cfRule type="expression" dxfId="574" priority="145" stopIfTrue="1">
      <formula>AF48=CODE2</formula>
    </cfRule>
  </conditionalFormatting>
  <conditionalFormatting sqref="AF48">
    <cfRule type="expression" dxfId="573" priority="141" stopIfTrue="1">
      <formula>AF48=Code5</formula>
    </cfRule>
    <cfRule type="expression" dxfId="572" priority="142" stopIfTrue="1">
      <formula>AF48=Code4</formula>
    </cfRule>
    <cfRule type="expression" dxfId="571" priority="143" stopIfTrue="1">
      <formula>AF48=Code3</formula>
    </cfRule>
    <cfRule type="expression" dxfId="570" priority="144" stopIfTrue="1">
      <formula>AF48=CODE1</formula>
    </cfRule>
  </conditionalFormatting>
  <conditionalFormatting sqref="AF48">
    <cfRule type="expression" dxfId="569" priority="140" stopIfTrue="1">
      <formula>AF48=CODE2</formula>
    </cfRule>
  </conditionalFormatting>
  <conditionalFormatting sqref="AF48">
    <cfRule type="expression" dxfId="568" priority="136" stopIfTrue="1">
      <formula>AF48=Code5</formula>
    </cfRule>
    <cfRule type="expression" dxfId="567" priority="137" stopIfTrue="1">
      <formula>AF48=Code4</formula>
    </cfRule>
    <cfRule type="expression" dxfId="566" priority="138" stopIfTrue="1">
      <formula>AF48=Code3</formula>
    </cfRule>
    <cfRule type="expression" dxfId="565" priority="139" stopIfTrue="1">
      <formula>AF48=CODE1</formula>
    </cfRule>
  </conditionalFormatting>
  <conditionalFormatting sqref="AF48">
    <cfRule type="expression" dxfId="564" priority="135" stopIfTrue="1">
      <formula>AF48=CODE2</formula>
    </cfRule>
  </conditionalFormatting>
  <conditionalFormatting sqref="AF48">
    <cfRule type="expression" dxfId="563" priority="131" stopIfTrue="1">
      <formula>AF48=Code5</formula>
    </cfRule>
    <cfRule type="expression" dxfId="562" priority="132" stopIfTrue="1">
      <formula>AF48=Code4</formula>
    </cfRule>
    <cfRule type="expression" dxfId="561" priority="133" stopIfTrue="1">
      <formula>AF48=Code3</formula>
    </cfRule>
    <cfRule type="expression" dxfId="560" priority="134" stopIfTrue="1">
      <formula>AF48=CODE1</formula>
    </cfRule>
  </conditionalFormatting>
  <conditionalFormatting sqref="D46:AH48">
    <cfRule type="expression" dxfId="559" priority="130" stopIfTrue="1">
      <formula>D46=CODE2</formula>
    </cfRule>
  </conditionalFormatting>
  <conditionalFormatting sqref="D46:AH48">
    <cfRule type="expression" dxfId="558" priority="126" stopIfTrue="1">
      <formula>D46=Code5</formula>
    </cfRule>
    <cfRule type="expression" dxfId="557" priority="127" stopIfTrue="1">
      <formula>D46=Code4</formula>
    </cfRule>
    <cfRule type="expression" dxfId="556" priority="128" stopIfTrue="1">
      <formula>D46=Code3</formula>
    </cfRule>
    <cfRule type="expression" dxfId="555" priority="129" stopIfTrue="1">
      <formula>D46=CODE1</formula>
    </cfRule>
  </conditionalFormatting>
  <conditionalFormatting sqref="O48">
    <cfRule type="expression" dxfId="554" priority="125" stopIfTrue="1">
      <formula>O48=b</formula>
    </cfRule>
  </conditionalFormatting>
  <conditionalFormatting sqref="O48">
    <cfRule type="expression" dxfId="553" priority="121" stopIfTrue="1">
      <formula>O48=Code5</formula>
    </cfRule>
    <cfRule type="expression" dxfId="552" priority="122" stopIfTrue="1">
      <formula>O48=Code4</formula>
    </cfRule>
    <cfRule type="expression" dxfId="551" priority="123" stopIfTrue="1">
      <formula>O48=Code3</formula>
    </cfRule>
    <cfRule type="expression" dxfId="550" priority="124" stopIfTrue="1">
      <formula>O48=CODE1</formula>
    </cfRule>
  </conditionalFormatting>
  <conditionalFormatting sqref="V48">
    <cfRule type="expression" dxfId="549" priority="120" stopIfTrue="1">
      <formula>V48=b</formula>
    </cfRule>
  </conditionalFormatting>
  <conditionalFormatting sqref="V48">
    <cfRule type="expression" dxfId="548" priority="116" stopIfTrue="1">
      <formula>V48=Code5</formula>
    </cfRule>
    <cfRule type="expression" dxfId="547" priority="117" stopIfTrue="1">
      <formula>V48=Code4</formula>
    </cfRule>
    <cfRule type="expression" dxfId="546" priority="118" stopIfTrue="1">
      <formula>V48=Code3</formula>
    </cfRule>
    <cfRule type="expression" dxfId="545" priority="119" stopIfTrue="1">
      <formula>V48=CODE1</formula>
    </cfRule>
  </conditionalFormatting>
  <conditionalFormatting sqref="H48">
    <cfRule type="expression" dxfId="544" priority="115" stopIfTrue="1">
      <formula>H48=b</formula>
    </cfRule>
  </conditionalFormatting>
  <conditionalFormatting sqref="H48">
    <cfRule type="expression" dxfId="543" priority="111" stopIfTrue="1">
      <formula>H48=Code5</formula>
    </cfRule>
    <cfRule type="expression" dxfId="542" priority="112" stopIfTrue="1">
      <formula>H48=Code4</formula>
    </cfRule>
    <cfRule type="expression" dxfId="541" priority="113" stopIfTrue="1">
      <formula>H48=Code3</formula>
    </cfRule>
    <cfRule type="expression" dxfId="540" priority="114" stopIfTrue="1">
      <formula>H48=CODE1</formula>
    </cfRule>
  </conditionalFormatting>
  <conditionalFormatting sqref="AC48">
    <cfRule type="expression" dxfId="539" priority="110" stopIfTrue="1">
      <formula>AC48=b</formula>
    </cfRule>
  </conditionalFormatting>
  <conditionalFormatting sqref="AC48">
    <cfRule type="expression" dxfId="538" priority="106" stopIfTrue="1">
      <formula>AC48=Code5</formula>
    </cfRule>
    <cfRule type="expression" dxfId="537" priority="107" stopIfTrue="1">
      <formula>AC48=Code4</formula>
    </cfRule>
    <cfRule type="expression" dxfId="536" priority="108" stopIfTrue="1">
      <formula>AC48=Code3</formula>
    </cfRule>
    <cfRule type="expression" dxfId="535" priority="109" stopIfTrue="1">
      <formula>AC48=CODE1</formula>
    </cfRule>
  </conditionalFormatting>
  <conditionalFormatting sqref="H48">
    <cfRule type="expression" dxfId="534" priority="105" stopIfTrue="1">
      <formula>H48=b</formula>
    </cfRule>
  </conditionalFormatting>
  <conditionalFormatting sqref="H48">
    <cfRule type="expression" dxfId="533" priority="101" stopIfTrue="1">
      <formula>H48=Code5</formula>
    </cfRule>
    <cfRule type="expression" dxfId="532" priority="102" stopIfTrue="1">
      <formula>H48=Code4</formula>
    </cfRule>
    <cfRule type="expression" dxfId="531" priority="103" stopIfTrue="1">
      <formula>H48=Code3</formula>
    </cfRule>
    <cfRule type="expression" dxfId="530" priority="104" stopIfTrue="1">
      <formula>H48=CODE1</formula>
    </cfRule>
  </conditionalFormatting>
  <conditionalFormatting sqref="O48">
    <cfRule type="expression" dxfId="529" priority="100" stopIfTrue="1">
      <formula>O48=b</formula>
    </cfRule>
  </conditionalFormatting>
  <conditionalFormatting sqref="O48">
    <cfRule type="expression" dxfId="528" priority="96" stopIfTrue="1">
      <formula>O48=Code5</formula>
    </cfRule>
    <cfRule type="expression" dxfId="527" priority="97" stopIfTrue="1">
      <formula>O48=Code4</formula>
    </cfRule>
    <cfRule type="expression" dxfId="526" priority="98" stopIfTrue="1">
      <formula>O48=Code3</formula>
    </cfRule>
    <cfRule type="expression" dxfId="525" priority="99" stopIfTrue="1">
      <formula>O48=CODE1</formula>
    </cfRule>
  </conditionalFormatting>
  <conditionalFormatting sqref="O48">
    <cfRule type="expression" dxfId="524" priority="95" stopIfTrue="1">
      <formula>O48=b</formula>
    </cfRule>
  </conditionalFormatting>
  <conditionalFormatting sqref="O48">
    <cfRule type="expression" dxfId="523" priority="91" stopIfTrue="1">
      <formula>O48=Code5</formula>
    </cfRule>
    <cfRule type="expression" dxfId="522" priority="92" stopIfTrue="1">
      <formula>O48=Code4</formula>
    </cfRule>
    <cfRule type="expression" dxfId="521" priority="93" stopIfTrue="1">
      <formula>O48=Code3</formula>
    </cfRule>
    <cfRule type="expression" dxfId="520" priority="94" stopIfTrue="1">
      <formula>O48=CODE1</formula>
    </cfRule>
  </conditionalFormatting>
  <conditionalFormatting sqref="V48">
    <cfRule type="expression" dxfId="519" priority="90" stopIfTrue="1">
      <formula>V48=b</formula>
    </cfRule>
  </conditionalFormatting>
  <conditionalFormatting sqref="V48">
    <cfRule type="expression" dxfId="518" priority="86" stopIfTrue="1">
      <formula>V48=Code5</formula>
    </cfRule>
    <cfRule type="expression" dxfId="517" priority="87" stopIfTrue="1">
      <formula>V48=Code4</formula>
    </cfRule>
    <cfRule type="expression" dxfId="516" priority="88" stopIfTrue="1">
      <formula>V48=Code3</formula>
    </cfRule>
    <cfRule type="expression" dxfId="515" priority="89" stopIfTrue="1">
      <formula>V48=CODE1</formula>
    </cfRule>
  </conditionalFormatting>
  <conditionalFormatting sqref="V48">
    <cfRule type="expression" dxfId="514" priority="85" stopIfTrue="1">
      <formula>V48=b</formula>
    </cfRule>
  </conditionalFormatting>
  <conditionalFormatting sqref="V48">
    <cfRule type="expression" dxfId="513" priority="81" stopIfTrue="1">
      <formula>V48=Code5</formula>
    </cfRule>
    <cfRule type="expression" dxfId="512" priority="82" stopIfTrue="1">
      <formula>V48=Code4</formula>
    </cfRule>
    <cfRule type="expression" dxfId="511" priority="83" stopIfTrue="1">
      <formula>V48=Code3</formula>
    </cfRule>
    <cfRule type="expression" dxfId="510" priority="84" stopIfTrue="1">
      <formula>V48=CODE1</formula>
    </cfRule>
  </conditionalFormatting>
  <conditionalFormatting sqref="AC48">
    <cfRule type="expression" dxfId="509" priority="80" stopIfTrue="1">
      <formula>AC48=b</formula>
    </cfRule>
  </conditionalFormatting>
  <conditionalFormatting sqref="AC48">
    <cfRule type="expression" dxfId="508" priority="76" stopIfTrue="1">
      <formula>AC48=Code5</formula>
    </cfRule>
    <cfRule type="expression" dxfId="507" priority="77" stopIfTrue="1">
      <formula>AC48=Code4</formula>
    </cfRule>
    <cfRule type="expression" dxfId="506" priority="78" stopIfTrue="1">
      <formula>AC48=Code3</formula>
    </cfRule>
    <cfRule type="expression" dxfId="505" priority="79" stopIfTrue="1">
      <formula>AC48=CODE1</formula>
    </cfRule>
  </conditionalFormatting>
  <conditionalFormatting sqref="AC48">
    <cfRule type="expression" dxfId="504" priority="75" stopIfTrue="1">
      <formula>AC48=b</formula>
    </cfRule>
  </conditionalFormatting>
  <conditionalFormatting sqref="AC48">
    <cfRule type="expression" dxfId="503" priority="71" stopIfTrue="1">
      <formula>AC48=Code5</formula>
    </cfRule>
    <cfRule type="expression" dxfId="502" priority="72" stopIfTrue="1">
      <formula>AC48=Code4</formula>
    </cfRule>
    <cfRule type="expression" dxfId="501" priority="73" stopIfTrue="1">
      <formula>AC48=Code3</formula>
    </cfRule>
    <cfRule type="expression" dxfId="500" priority="74" stopIfTrue="1">
      <formula>AC48=CODE1</formula>
    </cfRule>
  </conditionalFormatting>
  <conditionalFormatting sqref="D48:G48">
    <cfRule type="expression" dxfId="499" priority="70" stopIfTrue="1">
      <formula>D48=CODE2</formula>
    </cfRule>
  </conditionalFormatting>
  <conditionalFormatting sqref="D48:G48">
    <cfRule type="expression" dxfId="498" priority="66" stopIfTrue="1">
      <formula>D48=Code5</formula>
    </cfRule>
    <cfRule type="expression" dxfId="497" priority="67" stopIfTrue="1">
      <formula>D48=Code4</formula>
    </cfRule>
    <cfRule type="expression" dxfId="496" priority="68" stopIfTrue="1">
      <formula>D48=Code3</formula>
    </cfRule>
    <cfRule type="expression" dxfId="495" priority="69" stopIfTrue="1">
      <formula>D48=CODE1</formula>
    </cfRule>
  </conditionalFormatting>
  <conditionalFormatting sqref="I48:N48">
    <cfRule type="expression" dxfId="494" priority="65" stopIfTrue="1">
      <formula>I48=CODE2</formula>
    </cfRule>
  </conditionalFormatting>
  <conditionalFormatting sqref="I48:N48">
    <cfRule type="expression" dxfId="493" priority="61" stopIfTrue="1">
      <formula>I48=Code5</formula>
    </cfRule>
    <cfRule type="expression" dxfId="492" priority="62" stopIfTrue="1">
      <formula>I48=Code4</formula>
    </cfRule>
    <cfRule type="expression" dxfId="491" priority="63" stopIfTrue="1">
      <formula>I48=Code3</formula>
    </cfRule>
    <cfRule type="expression" dxfId="490" priority="64" stopIfTrue="1">
      <formula>I48=CODE1</formula>
    </cfRule>
  </conditionalFormatting>
  <conditionalFormatting sqref="P48:U48">
    <cfRule type="expression" dxfId="489" priority="60" stopIfTrue="1">
      <formula>P48=CODE2</formula>
    </cfRule>
  </conditionalFormatting>
  <conditionalFormatting sqref="P48:U48">
    <cfRule type="expression" dxfId="488" priority="56" stopIfTrue="1">
      <formula>P48=Code5</formula>
    </cfRule>
    <cfRule type="expression" dxfId="487" priority="57" stopIfTrue="1">
      <formula>P48=Code4</formula>
    </cfRule>
    <cfRule type="expression" dxfId="486" priority="58" stopIfTrue="1">
      <formula>P48=Code3</formula>
    </cfRule>
    <cfRule type="expression" dxfId="485" priority="59" stopIfTrue="1">
      <formula>P48=CODE1</formula>
    </cfRule>
  </conditionalFormatting>
  <conditionalFormatting sqref="W48:AB48">
    <cfRule type="expression" dxfId="484" priority="55" stopIfTrue="1">
      <formula>W48=CODE2</formula>
    </cfRule>
  </conditionalFormatting>
  <conditionalFormatting sqref="W48:AB48">
    <cfRule type="expression" dxfId="483" priority="51" stopIfTrue="1">
      <formula>W48=Code5</formula>
    </cfRule>
    <cfRule type="expression" dxfId="482" priority="52" stopIfTrue="1">
      <formula>W48=Code4</formula>
    </cfRule>
    <cfRule type="expression" dxfId="481" priority="53" stopIfTrue="1">
      <formula>W48=Code3</formula>
    </cfRule>
    <cfRule type="expression" dxfId="480" priority="54" stopIfTrue="1">
      <formula>W48=CODE1</formula>
    </cfRule>
  </conditionalFormatting>
  <conditionalFormatting sqref="AD48:AH48">
    <cfRule type="expression" dxfId="479" priority="50" stopIfTrue="1">
      <formula>AD48=CODE2</formula>
    </cfRule>
  </conditionalFormatting>
  <conditionalFormatting sqref="AD48:AH48">
    <cfRule type="expression" dxfId="478" priority="46" stopIfTrue="1">
      <formula>AD48=Code5</formula>
    </cfRule>
    <cfRule type="expression" dxfId="477" priority="47" stopIfTrue="1">
      <formula>AD48=Code4</formula>
    </cfRule>
    <cfRule type="expression" dxfId="476" priority="48" stopIfTrue="1">
      <formula>AD48=Code3</formula>
    </cfRule>
    <cfRule type="expression" dxfId="475" priority="49" stopIfTrue="1">
      <formula>AD48=CODE1</formula>
    </cfRule>
  </conditionalFormatting>
  <conditionalFormatting sqref="D46:AH48">
    <cfRule type="expression" dxfId="474" priority="45" stopIfTrue="1">
      <formula>D46=CODE2</formula>
    </cfRule>
  </conditionalFormatting>
  <conditionalFormatting sqref="D46:AH48">
    <cfRule type="expression" dxfId="473" priority="41" stopIfTrue="1">
      <formula>D46=Code5</formula>
    </cfRule>
    <cfRule type="expression" dxfId="472" priority="42" stopIfTrue="1">
      <formula>D46=Code4</formula>
    </cfRule>
    <cfRule type="expression" dxfId="471" priority="43" stopIfTrue="1">
      <formula>D46=Code3</formula>
    </cfRule>
    <cfRule type="expression" dxfId="470" priority="44" stopIfTrue="1">
      <formula>D46=CODE1</formula>
    </cfRule>
  </conditionalFormatting>
  <conditionalFormatting sqref="E46:E47">
    <cfRule type="expression" dxfId="469" priority="40" stopIfTrue="1">
      <formula>E46=CODE2</formula>
    </cfRule>
  </conditionalFormatting>
  <conditionalFormatting sqref="E46:E47">
    <cfRule type="expression" dxfId="468" priority="36" stopIfTrue="1">
      <formula>E46=Code5</formula>
    </cfRule>
    <cfRule type="expression" dxfId="467" priority="37" stopIfTrue="1">
      <formula>E46=Code4</formula>
    </cfRule>
    <cfRule type="expression" dxfId="466" priority="38" stopIfTrue="1">
      <formula>E46=Code3</formula>
    </cfRule>
    <cfRule type="expression" dxfId="465" priority="39" stopIfTrue="1">
      <formula>E46=CODE1</formula>
    </cfRule>
  </conditionalFormatting>
  <conditionalFormatting sqref="E48:J48">
    <cfRule type="expression" dxfId="464" priority="35" stopIfTrue="1">
      <formula>E48=CODE2</formula>
    </cfRule>
  </conditionalFormatting>
  <conditionalFormatting sqref="E48:J48">
    <cfRule type="expression" dxfId="463" priority="31" stopIfTrue="1">
      <formula>E48=Code5</formula>
    </cfRule>
    <cfRule type="expression" dxfId="462" priority="32" stopIfTrue="1">
      <formula>E48=Code4</formula>
    </cfRule>
    <cfRule type="expression" dxfId="461" priority="33" stopIfTrue="1">
      <formula>E48=Code3</formula>
    </cfRule>
    <cfRule type="expression" dxfId="460" priority="34" stopIfTrue="1">
      <formula>E48=CODE1</formula>
    </cfRule>
  </conditionalFormatting>
  <conditionalFormatting sqref="S48:X48">
    <cfRule type="expression" dxfId="459" priority="30" stopIfTrue="1">
      <formula>S48=CODE2</formula>
    </cfRule>
  </conditionalFormatting>
  <conditionalFormatting sqref="S48:X48">
    <cfRule type="expression" dxfId="458" priority="26" stopIfTrue="1">
      <formula>S48=Code5</formula>
    </cfRule>
    <cfRule type="expression" dxfId="457" priority="27" stopIfTrue="1">
      <formula>S48=Code4</formula>
    </cfRule>
    <cfRule type="expression" dxfId="456" priority="28" stopIfTrue="1">
      <formula>S48=Code3</formula>
    </cfRule>
    <cfRule type="expression" dxfId="455" priority="29" stopIfTrue="1">
      <formula>S48=CODE1</formula>
    </cfRule>
  </conditionalFormatting>
  <conditionalFormatting sqref="L48:Q48">
    <cfRule type="expression" dxfId="454" priority="25" stopIfTrue="1">
      <formula>L48=CODE2</formula>
    </cfRule>
  </conditionalFormatting>
  <conditionalFormatting sqref="L48:Q48">
    <cfRule type="expression" dxfId="453" priority="21" stopIfTrue="1">
      <formula>L48=Code5</formula>
    </cfRule>
    <cfRule type="expression" dxfId="452" priority="22" stopIfTrue="1">
      <formula>L48=Code4</formula>
    </cfRule>
    <cfRule type="expression" dxfId="451" priority="23" stopIfTrue="1">
      <formula>L48=Code3</formula>
    </cfRule>
    <cfRule type="expression" dxfId="450" priority="24" stopIfTrue="1">
      <formula>L48=CODE1</formula>
    </cfRule>
  </conditionalFormatting>
  <conditionalFormatting sqref="S48:X48">
    <cfRule type="expression" dxfId="449" priority="20" stopIfTrue="1">
      <formula>S48=CODE2</formula>
    </cfRule>
  </conditionalFormatting>
  <conditionalFormatting sqref="S48:X48">
    <cfRule type="expression" dxfId="448" priority="16" stopIfTrue="1">
      <formula>S48=Code5</formula>
    </cfRule>
    <cfRule type="expression" dxfId="447" priority="17" stopIfTrue="1">
      <formula>S48=Code4</formula>
    </cfRule>
    <cfRule type="expression" dxfId="446" priority="18" stopIfTrue="1">
      <formula>S48=Code3</formula>
    </cfRule>
    <cfRule type="expression" dxfId="445" priority="19" stopIfTrue="1">
      <formula>S48=CODE1</formula>
    </cfRule>
  </conditionalFormatting>
  <conditionalFormatting sqref="E48:AH48">
    <cfRule type="expression" dxfId="444" priority="15" stopIfTrue="1">
      <formula>E48=CODE2</formula>
    </cfRule>
  </conditionalFormatting>
  <conditionalFormatting sqref="E48:AH48">
    <cfRule type="expression" dxfId="443" priority="11" stopIfTrue="1">
      <formula>E48=Code5</formula>
    </cfRule>
    <cfRule type="expression" dxfId="442" priority="12" stopIfTrue="1">
      <formula>E48=Code4</formula>
    </cfRule>
    <cfRule type="expression" dxfId="441" priority="13" stopIfTrue="1">
      <formula>E48=Code3</formula>
    </cfRule>
    <cfRule type="expression" dxfId="440" priority="14" stopIfTrue="1">
      <formula>E48=CODE1</formula>
    </cfRule>
  </conditionalFormatting>
  <conditionalFormatting sqref="D43:D44">
    <cfRule type="expression" dxfId="439" priority="10" stopIfTrue="1">
      <formula>D43=CODE2</formula>
    </cfRule>
  </conditionalFormatting>
  <conditionalFormatting sqref="D43:D44">
    <cfRule type="expression" dxfId="438" priority="6" stopIfTrue="1">
      <formula>D43=Code5</formula>
    </cfRule>
    <cfRule type="expression" dxfId="437" priority="7" stopIfTrue="1">
      <formula>D43=Code4</formula>
    </cfRule>
    <cfRule type="expression" dxfId="436" priority="8" stopIfTrue="1">
      <formula>D43=Code3</formula>
    </cfRule>
    <cfRule type="expression" dxfId="435" priority="9" stopIfTrue="1">
      <formula>D43=CODE1</formula>
    </cfRule>
  </conditionalFormatting>
  <conditionalFormatting sqref="D46:D47">
    <cfRule type="expression" dxfId="434" priority="5" stopIfTrue="1">
      <formula>D46=CODE2</formula>
    </cfRule>
  </conditionalFormatting>
  <conditionalFormatting sqref="D46:D47">
    <cfRule type="expression" dxfId="433" priority="1" stopIfTrue="1">
      <formula>D46=Code5</formula>
    </cfRule>
    <cfRule type="expression" dxfId="432" priority="2" stopIfTrue="1">
      <formula>D46=Code4</formula>
    </cfRule>
    <cfRule type="expression" dxfId="431" priority="3" stopIfTrue="1">
      <formula>D46=Code3</formula>
    </cfRule>
    <cfRule type="expression" dxfId="430" priority="4" stopIfTrue="1">
      <formula>D46=CODE1</formula>
    </cfRule>
  </conditionalFormatting>
  <dataValidations count="1">
    <dataValidation type="list" errorStyle="warning" allowBlank="1" showInputMessage="1" showErrorMessage="1" errorTitle="Whoops!" error="The Student ID you entered isn't on the Student List sheet. You can click Yes to use what you entered but that Student ID won't be available on the Student Attendance Report sheet." sqref="A7 A9:A10 A12:A16 A18:A22 A24:A48">
      <formula1>IDÉtudiant</formula1>
    </dataValidation>
  </dataValidations>
  <printOptions horizontalCentered="1"/>
  <pageMargins left="0.5" right="0.5" top="0.75" bottom="0.75" header="0.3" footer="0.3"/>
  <pageSetup scale="56" fitToHeight="0" orientation="landscape" verticalDpi="200" r:id="rId1"/>
  <ignoredErrors>
    <ignoredError sqref="B7:B39" unlockedFormula="1"/>
    <ignoredError sqref="H9 O9 V9 AC9 H12:AC42 H45:AH48" formula="1"/>
  </ignoredErrors>
  <legacyDrawing r:id="rId2"/>
</worksheet>
</file>

<file path=xl/worksheets/sheet4.xml><?xml version="1.0" encoding="utf-8"?>
<worksheet xmlns="http://schemas.openxmlformats.org/spreadsheetml/2006/main" xmlns:r="http://schemas.openxmlformats.org/officeDocument/2006/relationships">
  <sheetPr codeName="Feuil2">
    <tabColor theme="4"/>
    <pageSetUpPr fitToPage="1"/>
  </sheetPr>
  <dimension ref="A1:AN353"/>
  <sheetViews>
    <sheetView showGridLines="0" zoomScaleNormal="100" workbookViewId="0">
      <pane xSplit="3" ySplit="6" topLeftCell="D41" activePane="bottomRight" state="frozen"/>
      <selection activeCell="AI38" sqref="AI38:AI39"/>
      <selection pane="topRight" activeCell="AI38" sqref="AI38:AI39"/>
      <selection pane="bottomLeft" activeCell="AI38" sqref="AI38:AI39"/>
      <selection pane="bottomRight" activeCell="G50" sqref="G50"/>
    </sheetView>
  </sheetViews>
  <sheetFormatPr baseColWidth="10" defaultColWidth="9.140625" defaultRowHeight="15" customHeight="1"/>
  <cols>
    <col min="1" max="1" width="10.140625" style="7" bestFit="1" customWidth="1"/>
    <col min="2" max="2" width="27.7109375" style="7" bestFit="1" customWidth="1"/>
    <col min="3" max="3" width="18.140625" style="49" bestFit="1" customWidth="1"/>
    <col min="4" max="7" width="5" style="6" customWidth="1"/>
    <col min="8" max="8" width="5.7109375" style="6" bestFit="1" customWidth="1"/>
    <col min="9" max="33" width="5" style="6" customWidth="1"/>
    <col min="34" max="34" width="4.140625" style="6" bestFit="1" customWidth="1"/>
    <col min="35" max="35" width="5.5703125" style="5" customWidth="1"/>
    <col min="36" max="36" width="4.7109375" style="6" customWidth="1"/>
    <col min="37" max="37" width="8" style="7" bestFit="1" customWidth="1"/>
    <col min="38" max="38" width="8" style="7" customWidth="1"/>
    <col min="39" max="39" width="7.7109375" style="7" customWidth="1"/>
    <col min="40" max="16384" width="9.140625" style="7"/>
  </cols>
  <sheetData>
    <row r="1" spans="1:40" s="1" customFormat="1" ht="42" customHeight="1">
      <c r="A1" s="17"/>
      <c r="B1" s="17"/>
      <c r="C1" s="17"/>
      <c r="D1" s="38" t="s">
        <v>32</v>
      </c>
      <c r="E1" s="15"/>
      <c r="F1" s="15"/>
      <c r="G1" s="15"/>
      <c r="H1" s="15"/>
      <c r="I1" s="15"/>
      <c r="J1" s="15"/>
      <c r="K1" s="15"/>
      <c r="L1" s="15"/>
      <c r="M1" s="15"/>
      <c r="N1" s="15"/>
      <c r="O1" s="15"/>
      <c r="P1" s="15"/>
      <c r="Q1" s="15"/>
      <c r="R1" s="15"/>
      <c r="S1" s="15"/>
      <c r="T1" s="15"/>
      <c r="U1" s="15"/>
      <c r="V1" s="15"/>
      <c r="W1" s="15"/>
      <c r="X1" s="15"/>
      <c r="Y1" s="15"/>
      <c r="Z1" s="15"/>
      <c r="AA1" s="15"/>
      <c r="AB1" s="15"/>
      <c r="AC1" s="14"/>
      <c r="AD1" s="14"/>
      <c r="AE1" s="14"/>
      <c r="AF1" s="14"/>
      <c r="AG1" s="16"/>
      <c r="AH1" s="14"/>
      <c r="AI1" s="14"/>
      <c r="AJ1" s="156">
        <v>2017</v>
      </c>
      <c r="AK1" s="156"/>
      <c r="AL1" s="156"/>
      <c r="AM1" s="156"/>
    </row>
    <row r="2" spans="1:40" customFormat="1" ht="13.5">
      <c r="C2" s="48"/>
    </row>
    <row r="3" spans="1:40" s="10" customFormat="1" ht="12.75" customHeight="1" thickBot="1">
      <c r="C3" s="18" t="s">
        <v>16</v>
      </c>
      <c r="D3" s="27"/>
      <c r="E3" s="27"/>
      <c r="F3" s="20"/>
      <c r="H3" s="84" t="s">
        <v>0</v>
      </c>
      <c r="I3" s="19" t="s">
        <v>9</v>
      </c>
      <c r="L3" s="51" t="s">
        <v>53</v>
      </c>
      <c r="M3" s="19" t="s">
        <v>55</v>
      </c>
      <c r="W3"/>
      <c r="X3"/>
      <c r="Y3"/>
      <c r="AD3" s="9"/>
      <c r="AE3" s="9"/>
      <c r="AH3" s="11"/>
      <c r="AI3" s="12"/>
      <c r="AK3" s="13"/>
      <c r="AL3" s="13"/>
    </row>
    <row r="4" spans="1:40" customFormat="1" ht="16.5" customHeight="1" thickTop="1" thickBot="1">
      <c r="C4" s="58" t="s">
        <v>57</v>
      </c>
      <c r="D4" s="157">
        <f>WEEKNUM(E6)</f>
        <v>48</v>
      </c>
      <c r="E4" s="157"/>
      <c r="F4" s="157"/>
      <c r="G4" s="157">
        <f>WEEKNUM(H6)</f>
        <v>49</v>
      </c>
      <c r="H4" s="157"/>
      <c r="I4" s="157"/>
      <c r="J4" s="157"/>
      <c r="K4" s="157"/>
      <c r="L4" s="157"/>
      <c r="M4" s="157"/>
      <c r="N4" s="157">
        <f t="shared" ref="N4" si="0">WEEKNUM(O6)</f>
        <v>50</v>
      </c>
      <c r="O4" s="157"/>
      <c r="P4" s="157"/>
      <c r="Q4" s="157"/>
      <c r="R4" s="157"/>
      <c r="S4" s="157"/>
      <c r="T4" s="157"/>
      <c r="U4" s="157">
        <f t="shared" ref="U4:AB4" si="1">WEEKNUM(V6)</f>
        <v>51</v>
      </c>
      <c r="V4" s="157"/>
      <c r="W4" s="157"/>
      <c r="X4" s="157"/>
      <c r="Y4" s="157"/>
      <c r="Z4" s="157"/>
      <c r="AA4" s="157"/>
      <c r="AB4" s="157">
        <f t="shared" si="1"/>
        <v>52</v>
      </c>
      <c r="AC4" s="157"/>
      <c r="AD4" s="157"/>
      <c r="AE4" s="157"/>
      <c r="AF4" s="157"/>
      <c r="AG4" s="157"/>
      <c r="AH4" s="157"/>
      <c r="AI4" s="12"/>
      <c r="AJ4" s="10"/>
      <c r="AK4" s="13"/>
      <c r="AL4" s="13"/>
      <c r="AM4" s="10"/>
      <c r="AN4" s="10"/>
    </row>
    <row r="5" spans="1:40" s="2" customFormat="1" ht="18" customHeight="1" thickTop="1" thickBot="1">
      <c r="B5" s="39">
        <f>DATE(AnnéeCivile,12,1)</f>
        <v>43070</v>
      </c>
      <c r="C5" s="72"/>
      <c r="D5" s="61">
        <f>D6</f>
        <v>2162</v>
      </c>
      <c r="E5" s="59">
        <f>E6</f>
        <v>2163</v>
      </c>
      <c r="F5" s="62">
        <f t="shared" ref="F5:AH5" si="2">F6</f>
        <v>2164</v>
      </c>
      <c r="G5" s="61">
        <f t="shared" si="2"/>
        <v>2165</v>
      </c>
      <c r="H5" s="59">
        <f t="shared" si="2"/>
        <v>2166</v>
      </c>
      <c r="I5" s="59">
        <f t="shared" si="2"/>
        <v>2167</v>
      </c>
      <c r="J5" s="59">
        <f t="shared" si="2"/>
        <v>2168</v>
      </c>
      <c r="K5" s="59">
        <f t="shared" si="2"/>
        <v>2169</v>
      </c>
      <c r="L5" s="59">
        <f t="shared" si="2"/>
        <v>2170</v>
      </c>
      <c r="M5" s="62">
        <f t="shared" si="2"/>
        <v>2171</v>
      </c>
      <c r="N5" s="61">
        <f t="shared" si="2"/>
        <v>2172</v>
      </c>
      <c r="O5" s="59">
        <f t="shared" si="2"/>
        <v>2173</v>
      </c>
      <c r="P5" s="59">
        <f t="shared" si="2"/>
        <v>2174</v>
      </c>
      <c r="Q5" s="59">
        <f t="shared" si="2"/>
        <v>2175</v>
      </c>
      <c r="R5" s="59">
        <f t="shared" si="2"/>
        <v>2176</v>
      </c>
      <c r="S5" s="59">
        <f t="shared" si="2"/>
        <v>2177</v>
      </c>
      <c r="T5" s="62">
        <f t="shared" si="2"/>
        <v>2178</v>
      </c>
      <c r="U5" s="61">
        <f t="shared" si="2"/>
        <v>2179</v>
      </c>
      <c r="V5" s="59">
        <f t="shared" si="2"/>
        <v>2180</v>
      </c>
      <c r="W5" s="59">
        <f t="shared" si="2"/>
        <v>2181</v>
      </c>
      <c r="X5" s="59">
        <f t="shared" si="2"/>
        <v>2182</v>
      </c>
      <c r="Y5" s="59">
        <f t="shared" si="2"/>
        <v>2183</v>
      </c>
      <c r="Z5" s="59">
        <f t="shared" si="2"/>
        <v>2184</v>
      </c>
      <c r="AA5" s="62">
        <f t="shared" si="2"/>
        <v>2185</v>
      </c>
      <c r="AB5" s="61">
        <f t="shared" si="2"/>
        <v>2186</v>
      </c>
      <c r="AC5" s="59">
        <f t="shared" si="2"/>
        <v>2187</v>
      </c>
      <c r="AD5" s="59">
        <f t="shared" si="2"/>
        <v>2188</v>
      </c>
      <c r="AE5" s="59">
        <f t="shared" si="2"/>
        <v>2189</v>
      </c>
      <c r="AF5" s="59">
        <f t="shared" si="2"/>
        <v>2190</v>
      </c>
      <c r="AG5" s="59">
        <f t="shared" si="2"/>
        <v>2191</v>
      </c>
      <c r="AH5" s="83">
        <f t="shared" si="2"/>
        <v>2192</v>
      </c>
      <c r="AI5" s="148" t="s">
        <v>2</v>
      </c>
      <c r="AJ5" s="149"/>
      <c r="AK5" s="149"/>
      <c r="AL5" s="149"/>
      <c r="AM5" s="150"/>
      <c r="AN5" s="10"/>
    </row>
    <row r="6" spans="1:40" s="3" customFormat="1" ht="14.25" customHeight="1" thickTop="1" thickBot="1">
      <c r="A6" s="42" t="s">
        <v>1</v>
      </c>
      <c r="B6" s="47" t="s">
        <v>33</v>
      </c>
      <c r="C6" s="73"/>
      <c r="D6" s="76">
        <f>DATE(YEAR(AJ1),MONTH(B5),1)</f>
        <v>2162</v>
      </c>
      <c r="E6" s="68">
        <f>IF(D6="","",IF(MONTH(D6+1)&lt;&gt;MONTH(D6),"",D6+1))</f>
        <v>2163</v>
      </c>
      <c r="F6" s="77">
        <f t="shared" ref="F6:U6" si="3">IF(E6="","",IF(MONTH(E6+1)&lt;&gt;MONTH(E6),"",E6+1))</f>
        <v>2164</v>
      </c>
      <c r="G6" s="76">
        <f t="shared" si="3"/>
        <v>2165</v>
      </c>
      <c r="H6" s="68">
        <f t="shared" si="3"/>
        <v>2166</v>
      </c>
      <c r="I6" s="68">
        <f t="shared" si="3"/>
        <v>2167</v>
      </c>
      <c r="J6" s="68">
        <f t="shared" si="3"/>
        <v>2168</v>
      </c>
      <c r="K6" s="68">
        <f t="shared" si="3"/>
        <v>2169</v>
      </c>
      <c r="L6" s="68">
        <f t="shared" si="3"/>
        <v>2170</v>
      </c>
      <c r="M6" s="77">
        <f t="shared" si="3"/>
        <v>2171</v>
      </c>
      <c r="N6" s="76">
        <f t="shared" si="3"/>
        <v>2172</v>
      </c>
      <c r="O6" s="68">
        <f t="shared" si="3"/>
        <v>2173</v>
      </c>
      <c r="P6" s="68">
        <f t="shared" si="3"/>
        <v>2174</v>
      </c>
      <c r="Q6" s="68">
        <f t="shared" si="3"/>
        <v>2175</v>
      </c>
      <c r="R6" s="68">
        <f t="shared" si="3"/>
        <v>2176</v>
      </c>
      <c r="S6" s="68">
        <f t="shared" si="3"/>
        <v>2177</v>
      </c>
      <c r="T6" s="77">
        <f t="shared" si="3"/>
        <v>2178</v>
      </c>
      <c r="U6" s="76">
        <f t="shared" si="3"/>
        <v>2179</v>
      </c>
      <c r="V6" s="68">
        <f t="shared" ref="V6:AH6" si="4">IF(U6="","",IF(MONTH(U6+1)&lt;&gt;MONTH(U6),"",U6+1))</f>
        <v>2180</v>
      </c>
      <c r="W6" s="68">
        <f t="shared" si="4"/>
        <v>2181</v>
      </c>
      <c r="X6" s="68">
        <f t="shared" si="4"/>
        <v>2182</v>
      </c>
      <c r="Y6" s="68">
        <f t="shared" si="4"/>
        <v>2183</v>
      </c>
      <c r="Z6" s="68">
        <f t="shared" si="4"/>
        <v>2184</v>
      </c>
      <c r="AA6" s="77">
        <f t="shared" si="4"/>
        <v>2185</v>
      </c>
      <c r="AB6" s="76">
        <f t="shared" si="4"/>
        <v>2186</v>
      </c>
      <c r="AC6" s="68">
        <f t="shared" si="4"/>
        <v>2187</v>
      </c>
      <c r="AD6" s="68">
        <f t="shared" si="4"/>
        <v>2188</v>
      </c>
      <c r="AE6" s="68">
        <f t="shared" si="4"/>
        <v>2189</v>
      </c>
      <c r="AF6" s="68">
        <f t="shared" si="4"/>
        <v>2190</v>
      </c>
      <c r="AG6" s="68">
        <f t="shared" si="4"/>
        <v>2191</v>
      </c>
      <c r="AH6" s="77">
        <f t="shared" si="4"/>
        <v>2192</v>
      </c>
      <c r="AI6" s="151" t="s">
        <v>63</v>
      </c>
      <c r="AJ6" s="152"/>
      <c r="AK6" s="78" t="s">
        <v>64</v>
      </c>
      <c r="AL6" s="78" t="s">
        <v>71</v>
      </c>
      <c r="AM6" s="79" t="s">
        <v>54</v>
      </c>
      <c r="AN6" s="10"/>
    </row>
    <row r="7" spans="1:40" s="3" customFormat="1" ht="16.5" customHeight="1" thickTop="1" thickBot="1">
      <c r="A7" s="135" t="s">
        <v>11</v>
      </c>
      <c r="B7" s="135" t="str">
        <f>IFERROR(VLOOKUP('Liste des employer'!B4,Listeemployer[],16,FALSE),"")</f>
        <v>x x</v>
      </c>
      <c r="C7" s="131" t="s">
        <v>10</v>
      </c>
      <c r="D7" s="109"/>
      <c r="E7" s="110"/>
      <c r="F7" s="111"/>
      <c r="G7" s="109"/>
      <c r="H7" s="110"/>
      <c r="I7" s="110"/>
      <c r="J7" s="110"/>
      <c r="K7" s="110"/>
      <c r="L7" s="110"/>
      <c r="M7" s="111"/>
      <c r="N7" s="109"/>
      <c r="O7" s="110"/>
      <c r="P7" s="110"/>
      <c r="Q7" s="110"/>
      <c r="R7" s="110"/>
      <c r="S7" s="110"/>
      <c r="T7" s="111"/>
      <c r="U7" s="109"/>
      <c r="V7" s="110"/>
      <c r="W7" s="110"/>
      <c r="X7" s="110"/>
      <c r="Y7" s="110"/>
      <c r="Z7" s="110"/>
      <c r="AA7" s="111"/>
      <c r="AB7" s="109"/>
      <c r="AC7" s="110"/>
      <c r="AD7" s="110"/>
      <c r="AE7" s="110"/>
      <c r="AF7" s="110"/>
      <c r="AG7" s="110"/>
      <c r="AH7" s="97"/>
      <c r="AI7" s="153">
        <f>COUNTIF(Décembre!$D7:$AH7,CODE1)</f>
        <v>0</v>
      </c>
      <c r="AJ7" s="136"/>
      <c r="AK7" s="139">
        <f>SUM(D9:AH9)-SUM(F9,M9,T9,AA9,AH9)</f>
        <v>0</v>
      </c>
      <c r="AL7" s="139">
        <f>SUM(F9,M9,T9,AA9,AH9)</f>
        <v>0</v>
      </c>
      <c r="AM7" s="142">
        <f>COUNTIF(Décembre!$D7:$AH7,CODE2)</f>
        <v>0</v>
      </c>
    </row>
    <row r="8" spans="1:40" s="3" customFormat="1" ht="16.5" customHeight="1" thickTop="1" thickBot="1">
      <c r="A8" s="135"/>
      <c r="B8" s="135"/>
      <c r="C8" s="131" t="s">
        <v>66</v>
      </c>
      <c r="D8" s="63"/>
      <c r="E8" s="56"/>
      <c r="F8" s="113"/>
      <c r="G8" s="63"/>
      <c r="H8" s="56"/>
      <c r="I8" s="56"/>
      <c r="J8" s="56"/>
      <c r="K8" s="56"/>
      <c r="L8" s="56"/>
      <c r="M8" s="113"/>
      <c r="N8" s="63"/>
      <c r="O8" s="56"/>
      <c r="P8" s="56"/>
      <c r="Q8" s="56"/>
      <c r="R8" s="56"/>
      <c r="S8" s="56"/>
      <c r="T8" s="113"/>
      <c r="U8" s="63"/>
      <c r="V8" s="56"/>
      <c r="W8" s="56"/>
      <c r="X8" s="56"/>
      <c r="Y8" s="56"/>
      <c r="Z8" s="56"/>
      <c r="AA8" s="113"/>
      <c r="AB8" s="63"/>
      <c r="AC8" s="56"/>
      <c r="AD8" s="56"/>
      <c r="AE8" s="56"/>
      <c r="AF8" s="56"/>
      <c r="AG8" s="56"/>
      <c r="AH8" s="96"/>
      <c r="AI8" s="154"/>
      <c r="AJ8" s="137"/>
      <c r="AK8" s="140"/>
      <c r="AL8" s="140"/>
      <c r="AM8" s="143"/>
    </row>
    <row r="9" spans="1:40" s="4" customFormat="1" ht="16.5" customHeight="1" thickTop="1" thickBot="1">
      <c r="A9" s="57" t="s">
        <v>40</v>
      </c>
      <c r="B9" s="135"/>
      <c r="C9" s="131" t="s">
        <v>67</v>
      </c>
      <c r="D9" s="121">
        <f t="shared" ref="D9:E9" si="5">IF(18&lt;=D8,IF((D8-18)&lt;=18,D8-18,IF((D8-18)&gt;18,18,0)),0)-IF((D8&gt;0),IF(D8&gt;18,0,18-D8))</f>
        <v>0</v>
      </c>
      <c r="E9" s="121">
        <f t="shared" si="5"/>
        <v>0</v>
      </c>
      <c r="F9" s="105">
        <f>IF(8&lt;=F8,IF((F8-8)&lt;=8,F8-8,IF((F8-0)&gt;8,8,0)),0)</f>
        <v>0</v>
      </c>
      <c r="G9" s="121">
        <f t="shared" ref="G9" si="6">IF(18&lt;=G8,IF((G8-18)&lt;=18,G8-18,IF((G8-18)&gt;18,18,0)),0)-IF((G8&gt;0),IF(G8&gt;18,0,18-G8))</f>
        <v>0</v>
      </c>
      <c r="H9" s="121">
        <f t="shared" ref="H9" si="7">IF(18&lt;=H8,IF((H8-18)&lt;=18,H8-18,IF((H8-18)&gt;18,18,0)),0)-IF((H8&gt;0),IF(H8&gt;18,0,18-H8))</f>
        <v>0</v>
      </c>
      <c r="I9" s="121">
        <f t="shared" ref="I9" si="8">IF(18&lt;=I8,IF((I8-18)&lt;=18,I8-18,IF((I8-18)&gt;18,18,0)),0)-IF((I8&gt;0),IF(I8&gt;18,0,18-I8))</f>
        <v>0</v>
      </c>
      <c r="J9" s="121">
        <f t="shared" ref="J9" si="9">IF(18&lt;=J8,IF((J8-18)&lt;=18,J8-18,IF((J8-18)&gt;18,18,0)),0)-IF((J8&gt;0),IF(J8&gt;18,0,18-J8))</f>
        <v>0</v>
      </c>
      <c r="K9" s="121">
        <f t="shared" ref="K9" si="10">IF(18&lt;=K8,IF((K8-18)&lt;=18,K8-18,IF((K8-18)&gt;18,18,0)),0)-IF((K8&gt;0),IF(K8&gt;18,0,18-K8))</f>
        <v>0</v>
      </c>
      <c r="L9" s="121">
        <f t="shared" ref="L9" si="11">IF(18&lt;=L8,IF((L8-18)&lt;=18,L8-18,IF((L8-18)&gt;18,18,0)),0)-IF((L8&gt;0),IF(L8&gt;18,0,18-L8))</f>
        <v>0</v>
      </c>
      <c r="M9" s="105">
        <f>IF(8&lt;=M8,IF((M8-8)&lt;=8,M8-8,IF((M8-0)&gt;8,8,0)),0)</f>
        <v>0</v>
      </c>
      <c r="N9" s="121">
        <f t="shared" ref="N9" si="12">IF(18&lt;=N8,IF((N8-18)&lt;=18,N8-18,IF((N8-18)&gt;18,18,0)),0)-IF((N8&gt;0),IF(N8&gt;18,0,18-N8))</f>
        <v>0</v>
      </c>
      <c r="O9" s="121">
        <f t="shared" ref="O9" si="13">IF(18&lt;=O8,IF((O8-18)&lt;=18,O8-18,IF((O8-18)&gt;18,18,0)),0)-IF((O8&gt;0),IF(O8&gt;18,0,18-O8))</f>
        <v>0</v>
      </c>
      <c r="P9" s="121">
        <f t="shared" ref="P9" si="14">IF(18&lt;=P8,IF((P8-18)&lt;=18,P8-18,IF((P8-18)&gt;18,18,0)),0)-IF((P8&gt;0),IF(P8&gt;18,0,18-P8))</f>
        <v>0</v>
      </c>
      <c r="Q9" s="121">
        <f t="shared" ref="Q9" si="15">IF(18&lt;=Q8,IF((Q8-18)&lt;=18,Q8-18,IF((Q8-18)&gt;18,18,0)),0)-IF((Q8&gt;0),IF(Q8&gt;18,0,18-Q8))</f>
        <v>0</v>
      </c>
      <c r="R9" s="121">
        <f t="shared" ref="R9" si="16">IF(18&lt;=R8,IF((R8-18)&lt;=18,R8-18,IF((R8-18)&gt;18,18,0)),0)-IF((R8&gt;0),IF(R8&gt;18,0,18-R8))</f>
        <v>0</v>
      </c>
      <c r="S9" s="121">
        <f t="shared" ref="S9" si="17">IF(18&lt;=S8,IF((S8-18)&lt;=18,S8-18,IF((S8-18)&gt;18,18,0)),0)-IF((S8&gt;0),IF(S8&gt;18,0,18-S8))</f>
        <v>0</v>
      </c>
      <c r="T9" s="105">
        <f>IF(8&lt;=T8,IF((T8-8)&lt;=8,T8-8,IF((T8-0)&gt;8,8,0)),0)</f>
        <v>0</v>
      </c>
      <c r="U9" s="121">
        <f t="shared" ref="U9" si="18">IF(18&lt;=U8,IF((U8-18)&lt;=18,U8-18,IF((U8-18)&gt;18,18,0)),0)-IF((U8&gt;0),IF(U8&gt;18,0,18-U8))</f>
        <v>0</v>
      </c>
      <c r="V9" s="121">
        <f t="shared" ref="V9" si="19">IF(18&lt;=V8,IF((V8-18)&lt;=18,V8-18,IF((V8-18)&gt;18,18,0)),0)-IF((V8&gt;0),IF(V8&gt;18,0,18-V8))</f>
        <v>0</v>
      </c>
      <c r="W9" s="121">
        <f t="shared" ref="W9" si="20">IF(18&lt;=W8,IF((W8-18)&lt;=18,W8-18,IF((W8-18)&gt;18,18,0)),0)-IF((W8&gt;0),IF(W8&gt;18,0,18-W8))</f>
        <v>0</v>
      </c>
      <c r="X9" s="121">
        <f t="shared" ref="X9" si="21">IF(18&lt;=X8,IF((X8-18)&lt;=18,X8-18,IF((X8-18)&gt;18,18,0)),0)-IF((X8&gt;0),IF(X8&gt;18,0,18-X8))</f>
        <v>0</v>
      </c>
      <c r="Y9" s="121">
        <f t="shared" ref="Y9" si="22">IF(18&lt;=Y8,IF((Y8-18)&lt;=18,Y8-18,IF((Y8-18)&gt;18,18,0)),0)-IF((Y8&gt;0),IF(Y8&gt;18,0,18-Y8))</f>
        <v>0</v>
      </c>
      <c r="Z9" s="121">
        <f t="shared" ref="Z9" si="23">IF(18&lt;=Z8,IF((Z8-18)&lt;=18,Z8-18,IF((Z8-18)&gt;18,18,0)),0)-IF((Z8&gt;0),IF(Z8&gt;18,0,18-Z8))</f>
        <v>0</v>
      </c>
      <c r="AA9" s="105">
        <f>IF(8&lt;=AA8,IF((AA8-8)&lt;=8,AA8-8,IF((AA8-0)&gt;8,8,0)),0)</f>
        <v>0</v>
      </c>
      <c r="AB9" s="121">
        <f t="shared" ref="AB9" si="24">IF(18&lt;=AB8,IF((AB8-18)&lt;=18,AB8-18,IF((AB8-18)&gt;18,18,0)),0)-IF((AB8&gt;0),IF(AB8&gt;18,0,18-AB8))</f>
        <v>0</v>
      </c>
      <c r="AC9" s="121">
        <f t="shared" ref="AC9" si="25">IF(18&lt;=AC8,IF((AC8-18)&lt;=18,AC8-18,IF((AC8-18)&gt;18,18,0)),0)-IF((AC8&gt;0),IF(AC8&gt;18,0,18-AC8))</f>
        <v>0</v>
      </c>
      <c r="AD9" s="121">
        <f t="shared" ref="AD9" si="26">IF(18&lt;=AD8,IF((AD8-18)&lt;=18,AD8-18,IF((AD8-18)&gt;18,18,0)),0)-IF((AD8&gt;0),IF(AD8&gt;18,0,18-AD8))</f>
        <v>0</v>
      </c>
      <c r="AE9" s="121">
        <f t="shared" ref="AE9" si="27">IF(18&lt;=AE8,IF((AE8-18)&lt;=18,AE8-18,IF((AE8-18)&gt;18,18,0)),0)-IF((AE8&gt;0),IF(AE8&gt;18,0,18-AE8))</f>
        <v>0</v>
      </c>
      <c r="AF9" s="121">
        <f t="shared" ref="AF9" si="28">IF(18&lt;=AF8,IF((AF8-18)&lt;=18,AF8-18,IF((AF8-18)&gt;18,18,0)),0)-IF((AF8&gt;0),IF(AF8&gt;18,0,18-AF8))</f>
        <v>0</v>
      </c>
      <c r="AG9" s="121">
        <f t="shared" ref="AG9" si="29">IF(18&lt;=AG8,IF((AG8-18)&lt;=18,AG8-18,IF((AG8-18)&gt;18,18,0)),0)-IF((AG8&gt;0),IF(AG8&gt;18,0,18-AG8))</f>
        <v>0</v>
      </c>
      <c r="AH9" s="105">
        <f>IF(8&lt;=AH8,IF((AH8-8)&lt;=8,AH8-8,IF((AH8-0)&gt;8,8,0)),0)</f>
        <v>0</v>
      </c>
      <c r="AI9" s="155"/>
      <c r="AJ9" s="138"/>
      <c r="AK9" s="141"/>
      <c r="AL9" s="141"/>
      <c r="AM9" s="144"/>
    </row>
    <row r="10" spans="1:40" ht="16.5" customHeight="1" thickTop="1" thickBot="1">
      <c r="A10" s="135" t="s">
        <v>12</v>
      </c>
      <c r="B10" s="135" t="str">
        <f>IFERROR(VLOOKUP('Liste des employer'!B5,Listeemployer[],16,FALSE),"")</f>
        <v>y y</v>
      </c>
      <c r="C10" s="131" t="s">
        <v>10</v>
      </c>
      <c r="D10" s="109"/>
      <c r="E10" s="110"/>
      <c r="F10" s="111"/>
      <c r="G10" s="109"/>
      <c r="H10" s="110"/>
      <c r="I10" s="110"/>
      <c r="J10" s="110"/>
      <c r="K10" s="110"/>
      <c r="L10" s="110"/>
      <c r="M10" s="111"/>
      <c r="N10" s="109"/>
      <c r="O10" s="110"/>
      <c r="P10" s="110"/>
      <c r="Q10" s="110"/>
      <c r="R10" s="110"/>
      <c r="S10" s="110"/>
      <c r="T10" s="111"/>
      <c r="U10" s="109"/>
      <c r="V10" s="110"/>
      <c r="W10" s="110"/>
      <c r="X10" s="110"/>
      <c r="Y10" s="110"/>
      <c r="Z10" s="110"/>
      <c r="AA10" s="111"/>
      <c r="AB10" s="109"/>
      <c r="AC10" s="110"/>
      <c r="AD10" s="110"/>
      <c r="AE10" s="110"/>
      <c r="AF10" s="110"/>
      <c r="AG10" s="110"/>
      <c r="AH10" s="97"/>
      <c r="AI10" s="136">
        <f>COUNTIF(Décembre!$D10:$AH10,CODE1)</f>
        <v>0</v>
      </c>
      <c r="AJ10" s="136"/>
      <c r="AK10" s="139">
        <f t="shared" ref="AK10" si="30">SUM(D12:AH12)-SUM(F12,M12,T12,AA12,AH12)</f>
        <v>0</v>
      </c>
      <c r="AL10" s="139">
        <f>SUM(F12,M12,T12,AA12,AH12)</f>
        <v>0</v>
      </c>
      <c r="AM10" s="142">
        <f>COUNTIF(Novembre!$D10:$AH10,CODE2)</f>
        <v>0</v>
      </c>
    </row>
    <row r="11" spans="1:40" ht="16.5" customHeight="1" thickTop="1" thickBot="1">
      <c r="A11" s="135"/>
      <c r="B11" s="135"/>
      <c r="C11" s="131" t="s">
        <v>66</v>
      </c>
      <c r="D11" s="63"/>
      <c r="E11" s="56"/>
      <c r="F11" s="113"/>
      <c r="G11" s="63"/>
      <c r="H11" s="56"/>
      <c r="I11" s="56"/>
      <c r="J11" s="56"/>
      <c r="K11" s="56"/>
      <c r="L11" s="56"/>
      <c r="M11" s="113"/>
      <c r="N11" s="63"/>
      <c r="O11" s="56"/>
      <c r="P11" s="56"/>
      <c r="Q11" s="56"/>
      <c r="R11" s="56"/>
      <c r="S11" s="56"/>
      <c r="T11" s="113"/>
      <c r="U11" s="63"/>
      <c r="V11" s="56"/>
      <c r="W11" s="56"/>
      <c r="X11" s="56"/>
      <c r="Y11" s="56"/>
      <c r="Z11" s="56"/>
      <c r="AA11" s="113"/>
      <c r="AB11" s="63"/>
      <c r="AC11" s="56"/>
      <c r="AD11" s="56"/>
      <c r="AE11" s="56"/>
      <c r="AF11" s="56"/>
      <c r="AG11" s="56"/>
      <c r="AH11" s="96"/>
      <c r="AI11" s="137"/>
      <c r="AJ11" s="137"/>
      <c r="AK11" s="140"/>
      <c r="AL11" s="140"/>
      <c r="AM11" s="143"/>
    </row>
    <row r="12" spans="1:40" ht="16.5" customHeight="1" thickTop="1" thickBot="1">
      <c r="A12" s="57" t="s">
        <v>41</v>
      </c>
      <c r="B12" s="135"/>
      <c r="C12" s="131" t="s">
        <v>67</v>
      </c>
      <c r="D12" s="121">
        <f t="shared" ref="D12" si="31">IF(18&lt;=D11,IF((D11-18)&lt;=18,D11-18,IF((D11-18)&gt;18,18,0)),0)-IF((D11&gt;0),IF(D11&gt;18,0,18-D11))</f>
        <v>0</v>
      </c>
      <c r="E12" s="121">
        <f t="shared" ref="E12" si="32">IF(18&lt;=E11,IF((E11-18)&lt;=18,E11-18,IF((E11-18)&gt;18,18,0)),0)-IF((E11&gt;0),IF(E11&gt;18,0,18-E11))</f>
        <v>0</v>
      </c>
      <c r="F12" s="105">
        <f t="shared" ref="F12" si="33">IF(8&lt;=F11,IF((F11-8)&lt;=8,F11-8,IF((F11-0)&gt;8,8,0)),0)</f>
        <v>0</v>
      </c>
      <c r="G12" s="121">
        <f t="shared" ref="G12" si="34">IF(18&lt;=G11,IF((G11-18)&lt;=18,G11-18,IF((G11-18)&gt;18,18,0)),0)-IF((G11&gt;0),IF(G11&gt;18,0,18-G11))</f>
        <v>0</v>
      </c>
      <c r="H12" s="121">
        <f t="shared" ref="H12" si="35">IF(18&lt;=H11,IF((H11-18)&lt;=18,H11-18,IF((H11-18)&gt;18,18,0)),0)-IF((H11&gt;0),IF(H11&gt;18,0,18-H11))</f>
        <v>0</v>
      </c>
      <c r="I12" s="121">
        <f t="shared" ref="I12" si="36">IF(18&lt;=I11,IF((I11-18)&lt;=18,I11-18,IF((I11-18)&gt;18,18,0)),0)-IF((I11&gt;0),IF(I11&gt;18,0,18-I11))</f>
        <v>0</v>
      </c>
      <c r="J12" s="121">
        <f t="shared" ref="J12" si="37">IF(18&lt;=J11,IF((J11-18)&lt;=18,J11-18,IF((J11-18)&gt;18,18,0)),0)-IF((J11&gt;0),IF(J11&gt;18,0,18-J11))</f>
        <v>0</v>
      </c>
      <c r="K12" s="121">
        <f t="shared" ref="K12" si="38">IF(18&lt;=K11,IF((K11-18)&lt;=18,K11-18,IF((K11-18)&gt;18,18,0)),0)-IF((K11&gt;0),IF(K11&gt;18,0,18-K11))</f>
        <v>0</v>
      </c>
      <c r="L12" s="121">
        <f t="shared" ref="L12" si="39">IF(18&lt;=L11,IF((L11-18)&lt;=18,L11-18,IF((L11-18)&gt;18,18,0)),0)-IF((L11&gt;0),IF(L11&gt;18,0,18-L11))</f>
        <v>0</v>
      </c>
      <c r="M12" s="105">
        <f t="shared" ref="M12" si="40">IF(8&lt;=M11,IF((M11-8)&lt;=8,M11-8,IF((M11-0)&gt;8,8,0)),0)</f>
        <v>0</v>
      </c>
      <c r="N12" s="121">
        <f t="shared" ref="N12" si="41">IF(18&lt;=N11,IF((N11-18)&lt;=18,N11-18,IF((N11-18)&gt;18,18,0)),0)-IF((N11&gt;0),IF(N11&gt;18,0,18-N11))</f>
        <v>0</v>
      </c>
      <c r="O12" s="121">
        <f t="shared" ref="O12" si="42">IF(18&lt;=O11,IF((O11-18)&lt;=18,O11-18,IF((O11-18)&gt;18,18,0)),0)-IF((O11&gt;0),IF(O11&gt;18,0,18-O11))</f>
        <v>0</v>
      </c>
      <c r="P12" s="121">
        <f t="shared" ref="P12" si="43">IF(18&lt;=P11,IF((P11-18)&lt;=18,P11-18,IF((P11-18)&gt;18,18,0)),0)-IF((P11&gt;0),IF(P11&gt;18,0,18-P11))</f>
        <v>0</v>
      </c>
      <c r="Q12" s="121">
        <f t="shared" ref="Q12" si="44">IF(18&lt;=Q11,IF((Q11-18)&lt;=18,Q11-18,IF((Q11-18)&gt;18,18,0)),0)-IF((Q11&gt;0),IF(Q11&gt;18,0,18-Q11))</f>
        <v>0</v>
      </c>
      <c r="R12" s="121">
        <f t="shared" ref="R12" si="45">IF(18&lt;=R11,IF((R11-18)&lt;=18,R11-18,IF((R11-18)&gt;18,18,0)),0)-IF((R11&gt;0),IF(R11&gt;18,0,18-R11))</f>
        <v>0</v>
      </c>
      <c r="S12" s="121">
        <f t="shared" ref="S12" si="46">IF(18&lt;=S11,IF((S11-18)&lt;=18,S11-18,IF((S11-18)&gt;18,18,0)),0)-IF((S11&gt;0),IF(S11&gt;18,0,18-S11))</f>
        <v>0</v>
      </c>
      <c r="T12" s="105">
        <f t="shared" ref="T12" si="47">IF(8&lt;=T11,IF((T11-8)&lt;=8,T11-8,IF((T11-0)&gt;8,8,0)),0)</f>
        <v>0</v>
      </c>
      <c r="U12" s="121">
        <f t="shared" ref="U12" si="48">IF(18&lt;=U11,IF((U11-18)&lt;=18,U11-18,IF((U11-18)&gt;18,18,0)),0)-IF((U11&gt;0),IF(U11&gt;18,0,18-U11))</f>
        <v>0</v>
      </c>
      <c r="V12" s="121">
        <f t="shared" ref="V12" si="49">IF(18&lt;=V11,IF((V11-18)&lt;=18,V11-18,IF((V11-18)&gt;18,18,0)),0)-IF((V11&gt;0),IF(V11&gt;18,0,18-V11))</f>
        <v>0</v>
      </c>
      <c r="W12" s="121">
        <f t="shared" ref="W12" si="50">IF(18&lt;=W11,IF((W11-18)&lt;=18,W11-18,IF((W11-18)&gt;18,18,0)),0)-IF((W11&gt;0),IF(W11&gt;18,0,18-W11))</f>
        <v>0</v>
      </c>
      <c r="X12" s="121">
        <f t="shared" ref="X12" si="51">IF(18&lt;=X11,IF((X11-18)&lt;=18,X11-18,IF((X11-18)&gt;18,18,0)),0)-IF((X11&gt;0),IF(X11&gt;18,0,18-X11))</f>
        <v>0</v>
      </c>
      <c r="Y12" s="121">
        <f t="shared" ref="Y12" si="52">IF(18&lt;=Y11,IF((Y11-18)&lt;=18,Y11-18,IF((Y11-18)&gt;18,18,0)),0)-IF((Y11&gt;0),IF(Y11&gt;18,0,18-Y11))</f>
        <v>0</v>
      </c>
      <c r="Z12" s="121">
        <f t="shared" ref="Z12" si="53">IF(18&lt;=Z11,IF((Z11-18)&lt;=18,Z11-18,IF((Z11-18)&gt;18,18,0)),0)-IF((Z11&gt;0),IF(Z11&gt;18,0,18-Z11))</f>
        <v>0</v>
      </c>
      <c r="AA12" s="105">
        <f t="shared" ref="AA12" si="54">IF(8&lt;=AA11,IF((AA11-8)&lt;=8,AA11-8,IF((AA11-0)&gt;8,8,0)),0)</f>
        <v>0</v>
      </c>
      <c r="AB12" s="121">
        <f t="shared" ref="AB12" si="55">IF(18&lt;=AB11,IF((AB11-18)&lt;=18,AB11-18,IF((AB11-18)&gt;18,18,0)),0)-IF((AB11&gt;0),IF(AB11&gt;18,0,18-AB11))</f>
        <v>0</v>
      </c>
      <c r="AC12" s="121">
        <f t="shared" ref="AC12" si="56">IF(18&lt;=AC11,IF((AC11-18)&lt;=18,AC11-18,IF((AC11-18)&gt;18,18,0)),0)-IF((AC11&gt;0),IF(AC11&gt;18,0,18-AC11))</f>
        <v>0</v>
      </c>
      <c r="AD12" s="121">
        <f t="shared" ref="AD12" si="57">IF(18&lt;=AD11,IF((AD11-18)&lt;=18,AD11-18,IF((AD11-18)&gt;18,18,0)),0)-IF((AD11&gt;0),IF(AD11&gt;18,0,18-AD11))</f>
        <v>0</v>
      </c>
      <c r="AE12" s="121">
        <f t="shared" ref="AE12" si="58">IF(18&lt;=AE11,IF((AE11-18)&lt;=18,AE11-18,IF((AE11-18)&gt;18,18,0)),0)-IF((AE11&gt;0),IF(AE11&gt;18,0,18-AE11))</f>
        <v>0</v>
      </c>
      <c r="AF12" s="121">
        <f t="shared" ref="AF12" si="59">IF(18&lt;=AF11,IF((AF11-18)&lt;=18,AF11-18,IF((AF11-18)&gt;18,18,0)),0)-IF((AF11&gt;0),IF(AF11&gt;18,0,18-AF11))</f>
        <v>0</v>
      </c>
      <c r="AG12" s="121">
        <f t="shared" ref="AG12" si="60">IF(18&lt;=AG11,IF((AG11-18)&lt;=18,AG11-18,IF((AG11-18)&gt;18,18,0)),0)-IF((AG11&gt;0),IF(AG11&gt;18,0,18-AG11))</f>
        <v>0</v>
      </c>
      <c r="AH12" s="105">
        <f t="shared" ref="AH12" si="61">IF(8&lt;=AH11,IF((AH11-8)&lt;=8,AH11-8,IF((AH11-0)&gt;8,8,0)),0)</f>
        <v>0</v>
      </c>
      <c r="AI12" s="138"/>
      <c r="AJ12" s="138"/>
      <c r="AK12" s="141"/>
      <c r="AL12" s="141"/>
      <c r="AM12" s="144"/>
    </row>
    <row r="13" spans="1:40" ht="16.5" customHeight="1" thickTop="1" thickBot="1">
      <c r="A13" s="135" t="s">
        <v>13</v>
      </c>
      <c r="B13" s="135" t="str">
        <f>IFERROR(VLOOKUP('Liste des employer'!B6,Listeemployer[],16,FALSE),"")</f>
        <v>w w</v>
      </c>
      <c r="C13" s="131" t="s">
        <v>10</v>
      </c>
      <c r="D13" s="109"/>
      <c r="E13" s="110"/>
      <c r="F13" s="111"/>
      <c r="G13" s="109"/>
      <c r="H13" s="110"/>
      <c r="I13" s="110"/>
      <c r="J13" s="110"/>
      <c r="K13" s="110"/>
      <c r="L13" s="110"/>
      <c r="M13" s="111"/>
      <c r="N13" s="109"/>
      <c r="O13" s="110"/>
      <c r="P13" s="110"/>
      <c r="Q13" s="110"/>
      <c r="R13" s="110"/>
      <c r="S13" s="110"/>
      <c r="T13" s="111"/>
      <c r="U13" s="109"/>
      <c r="V13" s="110"/>
      <c r="W13" s="110"/>
      <c r="X13" s="110"/>
      <c r="Y13" s="110"/>
      <c r="Z13" s="110"/>
      <c r="AA13" s="111"/>
      <c r="AB13" s="109"/>
      <c r="AC13" s="110"/>
      <c r="AD13" s="110"/>
      <c r="AE13" s="110"/>
      <c r="AF13" s="110"/>
      <c r="AG13" s="110"/>
      <c r="AH13" s="97"/>
      <c r="AI13" s="136">
        <f>COUNTIF(Décembre!$D13:$AH13,CODE1)</f>
        <v>0</v>
      </c>
      <c r="AJ13" s="136"/>
      <c r="AK13" s="139">
        <f t="shared" ref="AK13" si="62">SUM(D15:AH15)-SUM(F15,M15,T15,AA15,AH15)</f>
        <v>0</v>
      </c>
      <c r="AL13" s="139">
        <f t="shared" ref="AL13" si="63">SUM(F15,M15,T15,AA15,AH15)</f>
        <v>0</v>
      </c>
      <c r="AM13" s="142">
        <f>COUNTIF(Novembre!$D13:$AH13,CODE2)</f>
        <v>0</v>
      </c>
    </row>
    <row r="14" spans="1:40" ht="16.5" customHeight="1" thickTop="1" thickBot="1">
      <c r="A14" s="135"/>
      <c r="B14" s="135"/>
      <c r="C14" s="131" t="s">
        <v>66</v>
      </c>
      <c r="D14" s="63"/>
      <c r="E14" s="56"/>
      <c r="F14" s="113"/>
      <c r="G14" s="63"/>
      <c r="H14" s="56"/>
      <c r="I14" s="56"/>
      <c r="J14" s="56"/>
      <c r="K14" s="56"/>
      <c r="L14" s="56"/>
      <c r="M14" s="113"/>
      <c r="N14" s="63"/>
      <c r="O14" s="56"/>
      <c r="P14" s="56"/>
      <c r="Q14" s="56"/>
      <c r="R14" s="56"/>
      <c r="S14" s="56"/>
      <c r="T14" s="113"/>
      <c r="U14" s="63"/>
      <c r="V14" s="56"/>
      <c r="W14" s="56"/>
      <c r="X14" s="56"/>
      <c r="Y14" s="56"/>
      <c r="Z14" s="56"/>
      <c r="AA14" s="113"/>
      <c r="AB14" s="63"/>
      <c r="AC14" s="56"/>
      <c r="AD14" s="56"/>
      <c r="AE14" s="56"/>
      <c r="AF14" s="56"/>
      <c r="AG14" s="56"/>
      <c r="AH14" s="96"/>
      <c r="AI14" s="137"/>
      <c r="AJ14" s="137"/>
      <c r="AK14" s="140"/>
      <c r="AL14" s="140"/>
      <c r="AM14" s="143"/>
    </row>
    <row r="15" spans="1:40" ht="16.5" customHeight="1" thickTop="1" thickBot="1">
      <c r="A15" s="57" t="s">
        <v>42</v>
      </c>
      <c r="B15" s="135"/>
      <c r="C15" s="131" t="s">
        <v>67</v>
      </c>
      <c r="D15" s="121">
        <f t="shared" ref="D15" si="64">IF(18&lt;=D14,IF((D14-18)&lt;=18,D14-18,IF((D14-18)&gt;18,18,0)),0)-IF((D14&gt;0),IF(D14&gt;18,0,18-D14))</f>
        <v>0</v>
      </c>
      <c r="E15" s="121">
        <f t="shared" ref="E15" si="65">IF(18&lt;=E14,IF((E14-18)&lt;=18,E14-18,IF((E14-18)&gt;18,18,0)),0)-IF((E14&gt;0),IF(E14&gt;18,0,18-E14))</f>
        <v>0</v>
      </c>
      <c r="F15" s="105">
        <f t="shared" ref="F15" si="66">IF(8&lt;=F14,IF((F14-8)&lt;=8,F14-8,IF((F14-0)&gt;8,8,0)),0)</f>
        <v>0</v>
      </c>
      <c r="G15" s="121">
        <f t="shared" ref="G15" si="67">IF(18&lt;=G14,IF((G14-18)&lt;=18,G14-18,IF((G14-18)&gt;18,18,0)),0)-IF((G14&gt;0),IF(G14&gt;18,0,18-G14))</f>
        <v>0</v>
      </c>
      <c r="H15" s="121">
        <f t="shared" ref="H15" si="68">IF(18&lt;=H14,IF((H14-18)&lt;=18,H14-18,IF((H14-18)&gt;18,18,0)),0)-IF((H14&gt;0),IF(H14&gt;18,0,18-H14))</f>
        <v>0</v>
      </c>
      <c r="I15" s="121">
        <f t="shared" ref="I15" si="69">IF(18&lt;=I14,IF((I14-18)&lt;=18,I14-18,IF((I14-18)&gt;18,18,0)),0)-IF((I14&gt;0),IF(I14&gt;18,0,18-I14))</f>
        <v>0</v>
      </c>
      <c r="J15" s="121">
        <f t="shared" ref="J15" si="70">IF(18&lt;=J14,IF((J14-18)&lt;=18,J14-18,IF((J14-18)&gt;18,18,0)),0)-IF((J14&gt;0),IF(J14&gt;18,0,18-J14))</f>
        <v>0</v>
      </c>
      <c r="K15" s="121">
        <f t="shared" ref="K15" si="71">IF(18&lt;=K14,IF((K14-18)&lt;=18,K14-18,IF((K14-18)&gt;18,18,0)),0)-IF((K14&gt;0),IF(K14&gt;18,0,18-K14))</f>
        <v>0</v>
      </c>
      <c r="L15" s="121">
        <f t="shared" ref="L15" si="72">IF(18&lt;=L14,IF((L14-18)&lt;=18,L14-18,IF((L14-18)&gt;18,18,0)),0)-IF((L14&gt;0),IF(L14&gt;18,0,18-L14))</f>
        <v>0</v>
      </c>
      <c r="M15" s="105">
        <f t="shared" ref="M15" si="73">IF(8&lt;=M14,IF((M14-8)&lt;=8,M14-8,IF((M14-0)&gt;8,8,0)),0)</f>
        <v>0</v>
      </c>
      <c r="N15" s="121">
        <f t="shared" ref="N15" si="74">IF(18&lt;=N14,IF((N14-18)&lt;=18,N14-18,IF((N14-18)&gt;18,18,0)),0)-IF((N14&gt;0),IF(N14&gt;18,0,18-N14))</f>
        <v>0</v>
      </c>
      <c r="O15" s="121">
        <f t="shared" ref="O15" si="75">IF(18&lt;=O14,IF((O14-18)&lt;=18,O14-18,IF((O14-18)&gt;18,18,0)),0)-IF((O14&gt;0),IF(O14&gt;18,0,18-O14))</f>
        <v>0</v>
      </c>
      <c r="P15" s="121">
        <f t="shared" ref="P15" si="76">IF(18&lt;=P14,IF((P14-18)&lt;=18,P14-18,IF((P14-18)&gt;18,18,0)),0)-IF((P14&gt;0),IF(P14&gt;18,0,18-P14))</f>
        <v>0</v>
      </c>
      <c r="Q15" s="121">
        <f t="shared" ref="Q15" si="77">IF(18&lt;=Q14,IF((Q14-18)&lt;=18,Q14-18,IF((Q14-18)&gt;18,18,0)),0)-IF((Q14&gt;0),IF(Q14&gt;18,0,18-Q14))</f>
        <v>0</v>
      </c>
      <c r="R15" s="121">
        <f t="shared" ref="R15" si="78">IF(18&lt;=R14,IF((R14-18)&lt;=18,R14-18,IF((R14-18)&gt;18,18,0)),0)-IF((R14&gt;0),IF(R14&gt;18,0,18-R14))</f>
        <v>0</v>
      </c>
      <c r="S15" s="121">
        <f t="shared" ref="S15" si="79">IF(18&lt;=S14,IF((S14-18)&lt;=18,S14-18,IF((S14-18)&gt;18,18,0)),0)-IF((S14&gt;0),IF(S14&gt;18,0,18-S14))</f>
        <v>0</v>
      </c>
      <c r="T15" s="105">
        <f t="shared" ref="T15" si="80">IF(8&lt;=T14,IF((T14-8)&lt;=8,T14-8,IF((T14-0)&gt;8,8,0)),0)</f>
        <v>0</v>
      </c>
      <c r="U15" s="121">
        <f t="shared" ref="U15" si="81">IF(18&lt;=U14,IF((U14-18)&lt;=18,U14-18,IF((U14-18)&gt;18,18,0)),0)-IF((U14&gt;0),IF(U14&gt;18,0,18-U14))</f>
        <v>0</v>
      </c>
      <c r="V15" s="121">
        <f t="shared" ref="V15" si="82">IF(18&lt;=V14,IF((V14-18)&lt;=18,V14-18,IF((V14-18)&gt;18,18,0)),0)-IF((V14&gt;0),IF(V14&gt;18,0,18-V14))</f>
        <v>0</v>
      </c>
      <c r="W15" s="121">
        <f t="shared" ref="W15" si="83">IF(18&lt;=W14,IF((W14-18)&lt;=18,W14-18,IF((W14-18)&gt;18,18,0)),0)-IF((W14&gt;0),IF(W14&gt;18,0,18-W14))</f>
        <v>0</v>
      </c>
      <c r="X15" s="121">
        <f t="shared" ref="X15" si="84">IF(18&lt;=X14,IF((X14-18)&lt;=18,X14-18,IF((X14-18)&gt;18,18,0)),0)-IF((X14&gt;0),IF(X14&gt;18,0,18-X14))</f>
        <v>0</v>
      </c>
      <c r="Y15" s="121">
        <f t="shared" ref="Y15" si="85">IF(18&lt;=Y14,IF((Y14-18)&lt;=18,Y14-18,IF((Y14-18)&gt;18,18,0)),0)-IF((Y14&gt;0),IF(Y14&gt;18,0,18-Y14))</f>
        <v>0</v>
      </c>
      <c r="Z15" s="121">
        <f t="shared" ref="Z15" si="86">IF(18&lt;=Z14,IF((Z14-18)&lt;=18,Z14-18,IF((Z14-18)&gt;18,18,0)),0)-IF((Z14&gt;0),IF(Z14&gt;18,0,18-Z14))</f>
        <v>0</v>
      </c>
      <c r="AA15" s="105">
        <f t="shared" ref="AA15" si="87">IF(8&lt;=AA14,IF((AA14-8)&lt;=8,AA14-8,IF((AA14-0)&gt;8,8,0)),0)</f>
        <v>0</v>
      </c>
      <c r="AB15" s="121">
        <f t="shared" ref="AB15" si="88">IF(18&lt;=AB14,IF((AB14-18)&lt;=18,AB14-18,IF((AB14-18)&gt;18,18,0)),0)-IF((AB14&gt;0),IF(AB14&gt;18,0,18-AB14))</f>
        <v>0</v>
      </c>
      <c r="AC15" s="121">
        <f t="shared" ref="AC15" si="89">IF(18&lt;=AC14,IF((AC14-18)&lt;=18,AC14-18,IF((AC14-18)&gt;18,18,0)),0)-IF((AC14&gt;0),IF(AC14&gt;18,0,18-AC14))</f>
        <v>0</v>
      </c>
      <c r="AD15" s="121">
        <f t="shared" ref="AD15" si="90">IF(18&lt;=AD14,IF((AD14-18)&lt;=18,AD14-18,IF((AD14-18)&gt;18,18,0)),0)-IF((AD14&gt;0),IF(AD14&gt;18,0,18-AD14))</f>
        <v>0</v>
      </c>
      <c r="AE15" s="121">
        <f t="shared" ref="AE15" si="91">IF(18&lt;=AE14,IF((AE14-18)&lt;=18,AE14-18,IF((AE14-18)&gt;18,18,0)),0)-IF((AE14&gt;0),IF(AE14&gt;18,0,18-AE14))</f>
        <v>0</v>
      </c>
      <c r="AF15" s="121">
        <f t="shared" ref="AF15" si="92">IF(18&lt;=AF14,IF((AF14-18)&lt;=18,AF14-18,IF((AF14-18)&gt;18,18,0)),0)-IF((AF14&gt;0),IF(AF14&gt;18,0,18-AF14))</f>
        <v>0</v>
      </c>
      <c r="AG15" s="121">
        <f t="shared" ref="AG15" si="93">IF(18&lt;=AG14,IF((AG14-18)&lt;=18,AG14-18,IF((AG14-18)&gt;18,18,0)),0)-IF((AG14&gt;0),IF(AG14&gt;18,0,18-AG14))</f>
        <v>0</v>
      </c>
      <c r="AH15" s="105">
        <f t="shared" ref="AH15" si="94">IF(8&lt;=AH14,IF((AH14-8)&lt;=8,AH14-8,IF((AH14-0)&gt;8,8,0)),0)</f>
        <v>0</v>
      </c>
      <c r="AI15" s="138"/>
      <c r="AJ15" s="138"/>
      <c r="AK15" s="141"/>
      <c r="AL15" s="141"/>
      <c r="AM15" s="144"/>
    </row>
    <row r="16" spans="1:40" ht="16.5" customHeight="1" thickTop="1" thickBot="1">
      <c r="A16" s="135" t="s">
        <v>14</v>
      </c>
      <c r="B16" s="135" t="str">
        <f>IFERROR(VLOOKUP('Liste des employer'!B7,Listeemployer[],16,FALSE),"")</f>
        <v>x x</v>
      </c>
      <c r="C16" s="131" t="s">
        <v>10</v>
      </c>
      <c r="D16" s="109"/>
      <c r="E16" s="110"/>
      <c r="F16" s="111"/>
      <c r="G16" s="109"/>
      <c r="H16" s="110"/>
      <c r="I16" s="110"/>
      <c r="J16" s="110"/>
      <c r="K16" s="110"/>
      <c r="L16" s="110"/>
      <c r="M16" s="111"/>
      <c r="N16" s="109"/>
      <c r="O16" s="110"/>
      <c r="P16" s="110"/>
      <c r="Q16" s="110"/>
      <c r="R16" s="110"/>
      <c r="S16" s="110"/>
      <c r="T16" s="111"/>
      <c r="U16" s="109"/>
      <c r="V16" s="110"/>
      <c r="W16" s="110"/>
      <c r="X16" s="110"/>
      <c r="Y16" s="110"/>
      <c r="Z16" s="110"/>
      <c r="AA16" s="111"/>
      <c r="AB16" s="109"/>
      <c r="AC16" s="110"/>
      <c r="AD16" s="110"/>
      <c r="AE16" s="110"/>
      <c r="AF16" s="110"/>
      <c r="AG16" s="110"/>
      <c r="AH16" s="97"/>
      <c r="AI16" s="136">
        <f>COUNTIF(Décembre!$D16:$AH16,CODE1)</f>
        <v>0</v>
      </c>
      <c r="AJ16" s="136"/>
      <c r="AK16" s="139">
        <f t="shared" ref="AK16" si="95">SUM(D18:AH18)-SUM(F18,M18,T18,AA18,AH18)</f>
        <v>0</v>
      </c>
      <c r="AL16" s="139">
        <f t="shared" ref="AL16" si="96">SUM(F18,M18,T18,AA18,AH18)</f>
        <v>0</v>
      </c>
      <c r="AM16" s="142">
        <f>COUNTIF(Novembre!$D16:$AH16,CODE2)</f>
        <v>0</v>
      </c>
    </row>
    <row r="17" spans="1:39" ht="16.5" customHeight="1" thickTop="1" thickBot="1">
      <c r="A17" s="135"/>
      <c r="B17" s="135"/>
      <c r="C17" s="131" t="s">
        <v>66</v>
      </c>
      <c r="D17" s="63"/>
      <c r="E17" s="56"/>
      <c r="F17" s="113"/>
      <c r="G17" s="63"/>
      <c r="H17" s="56"/>
      <c r="I17" s="56"/>
      <c r="J17" s="56"/>
      <c r="K17" s="56"/>
      <c r="L17" s="56"/>
      <c r="M17" s="113"/>
      <c r="N17" s="63"/>
      <c r="O17" s="56"/>
      <c r="P17" s="56"/>
      <c r="Q17" s="56"/>
      <c r="R17" s="56"/>
      <c r="S17" s="56"/>
      <c r="T17" s="113"/>
      <c r="U17" s="63"/>
      <c r="V17" s="56"/>
      <c r="W17" s="56"/>
      <c r="X17" s="56"/>
      <c r="Y17" s="56"/>
      <c r="Z17" s="56"/>
      <c r="AA17" s="113"/>
      <c r="AB17" s="63"/>
      <c r="AC17" s="56"/>
      <c r="AD17" s="56"/>
      <c r="AE17" s="56"/>
      <c r="AF17" s="56"/>
      <c r="AG17" s="56"/>
      <c r="AH17" s="96"/>
      <c r="AI17" s="137"/>
      <c r="AJ17" s="137"/>
      <c r="AK17" s="140"/>
      <c r="AL17" s="140"/>
      <c r="AM17" s="143"/>
    </row>
    <row r="18" spans="1:39" ht="16.5" customHeight="1" thickTop="1" thickBot="1">
      <c r="A18" s="57" t="s">
        <v>43</v>
      </c>
      <c r="B18" s="135"/>
      <c r="C18" s="131" t="s">
        <v>67</v>
      </c>
      <c r="D18" s="121">
        <f t="shared" ref="D18" si="97">IF(18&lt;=D17,IF((D17-18)&lt;=18,D17-18,IF((D17-18)&gt;18,18,0)),0)-IF((D17&gt;0),IF(D17&gt;18,0,18-D17))</f>
        <v>0</v>
      </c>
      <c r="E18" s="121">
        <f t="shared" ref="E18" si="98">IF(18&lt;=E17,IF((E17-18)&lt;=18,E17-18,IF((E17-18)&gt;18,18,0)),0)-IF((E17&gt;0),IF(E17&gt;18,0,18-E17))</f>
        <v>0</v>
      </c>
      <c r="F18" s="105">
        <f t="shared" ref="F18" si="99">IF(8&lt;=F17,IF((F17-8)&lt;=8,F17-8,IF((F17-0)&gt;8,8,0)),0)</f>
        <v>0</v>
      </c>
      <c r="G18" s="121">
        <f t="shared" ref="G18" si="100">IF(18&lt;=G17,IF((G17-18)&lt;=18,G17-18,IF((G17-18)&gt;18,18,0)),0)-IF((G17&gt;0),IF(G17&gt;18,0,18-G17))</f>
        <v>0</v>
      </c>
      <c r="H18" s="121">
        <f t="shared" ref="H18" si="101">IF(18&lt;=H17,IF((H17-18)&lt;=18,H17-18,IF((H17-18)&gt;18,18,0)),0)-IF((H17&gt;0),IF(H17&gt;18,0,18-H17))</f>
        <v>0</v>
      </c>
      <c r="I18" s="121">
        <f t="shared" ref="I18" si="102">IF(18&lt;=I17,IF((I17-18)&lt;=18,I17-18,IF((I17-18)&gt;18,18,0)),0)-IF((I17&gt;0),IF(I17&gt;18,0,18-I17))</f>
        <v>0</v>
      </c>
      <c r="J18" s="121">
        <f t="shared" ref="J18" si="103">IF(18&lt;=J17,IF((J17-18)&lt;=18,J17-18,IF((J17-18)&gt;18,18,0)),0)-IF((J17&gt;0),IF(J17&gt;18,0,18-J17))</f>
        <v>0</v>
      </c>
      <c r="K18" s="121">
        <f t="shared" ref="K18" si="104">IF(18&lt;=K17,IF((K17-18)&lt;=18,K17-18,IF((K17-18)&gt;18,18,0)),0)-IF((K17&gt;0),IF(K17&gt;18,0,18-K17))</f>
        <v>0</v>
      </c>
      <c r="L18" s="121">
        <f t="shared" ref="L18" si="105">IF(18&lt;=L17,IF((L17-18)&lt;=18,L17-18,IF((L17-18)&gt;18,18,0)),0)-IF((L17&gt;0),IF(L17&gt;18,0,18-L17))</f>
        <v>0</v>
      </c>
      <c r="M18" s="105">
        <f t="shared" ref="M18" si="106">IF(8&lt;=M17,IF((M17-8)&lt;=8,M17-8,IF((M17-0)&gt;8,8,0)),0)</f>
        <v>0</v>
      </c>
      <c r="N18" s="121">
        <f t="shared" ref="N18" si="107">IF(18&lt;=N17,IF((N17-18)&lt;=18,N17-18,IF((N17-18)&gt;18,18,0)),0)-IF((N17&gt;0),IF(N17&gt;18,0,18-N17))</f>
        <v>0</v>
      </c>
      <c r="O18" s="121">
        <f t="shared" ref="O18" si="108">IF(18&lt;=O17,IF((O17-18)&lt;=18,O17-18,IF((O17-18)&gt;18,18,0)),0)-IF((O17&gt;0),IF(O17&gt;18,0,18-O17))</f>
        <v>0</v>
      </c>
      <c r="P18" s="121">
        <f t="shared" ref="P18" si="109">IF(18&lt;=P17,IF((P17-18)&lt;=18,P17-18,IF((P17-18)&gt;18,18,0)),0)-IF((P17&gt;0),IF(P17&gt;18,0,18-P17))</f>
        <v>0</v>
      </c>
      <c r="Q18" s="121">
        <f t="shared" ref="Q18" si="110">IF(18&lt;=Q17,IF((Q17-18)&lt;=18,Q17-18,IF((Q17-18)&gt;18,18,0)),0)-IF((Q17&gt;0),IF(Q17&gt;18,0,18-Q17))</f>
        <v>0</v>
      </c>
      <c r="R18" s="121">
        <f t="shared" ref="R18" si="111">IF(18&lt;=R17,IF((R17-18)&lt;=18,R17-18,IF((R17-18)&gt;18,18,0)),0)-IF((R17&gt;0),IF(R17&gt;18,0,18-R17))</f>
        <v>0</v>
      </c>
      <c r="S18" s="121">
        <f t="shared" ref="S18" si="112">IF(18&lt;=S17,IF((S17-18)&lt;=18,S17-18,IF((S17-18)&gt;18,18,0)),0)-IF((S17&gt;0),IF(S17&gt;18,0,18-S17))</f>
        <v>0</v>
      </c>
      <c r="T18" s="105">
        <f t="shared" ref="T18" si="113">IF(8&lt;=T17,IF((T17-8)&lt;=8,T17-8,IF((T17-0)&gt;8,8,0)),0)</f>
        <v>0</v>
      </c>
      <c r="U18" s="121">
        <f t="shared" ref="U18" si="114">IF(18&lt;=U17,IF((U17-18)&lt;=18,U17-18,IF((U17-18)&gt;18,18,0)),0)-IF((U17&gt;0),IF(U17&gt;18,0,18-U17))</f>
        <v>0</v>
      </c>
      <c r="V18" s="121">
        <f t="shared" ref="V18" si="115">IF(18&lt;=V17,IF((V17-18)&lt;=18,V17-18,IF((V17-18)&gt;18,18,0)),0)-IF((V17&gt;0),IF(V17&gt;18,0,18-V17))</f>
        <v>0</v>
      </c>
      <c r="W18" s="121">
        <f t="shared" ref="W18" si="116">IF(18&lt;=W17,IF((W17-18)&lt;=18,W17-18,IF((W17-18)&gt;18,18,0)),0)-IF((W17&gt;0),IF(W17&gt;18,0,18-W17))</f>
        <v>0</v>
      </c>
      <c r="X18" s="121">
        <f t="shared" ref="X18" si="117">IF(18&lt;=X17,IF((X17-18)&lt;=18,X17-18,IF((X17-18)&gt;18,18,0)),0)-IF((X17&gt;0),IF(X17&gt;18,0,18-X17))</f>
        <v>0</v>
      </c>
      <c r="Y18" s="121">
        <f t="shared" ref="Y18" si="118">IF(18&lt;=Y17,IF((Y17-18)&lt;=18,Y17-18,IF((Y17-18)&gt;18,18,0)),0)-IF((Y17&gt;0),IF(Y17&gt;18,0,18-Y17))</f>
        <v>0</v>
      </c>
      <c r="Z18" s="121">
        <f t="shared" ref="Z18" si="119">IF(18&lt;=Z17,IF((Z17-18)&lt;=18,Z17-18,IF((Z17-18)&gt;18,18,0)),0)-IF((Z17&gt;0),IF(Z17&gt;18,0,18-Z17))</f>
        <v>0</v>
      </c>
      <c r="AA18" s="105">
        <f t="shared" ref="AA18" si="120">IF(8&lt;=AA17,IF((AA17-8)&lt;=8,AA17-8,IF((AA17-0)&gt;8,8,0)),0)</f>
        <v>0</v>
      </c>
      <c r="AB18" s="121">
        <f t="shared" ref="AB18" si="121">IF(18&lt;=AB17,IF((AB17-18)&lt;=18,AB17-18,IF((AB17-18)&gt;18,18,0)),0)-IF((AB17&gt;0),IF(AB17&gt;18,0,18-AB17))</f>
        <v>0</v>
      </c>
      <c r="AC18" s="121">
        <f t="shared" ref="AC18" si="122">IF(18&lt;=AC17,IF((AC17-18)&lt;=18,AC17-18,IF((AC17-18)&gt;18,18,0)),0)-IF((AC17&gt;0),IF(AC17&gt;18,0,18-AC17))</f>
        <v>0</v>
      </c>
      <c r="AD18" s="121">
        <f t="shared" ref="AD18" si="123">IF(18&lt;=AD17,IF((AD17-18)&lt;=18,AD17-18,IF((AD17-18)&gt;18,18,0)),0)-IF((AD17&gt;0),IF(AD17&gt;18,0,18-AD17))</f>
        <v>0</v>
      </c>
      <c r="AE18" s="121">
        <f t="shared" ref="AE18" si="124">IF(18&lt;=AE17,IF((AE17-18)&lt;=18,AE17-18,IF((AE17-18)&gt;18,18,0)),0)-IF((AE17&gt;0),IF(AE17&gt;18,0,18-AE17))</f>
        <v>0</v>
      </c>
      <c r="AF18" s="121">
        <f t="shared" ref="AF18" si="125">IF(18&lt;=AF17,IF((AF17-18)&lt;=18,AF17-18,IF((AF17-18)&gt;18,18,0)),0)-IF((AF17&gt;0),IF(AF17&gt;18,0,18-AF17))</f>
        <v>0</v>
      </c>
      <c r="AG18" s="121">
        <f t="shared" ref="AG18" si="126">IF(18&lt;=AG17,IF((AG17-18)&lt;=18,AG17-18,IF((AG17-18)&gt;18,18,0)),0)-IF((AG17&gt;0),IF(AG17&gt;18,0,18-AG17))</f>
        <v>0</v>
      </c>
      <c r="AH18" s="105">
        <f t="shared" ref="AH18" si="127">IF(8&lt;=AH17,IF((AH17-8)&lt;=8,AH17-8,IF((AH17-0)&gt;8,8,0)),0)</f>
        <v>0</v>
      </c>
      <c r="AI18" s="138"/>
      <c r="AJ18" s="138"/>
      <c r="AK18" s="141"/>
      <c r="AL18" s="141"/>
      <c r="AM18" s="144"/>
    </row>
    <row r="19" spans="1:39" ht="16.5" customHeight="1" thickTop="1" thickBot="1">
      <c r="A19" s="135" t="s">
        <v>15</v>
      </c>
      <c r="B19" s="135" t="str">
        <f>IFERROR(VLOOKUP('Liste des employer'!B8,Listeemployer[],16,FALSE),"")</f>
        <v>y y</v>
      </c>
      <c r="C19" s="131" t="s">
        <v>10</v>
      </c>
      <c r="D19" s="109"/>
      <c r="E19" s="110"/>
      <c r="F19" s="111"/>
      <c r="G19" s="109"/>
      <c r="H19" s="110"/>
      <c r="I19" s="110"/>
      <c r="J19" s="110"/>
      <c r="K19" s="110"/>
      <c r="L19" s="110"/>
      <c r="M19" s="111"/>
      <c r="N19" s="109"/>
      <c r="O19" s="110"/>
      <c r="P19" s="110"/>
      <c r="Q19" s="110"/>
      <c r="R19" s="110"/>
      <c r="S19" s="110"/>
      <c r="T19" s="111"/>
      <c r="U19" s="109"/>
      <c r="V19" s="110"/>
      <c r="W19" s="110"/>
      <c r="X19" s="110"/>
      <c r="Y19" s="110"/>
      <c r="Z19" s="110"/>
      <c r="AA19" s="111"/>
      <c r="AB19" s="109"/>
      <c r="AC19" s="110"/>
      <c r="AD19" s="110"/>
      <c r="AE19" s="110"/>
      <c r="AF19" s="110"/>
      <c r="AG19" s="110"/>
      <c r="AH19" s="97"/>
      <c r="AI19" s="136">
        <f>COUNTIF(Décembre!$D19:$AH19,CODE1)</f>
        <v>0</v>
      </c>
      <c r="AJ19" s="136"/>
      <c r="AK19" s="139">
        <f t="shared" ref="AK19" si="128">SUM(D21:AH21)-SUM(F21,M21,T21,AA21,AH21)</f>
        <v>0</v>
      </c>
      <c r="AL19" s="139">
        <f t="shared" ref="AL19" si="129">SUM(F21,M21,T21,AA21,AH21)</f>
        <v>0</v>
      </c>
      <c r="AM19" s="142">
        <f>COUNTIF(Novembre!$D19:$AH19,CODE2)</f>
        <v>0</v>
      </c>
    </row>
    <row r="20" spans="1:39" ht="16.5" customHeight="1" thickTop="1" thickBot="1">
      <c r="A20" s="135"/>
      <c r="B20" s="135"/>
      <c r="C20" s="131" t="s">
        <v>66</v>
      </c>
      <c r="D20" s="63"/>
      <c r="E20" s="56"/>
      <c r="F20" s="113"/>
      <c r="G20" s="63"/>
      <c r="H20" s="56"/>
      <c r="I20" s="56"/>
      <c r="J20" s="56"/>
      <c r="K20" s="56"/>
      <c r="L20" s="56"/>
      <c r="M20" s="113"/>
      <c r="N20" s="63"/>
      <c r="O20" s="56"/>
      <c r="P20" s="56"/>
      <c r="Q20" s="56"/>
      <c r="R20" s="56"/>
      <c r="S20" s="56"/>
      <c r="T20" s="113"/>
      <c r="U20" s="63"/>
      <c r="V20" s="56"/>
      <c r="W20" s="56"/>
      <c r="X20" s="56"/>
      <c r="Y20" s="56"/>
      <c r="Z20" s="56"/>
      <c r="AA20" s="113"/>
      <c r="AB20" s="63"/>
      <c r="AC20" s="56"/>
      <c r="AD20" s="56"/>
      <c r="AE20" s="56"/>
      <c r="AF20" s="56"/>
      <c r="AG20" s="56"/>
      <c r="AH20" s="96"/>
      <c r="AI20" s="137"/>
      <c r="AJ20" s="137"/>
      <c r="AK20" s="140"/>
      <c r="AL20" s="140"/>
      <c r="AM20" s="143"/>
    </row>
    <row r="21" spans="1:39" ht="16.5" customHeight="1" thickTop="1" thickBot="1">
      <c r="A21" s="57" t="s">
        <v>44</v>
      </c>
      <c r="B21" s="135"/>
      <c r="C21" s="131" t="s">
        <v>67</v>
      </c>
      <c r="D21" s="121">
        <f t="shared" ref="D21" si="130">IF(18&lt;=D20,IF((D20-18)&lt;=18,D20-18,IF((D20-18)&gt;18,18,0)),0)-IF((D20&gt;0),IF(D20&gt;18,0,18-D20))</f>
        <v>0</v>
      </c>
      <c r="E21" s="121">
        <f t="shared" ref="E21" si="131">IF(18&lt;=E20,IF((E20-18)&lt;=18,E20-18,IF((E20-18)&gt;18,18,0)),0)-IF((E20&gt;0),IF(E20&gt;18,0,18-E20))</f>
        <v>0</v>
      </c>
      <c r="F21" s="105">
        <f t="shared" ref="F21" si="132">IF(8&lt;=F20,IF((F20-8)&lt;=8,F20-8,IF((F20-0)&gt;8,8,0)),0)</f>
        <v>0</v>
      </c>
      <c r="G21" s="121">
        <f t="shared" ref="G21" si="133">IF(18&lt;=G20,IF((G20-18)&lt;=18,G20-18,IF((G20-18)&gt;18,18,0)),0)-IF((G20&gt;0),IF(G20&gt;18,0,18-G20))</f>
        <v>0</v>
      </c>
      <c r="H21" s="121">
        <f t="shared" ref="H21" si="134">IF(18&lt;=H20,IF((H20-18)&lt;=18,H20-18,IF((H20-18)&gt;18,18,0)),0)-IF((H20&gt;0),IF(H20&gt;18,0,18-H20))</f>
        <v>0</v>
      </c>
      <c r="I21" s="121">
        <f t="shared" ref="I21" si="135">IF(18&lt;=I20,IF((I20-18)&lt;=18,I20-18,IF((I20-18)&gt;18,18,0)),0)-IF((I20&gt;0),IF(I20&gt;18,0,18-I20))</f>
        <v>0</v>
      </c>
      <c r="J21" s="121">
        <f t="shared" ref="J21" si="136">IF(18&lt;=J20,IF((J20-18)&lt;=18,J20-18,IF((J20-18)&gt;18,18,0)),0)-IF((J20&gt;0),IF(J20&gt;18,0,18-J20))</f>
        <v>0</v>
      </c>
      <c r="K21" s="121">
        <f t="shared" ref="K21" si="137">IF(18&lt;=K20,IF((K20-18)&lt;=18,K20-18,IF((K20-18)&gt;18,18,0)),0)-IF((K20&gt;0),IF(K20&gt;18,0,18-K20))</f>
        <v>0</v>
      </c>
      <c r="L21" s="121">
        <f t="shared" ref="L21" si="138">IF(18&lt;=L20,IF((L20-18)&lt;=18,L20-18,IF((L20-18)&gt;18,18,0)),0)-IF((L20&gt;0),IF(L20&gt;18,0,18-L20))</f>
        <v>0</v>
      </c>
      <c r="M21" s="105">
        <f t="shared" ref="M21" si="139">IF(8&lt;=M20,IF((M20-8)&lt;=8,M20-8,IF((M20-0)&gt;8,8,0)),0)</f>
        <v>0</v>
      </c>
      <c r="N21" s="121">
        <f t="shared" ref="N21" si="140">IF(18&lt;=N20,IF((N20-18)&lt;=18,N20-18,IF((N20-18)&gt;18,18,0)),0)-IF((N20&gt;0),IF(N20&gt;18,0,18-N20))</f>
        <v>0</v>
      </c>
      <c r="O21" s="121">
        <f t="shared" ref="O21" si="141">IF(18&lt;=O20,IF((O20-18)&lt;=18,O20-18,IF((O20-18)&gt;18,18,0)),0)-IF((O20&gt;0),IF(O20&gt;18,0,18-O20))</f>
        <v>0</v>
      </c>
      <c r="P21" s="121">
        <f t="shared" ref="P21" si="142">IF(18&lt;=P20,IF((P20-18)&lt;=18,P20-18,IF((P20-18)&gt;18,18,0)),0)-IF((P20&gt;0),IF(P20&gt;18,0,18-P20))</f>
        <v>0</v>
      </c>
      <c r="Q21" s="121">
        <f t="shared" ref="Q21" si="143">IF(18&lt;=Q20,IF((Q20-18)&lt;=18,Q20-18,IF((Q20-18)&gt;18,18,0)),0)-IF((Q20&gt;0),IF(Q20&gt;18,0,18-Q20))</f>
        <v>0</v>
      </c>
      <c r="R21" s="121">
        <f t="shared" ref="R21" si="144">IF(18&lt;=R20,IF((R20-18)&lt;=18,R20-18,IF((R20-18)&gt;18,18,0)),0)-IF((R20&gt;0),IF(R20&gt;18,0,18-R20))</f>
        <v>0</v>
      </c>
      <c r="S21" s="121">
        <f t="shared" ref="S21" si="145">IF(18&lt;=S20,IF((S20-18)&lt;=18,S20-18,IF((S20-18)&gt;18,18,0)),0)-IF((S20&gt;0),IF(S20&gt;18,0,18-S20))</f>
        <v>0</v>
      </c>
      <c r="T21" s="105">
        <f t="shared" ref="T21" si="146">IF(8&lt;=T20,IF((T20-8)&lt;=8,T20-8,IF((T20-0)&gt;8,8,0)),0)</f>
        <v>0</v>
      </c>
      <c r="U21" s="121">
        <f t="shared" ref="U21" si="147">IF(18&lt;=U20,IF((U20-18)&lt;=18,U20-18,IF((U20-18)&gt;18,18,0)),0)-IF((U20&gt;0),IF(U20&gt;18,0,18-U20))</f>
        <v>0</v>
      </c>
      <c r="V21" s="121">
        <f t="shared" ref="V21" si="148">IF(18&lt;=V20,IF((V20-18)&lt;=18,V20-18,IF((V20-18)&gt;18,18,0)),0)-IF((V20&gt;0),IF(V20&gt;18,0,18-V20))</f>
        <v>0</v>
      </c>
      <c r="W21" s="121">
        <f t="shared" ref="W21" si="149">IF(18&lt;=W20,IF((W20-18)&lt;=18,W20-18,IF((W20-18)&gt;18,18,0)),0)-IF((W20&gt;0),IF(W20&gt;18,0,18-W20))</f>
        <v>0</v>
      </c>
      <c r="X21" s="121">
        <f t="shared" ref="X21" si="150">IF(18&lt;=X20,IF((X20-18)&lt;=18,X20-18,IF((X20-18)&gt;18,18,0)),0)-IF((X20&gt;0),IF(X20&gt;18,0,18-X20))</f>
        <v>0</v>
      </c>
      <c r="Y21" s="121">
        <f t="shared" ref="Y21" si="151">IF(18&lt;=Y20,IF((Y20-18)&lt;=18,Y20-18,IF((Y20-18)&gt;18,18,0)),0)-IF((Y20&gt;0),IF(Y20&gt;18,0,18-Y20))</f>
        <v>0</v>
      </c>
      <c r="Z21" s="121">
        <f t="shared" ref="Z21" si="152">IF(18&lt;=Z20,IF((Z20-18)&lt;=18,Z20-18,IF((Z20-18)&gt;18,18,0)),0)-IF((Z20&gt;0),IF(Z20&gt;18,0,18-Z20))</f>
        <v>0</v>
      </c>
      <c r="AA21" s="105">
        <f t="shared" ref="AA21" si="153">IF(8&lt;=AA20,IF((AA20-8)&lt;=8,AA20-8,IF((AA20-0)&gt;8,8,0)),0)</f>
        <v>0</v>
      </c>
      <c r="AB21" s="121">
        <f t="shared" ref="AB21" si="154">IF(18&lt;=AB20,IF((AB20-18)&lt;=18,AB20-18,IF((AB20-18)&gt;18,18,0)),0)-IF((AB20&gt;0),IF(AB20&gt;18,0,18-AB20))</f>
        <v>0</v>
      </c>
      <c r="AC21" s="121">
        <f t="shared" ref="AC21" si="155">IF(18&lt;=AC20,IF((AC20-18)&lt;=18,AC20-18,IF((AC20-18)&gt;18,18,0)),0)-IF((AC20&gt;0),IF(AC20&gt;18,0,18-AC20))</f>
        <v>0</v>
      </c>
      <c r="AD21" s="121">
        <f t="shared" ref="AD21" si="156">IF(18&lt;=AD20,IF((AD20-18)&lt;=18,AD20-18,IF((AD20-18)&gt;18,18,0)),0)-IF((AD20&gt;0),IF(AD20&gt;18,0,18-AD20))</f>
        <v>0</v>
      </c>
      <c r="AE21" s="121">
        <f t="shared" ref="AE21" si="157">IF(18&lt;=AE20,IF((AE20-18)&lt;=18,AE20-18,IF((AE20-18)&gt;18,18,0)),0)-IF((AE20&gt;0),IF(AE20&gt;18,0,18-AE20))</f>
        <v>0</v>
      </c>
      <c r="AF21" s="121">
        <f t="shared" ref="AF21" si="158">IF(18&lt;=AF20,IF((AF20-18)&lt;=18,AF20-18,IF((AF20-18)&gt;18,18,0)),0)-IF((AF20&gt;0),IF(AF20&gt;18,0,18-AF20))</f>
        <v>0</v>
      </c>
      <c r="AG21" s="121">
        <f t="shared" ref="AG21" si="159">IF(18&lt;=AG20,IF((AG20-18)&lt;=18,AG20-18,IF((AG20-18)&gt;18,18,0)),0)-IF((AG20&gt;0),IF(AG20&gt;18,0,18-AG20))</f>
        <v>0</v>
      </c>
      <c r="AH21" s="105">
        <f t="shared" ref="AH21" si="160">IF(8&lt;=AH20,IF((AH20-8)&lt;=8,AH20-8,IF((AH20-0)&gt;8,8,0)),0)</f>
        <v>0</v>
      </c>
      <c r="AI21" s="138"/>
      <c r="AJ21" s="138"/>
      <c r="AK21" s="141"/>
      <c r="AL21" s="141"/>
      <c r="AM21" s="144"/>
    </row>
    <row r="22" spans="1:39" ht="16.5" customHeight="1" thickTop="1" thickBot="1">
      <c r="A22" s="135" t="s">
        <v>18</v>
      </c>
      <c r="B22" s="135" t="str">
        <f>IFERROR(VLOOKUP('Liste des employer'!B9,Listeemployer[],16,FALSE),"")</f>
        <v>w w</v>
      </c>
      <c r="C22" s="131" t="s">
        <v>10</v>
      </c>
      <c r="D22" s="109"/>
      <c r="E22" s="110"/>
      <c r="F22" s="111"/>
      <c r="G22" s="109"/>
      <c r="H22" s="110"/>
      <c r="I22" s="110"/>
      <c r="J22" s="110"/>
      <c r="K22" s="110"/>
      <c r="L22" s="110"/>
      <c r="M22" s="111"/>
      <c r="N22" s="109"/>
      <c r="O22" s="110"/>
      <c r="P22" s="110"/>
      <c r="Q22" s="110"/>
      <c r="R22" s="110"/>
      <c r="S22" s="110"/>
      <c r="T22" s="111"/>
      <c r="U22" s="109"/>
      <c r="V22" s="110"/>
      <c r="W22" s="110"/>
      <c r="X22" s="110"/>
      <c r="Y22" s="110"/>
      <c r="Z22" s="110"/>
      <c r="AA22" s="111"/>
      <c r="AB22" s="109"/>
      <c r="AC22" s="110"/>
      <c r="AD22" s="110"/>
      <c r="AE22" s="110"/>
      <c r="AF22" s="110"/>
      <c r="AG22" s="110"/>
      <c r="AH22" s="97"/>
      <c r="AI22" s="136">
        <f>COUNTIF(Décembre!$D22:$AH22,CODE1)</f>
        <v>0</v>
      </c>
      <c r="AJ22" s="136"/>
      <c r="AK22" s="139">
        <f t="shared" ref="AK22" si="161">SUM(D24:AH24)-SUM(F24,M24,T24,AA24,AH24)</f>
        <v>0</v>
      </c>
      <c r="AL22" s="139">
        <f t="shared" ref="AL22" si="162">SUM(F24,M24,T24,AA24,AH24)</f>
        <v>0</v>
      </c>
      <c r="AM22" s="142">
        <f>COUNTIF(Novembre!$D22:$AH22,CODE2)</f>
        <v>0</v>
      </c>
    </row>
    <row r="23" spans="1:39" ht="16.5" customHeight="1" thickTop="1" thickBot="1">
      <c r="A23" s="135"/>
      <c r="B23" s="135"/>
      <c r="C23" s="131" t="s">
        <v>66</v>
      </c>
      <c r="D23" s="63"/>
      <c r="E23" s="56"/>
      <c r="F23" s="113"/>
      <c r="G23" s="63"/>
      <c r="H23" s="56"/>
      <c r="I23" s="56"/>
      <c r="J23" s="56"/>
      <c r="K23" s="56"/>
      <c r="L23" s="56"/>
      <c r="M23" s="113"/>
      <c r="N23" s="63"/>
      <c r="O23" s="56"/>
      <c r="P23" s="56"/>
      <c r="Q23" s="56"/>
      <c r="R23" s="56"/>
      <c r="S23" s="56"/>
      <c r="T23" s="113"/>
      <c r="U23" s="63"/>
      <c r="V23" s="56"/>
      <c r="W23" s="56"/>
      <c r="X23" s="56"/>
      <c r="Y23" s="56"/>
      <c r="Z23" s="56"/>
      <c r="AA23" s="113"/>
      <c r="AB23" s="63"/>
      <c r="AC23" s="56"/>
      <c r="AD23" s="56"/>
      <c r="AE23" s="56"/>
      <c r="AF23" s="56"/>
      <c r="AG23" s="56"/>
      <c r="AH23" s="96"/>
      <c r="AI23" s="137"/>
      <c r="AJ23" s="137"/>
      <c r="AK23" s="140"/>
      <c r="AL23" s="140"/>
      <c r="AM23" s="143"/>
    </row>
    <row r="24" spans="1:39" ht="16.5" customHeight="1" thickTop="1" thickBot="1">
      <c r="A24" s="57" t="s">
        <v>45</v>
      </c>
      <c r="B24" s="135"/>
      <c r="C24" s="131" t="s">
        <v>67</v>
      </c>
      <c r="D24" s="121">
        <f t="shared" ref="D24" si="163">IF(18&lt;=D23,IF((D23-18)&lt;=18,D23-18,IF((D23-18)&gt;18,18,0)),0)-IF((D23&gt;0),IF(D23&gt;18,0,18-D23))</f>
        <v>0</v>
      </c>
      <c r="E24" s="121">
        <f t="shared" ref="E24" si="164">IF(18&lt;=E23,IF((E23-18)&lt;=18,E23-18,IF((E23-18)&gt;18,18,0)),0)-IF((E23&gt;0),IF(E23&gt;18,0,18-E23))</f>
        <v>0</v>
      </c>
      <c r="F24" s="105">
        <f t="shared" ref="F24" si="165">IF(8&lt;=F23,IF((F23-8)&lt;=8,F23-8,IF((F23-0)&gt;8,8,0)),0)</f>
        <v>0</v>
      </c>
      <c r="G24" s="121">
        <f t="shared" ref="G24" si="166">IF(18&lt;=G23,IF((G23-18)&lt;=18,G23-18,IF((G23-18)&gt;18,18,0)),0)-IF((G23&gt;0),IF(G23&gt;18,0,18-G23))</f>
        <v>0</v>
      </c>
      <c r="H24" s="121">
        <f t="shared" ref="H24" si="167">IF(18&lt;=H23,IF((H23-18)&lt;=18,H23-18,IF((H23-18)&gt;18,18,0)),0)-IF((H23&gt;0),IF(H23&gt;18,0,18-H23))</f>
        <v>0</v>
      </c>
      <c r="I24" s="121">
        <f t="shared" ref="I24" si="168">IF(18&lt;=I23,IF((I23-18)&lt;=18,I23-18,IF((I23-18)&gt;18,18,0)),0)-IF((I23&gt;0),IF(I23&gt;18,0,18-I23))</f>
        <v>0</v>
      </c>
      <c r="J24" s="121">
        <f t="shared" ref="J24" si="169">IF(18&lt;=J23,IF((J23-18)&lt;=18,J23-18,IF((J23-18)&gt;18,18,0)),0)-IF((J23&gt;0),IF(J23&gt;18,0,18-J23))</f>
        <v>0</v>
      </c>
      <c r="K24" s="121">
        <f t="shared" ref="K24" si="170">IF(18&lt;=K23,IF((K23-18)&lt;=18,K23-18,IF((K23-18)&gt;18,18,0)),0)-IF((K23&gt;0),IF(K23&gt;18,0,18-K23))</f>
        <v>0</v>
      </c>
      <c r="L24" s="121">
        <f t="shared" ref="L24" si="171">IF(18&lt;=L23,IF((L23-18)&lt;=18,L23-18,IF((L23-18)&gt;18,18,0)),0)-IF((L23&gt;0),IF(L23&gt;18,0,18-L23))</f>
        <v>0</v>
      </c>
      <c r="M24" s="105">
        <f t="shared" ref="M24" si="172">IF(8&lt;=M23,IF((M23-8)&lt;=8,M23-8,IF((M23-0)&gt;8,8,0)),0)</f>
        <v>0</v>
      </c>
      <c r="N24" s="121">
        <f t="shared" ref="N24" si="173">IF(18&lt;=N23,IF((N23-18)&lt;=18,N23-18,IF((N23-18)&gt;18,18,0)),0)-IF((N23&gt;0),IF(N23&gt;18,0,18-N23))</f>
        <v>0</v>
      </c>
      <c r="O24" s="121">
        <f t="shared" ref="O24" si="174">IF(18&lt;=O23,IF((O23-18)&lt;=18,O23-18,IF((O23-18)&gt;18,18,0)),0)-IF((O23&gt;0),IF(O23&gt;18,0,18-O23))</f>
        <v>0</v>
      </c>
      <c r="P24" s="121">
        <f t="shared" ref="P24" si="175">IF(18&lt;=P23,IF((P23-18)&lt;=18,P23-18,IF((P23-18)&gt;18,18,0)),0)-IF((P23&gt;0),IF(P23&gt;18,0,18-P23))</f>
        <v>0</v>
      </c>
      <c r="Q24" s="121">
        <f t="shared" ref="Q24" si="176">IF(18&lt;=Q23,IF((Q23-18)&lt;=18,Q23-18,IF((Q23-18)&gt;18,18,0)),0)-IF((Q23&gt;0),IF(Q23&gt;18,0,18-Q23))</f>
        <v>0</v>
      </c>
      <c r="R24" s="121">
        <f t="shared" ref="R24" si="177">IF(18&lt;=R23,IF((R23-18)&lt;=18,R23-18,IF((R23-18)&gt;18,18,0)),0)-IF((R23&gt;0),IF(R23&gt;18,0,18-R23))</f>
        <v>0</v>
      </c>
      <c r="S24" s="121">
        <f t="shared" ref="S24" si="178">IF(18&lt;=S23,IF((S23-18)&lt;=18,S23-18,IF((S23-18)&gt;18,18,0)),0)-IF((S23&gt;0),IF(S23&gt;18,0,18-S23))</f>
        <v>0</v>
      </c>
      <c r="T24" s="105">
        <f t="shared" ref="T24" si="179">IF(8&lt;=T23,IF((T23-8)&lt;=8,T23-8,IF((T23-0)&gt;8,8,0)),0)</f>
        <v>0</v>
      </c>
      <c r="U24" s="121">
        <f t="shared" ref="U24" si="180">IF(18&lt;=U23,IF((U23-18)&lt;=18,U23-18,IF((U23-18)&gt;18,18,0)),0)-IF((U23&gt;0),IF(U23&gt;18,0,18-U23))</f>
        <v>0</v>
      </c>
      <c r="V24" s="121">
        <f t="shared" ref="V24" si="181">IF(18&lt;=V23,IF((V23-18)&lt;=18,V23-18,IF((V23-18)&gt;18,18,0)),0)-IF((V23&gt;0),IF(V23&gt;18,0,18-V23))</f>
        <v>0</v>
      </c>
      <c r="W24" s="121">
        <f t="shared" ref="W24" si="182">IF(18&lt;=W23,IF((W23-18)&lt;=18,W23-18,IF((W23-18)&gt;18,18,0)),0)-IF((W23&gt;0),IF(W23&gt;18,0,18-W23))</f>
        <v>0</v>
      </c>
      <c r="X24" s="121">
        <f t="shared" ref="X24" si="183">IF(18&lt;=X23,IF((X23-18)&lt;=18,X23-18,IF((X23-18)&gt;18,18,0)),0)-IF((X23&gt;0),IF(X23&gt;18,0,18-X23))</f>
        <v>0</v>
      </c>
      <c r="Y24" s="121">
        <f t="shared" ref="Y24" si="184">IF(18&lt;=Y23,IF((Y23-18)&lt;=18,Y23-18,IF((Y23-18)&gt;18,18,0)),0)-IF((Y23&gt;0),IF(Y23&gt;18,0,18-Y23))</f>
        <v>0</v>
      </c>
      <c r="Z24" s="121">
        <f t="shared" ref="Z24" si="185">IF(18&lt;=Z23,IF((Z23-18)&lt;=18,Z23-18,IF((Z23-18)&gt;18,18,0)),0)-IF((Z23&gt;0),IF(Z23&gt;18,0,18-Z23))</f>
        <v>0</v>
      </c>
      <c r="AA24" s="105">
        <f t="shared" ref="AA24" si="186">IF(8&lt;=AA23,IF((AA23-8)&lt;=8,AA23-8,IF((AA23-0)&gt;8,8,0)),0)</f>
        <v>0</v>
      </c>
      <c r="AB24" s="121">
        <f t="shared" ref="AB24" si="187">IF(18&lt;=AB23,IF((AB23-18)&lt;=18,AB23-18,IF((AB23-18)&gt;18,18,0)),0)-IF((AB23&gt;0),IF(AB23&gt;18,0,18-AB23))</f>
        <v>0</v>
      </c>
      <c r="AC24" s="121">
        <f t="shared" ref="AC24" si="188">IF(18&lt;=AC23,IF((AC23-18)&lt;=18,AC23-18,IF((AC23-18)&gt;18,18,0)),0)-IF((AC23&gt;0),IF(AC23&gt;18,0,18-AC23))</f>
        <v>0</v>
      </c>
      <c r="AD24" s="121">
        <f t="shared" ref="AD24" si="189">IF(18&lt;=AD23,IF((AD23-18)&lt;=18,AD23-18,IF((AD23-18)&gt;18,18,0)),0)-IF((AD23&gt;0),IF(AD23&gt;18,0,18-AD23))</f>
        <v>0</v>
      </c>
      <c r="AE24" s="121">
        <f t="shared" ref="AE24" si="190">IF(18&lt;=AE23,IF((AE23-18)&lt;=18,AE23-18,IF((AE23-18)&gt;18,18,0)),0)-IF((AE23&gt;0),IF(AE23&gt;18,0,18-AE23))</f>
        <v>0</v>
      </c>
      <c r="AF24" s="121">
        <f t="shared" ref="AF24" si="191">IF(18&lt;=AF23,IF((AF23-18)&lt;=18,AF23-18,IF((AF23-18)&gt;18,18,0)),0)-IF((AF23&gt;0),IF(AF23&gt;18,0,18-AF23))</f>
        <v>0</v>
      </c>
      <c r="AG24" s="121">
        <f t="shared" ref="AG24" si="192">IF(18&lt;=AG23,IF((AG23-18)&lt;=18,AG23-18,IF((AG23-18)&gt;18,18,0)),0)-IF((AG23&gt;0),IF(AG23&gt;18,0,18-AG23))</f>
        <v>0</v>
      </c>
      <c r="AH24" s="105">
        <f t="shared" ref="AH24" si="193">IF(8&lt;=AH23,IF((AH23-8)&lt;=8,AH23-8,IF((AH23-0)&gt;8,8,0)),0)</f>
        <v>0</v>
      </c>
      <c r="AI24" s="138"/>
      <c r="AJ24" s="138"/>
      <c r="AK24" s="141"/>
      <c r="AL24" s="141"/>
      <c r="AM24" s="144"/>
    </row>
    <row r="25" spans="1:39" ht="16.5" customHeight="1" thickTop="1" thickBot="1">
      <c r="A25" s="135" t="s">
        <v>19</v>
      </c>
      <c r="B25" s="135" t="str">
        <f>IFERROR(VLOOKUP('Liste des employer'!B10,Listeemployer[],16,FALSE),"")</f>
        <v>x x</v>
      </c>
      <c r="C25" s="131" t="s">
        <v>10</v>
      </c>
      <c r="D25" s="109"/>
      <c r="E25" s="110"/>
      <c r="F25" s="111"/>
      <c r="G25" s="109"/>
      <c r="H25" s="110"/>
      <c r="I25" s="110"/>
      <c r="J25" s="110"/>
      <c r="K25" s="110"/>
      <c r="L25" s="110"/>
      <c r="M25" s="111"/>
      <c r="N25" s="109"/>
      <c r="O25" s="110"/>
      <c r="P25" s="110"/>
      <c r="Q25" s="110"/>
      <c r="R25" s="110"/>
      <c r="S25" s="110"/>
      <c r="T25" s="111"/>
      <c r="U25" s="109"/>
      <c r="V25" s="110"/>
      <c r="W25" s="110"/>
      <c r="X25" s="110"/>
      <c r="Y25" s="110"/>
      <c r="Z25" s="110"/>
      <c r="AA25" s="111"/>
      <c r="AB25" s="109"/>
      <c r="AC25" s="110"/>
      <c r="AD25" s="110"/>
      <c r="AE25" s="110"/>
      <c r="AF25" s="110"/>
      <c r="AG25" s="110"/>
      <c r="AH25" s="97"/>
      <c r="AI25" s="136">
        <f>COUNTIF(Décembre!$D25:$AH25,CODE1)</f>
        <v>0</v>
      </c>
      <c r="AJ25" s="136"/>
      <c r="AK25" s="139">
        <f t="shared" ref="AK25" si="194">SUM(D27:AH27)-SUM(F27,M27,T27,AA27,AH27)</f>
        <v>0</v>
      </c>
      <c r="AL25" s="139">
        <f t="shared" ref="AL25" si="195">SUM(F27,M27,T27,AA27,AH27)</f>
        <v>0</v>
      </c>
      <c r="AM25" s="142">
        <f>COUNTIF(Novembre!$D25:$AH25,CODE2)</f>
        <v>0</v>
      </c>
    </row>
    <row r="26" spans="1:39" ht="16.5" customHeight="1" thickTop="1" thickBot="1">
      <c r="A26" s="135"/>
      <c r="B26" s="135"/>
      <c r="C26" s="131" t="s">
        <v>66</v>
      </c>
      <c r="D26" s="63"/>
      <c r="E26" s="56"/>
      <c r="F26" s="113"/>
      <c r="G26" s="63"/>
      <c r="H26" s="56"/>
      <c r="I26" s="56"/>
      <c r="J26" s="56"/>
      <c r="K26" s="56"/>
      <c r="L26" s="56"/>
      <c r="M26" s="113"/>
      <c r="N26" s="63"/>
      <c r="O26" s="56"/>
      <c r="P26" s="56"/>
      <c r="Q26" s="56"/>
      <c r="R26" s="56"/>
      <c r="S26" s="56"/>
      <c r="T26" s="113"/>
      <c r="U26" s="63"/>
      <c r="V26" s="56"/>
      <c r="W26" s="56"/>
      <c r="X26" s="56"/>
      <c r="Y26" s="56"/>
      <c r="Z26" s="56"/>
      <c r="AA26" s="113"/>
      <c r="AB26" s="63"/>
      <c r="AC26" s="56"/>
      <c r="AD26" s="56"/>
      <c r="AE26" s="56"/>
      <c r="AF26" s="56"/>
      <c r="AG26" s="56"/>
      <c r="AH26" s="96"/>
      <c r="AI26" s="137"/>
      <c r="AJ26" s="137"/>
      <c r="AK26" s="140"/>
      <c r="AL26" s="140"/>
      <c r="AM26" s="143"/>
    </row>
    <row r="27" spans="1:39" ht="16.5" customHeight="1" thickTop="1" thickBot="1">
      <c r="A27" s="57" t="s">
        <v>46</v>
      </c>
      <c r="B27" s="135"/>
      <c r="C27" s="131" t="s">
        <v>67</v>
      </c>
      <c r="D27" s="121">
        <f t="shared" ref="D27" si="196">IF(18&lt;=D26,IF((D26-18)&lt;=18,D26-18,IF((D26-18)&gt;18,18,0)),0)-IF((D26&gt;0),IF(D26&gt;18,0,18-D26))</f>
        <v>0</v>
      </c>
      <c r="E27" s="121">
        <f t="shared" ref="E27" si="197">IF(18&lt;=E26,IF((E26-18)&lt;=18,E26-18,IF((E26-18)&gt;18,18,0)),0)-IF((E26&gt;0),IF(E26&gt;18,0,18-E26))</f>
        <v>0</v>
      </c>
      <c r="F27" s="105">
        <f t="shared" ref="F27" si="198">IF(8&lt;=F26,IF((F26-8)&lt;=8,F26-8,IF((F26-0)&gt;8,8,0)),0)</f>
        <v>0</v>
      </c>
      <c r="G27" s="121">
        <f t="shared" ref="G27" si="199">IF(18&lt;=G26,IF((G26-18)&lt;=18,G26-18,IF((G26-18)&gt;18,18,0)),0)-IF((G26&gt;0),IF(G26&gt;18,0,18-G26))</f>
        <v>0</v>
      </c>
      <c r="H27" s="121">
        <f t="shared" ref="H27" si="200">IF(18&lt;=H26,IF((H26-18)&lt;=18,H26-18,IF((H26-18)&gt;18,18,0)),0)-IF((H26&gt;0),IF(H26&gt;18,0,18-H26))</f>
        <v>0</v>
      </c>
      <c r="I27" s="121">
        <f t="shared" ref="I27" si="201">IF(18&lt;=I26,IF((I26-18)&lt;=18,I26-18,IF((I26-18)&gt;18,18,0)),0)-IF((I26&gt;0),IF(I26&gt;18,0,18-I26))</f>
        <v>0</v>
      </c>
      <c r="J27" s="121">
        <f t="shared" ref="J27" si="202">IF(18&lt;=J26,IF((J26-18)&lt;=18,J26-18,IF((J26-18)&gt;18,18,0)),0)-IF((J26&gt;0),IF(J26&gt;18,0,18-J26))</f>
        <v>0</v>
      </c>
      <c r="K27" s="121">
        <f t="shared" ref="K27" si="203">IF(18&lt;=K26,IF((K26-18)&lt;=18,K26-18,IF((K26-18)&gt;18,18,0)),0)-IF((K26&gt;0),IF(K26&gt;18,0,18-K26))</f>
        <v>0</v>
      </c>
      <c r="L27" s="121">
        <f t="shared" ref="L27" si="204">IF(18&lt;=L26,IF((L26-18)&lt;=18,L26-18,IF((L26-18)&gt;18,18,0)),0)-IF((L26&gt;0),IF(L26&gt;18,0,18-L26))</f>
        <v>0</v>
      </c>
      <c r="M27" s="105">
        <f t="shared" ref="M27" si="205">IF(8&lt;=M26,IF((M26-8)&lt;=8,M26-8,IF((M26-0)&gt;8,8,0)),0)</f>
        <v>0</v>
      </c>
      <c r="N27" s="121">
        <f t="shared" ref="N27" si="206">IF(18&lt;=N26,IF((N26-18)&lt;=18,N26-18,IF((N26-18)&gt;18,18,0)),0)-IF((N26&gt;0),IF(N26&gt;18,0,18-N26))</f>
        <v>0</v>
      </c>
      <c r="O27" s="121">
        <f t="shared" ref="O27" si="207">IF(18&lt;=O26,IF((O26-18)&lt;=18,O26-18,IF((O26-18)&gt;18,18,0)),0)-IF((O26&gt;0),IF(O26&gt;18,0,18-O26))</f>
        <v>0</v>
      </c>
      <c r="P27" s="121">
        <f t="shared" ref="P27" si="208">IF(18&lt;=P26,IF((P26-18)&lt;=18,P26-18,IF((P26-18)&gt;18,18,0)),0)-IF((P26&gt;0),IF(P26&gt;18,0,18-P26))</f>
        <v>0</v>
      </c>
      <c r="Q27" s="121">
        <f t="shared" ref="Q27" si="209">IF(18&lt;=Q26,IF((Q26-18)&lt;=18,Q26-18,IF((Q26-18)&gt;18,18,0)),0)-IF((Q26&gt;0),IF(Q26&gt;18,0,18-Q26))</f>
        <v>0</v>
      </c>
      <c r="R27" s="121">
        <f t="shared" ref="R27" si="210">IF(18&lt;=R26,IF((R26-18)&lt;=18,R26-18,IF((R26-18)&gt;18,18,0)),0)-IF((R26&gt;0),IF(R26&gt;18,0,18-R26))</f>
        <v>0</v>
      </c>
      <c r="S27" s="121">
        <f t="shared" ref="S27" si="211">IF(18&lt;=S26,IF((S26-18)&lt;=18,S26-18,IF((S26-18)&gt;18,18,0)),0)-IF((S26&gt;0),IF(S26&gt;18,0,18-S26))</f>
        <v>0</v>
      </c>
      <c r="T27" s="105">
        <f t="shared" ref="T27" si="212">IF(8&lt;=T26,IF((T26-8)&lt;=8,T26-8,IF((T26-0)&gt;8,8,0)),0)</f>
        <v>0</v>
      </c>
      <c r="U27" s="121">
        <f t="shared" ref="U27" si="213">IF(18&lt;=U26,IF((U26-18)&lt;=18,U26-18,IF((U26-18)&gt;18,18,0)),0)-IF((U26&gt;0),IF(U26&gt;18,0,18-U26))</f>
        <v>0</v>
      </c>
      <c r="V27" s="121">
        <f t="shared" ref="V27" si="214">IF(18&lt;=V26,IF((V26-18)&lt;=18,V26-18,IF((V26-18)&gt;18,18,0)),0)-IF((V26&gt;0),IF(V26&gt;18,0,18-V26))</f>
        <v>0</v>
      </c>
      <c r="W27" s="121">
        <f t="shared" ref="W27" si="215">IF(18&lt;=W26,IF((W26-18)&lt;=18,W26-18,IF((W26-18)&gt;18,18,0)),0)-IF((W26&gt;0),IF(W26&gt;18,0,18-W26))</f>
        <v>0</v>
      </c>
      <c r="X27" s="121">
        <f t="shared" ref="X27" si="216">IF(18&lt;=X26,IF((X26-18)&lt;=18,X26-18,IF((X26-18)&gt;18,18,0)),0)-IF((X26&gt;0),IF(X26&gt;18,0,18-X26))</f>
        <v>0</v>
      </c>
      <c r="Y27" s="121">
        <f t="shared" ref="Y27" si="217">IF(18&lt;=Y26,IF((Y26-18)&lt;=18,Y26-18,IF((Y26-18)&gt;18,18,0)),0)-IF((Y26&gt;0),IF(Y26&gt;18,0,18-Y26))</f>
        <v>0</v>
      </c>
      <c r="Z27" s="121">
        <f t="shared" ref="Z27" si="218">IF(18&lt;=Z26,IF((Z26-18)&lt;=18,Z26-18,IF((Z26-18)&gt;18,18,0)),0)-IF((Z26&gt;0),IF(Z26&gt;18,0,18-Z26))</f>
        <v>0</v>
      </c>
      <c r="AA27" s="105">
        <f t="shared" ref="AA27" si="219">IF(8&lt;=AA26,IF((AA26-8)&lt;=8,AA26-8,IF((AA26-0)&gt;8,8,0)),0)</f>
        <v>0</v>
      </c>
      <c r="AB27" s="121">
        <f t="shared" ref="AB27" si="220">IF(18&lt;=AB26,IF((AB26-18)&lt;=18,AB26-18,IF((AB26-18)&gt;18,18,0)),0)-IF((AB26&gt;0),IF(AB26&gt;18,0,18-AB26))</f>
        <v>0</v>
      </c>
      <c r="AC27" s="121">
        <f t="shared" ref="AC27" si="221">IF(18&lt;=AC26,IF((AC26-18)&lt;=18,AC26-18,IF((AC26-18)&gt;18,18,0)),0)-IF((AC26&gt;0),IF(AC26&gt;18,0,18-AC26))</f>
        <v>0</v>
      </c>
      <c r="AD27" s="121">
        <f t="shared" ref="AD27" si="222">IF(18&lt;=AD26,IF((AD26-18)&lt;=18,AD26-18,IF((AD26-18)&gt;18,18,0)),0)-IF((AD26&gt;0),IF(AD26&gt;18,0,18-AD26))</f>
        <v>0</v>
      </c>
      <c r="AE27" s="121">
        <f t="shared" ref="AE27" si="223">IF(18&lt;=AE26,IF((AE26-18)&lt;=18,AE26-18,IF((AE26-18)&gt;18,18,0)),0)-IF((AE26&gt;0),IF(AE26&gt;18,0,18-AE26))</f>
        <v>0</v>
      </c>
      <c r="AF27" s="121">
        <f t="shared" ref="AF27" si="224">IF(18&lt;=AF26,IF((AF26-18)&lt;=18,AF26-18,IF((AF26-18)&gt;18,18,0)),0)-IF((AF26&gt;0),IF(AF26&gt;18,0,18-AF26))</f>
        <v>0</v>
      </c>
      <c r="AG27" s="121">
        <f t="shared" ref="AG27" si="225">IF(18&lt;=AG26,IF((AG26-18)&lt;=18,AG26-18,IF((AG26-18)&gt;18,18,0)),0)-IF((AG26&gt;0),IF(AG26&gt;18,0,18-AG26))</f>
        <v>0</v>
      </c>
      <c r="AH27" s="105">
        <f t="shared" ref="AH27" si="226">IF(8&lt;=AH26,IF((AH26-8)&lt;=8,AH26-8,IF((AH26-0)&gt;8,8,0)),0)</f>
        <v>0</v>
      </c>
      <c r="AI27" s="138"/>
      <c r="AJ27" s="138"/>
      <c r="AK27" s="141"/>
      <c r="AL27" s="141"/>
      <c r="AM27" s="144"/>
    </row>
    <row r="28" spans="1:39" ht="16.5" customHeight="1" thickTop="1" thickBot="1">
      <c r="A28" s="135" t="s">
        <v>20</v>
      </c>
      <c r="B28" s="135" t="str">
        <f>IFERROR(VLOOKUP('Liste des employer'!B11,Listeemployer[],16,FALSE),"")</f>
        <v>y y</v>
      </c>
      <c r="C28" s="131" t="s">
        <v>10</v>
      </c>
      <c r="D28" s="109"/>
      <c r="E28" s="110"/>
      <c r="F28" s="111"/>
      <c r="G28" s="109"/>
      <c r="H28" s="110"/>
      <c r="I28" s="110"/>
      <c r="J28" s="110"/>
      <c r="K28" s="110"/>
      <c r="L28" s="110"/>
      <c r="M28" s="111"/>
      <c r="N28" s="109"/>
      <c r="O28" s="110"/>
      <c r="P28" s="110"/>
      <c r="Q28" s="110"/>
      <c r="R28" s="110"/>
      <c r="S28" s="110"/>
      <c r="T28" s="111"/>
      <c r="U28" s="109"/>
      <c r="V28" s="110"/>
      <c r="W28" s="110"/>
      <c r="X28" s="110"/>
      <c r="Y28" s="110"/>
      <c r="Z28" s="110"/>
      <c r="AA28" s="111"/>
      <c r="AB28" s="109"/>
      <c r="AC28" s="110"/>
      <c r="AD28" s="110"/>
      <c r="AE28" s="110"/>
      <c r="AF28" s="110"/>
      <c r="AG28" s="110"/>
      <c r="AH28" s="97"/>
      <c r="AI28" s="136">
        <f>COUNTIF(Décembre!$D28:$AH28,CODE1)</f>
        <v>0</v>
      </c>
      <c r="AJ28" s="136"/>
      <c r="AK28" s="139">
        <f t="shared" ref="AK28" si="227">SUM(D30:AH30)-SUM(F30,M30,T30,AA30,AH30)</f>
        <v>0</v>
      </c>
      <c r="AL28" s="139">
        <f t="shared" ref="AL28" si="228">SUM(F30,M30,T30,AA30,AH30)</f>
        <v>0</v>
      </c>
      <c r="AM28" s="142">
        <f>COUNTIF(Novembre!$D28:$AH28,CODE2)</f>
        <v>0</v>
      </c>
    </row>
    <row r="29" spans="1:39" ht="16.5" customHeight="1" thickTop="1" thickBot="1">
      <c r="A29" s="135"/>
      <c r="B29" s="135"/>
      <c r="C29" s="131" t="s">
        <v>66</v>
      </c>
      <c r="D29" s="63"/>
      <c r="E29" s="56"/>
      <c r="F29" s="113"/>
      <c r="G29" s="63"/>
      <c r="H29" s="56"/>
      <c r="I29" s="56"/>
      <c r="J29" s="56"/>
      <c r="K29" s="56"/>
      <c r="L29" s="56"/>
      <c r="M29" s="113"/>
      <c r="N29" s="63"/>
      <c r="O29" s="56"/>
      <c r="P29" s="56"/>
      <c r="Q29" s="56"/>
      <c r="R29" s="56"/>
      <c r="S29" s="56"/>
      <c r="T29" s="113"/>
      <c r="U29" s="63"/>
      <c r="V29" s="56"/>
      <c r="W29" s="56"/>
      <c r="X29" s="56"/>
      <c r="Y29" s="56"/>
      <c r="Z29" s="56"/>
      <c r="AA29" s="113"/>
      <c r="AB29" s="63"/>
      <c r="AC29" s="56"/>
      <c r="AD29" s="56"/>
      <c r="AE29" s="56"/>
      <c r="AF29" s="56"/>
      <c r="AG29" s="56"/>
      <c r="AH29" s="96"/>
      <c r="AI29" s="137"/>
      <c r="AJ29" s="137"/>
      <c r="AK29" s="140"/>
      <c r="AL29" s="140"/>
      <c r="AM29" s="143"/>
    </row>
    <row r="30" spans="1:39" ht="16.5" customHeight="1" thickTop="1" thickBot="1">
      <c r="A30" s="57" t="s">
        <v>47</v>
      </c>
      <c r="B30" s="135"/>
      <c r="C30" s="131" t="s">
        <v>67</v>
      </c>
      <c r="D30" s="121">
        <f t="shared" ref="D30" si="229">IF(18&lt;=D29,IF((D29-18)&lt;=18,D29-18,IF((D29-18)&gt;18,18,0)),0)-IF((D29&gt;0),IF(D29&gt;18,0,18-D29))</f>
        <v>0</v>
      </c>
      <c r="E30" s="121">
        <f t="shared" ref="E30" si="230">IF(18&lt;=E29,IF((E29-18)&lt;=18,E29-18,IF((E29-18)&gt;18,18,0)),0)-IF((E29&gt;0),IF(E29&gt;18,0,18-E29))</f>
        <v>0</v>
      </c>
      <c r="F30" s="105">
        <f t="shared" ref="F30" si="231">IF(8&lt;=F29,IF((F29-8)&lt;=8,F29-8,IF((F29-0)&gt;8,8,0)),0)</f>
        <v>0</v>
      </c>
      <c r="G30" s="121">
        <f t="shared" ref="G30" si="232">IF(18&lt;=G29,IF((G29-18)&lt;=18,G29-18,IF((G29-18)&gt;18,18,0)),0)-IF((G29&gt;0),IF(G29&gt;18,0,18-G29))</f>
        <v>0</v>
      </c>
      <c r="H30" s="121">
        <f t="shared" ref="H30" si="233">IF(18&lt;=H29,IF((H29-18)&lt;=18,H29-18,IF((H29-18)&gt;18,18,0)),0)-IF((H29&gt;0),IF(H29&gt;18,0,18-H29))</f>
        <v>0</v>
      </c>
      <c r="I30" s="121">
        <f t="shared" ref="I30" si="234">IF(18&lt;=I29,IF((I29-18)&lt;=18,I29-18,IF((I29-18)&gt;18,18,0)),0)-IF((I29&gt;0),IF(I29&gt;18,0,18-I29))</f>
        <v>0</v>
      </c>
      <c r="J30" s="121">
        <f t="shared" ref="J30" si="235">IF(18&lt;=J29,IF((J29-18)&lt;=18,J29-18,IF((J29-18)&gt;18,18,0)),0)-IF((J29&gt;0),IF(J29&gt;18,0,18-J29))</f>
        <v>0</v>
      </c>
      <c r="K30" s="121">
        <f t="shared" ref="K30" si="236">IF(18&lt;=K29,IF((K29-18)&lt;=18,K29-18,IF((K29-18)&gt;18,18,0)),0)-IF((K29&gt;0),IF(K29&gt;18,0,18-K29))</f>
        <v>0</v>
      </c>
      <c r="L30" s="121">
        <f t="shared" ref="L30" si="237">IF(18&lt;=L29,IF((L29-18)&lt;=18,L29-18,IF((L29-18)&gt;18,18,0)),0)-IF((L29&gt;0),IF(L29&gt;18,0,18-L29))</f>
        <v>0</v>
      </c>
      <c r="M30" s="105">
        <f t="shared" ref="M30" si="238">IF(8&lt;=M29,IF((M29-8)&lt;=8,M29-8,IF((M29-0)&gt;8,8,0)),0)</f>
        <v>0</v>
      </c>
      <c r="N30" s="121">
        <f t="shared" ref="N30" si="239">IF(18&lt;=N29,IF((N29-18)&lt;=18,N29-18,IF((N29-18)&gt;18,18,0)),0)-IF((N29&gt;0),IF(N29&gt;18,0,18-N29))</f>
        <v>0</v>
      </c>
      <c r="O30" s="121">
        <f t="shared" ref="O30" si="240">IF(18&lt;=O29,IF((O29-18)&lt;=18,O29-18,IF((O29-18)&gt;18,18,0)),0)-IF((O29&gt;0),IF(O29&gt;18,0,18-O29))</f>
        <v>0</v>
      </c>
      <c r="P30" s="121">
        <f t="shared" ref="P30" si="241">IF(18&lt;=P29,IF((P29-18)&lt;=18,P29-18,IF((P29-18)&gt;18,18,0)),0)-IF((P29&gt;0),IF(P29&gt;18,0,18-P29))</f>
        <v>0</v>
      </c>
      <c r="Q30" s="121">
        <f t="shared" ref="Q30" si="242">IF(18&lt;=Q29,IF((Q29-18)&lt;=18,Q29-18,IF((Q29-18)&gt;18,18,0)),0)-IF((Q29&gt;0),IF(Q29&gt;18,0,18-Q29))</f>
        <v>0</v>
      </c>
      <c r="R30" s="121">
        <f t="shared" ref="R30" si="243">IF(18&lt;=R29,IF((R29-18)&lt;=18,R29-18,IF((R29-18)&gt;18,18,0)),0)-IF((R29&gt;0),IF(R29&gt;18,0,18-R29))</f>
        <v>0</v>
      </c>
      <c r="S30" s="121">
        <f t="shared" ref="S30" si="244">IF(18&lt;=S29,IF((S29-18)&lt;=18,S29-18,IF((S29-18)&gt;18,18,0)),0)-IF((S29&gt;0),IF(S29&gt;18,0,18-S29))</f>
        <v>0</v>
      </c>
      <c r="T30" s="105">
        <f t="shared" ref="T30" si="245">IF(8&lt;=T29,IF((T29-8)&lt;=8,T29-8,IF((T29-0)&gt;8,8,0)),0)</f>
        <v>0</v>
      </c>
      <c r="U30" s="121">
        <f t="shared" ref="U30" si="246">IF(18&lt;=U29,IF((U29-18)&lt;=18,U29-18,IF((U29-18)&gt;18,18,0)),0)-IF((U29&gt;0),IF(U29&gt;18,0,18-U29))</f>
        <v>0</v>
      </c>
      <c r="V30" s="121">
        <f t="shared" ref="V30" si="247">IF(18&lt;=V29,IF((V29-18)&lt;=18,V29-18,IF((V29-18)&gt;18,18,0)),0)-IF((V29&gt;0),IF(V29&gt;18,0,18-V29))</f>
        <v>0</v>
      </c>
      <c r="W30" s="121">
        <f t="shared" ref="W30" si="248">IF(18&lt;=W29,IF((W29-18)&lt;=18,W29-18,IF((W29-18)&gt;18,18,0)),0)-IF((W29&gt;0),IF(W29&gt;18,0,18-W29))</f>
        <v>0</v>
      </c>
      <c r="X30" s="121">
        <f t="shared" ref="X30" si="249">IF(18&lt;=X29,IF((X29-18)&lt;=18,X29-18,IF((X29-18)&gt;18,18,0)),0)-IF((X29&gt;0),IF(X29&gt;18,0,18-X29))</f>
        <v>0</v>
      </c>
      <c r="Y30" s="121">
        <f t="shared" ref="Y30" si="250">IF(18&lt;=Y29,IF((Y29-18)&lt;=18,Y29-18,IF((Y29-18)&gt;18,18,0)),0)-IF((Y29&gt;0),IF(Y29&gt;18,0,18-Y29))</f>
        <v>0</v>
      </c>
      <c r="Z30" s="121">
        <f t="shared" ref="Z30" si="251">IF(18&lt;=Z29,IF((Z29-18)&lt;=18,Z29-18,IF((Z29-18)&gt;18,18,0)),0)-IF((Z29&gt;0),IF(Z29&gt;18,0,18-Z29))</f>
        <v>0</v>
      </c>
      <c r="AA30" s="105">
        <f t="shared" ref="AA30" si="252">IF(8&lt;=AA29,IF((AA29-8)&lt;=8,AA29-8,IF((AA29-0)&gt;8,8,0)),0)</f>
        <v>0</v>
      </c>
      <c r="AB30" s="121">
        <f t="shared" ref="AB30" si="253">IF(18&lt;=AB29,IF((AB29-18)&lt;=18,AB29-18,IF((AB29-18)&gt;18,18,0)),0)-IF((AB29&gt;0),IF(AB29&gt;18,0,18-AB29))</f>
        <v>0</v>
      </c>
      <c r="AC30" s="121">
        <f t="shared" ref="AC30" si="254">IF(18&lt;=AC29,IF((AC29-18)&lt;=18,AC29-18,IF((AC29-18)&gt;18,18,0)),0)-IF((AC29&gt;0),IF(AC29&gt;18,0,18-AC29))</f>
        <v>0</v>
      </c>
      <c r="AD30" s="121">
        <f t="shared" ref="AD30" si="255">IF(18&lt;=AD29,IF((AD29-18)&lt;=18,AD29-18,IF((AD29-18)&gt;18,18,0)),0)-IF((AD29&gt;0),IF(AD29&gt;18,0,18-AD29))</f>
        <v>0</v>
      </c>
      <c r="AE30" s="121">
        <f t="shared" ref="AE30" si="256">IF(18&lt;=AE29,IF((AE29-18)&lt;=18,AE29-18,IF((AE29-18)&gt;18,18,0)),0)-IF((AE29&gt;0),IF(AE29&gt;18,0,18-AE29))</f>
        <v>0</v>
      </c>
      <c r="AF30" s="121">
        <f t="shared" ref="AF30" si="257">IF(18&lt;=AF29,IF((AF29-18)&lt;=18,AF29-18,IF((AF29-18)&gt;18,18,0)),0)-IF((AF29&gt;0),IF(AF29&gt;18,0,18-AF29))</f>
        <v>0</v>
      </c>
      <c r="AG30" s="121">
        <f t="shared" ref="AG30" si="258">IF(18&lt;=AG29,IF((AG29-18)&lt;=18,AG29-18,IF((AG29-18)&gt;18,18,0)),0)-IF((AG29&gt;0),IF(AG29&gt;18,0,18-AG29))</f>
        <v>0</v>
      </c>
      <c r="AH30" s="105">
        <f t="shared" ref="AH30" si="259">IF(8&lt;=AH29,IF((AH29-8)&lt;=8,AH29-8,IF((AH29-0)&gt;8,8,0)),0)</f>
        <v>0</v>
      </c>
      <c r="AI30" s="138"/>
      <c r="AJ30" s="138"/>
      <c r="AK30" s="141"/>
      <c r="AL30" s="141"/>
      <c r="AM30" s="144"/>
    </row>
    <row r="31" spans="1:39" ht="16.5" customHeight="1" thickTop="1" thickBot="1">
      <c r="A31" s="135" t="s">
        <v>21</v>
      </c>
      <c r="B31" s="135" t="str">
        <f>IFERROR(VLOOKUP('Liste des employer'!B12,Listeemployer[],16,FALSE),"")</f>
        <v>w w</v>
      </c>
      <c r="C31" s="131" t="s">
        <v>10</v>
      </c>
      <c r="D31" s="109"/>
      <c r="E31" s="110"/>
      <c r="F31" s="111"/>
      <c r="G31" s="109"/>
      <c r="H31" s="110"/>
      <c r="I31" s="110"/>
      <c r="J31" s="110"/>
      <c r="K31" s="110"/>
      <c r="L31" s="110"/>
      <c r="M31" s="111"/>
      <c r="N31" s="109"/>
      <c r="O31" s="110"/>
      <c r="P31" s="110"/>
      <c r="Q31" s="110"/>
      <c r="R31" s="110"/>
      <c r="S31" s="110"/>
      <c r="T31" s="111"/>
      <c r="U31" s="109"/>
      <c r="V31" s="110"/>
      <c r="W31" s="110"/>
      <c r="X31" s="110"/>
      <c r="Y31" s="110"/>
      <c r="Z31" s="110"/>
      <c r="AA31" s="111"/>
      <c r="AB31" s="109"/>
      <c r="AC31" s="110"/>
      <c r="AD31" s="110"/>
      <c r="AE31" s="110"/>
      <c r="AF31" s="110"/>
      <c r="AG31" s="110"/>
      <c r="AH31" s="97"/>
      <c r="AI31" s="136">
        <f>COUNTIF(Décembre!$D31:$AH31,CODE1)</f>
        <v>0</v>
      </c>
      <c r="AJ31" s="136"/>
      <c r="AK31" s="139">
        <f t="shared" ref="AK31" si="260">SUM(D33:AH33)-SUM(F33,M33,T33,AA33,AH33)</f>
        <v>0</v>
      </c>
      <c r="AL31" s="139">
        <f t="shared" ref="AL31" si="261">SUM(F33,M33,T33,AA33,AH33)</f>
        <v>0</v>
      </c>
      <c r="AM31" s="142">
        <f>COUNTIF(Novembre!$D31:$AH31,CODE2)</f>
        <v>0</v>
      </c>
    </row>
    <row r="32" spans="1:39" ht="16.5" customHeight="1" thickTop="1" thickBot="1">
      <c r="A32" s="135"/>
      <c r="B32" s="135"/>
      <c r="C32" s="131" t="s">
        <v>66</v>
      </c>
      <c r="D32" s="63"/>
      <c r="E32" s="56"/>
      <c r="F32" s="113"/>
      <c r="G32" s="63"/>
      <c r="H32" s="56"/>
      <c r="I32" s="56"/>
      <c r="J32" s="56"/>
      <c r="K32" s="56"/>
      <c r="L32" s="56"/>
      <c r="M32" s="113"/>
      <c r="N32" s="63"/>
      <c r="O32" s="56"/>
      <c r="P32" s="56"/>
      <c r="Q32" s="56"/>
      <c r="R32" s="56"/>
      <c r="S32" s="56"/>
      <c r="T32" s="113"/>
      <c r="U32" s="63"/>
      <c r="V32" s="56"/>
      <c r="W32" s="56"/>
      <c r="X32" s="56"/>
      <c r="Y32" s="56"/>
      <c r="Z32" s="56"/>
      <c r="AA32" s="113"/>
      <c r="AB32" s="63"/>
      <c r="AC32" s="56"/>
      <c r="AD32" s="56"/>
      <c r="AE32" s="56"/>
      <c r="AF32" s="56"/>
      <c r="AG32" s="56"/>
      <c r="AH32" s="96"/>
      <c r="AI32" s="137"/>
      <c r="AJ32" s="137"/>
      <c r="AK32" s="140"/>
      <c r="AL32" s="140"/>
      <c r="AM32" s="143"/>
    </row>
    <row r="33" spans="1:39" ht="16.5" customHeight="1" thickTop="1" thickBot="1">
      <c r="A33" s="57" t="s">
        <v>48</v>
      </c>
      <c r="B33" s="135"/>
      <c r="C33" s="131" t="s">
        <v>67</v>
      </c>
      <c r="D33" s="121">
        <f t="shared" ref="D33" si="262">IF(18&lt;=D32,IF((D32-18)&lt;=18,D32-18,IF((D32-18)&gt;18,18,0)),0)-IF((D32&gt;0),IF(D32&gt;18,0,18-D32))</f>
        <v>0</v>
      </c>
      <c r="E33" s="121">
        <f t="shared" ref="E33" si="263">IF(18&lt;=E32,IF((E32-18)&lt;=18,E32-18,IF((E32-18)&gt;18,18,0)),0)-IF((E32&gt;0),IF(E32&gt;18,0,18-E32))</f>
        <v>0</v>
      </c>
      <c r="F33" s="105">
        <f t="shared" ref="F33" si="264">IF(8&lt;=F32,IF((F32-8)&lt;=8,F32-8,IF((F32-0)&gt;8,8,0)),0)</f>
        <v>0</v>
      </c>
      <c r="G33" s="121">
        <f t="shared" ref="G33" si="265">IF(18&lt;=G32,IF((G32-18)&lt;=18,G32-18,IF((G32-18)&gt;18,18,0)),0)-IF((G32&gt;0),IF(G32&gt;18,0,18-G32))</f>
        <v>0</v>
      </c>
      <c r="H33" s="121">
        <f t="shared" ref="H33" si="266">IF(18&lt;=H32,IF((H32-18)&lt;=18,H32-18,IF((H32-18)&gt;18,18,0)),0)-IF((H32&gt;0),IF(H32&gt;18,0,18-H32))</f>
        <v>0</v>
      </c>
      <c r="I33" s="121">
        <f t="shared" ref="I33" si="267">IF(18&lt;=I32,IF((I32-18)&lt;=18,I32-18,IF((I32-18)&gt;18,18,0)),0)-IF((I32&gt;0),IF(I32&gt;18,0,18-I32))</f>
        <v>0</v>
      </c>
      <c r="J33" s="121">
        <f t="shared" ref="J33" si="268">IF(18&lt;=J32,IF((J32-18)&lt;=18,J32-18,IF((J32-18)&gt;18,18,0)),0)-IF((J32&gt;0),IF(J32&gt;18,0,18-J32))</f>
        <v>0</v>
      </c>
      <c r="K33" s="121">
        <f t="shared" ref="K33" si="269">IF(18&lt;=K32,IF((K32-18)&lt;=18,K32-18,IF((K32-18)&gt;18,18,0)),0)-IF((K32&gt;0),IF(K32&gt;18,0,18-K32))</f>
        <v>0</v>
      </c>
      <c r="L33" s="121">
        <f t="shared" ref="L33" si="270">IF(18&lt;=L32,IF((L32-18)&lt;=18,L32-18,IF((L32-18)&gt;18,18,0)),0)-IF((L32&gt;0),IF(L32&gt;18,0,18-L32))</f>
        <v>0</v>
      </c>
      <c r="M33" s="105">
        <f t="shared" ref="M33" si="271">IF(8&lt;=M32,IF((M32-8)&lt;=8,M32-8,IF((M32-0)&gt;8,8,0)),0)</f>
        <v>0</v>
      </c>
      <c r="N33" s="121">
        <f t="shared" ref="N33" si="272">IF(18&lt;=N32,IF((N32-18)&lt;=18,N32-18,IF((N32-18)&gt;18,18,0)),0)-IF((N32&gt;0),IF(N32&gt;18,0,18-N32))</f>
        <v>0</v>
      </c>
      <c r="O33" s="121">
        <f t="shared" ref="O33" si="273">IF(18&lt;=O32,IF((O32-18)&lt;=18,O32-18,IF((O32-18)&gt;18,18,0)),0)-IF((O32&gt;0),IF(O32&gt;18,0,18-O32))</f>
        <v>0</v>
      </c>
      <c r="P33" s="121">
        <f t="shared" ref="P33" si="274">IF(18&lt;=P32,IF((P32-18)&lt;=18,P32-18,IF((P32-18)&gt;18,18,0)),0)-IF((P32&gt;0),IF(P32&gt;18,0,18-P32))</f>
        <v>0</v>
      </c>
      <c r="Q33" s="121">
        <f t="shared" ref="Q33" si="275">IF(18&lt;=Q32,IF((Q32-18)&lt;=18,Q32-18,IF((Q32-18)&gt;18,18,0)),0)-IF((Q32&gt;0),IF(Q32&gt;18,0,18-Q32))</f>
        <v>0</v>
      </c>
      <c r="R33" s="121">
        <f t="shared" ref="R33" si="276">IF(18&lt;=R32,IF((R32-18)&lt;=18,R32-18,IF((R32-18)&gt;18,18,0)),0)-IF((R32&gt;0),IF(R32&gt;18,0,18-R32))</f>
        <v>0</v>
      </c>
      <c r="S33" s="121">
        <f t="shared" ref="S33" si="277">IF(18&lt;=S32,IF((S32-18)&lt;=18,S32-18,IF((S32-18)&gt;18,18,0)),0)-IF((S32&gt;0),IF(S32&gt;18,0,18-S32))</f>
        <v>0</v>
      </c>
      <c r="T33" s="105">
        <f t="shared" ref="T33" si="278">IF(8&lt;=T32,IF((T32-8)&lt;=8,T32-8,IF((T32-0)&gt;8,8,0)),0)</f>
        <v>0</v>
      </c>
      <c r="U33" s="121">
        <f t="shared" ref="U33" si="279">IF(18&lt;=U32,IF((U32-18)&lt;=18,U32-18,IF((U32-18)&gt;18,18,0)),0)-IF((U32&gt;0),IF(U32&gt;18,0,18-U32))</f>
        <v>0</v>
      </c>
      <c r="V33" s="121">
        <f t="shared" ref="V33" si="280">IF(18&lt;=V32,IF((V32-18)&lt;=18,V32-18,IF((V32-18)&gt;18,18,0)),0)-IF((V32&gt;0),IF(V32&gt;18,0,18-V32))</f>
        <v>0</v>
      </c>
      <c r="W33" s="121">
        <f t="shared" ref="W33" si="281">IF(18&lt;=W32,IF((W32-18)&lt;=18,W32-18,IF((W32-18)&gt;18,18,0)),0)-IF((W32&gt;0),IF(W32&gt;18,0,18-W32))</f>
        <v>0</v>
      </c>
      <c r="X33" s="121">
        <f t="shared" ref="X33" si="282">IF(18&lt;=X32,IF((X32-18)&lt;=18,X32-18,IF((X32-18)&gt;18,18,0)),0)-IF((X32&gt;0),IF(X32&gt;18,0,18-X32))</f>
        <v>0</v>
      </c>
      <c r="Y33" s="121">
        <f t="shared" ref="Y33" si="283">IF(18&lt;=Y32,IF((Y32-18)&lt;=18,Y32-18,IF((Y32-18)&gt;18,18,0)),0)-IF((Y32&gt;0),IF(Y32&gt;18,0,18-Y32))</f>
        <v>0</v>
      </c>
      <c r="Z33" s="121">
        <f t="shared" ref="Z33" si="284">IF(18&lt;=Z32,IF((Z32-18)&lt;=18,Z32-18,IF((Z32-18)&gt;18,18,0)),0)-IF((Z32&gt;0),IF(Z32&gt;18,0,18-Z32))</f>
        <v>0</v>
      </c>
      <c r="AA33" s="105">
        <f t="shared" ref="AA33" si="285">IF(8&lt;=AA32,IF((AA32-8)&lt;=8,AA32-8,IF((AA32-0)&gt;8,8,0)),0)</f>
        <v>0</v>
      </c>
      <c r="AB33" s="121">
        <f t="shared" ref="AB33" si="286">IF(18&lt;=AB32,IF((AB32-18)&lt;=18,AB32-18,IF((AB32-18)&gt;18,18,0)),0)-IF((AB32&gt;0),IF(AB32&gt;18,0,18-AB32))</f>
        <v>0</v>
      </c>
      <c r="AC33" s="121">
        <f t="shared" ref="AC33" si="287">IF(18&lt;=AC32,IF((AC32-18)&lt;=18,AC32-18,IF((AC32-18)&gt;18,18,0)),0)-IF((AC32&gt;0),IF(AC32&gt;18,0,18-AC32))</f>
        <v>0</v>
      </c>
      <c r="AD33" s="121">
        <f t="shared" ref="AD33" si="288">IF(18&lt;=AD32,IF((AD32-18)&lt;=18,AD32-18,IF((AD32-18)&gt;18,18,0)),0)-IF((AD32&gt;0),IF(AD32&gt;18,0,18-AD32))</f>
        <v>0</v>
      </c>
      <c r="AE33" s="121">
        <f t="shared" ref="AE33" si="289">IF(18&lt;=AE32,IF((AE32-18)&lt;=18,AE32-18,IF((AE32-18)&gt;18,18,0)),0)-IF((AE32&gt;0),IF(AE32&gt;18,0,18-AE32))</f>
        <v>0</v>
      </c>
      <c r="AF33" s="121">
        <f t="shared" ref="AF33" si="290">IF(18&lt;=AF32,IF((AF32-18)&lt;=18,AF32-18,IF((AF32-18)&gt;18,18,0)),0)-IF((AF32&gt;0),IF(AF32&gt;18,0,18-AF32))</f>
        <v>0</v>
      </c>
      <c r="AG33" s="121">
        <f t="shared" ref="AG33" si="291">IF(18&lt;=AG32,IF((AG32-18)&lt;=18,AG32-18,IF((AG32-18)&gt;18,18,0)),0)-IF((AG32&gt;0),IF(AG32&gt;18,0,18-AG32))</f>
        <v>0</v>
      </c>
      <c r="AH33" s="105">
        <f t="shared" ref="AH33" si="292">IF(8&lt;=AH32,IF((AH32-8)&lt;=8,AH32-8,IF((AH32-0)&gt;8,8,0)),0)</f>
        <v>0</v>
      </c>
      <c r="AI33" s="138"/>
      <c r="AJ33" s="138"/>
      <c r="AK33" s="141"/>
      <c r="AL33" s="141"/>
      <c r="AM33" s="144"/>
    </row>
    <row r="34" spans="1:39" ht="16.5" customHeight="1" thickTop="1" thickBot="1">
      <c r="A34" s="135" t="s">
        <v>22</v>
      </c>
      <c r="B34" s="135" t="str">
        <f>IFERROR(VLOOKUP('Liste des employer'!B13,Listeemployer[],16,FALSE),"")</f>
        <v>x x</v>
      </c>
      <c r="C34" s="131" t="s">
        <v>10</v>
      </c>
      <c r="D34" s="109"/>
      <c r="E34" s="110"/>
      <c r="F34" s="111"/>
      <c r="G34" s="109"/>
      <c r="H34" s="110"/>
      <c r="I34" s="110"/>
      <c r="J34" s="110"/>
      <c r="K34" s="110"/>
      <c r="L34" s="110"/>
      <c r="M34" s="111"/>
      <c r="N34" s="109"/>
      <c r="O34" s="110"/>
      <c r="P34" s="110"/>
      <c r="Q34" s="110"/>
      <c r="R34" s="110"/>
      <c r="S34" s="110"/>
      <c r="T34" s="111"/>
      <c r="U34" s="109"/>
      <c r="V34" s="110"/>
      <c r="W34" s="110"/>
      <c r="X34" s="110"/>
      <c r="Y34" s="110"/>
      <c r="Z34" s="110"/>
      <c r="AA34" s="111"/>
      <c r="AB34" s="109"/>
      <c r="AC34" s="110"/>
      <c r="AD34" s="110"/>
      <c r="AE34" s="110"/>
      <c r="AF34" s="110"/>
      <c r="AG34" s="110"/>
      <c r="AH34" s="97"/>
      <c r="AI34" s="136">
        <f>COUNTIF(Décembre!$D34:$AH34,CODE1)</f>
        <v>0</v>
      </c>
      <c r="AJ34" s="136"/>
      <c r="AK34" s="139">
        <f t="shared" ref="AK34" si="293">SUM(D36:AH36)-SUM(F36,M36,T36,AA36,AH36)</f>
        <v>0</v>
      </c>
      <c r="AL34" s="139">
        <f t="shared" ref="AL34" si="294">SUM(F36,M36,T36,AA36,AH36)</f>
        <v>0</v>
      </c>
      <c r="AM34" s="142">
        <f>COUNTIF(Novembre!$D34:$AH34,CODE2)</f>
        <v>0</v>
      </c>
    </row>
    <row r="35" spans="1:39" ht="16.5" customHeight="1" thickTop="1" thickBot="1">
      <c r="A35" s="135"/>
      <c r="B35" s="135"/>
      <c r="C35" s="131" t="s">
        <v>66</v>
      </c>
      <c r="D35" s="63"/>
      <c r="E35" s="56"/>
      <c r="F35" s="113"/>
      <c r="G35" s="63"/>
      <c r="H35" s="56"/>
      <c r="I35" s="56"/>
      <c r="J35" s="56"/>
      <c r="K35" s="56"/>
      <c r="L35" s="56"/>
      <c r="M35" s="113"/>
      <c r="N35" s="63"/>
      <c r="O35" s="56"/>
      <c r="P35" s="56"/>
      <c r="Q35" s="56"/>
      <c r="R35" s="56"/>
      <c r="S35" s="56"/>
      <c r="T35" s="113"/>
      <c r="U35" s="63"/>
      <c r="V35" s="56"/>
      <c r="W35" s="56"/>
      <c r="X35" s="56"/>
      <c r="Y35" s="56"/>
      <c r="Z35" s="56"/>
      <c r="AA35" s="113"/>
      <c r="AB35" s="63"/>
      <c r="AC35" s="56"/>
      <c r="AD35" s="56"/>
      <c r="AE35" s="56"/>
      <c r="AF35" s="56"/>
      <c r="AG35" s="56"/>
      <c r="AH35" s="96"/>
      <c r="AI35" s="137"/>
      <c r="AJ35" s="137"/>
      <c r="AK35" s="140"/>
      <c r="AL35" s="140"/>
      <c r="AM35" s="143"/>
    </row>
    <row r="36" spans="1:39" ht="16.5" customHeight="1" thickTop="1" thickBot="1">
      <c r="A36" s="57" t="s">
        <v>49</v>
      </c>
      <c r="B36" s="135"/>
      <c r="C36" s="131" t="s">
        <v>67</v>
      </c>
      <c r="D36" s="121">
        <f t="shared" ref="D36" si="295">IF(18&lt;=D35,IF((D35-18)&lt;=18,D35-18,IF((D35-18)&gt;18,18,0)),0)-IF((D35&gt;0),IF(D35&gt;18,0,18-D35))</f>
        <v>0</v>
      </c>
      <c r="E36" s="121">
        <f t="shared" ref="E36" si="296">IF(18&lt;=E35,IF((E35-18)&lt;=18,E35-18,IF((E35-18)&gt;18,18,0)),0)-IF((E35&gt;0),IF(E35&gt;18,0,18-E35))</f>
        <v>0</v>
      </c>
      <c r="F36" s="105">
        <f t="shared" ref="F36" si="297">IF(8&lt;=F35,IF((F35-8)&lt;=8,F35-8,IF((F35-0)&gt;8,8,0)),0)</f>
        <v>0</v>
      </c>
      <c r="G36" s="121">
        <f t="shared" ref="G36" si="298">IF(18&lt;=G35,IF((G35-18)&lt;=18,G35-18,IF((G35-18)&gt;18,18,0)),0)-IF((G35&gt;0),IF(G35&gt;18,0,18-G35))</f>
        <v>0</v>
      </c>
      <c r="H36" s="121">
        <f t="shared" ref="H36" si="299">IF(18&lt;=H35,IF((H35-18)&lt;=18,H35-18,IF((H35-18)&gt;18,18,0)),0)-IF((H35&gt;0),IF(H35&gt;18,0,18-H35))</f>
        <v>0</v>
      </c>
      <c r="I36" s="121">
        <f t="shared" ref="I36" si="300">IF(18&lt;=I35,IF((I35-18)&lt;=18,I35-18,IF((I35-18)&gt;18,18,0)),0)-IF((I35&gt;0),IF(I35&gt;18,0,18-I35))</f>
        <v>0</v>
      </c>
      <c r="J36" s="121">
        <f t="shared" ref="J36" si="301">IF(18&lt;=J35,IF((J35-18)&lt;=18,J35-18,IF((J35-18)&gt;18,18,0)),0)-IF((J35&gt;0),IF(J35&gt;18,0,18-J35))</f>
        <v>0</v>
      </c>
      <c r="K36" s="121">
        <f t="shared" ref="K36" si="302">IF(18&lt;=K35,IF((K35-18)&lt;=18,K35-18,IF((K35-18)&gt;18,18,0)),0)-IF((K35&gt;0),IF(K35&gt;18,0,18-K35))</f>
        <v>0</v>
      </c>
      <c r="L36" s="121">
        <f t="shared" ref="L36" si="303">IF(18&lt;=L35,IF((L35-18)&lt;=18,L35-18,IF((L35-18)&gt;18,18,0)),0)-IF((L35&gt;0),IF(L35&gt;18,0,18-L35))</f>
        <v>0</v>
      </c>
      <c r="M36" s="105">
        <f t="shared" ref="M36" si="304">IF(8&lt;=M35,IF((M35-8)&lt;=8,M35-8,IF((M35-0)&gt;8,8,0)),0)</f>
        <v>0</v>
      </c>
      <c r="N36" s="121">
        <f t="shared" ref="N36" si="305">IF(18&lt;=N35,IF((N35-18)&lt;=18,N35-18,IF((N35-18)&gt;18,18,0)),0)-IF((N35&gt;0),IF(N35&gt;18,0,18-N35))</f>
        <v>0</v>
      </c>
      <c r="O36" s="121">
        <f t="shared" ref="O36" si="306">IF(18&lt;=O35,IF((O35-18)&lt;=18,O35-18,IF((O35-18)&gt;18,18,0)),0)-IF((O35&gt;0),IF(O35&gt;18,0,18-O35))</f>
        <v>0</v>
      </c>
      <c r="P36" s="121">
        <f t="shared" ref="P36" si="307">IF(18&lt;=P35,IF((P35-18)&lt;=18,P35-18,IF((P35-18)&gt;18,18,0)),0)-IF((P35&gt;0),IF(P35&gt;18,0,18-P35))</f>
        <v>0</v>
      </c>
      <c r="Q36" s="121">
        <f t="shared" ref="Q36" si="308">IF(18&lt;=Q35,IF((Q35-18)&lt;=18,Q35-18,IF((Q35-18)&gt;18,18,0)),0)-IF((Q35&gt;0),IF(Q35&gt;18,0,18-Q35))</f>
        <v>0</v>
      </c>
      <c r="R36" s="121">
        <f t="shared" ref="R36" si="309">IF(18&lt;=R35,IF((R35-18)&lt;=18,R35-18,IF((R35-18)&gt;18,18,0)),0)-IF((R35&gt;0),IF(R35&gt;18,0,18-R35))</f>
        <v>0</v>
      </c>
      <c r="S36" s="121">
        <f t="shared" ref="S36" si="310">IF(18&lt;=S35,IF((S35-18)&lt;=18,S35-18,IF((S35-18)&gt;18,18,0)),0)-IF((S35&gt;0),IF(S35&gt;18,0,18-S35))</f>
        <v>0</v>
      </c>
      <c r="T36" s="105">
        <f t="shared" ref="T36" si="311">IF(8&lt;=T35,IF((T35-8)&lt;=8,T35-8,IF((T35-0)&gt;8,8,0)),0)</f>
        <v>0</v>
      </c>
      <c r="U36" s="121">
        <f t="shared" ref="U36" si="312">IF(18&lt;=U35,IF((U35-18)&lt;=18,U35-18,IF((U35-18)&gt;18,18,0)),0)-IF((U35&gt;0),IF(U35&gt;18,0,18-U35))</f>
        <v>0</v>
      </c>
      <c r="V36" s="121">
        <f t="shared" ref="V36" si="313">IF(18&lt;=V35,IF((V35-18)&lt;=18,V35-18,IF((V35-18)&gt;18,18,0)),0)-IF((V35&gt;0),IF(V35&gt;18,0,18-V35))</f>
        <v>0</v>
      </c>
      <c r="W36" s="121">
        <f t="shared" ref="W36" si="314">IF(18&lt;=W35,IF((W35-18)&lt;=18,W35-18,IF((W35-18)&gt;18,18,0)),0)-IF((W35&gt;0),IF(W35&gt;18,0,18-W35))</f>
        <v>0</v>
      </c>
      <c r="X36" s="121">
        <f t="shared" ref="X36" si="315">IF(18&lt;=X35,IF((X35-18)&lt;=18,X35-18,IF((X35-18)&gt;18,18,0)),0)-IF((X35&gt;0),IF(X35&gt;18,0,18-X35))</f>
        <v>0</v>
      </c>
      <c r="Y36" s="121">
        <f t="shared" ref="Y36" si="316">IF(18&lt;=Y35,IF((Y35-18)&lt;=18,Y35-18,IF((Y35-18)&gt;18,18,0)),0)-IF((Y35&gt;0),IF(Y35&gt;18,0,18-Y35))</f>
        <v>0</v>
      </c>
      <c r="Z36" s="121">
        <f t="shared" ref="Z36" si="317">IF(18&lt;=Z35,IF((Z35-18)&lt;=18,Z35-18,IF((Z35-18)&gt;18,18,0)),0)-IF((Z35&gt;0),IF(Z35&gt;18,0,18-Z35))</f>
        <v>0</v>
      </c>
      <c r="AA36" s="105">
        <f t="shared" ref="AA36" si="318">IF(8&lt;=AA35,IF((AA35-8)&lt;=8,AA35-8,IF((AA35-0)&gt;8,8,0)),0)</f>
        <v>0</v>
      </c>
      <c r="AB36" s="121">
        <f t="shared" ref="AB36" si="319">IF(18&lt;=AB35,IF((AB35-18)&lt;=18,AB35-18,IF((AB35-18)&gt;18,18,0)),0)-IF((AB35&gt;0),IF(AB35&gt;18,0,18-AB35))</f>
        <v>0</v>
      </c>
      <c r="AC36" s="121">
        <f t="shared" ref="AC36" si="320">IF(18&lt;=AC35,IF((AC35-18)&lt;=18,AC35-18,IF((AC35-18)&gt;18,18,0)),0)-IF((AC35&gt;0),IF(AC35&gt;18,0,18-AC35))</f>
        <v>0</v>
      </c>
      <c r="AD36" s="121">
        <f t="shared" ref="AD36" si="321">IF(18&lt;=AD35,IF((AD35-18)&lt;=18,AD35-18,IF((AD35-18)&gt;18,18,0)),0)-IF((AD35&gt;0),IF(AD35&gt;18,0,18-AD35))</f>
        <v>0</v>
      </c>
      <c r="AE36" s="121">
        <f t="shared" ref="AE36" si="322">IF(18&lt;=AE35,IF((AE35-18)&lt;=18,AE35-18,IF((AE35-18)&gt;18,18,0)),0)-IF((AE35&gt;0),IF(AE35&gt;18,0,18-AE35))</f>
        <v>0</v>
      </c>
      <c r="AF36" s="121">
        <f t="shared" ref="AF36" si="323">IF(18&lt;=AF35,IF((AF35-18)&lt;=18,AF35-18,IF((AF35-18)&gt;18,18,0)),0)-IF((AF35&gt;0),IF(AF35&gt;18,0,18-AF35))</f>
        <v>0</v>
      </c>
      <c r="AG36" s="121">
        <f t="shared" ref="AG36" si="324">IF(18&lt;=AG35,IF((AG35-18)&lt;=18,AG35-18,IF((AG35-18)&gt;18,18,0)),0)-IF((AG35&gt;0),IF(AG35&gt;18,0,18-AG35))</f>
        <v>0</v>
      </c>
      <c r="AH36" s="105">
        <f t="shared" ref="AH36" si="325">IF(8&lt;=AH35,IF((AH35-8)&lt;=8,AH35-8,IF((AH35-0)&gt;8,8,0)),0)</f>
        <v>0</v>
      </c>
      <c r="AI36" s="138"/>
      <c r="AJ36" s="138"/>
      <c r="AK36" s="141"/>
      <c r="AL36" s="141"/>
      <c r="AM36" s="144"/>
    </row>
    <row r="37" spans="1:39" ht="16.5" customHeight="1" thickTop="1" thickBot="1">
      <c r="A37" s="135" t="s">
        <v>23</v>
      </c>
      <c r="B37" s="135" t="str">
        <f>IFERROR(VLOOKUP('Liste des employer'!B14,Listeemployer[],16,FALSE),"")</f>
        <v>y y</v>
      </c>
      <c r="C37" s="131" t="s">
        <v>10</v>
      </c>
      <c r="D37" s="109"/>
      <c r="E37" s="110"/>
      <c r="F37" s="111"/>
      <c r="G37" s="109"/>
      <c r="H37" s="110"/>
      <c r="I37" s="110"/>
      <c r="J37" s="110"/>
      <c r="K37" s="110"/>
      <c r="L37" s="110"/>
      <c r="M37" s="111"/>
      <c r="N37" s="109"/>
      <c r="O37" s="110"/>
      <c r="P37" s="110"/>
      <c r="Q37" s="110"/>
      <c r="R37" s="110"/>
      <c r="S37" s="110"/>
      <c r="T37" s="111"/>
      <c r="U37" s="109"/>
      <c r="V37" s="110"/>
      <c r="W37" s="110"/>
      <c r="X37" s="110"/>
      <c r="Y37" s="110"/>
      <c r="Z37" s="110"/>
      <c r="AA37" s="111"/>
      <c r="AB37" s="109"/>
      <c r="AC37" s="110"/>
      <c r="AD37" s="110"/>
      <c r="AE37" s="110"/>
      <c r="AF37" s="110"/>
      <c r="AG37" s="110"/>
      <c r="AH37" s="97"/>
      <c r="AI37" s="136">
        <f>COUNTIF(Décembre!$D37:$AH37,CODE1)</f>
        <v>0</v>
      </c>
      <c r="AJ37" s="136"/>
      <c r="AK37" s="139">
        <f t="shared" ref="AK37" si="326">SUM(D39:AH39)-SUM(F39,M39,T39,AA39,AH39)</f>
        <v>0</v>
      </c>
      <c r="AL37" s="139">
        <f t="shared" ref="AL37" si="327">SUM(F39,M39,T39,AA39,AH39)</f>
        <v>0</v>
      </c>
      <c r="AM37" s="142">
        <f>COUNTIF(Novembre!$D37:$AH37,CODE2)</f>
        <v>0</v>
      </c>
    </row>
    <row r="38" spans="1:39" ht="16.5" customHeight="1" thickTop="1" thickBot="1">
      <c r="A38" s="135"/>
      <c r="B38" s="135"/>
      <c r="C38" s="131" t="s">
        <v>66</v>
      </c>
      <c r="D38" s="63"/>
      <c r="E38" s="56"/>
      <c r="F38" s="113"/>
      <c r="G38" s="63"/>
      <c r="H38" s="56"/>
      <c r="I38" s="56"/>
      <c r="J38" s="56"/>
      <c r="K38" s="56"/>
      <c r="L38" s="56"/>
      <c r="M38" s="113"/>
      <c r="N38" s="63"/>
      <c r="O38" s="56"/>
      <c r="P38" s="56"/>
      <c r="Q38" s="56"/>
      <c r="R38" s="56"/>
      <c r="S38" s="56"/>
      <c r="T38" s="113"/>
      <c r="U38" s="63"/>
      <c r="V38" s="56"/>
      <c r="W38" s="56"/>
      <c r="X38" s="56"/>
      <c r="Y38" s="56"/>
      <c r="Z38" s="56"/>
      <c r="AA38" s="113"/>
      <c r="AB38" s="63"/>
      <c r="AC38" s="56"/>
      <c r="AD38" s="56"/>
      <c r="AE38" s="56"/>
      <c r="AF38" s="56"/>
      <c r="AG38" s="56"/>
      <c r="AH38" s="96"/>
      <c r="AI38" s="137"/>
      <c r="AJ38" s="137"/>
      <c r="AK38" s="140"/>
      <c r="AL38" s="140"/>
      <c r="AM38" s="143"/>
    </row>
    <row r="39" spans="1:39" ht="16.5" customHeight="1" thickTop="1" thickBot="1">
      <c r="A39" s="57" t="s">
        <v>50</v>
      </c>
      <c r="B39" s="135"/>
      <c r="C39" s="131" t="s">
        <v>67</v>
      </c>
      <c r="D39" s="121">
        <f t="shared" ref="D39" si="328">IF(18&lt;=D38,IF((D38-18)&lt;=18,D38-18,IF((D38-18)&gt;18,18,0)),0)-IF((D38&gt;0),IF(D38&gt;18,0,18-D38))</f>
        <v>0</v>
      </c>
      <c r="E39" s="121">
        <f t="shared" ref="E39" si="329">IF(18&lt;=E38,IF((E38-18)&lt;=18,E38-18,IF((E38-18)&gt;18,18,0)),0)-IF((E38&gt;0),IF(E38&gt;18,0,18-E38))</f>
        <v>0</v>
      </c>
      <c r="F39" s="105">
        <f t="shared" ref="F39" si="330">IF(8&lt;=F38,IF((F38-8)&lt;=8,F38-8,IF((F38-0)&gt;8,8,0)),0)</f>
        <v>0</v>
      </c>
      <c r="G39" s="121">
        <f t="shared" ref="G39" si="331">IF(18&lt;=G38,IF((G38-18)&lt;=18,G38-18,IF((G38-18)&gt;18,18,0)),0)-IF((G38&gt;0),IF(G38&gt;18,0,18-G38))</f>
        <v>0</v>
      </c>
      <c r="H39" s="121">
        <f t="shared" ref="H39" si="332">IF(18&lt;=H38,IF((H38-18)&lt;=18,H38-18,IF((H38-18)&gt;18,18,0)),0)-IF((H38&gt;0),IF(H38&gt;18,0,18-H38))</f>
        <v>0</v>
      </c>
      <c r="I39" s="121">
        <f t="shared" ref="I39" si="333">IF(18&lt;=I38,IF((I38-18)&lt;=18,I38-18,IF((I38-18)&gt;18,18,0)),0)-IF((I38&gt;0),IF(I38&gt;18,0,18-I38))</f>
        <v>0</v>
      </c>
      <c r="J39" s="121">
        <f t="shared" ref="J39" si="334">IF(18&lt;=J38,IF((J38-18)&lt;=18,J38-18,IF((J38-18)&gt;18,18,0)),0)-IF((J38&gt;0),IF(J38&gt;18,0,18-J38))</f>
        <v>0</v>
      </c>
      <c r="K39" s="121">
        <f t="shared" ref="K39" si="335">IF(18&lt;=K38,IF((K38-18)&lt;=18,K38-18,IF((K38-18)&gt;18,18,0)),0)-IF((K38&gt;0),IF(K38&gt;18,0,18-K38))</f>
        <v>0</v>
      </c>
      <c r="L39" s="121">
        <f t="shared" ref="L39" si="336">IF(18&lt;=L38,IF((L38-18)&lt;=18,L38-18,IF((L38-18)&gt;18,18,0)),0)-IF((L38&gt;0),IF(L38&gt;18,0,18-L38))</f>
        <v>0</v>
      </c>
      <c r="M39" s="105">
        <f t="shared" ref="M39" si="337">IF(8&lt;=M38,IF((M38-8)&lt;=8,M38-8,IF((M38-0)&gt;8,8,0)),0)</f>
        <v>0</v>
      </c>
      <c r="N39" s="121">
        <f t="shared" ref="N39" si="338">IF(18&lt;=N38,IF((N38-18)&lt;=18,N38-18,IF((N38-18)&gt;18,18,0)),0)-IF((N38&gt;0),IF(N38&gt;18,0,18-N38))</f>
        <v>0</v>
      </c>
      <c r="O39" s="121">
        <f t="shared" ref="O39" si="339">IF(18&lt;=O38,IF((O38-18)&lt;=18,O38-18,IF((O38-18)&gt;18,18,0)),0)-IF((O38&gt;0),IF(O38&gt;18,0,18-O38))</f>
        <v>0</v>
      </c>
      <c r="P39" s="121">
        <f t="shared" ref="P39" si="340">IF(18&lt;=P38,IF((P38-18)&lt;=18,P38-18,IF((P38-18)&gt;18,18,0)),0)-IF((P38&gt;0),IF(P38&gt;18,0,18-P38))</f>
        <v>0</v>
      </c>
      <c r="Q39" s="121">
        <f t="shared" ref="Q39" si="341">IF(18&lt;=Q38,IF((Q38-18)&lt;=18,Q38-18,IF((Q38-18)&gt;18,18,0)),0)-IF((Q38&gt;0),IF(Q38&gt;18,0,18-Q38))</f>
        <v>0</v>
      </c>
      <c r="R39" s="121">
        <f t="shared" ref="R39" si="342">IF(18&lt;=R38,IF((R38-18)&lt;=18,R38-18,IF((R38-18)&gt;18,18,0)),0)-IF((R38&gt;0),IF(R38&gt;18,0,18-R38))</f>
        <v>0</v>
      </c>
      <c r="S39" s="121">
        <f t="shared" ref="S39" si="343">IF(18&lt;=S38,IF((S38-18)&lt;=18,S38-18,IF((S38-18)&gt;18,18,0)),0)-IF((S38&gt;0),IF(S38&gt;18,0,18-S38))</f>
        <v>0</v>
      </c>
      <c r="T39" s="105">
        <f t="shared" ref="T39" si="344">IF(8&lt;=T38,IF((T38-8)&lt;=8,T38-8,IF((T38-0)&gt;8,8,0)),0)</f>
        <v>0</v>
      </c>
      <c r="U39" s="121">
        <f t="shared" ref="U39" si="345">IF(18&lt;=U38,IF((U38-18)&lt;=18,U38-18,IF((U38-18)&gt;18,18,0)),0)-IF((U38&gt;0),IF(U38&gt;18,0,18-U38))</f>
        <v>0</v>
      </c>
      <c r="V39" s="121">
        <f t="shared" ref="V39" si="346">IF(18&lt;=V38,IF((V38-18)&lt;=18,V38-18,IF((V38-18)&gt;18,18,0)),0)-IF((V38&gt;0),IF(V38&gt;18,0,18-V38))</f>
        <v>0</v>
      </c>
      <c r="W39" s="121">
        <f t="shared" ref="W39" si="347">IF(18&lt;=W38,IF((W38-18)&lt;=18,W38-18,IF((W38-18)&gt;18,18,0)),0)-IF((W38&gt;0),IF(W38&gt;18,0,18-W38))</f>
        <v>0</v>
      </c>
      <c r="X39" s="121">
        <f t="shared" ref="X39" si="348">IF(18&lt;=X38,IF((X38-18)&lt;=18,X38-18,IF((X38-18)&gt;18,18,0)),0)-IF((X38&gt;0),IF(X38&gt;18,0,18-X38))</f>
        <v>0</v>
      </c>
      <c r="Y39" s="121">
        <f t="shared" ref="Y39" si="349">IF(18&lt;=Y38,IF((Y38-18)&lt;=18,Y38-18,IF((Y38-18)&gt;18,18,0)),0)-IF((Y38&gt;0),IF(Y38&gt;18,0,18-Y38))</f>
        <v>0</v>
      </c>
      <c r="Z39" s="121">
        <f t="shared" ref="Z39" si="350">IF(18&lt;=Z38,IF((Z38-18)&lt;=18,Z38-18,IF((Z38-18)&gt;18,18,0)),0)-IF((Z38&gt;0),IF(Z38&gt;18,0,18-Z38))</f>
        <v>0</v>
      </c>
      <c r="AA39" s="105">
        <f t="shared" ref="AA39" si="351">IF(8&lt;=AA38,IF((AA38-8)&lt;=8,AA38-8,IF((AA38-0)&gt;8,8,0)),0)</f>
        <v>0</v>
      </c>
      <c r="AB39" s="121">
        <f t="shared" ref="AB39" si="352">IF(18&lt;=AB38,IF((AB38-18)&lt;=18,AB38-18,IF((AB38-18)&gt;18,18,0)),0)-IF((AB38&gt;0),IF(AB38&gt;18,0,18-AB38))</f>
        <v>0</v>
      </c>
      <c r="AC39" s="121">
        <f t="shared" ref="AC39" si="353">IF(18&lt;=AC38,IF((AC38-18)&lt;=18,AC38-18,IF((AC38-18)&gt;18,18,0)),0)-IF((AC38&gt;0),IF(AC38&gt;18,0,18-AC38))</f>
        <v>0</v>
      </c>
      <c r="AD39" s="121">
        <f t="shared" ref="AD39" si="354">IF(18&lt;=AD38,IF((AD38-18)&lt;=18,AD38-18,IF((AD38-18)&gt;18,18,0)),0)-IF((AD38&gt;0),IF(AD38&gt;18,0,18-AD38))</f>
        <v>0</v>
      </c>
      <c r="AE39" s="121">
        <f t="shared" ref="AE39" si="355">IF(18&lt;=AE38,IF((AE38-18)&lt;=18,AE38-18,IF((AE38-18)&gt;18,18,0)),0)-IF((AE38&gt;0),IF(AE38&gt;18,0,18-AE38))</f>
        <v>0</v>
      </c>
      <c r="AF39" s="121">
        <f t="shared" ref="AF39" si="356">IF(18&lt;=AF38,IF((AF38-18)&lt;=18,AF38-18,IF((AF38-18)&gt;18,18,0)),0)-IF((AF38&gt;0),IF(AF38&gt;18,0,18-AF38))</f>
        <v>0</v>
      </c>
      <c r="AG39" s="121">
        <f t="shared" ref="AG39" si="357">IF(18&lt;=AG38,IF((AG38-18)&lt;=18,AG38-18,IF((AG38-18)&gt;18,18,0)),0)-IF((AG38&gt;0),IF(AG38&gt;18,0,18-AG38))</f>
        <v>0</v>
      </c>
      <c r="AH39" s="105">
        <f t="shared" ref="AH39" si="358">IF(8&lt;=AH38,IF((AH38-8)&lt;=8,AH38-8,IF((AH38-0)&gt;8,8,0)),0)</f>
        <v>0</v>
      </c>
      <c r="AI39" s="138"/>
      <c r="AJ39" s="138"/>
      <c r="AK39" s="141"/>
      <c r="AL39" s="141"/>
      <c r="AM39" s="144"/>
    </row>
    <row r="40" spans="1:39" ht="16.5" customHeight="1" thickTop="1" thickBot="1">
      <c r="A40" s="135" t="s">
        <v>68</v>
      </c>
      <c r="B40" s="135" t="str">
        <f>IFERROR(VLOOKUP('Liste des employer'!B15,Listeemployer[],16,FALSE),"")</f>
        <v>w w</v>
      </c>
      <c r="C40" s="131" t="s">
        <v>10</v>
      </c>
      <c r="D40" s="109"/>
      <c r="E40" s="110"/>
      <c r="F40" s="111"/>
      <c r="G40" s="109"/>
      <c r="H40" s="110"/>
      <c r="I40" s="110"/>
      <c r="J40" s="110"/>
      <c r="K40" s="110"/>
      <c r="L40" s="110"/>
      <c r="M40" s="111"/>
      <c r="N40" s="109"/>
      <c r="O40" s="110"/>
      <c r="P40" s="110"/>
      <c r="Q40" s="110"/>
      <c r="R40" s="110"/>
      <c r="S40" s="110"/>
      <c r="T40" s="111"/>
      <c r="U40" s="109"/>
      <c r="V40" s="110"/>
      <c r="W40" s="110"/>
      <c r="X40" s="110"/>
      <c r="Y40" s="110"/>
      <c r="Z40" s="110"/>
      <c r="AA40" s="111"/>
      <c r="AB40" s="109"/>
      <c r="AC40" s="110"/>
      <c r="AD40" s="110"/>
      <c r="AE40" s="110"/>
      <c r="AF40" s="110"/>
      <c r="AG40" s="110"/>
      <c r="AH40" s="97"/>
      <c r="AI40" s="136">
        <f>COUNTIF(Décembre!$D40:$AH40,CODE1)</f>
        <v>0</v>
      </c>
      <c r="AJ40" s="136"/>
      <c r="AK40" s="139">
        <f t="shared" ref="AK40" si="359">SUM(D42:AH42)-SUM(F42,M42,T42,AA42,AH42)</f>
        <v>0</v>
      </c>
      <c r="AL40" s="139">
        <f t="shared" ref="AL40" si="360">SUM(F42,M42,T42,AA42,AH42)</f>
        <v>0</v>
      </c>
      <c r="AM40" s="142">
        <f>COUNTIF(Décembre!$D40:$AH40,CODE2)</f>
        <v>0</v>
      </c>
    </row>
    <row r="41" spans="1:39" ht="16.5" customHeight="1" thickTop="1" thickBot="1">
      <c r="A41" s="135"/>
      <c r="B41" s="135"/>
      <c r="C41" s="131" t="s">
        <v>66</v>
      </c>
      <c r="D41" s="63"/>
      <c r="E41" s="56"/>
      <c r="F41" s="113"/>
      <c r="G41" s="63"/>
      <c r="H41" s="56"/>
      <c r="I41" s="56"/>
      <c r="J41" s="56"/>
      <c r="K41" s="56"/>
      <c r="L41" s="56"/>
      <c r="M41" s="113"/>
      <c r="N41" s="63"/>
      <c r="O41" s="56"/>
      <c r="P41" s="56"/>
      <c r="Q41" s="56"/>
      <c r="R41" s="56"/>
      <c r="S41" s="56"/>
      <c r="T41" s="113"/>
      <c r="U41" s="63"/>
      <c r="V41" s="56"/>
      <c r="W41" s="56"/>
      <c r="X41" s="56"/>
      <c r="Y41" s="56"/>
      <c r="Z41" s="56"/>
      <c r="AA41" s="113"/>
      <c r="AB41" s="63"/>
      <c r="AC41" s="56"/>
      <c r="AD41" s="56"/>
      <c r="AE41" s="56"/>
      <c r="AF41" s="56"/>
      <c r="AG41" s="56"/>
      <c r="AH41" s="96"/>
      <c r="AI41" s="137"/>
      <c r="AJ41" s="137"/>
      <c r="AK41" s="140"/>
      <c r="AL41" s="140"/>
      <c r="AM41" s="143"/>
    </row>
    <row r="42" spans="1:39" ht="16.5" customHeight="1" thickTop="1" thickBot="1">
      <c r="A42" s="120" t="s">
        <v>51</v>
      </c>
      <c r="B42" s="135"/>
      <c r="C42" s="131" t="s">
        <v>67</v>
      </c>
      <c r="D42" s="121">
        <f t="shared" ref="D42" si="361">IF(18&lt;=D41,IF((D41-18)&lt;=18,D41-18,IF((D41-18)&gt;18,18,0)),0)-IF((D41&gt;0),IF(D41&gt;18,0,18-D41))</f>
        <v>0</v>
      </c>
      <c r="E42" s="121">
        <f t="shared" ref="E42" si="362">IF(18&lt;=E41,IF((E41-18)&lt;=18,E41-18,IF((E41-18)&gt;18,18,0)),0)-IF((E41&gt;0),IF(E41&gt;18,0,18-E41))</f>
        <v>0</v>
      </c>
      <c r="F42" s="105">
        <f t="shared" ref="F42" si="363">IF(8&lt;=F41,IF((F41-8)&lt;=8,F41-8,IF((F41-0)&gt;8,8,0)),0)</f>
        <v>0</v>
      </c>
      <c r="G42" s="121">
        <f t="shared" ref="G42" si="364">IF(18&lt;=G41,IF((G41-18)&lt;=18,G41-18,IF((G41-18)&gt;18,18,0)),0)-IF((G41&gt;0),IF(G41&gt;18,0,18-G41))</f>
        <v>0</v>
      </c>
      <c r="H42" s="121">
        <f t="shared" ref="H42" si="365">IF(18&lt;=H41,IF((H41-18)&lt;=18,H41-18,IF((H41-18)&gt;18,18,0)),0)-IF((H41&gt;0),IF(H41&gt;18,0,18-H41))</f>
        <v>0</v>
      </c>
      <c r="I42" s="121">
        <f t="shared" ref="I42" si="366">IF(18&lt;=I41,IF((I41-18)&lt;=18,I41-18,IF((I41-18)&gt;18,18,0)),0)-IF((I41&gt;0),IF(I41&gt;18,0,18-I41))</f>
        <v>0</v>
      </c>
      <c r="J42" s="121">
        <f t="shared" ref="J42" si="367">IF(18&lt;=J41,IF((J41-18)&lt;=18,J41-18,IF((J41-18)&gt;18,18,0)),0)-IF((J41&gt;0),IF(J41&gt;18,0,18-J41))</f>
        <v>0</v>
      </c>
      <c r="K42" s="121">
        <f t="shared" ref="K42" si="368">IF(18&lt;=K41,IF((K41-18)&lt;=18,K41-18,IF((K41-18)&gt;18,18,0)),0)-IF((K41&gt;0),IF(K41&gt;18,0,18-K41))</f>
        <v>0</v>
      </c>
      <c r="L42" s="121">
        <f t="shared" ref="L42" si="369">IF(18&lt;=L41,IF((L41-18)&lt;=18,L41-18,IF((L41-18)&gt;18,18,0)),0)-IF((L41&gt;0),IF(L41&gt;18,0,18-L41))</f>
        <v>0</v>
      </c>
      <c r="M42" s="105">
        <f t="shared" ref="M42" si="370">IF(8&lt;=M41,IF((M41-8)&lt;=8,M41-8,IF((M41-0)&gt;8,8,0)),0)</f>
        <v>0</v>
      </c>
      <c r="N42" s="121">
        <f t="shared" ref="N42" si="371">IF(18&lt;=N41,IF((N41-18)&lt;=18,N41-18,IF((N41-18)&gt;18,18,0)),0)-IF((N41&gt;0),IF(N41&gt;18,0,18-N41))</f>
        <v>0</v>
      </c>
      <c r="O42" s="121">
        <f t="shared" ref="O42" si="372">IF(18&lt;=O41,IF((O41-18)&lt;=18,O41-18,IF((O41-18)&gt;18,18,0)),0)-IF((O41&gt;0),IF(O41&gt;18,0,18-O41))</f>
        <v>0</v>
      </c>
      <c r="P42" s="121">
        <f t="shared" ref="P42" si="373">IF(18&lt;=P41,IF((P41-18)&lt;=18,P41-18,IF((P41-18)&gt;18,18,0)),0)-IF((P41&gt;0),IF(P41&gt;18,0,18-P41))</f>
        <v>0</v>
      </c>
      <c r="Q42" s="121">
        <f t="shared" ref="Q42" si="374">IF(18&lt;=Q41,IF((Q41-18)&lt;=18,Q41-18,IF((Q41-18)&gt;18,18,0)),0)-IF((Q41&gt;0),IF(Q41&gt;18,0,18-Q41))</f>
        <v>0</v>
      </c>
      <c r="R42" s="121">
        <f t="shared" ref="R42" si="375">IF(18&lt;=R41,IF((R41-18)&lt;=18,R41-18,IF((R41-18)&gt;18,18,0)),0)-IF((R41&gt;0),IF(R41&gt;18,0,18-R41))</f>
        <v>0</v>
      </c>
      <c r="S42" s="121">
        <f t="shared" ref="S42" si="376">IF(18&lt;=S41,IF((S41-18)&lt;=18,S41-18,IF((S41-18)&gt;18,18,0)),0)-IF((S41&gt;0),IF(S41&gt;18,0,18-S41))</f>
        <v>0</v>
      </c>
      <c r="T42" s="105">
        <f t="shared" ref="T42" si="377">IF(8&lt;=T41,IF((T41-8)&lt;=8,T41-8,IF((T41-0)&gt;8,8,0)),0)</f>
        <v>0</v>
      </c>
      <c r="U42" s="121">
        <f t="shared" ref="U42" si="378">IF(18&lt;=U41,IF((U41-18)&lt;=18,U41-18,IF((U41-18)&gt;18,18,0)),0)-IF((U41&gt;0),IF(U41&gt;18,0,18-U41))</f>
        <v>0</v>
      </c>
      <c r="V42" s="121">
        <f t="shared" ref="V42" si="379">IF(18&lt;=V41,IF((V41-18)&lt;=18,V41-18,IF((V41-18)&gt;18,18,0)),0)-IF((V41&gt;0),IF(V41&gt;18,0,18-V41))</f>
        <v>0</v>
      </c>
      <c r="W42" s="121">
        <f t="shared" ref="W42" si="380">IF(18&lt;=W41,IF((W41-18)&lt;=18,W41-18,IF((W41-18)&gt;18,18,0)),0)-IF((W41&gt;0),IF(W41&gt;18,0,18-W41))</f>
        <v>0</v>
      </c>
      <c r="X42" s="121">
        <f t="shared" ref="X42" si="381">IF(18&lt;=X41,IF((X41-18)&lt;=18,X41-18,IF((X41-18)&gt;18,18,0)),0)-IF((X41&gt;0),IF(X41&gt;18,0,18-X41))</f>
        <v>0</v>
      </c>
      <c r="Y42" s="121">
        <f t="shared" ref="Y42" si="382">IF(18&lt;=Y41,IF((Y41-18)&lt;=18,Y41-18,IF((Y41-18)&gt;18,18,0)),0)-IF((Y41&gt;0),IF(Y41&gt;18,0,18-Y41))</f>
        <v>0</v>
      </c>
      <c r="Z42" s="121">
        <f t="shared" ref="Z42" si="383">IF(18&lt;=Z41,IF((Z41-18)&lt;=18,Z41-18,IF((Z41-18)&gt;18,18,0)),0)-IF((Z41&gt;0),IF(Z41&gt;18,0,18-Z41))</f>
        <v>0</v>
      </c>
      <c r="AA42" s="105">
        <f t="shared" ref="AA42" si="384">IF(8&lt;=AA41,IF((AA41-8)&lt;=8,AA41-8,IF((AA41-0)&gt;8,8,0)),0)</f>
        <v>0</v>
      </c>
      <c r="AB42" s="121">
        <f t="shared" ref="AB42" si="385">IF(18&lt;=AB41,IF((AB41-18)&lt;=18,AB41-18,IF((AB41-18)&gt;18,18,0)),0)-IF((AB41&gt;0),IF(AB41&gt;18,0,18-AB41))</f>
        <v>0</v>
      </c>
      <c r="AC42" s="121">
        <f t="shared" ref="AC42" si="386">IF(18&lt;=AC41,IF((AC41-18)&lt;=18,AC41-18,IF((AC41-18)&gt;18,18,0)),0)-IF((AC41&gt;0),IF(AC41&gt;18,0,18-AC41))</f>
        <v>0</v>
      </c>
      <c r="AD42" s="121">
        <f t="shared" ref="AD42" si="387">IF(18&lt;=AD41,IF((AD41-18)&lt;=18,AD41-18,IF((AD41-18)&gt;18,18,0)),0)-IF((AD41&gt;0),IF(AD41&gt;18,0,18-AD41))</f>
        <v>0</v>
      </c>
      <c r="AE42" s="121">
        <f t="shared" ref="AE42" si="388">IF(18&lt;=AE41,IF((AE41-18)&lt;=18,AE41-18,IF((AE41-18)&gt;18,18,0)),0)-IF((AE41&gt;0),IF(AE41&gt;18,0,18-AE41))</f>
        <v>0</v>
      </c>
      <c r="AF42" s="121">
        <f t="shared" ref="AF42" si="389">IF(18&lt;=AF41,IF((AF41-18)&lt;=18,AF41-18,IF((AF41-18)&gt;18,18,0)),0)-IF((AF41&gt;0),IF(AF41&gt;18,0,18-AF41))</f>
        <v>0</v>
      </c>
      <c r="AG42" s="121">
        <f t="shared" ref="AG42" si="390">IF(18&lt;=AG41,IF((AG41-18)&lt;=18,AG41-18,IF((AG41-18)&gt;18,18,0)),0)-IF((AG41&gt;0),IF(AG41&gt;18,0,18-AG41))</f>
        <v>0</v>
      </c>
      <c r="AH42" s="105">
        <f t="shared" ref="AH42" si="391">IF(8&lt;=AH41,IF((AH41-8)&lt;=8,AH41-8,IF((AH41-0)&gt;8,8,0)),0)</f>
        <v>0</v>
      </c>
      <c r="AI42" s="138"/>
      <c r="AJ42" s="138"/>
      <c r="AK42" s="141"/>
      <c r="AL42" s="141"/>
      <c r="AM42" s="144"/>
    </row>
    <row r="43" spans="1:39" ht="16.5" customHeight="1" thickTop="1" thickBot="1">
      <c r="A43" s="135" t="s">
        <v>70</v>
      </c>
      <c r="B43" s="135" t="str">
        <f>IFERROR(VLOOKUP('Liste des employer'!B16,Listeemployer[],16,FALSE),"")</f>
        <v>x x</v>
      </c>
      <c r="C43" s="131" t="s">
        <v>10</v>
      </c>
      <c r="D43" s="109"/>
      <c r="E43" s="110"/>
      <c r="F43" s="111"/>
      <c r="G43" s="109"/>
      <c r="H43" s="110"/>
      <c r="I43" s="110"/>
      <c r="J43" s="110"/>
      <c r="K43" s="110"/>
      <c r="L43" s="110"/>
      <c r="M43" s="111"/>
      <c r="N43" s="109"/>
      <c r="O43" s="110"/>
      <c r="P43" s="110"/>
      <c r="Q43" s="110"/>
      <c r="R43" s="110"/>
      <c r="S43" s="110"/>
      <c r="T43" s="111"/>
      <c r="U43" s="109"/>
      <c r="V43" s="110"/>
      <c r="W43" s="110"/>
      <c r="X43" s="110"/>
      <c r="Y43" s="110"/>
      <c r="Z43" s="110"/>
      <c r="AA43" s="111"/>
      <c r="AB43" s="109"/>
      <c r="AC43" s="110"/>
      <c r="AD43" s="110"/>
      <c r="AE43" s="110"/>
      <c r="AF43" s="110"/>
      <c r="AG43" s="110"/>
      <c r="AH43" s="97"/>
      <c r="AI43" s="136">
        <f>COUNTIF(Décembre!$D43:$AH43,CODE1)</f>
        <v>0</v>
      </c>
      <c r="AJ43" s="136"/>
      <c r="AK43" s="139">
        <f t="shared" ref="AK43" si="392">SUM(D45:AH45)-SUM(F45,M45,T45,AA45,AH45)</f>
        <v>0</v>
      </c>
      <c r="AL43" s="139">
        <f t="shared" ref="AL43" si="393">SUM(F45,M45,T45,AA45,AH45)</f>
        <v>0</v>
      </c>
      <c r="AM43" s="142">
        <f>COUNTIF(Décembre!$D43:$AH43,CODE2)</f>
        <v>0</v>
      </c>
    </row>
    <row r="44" spans="1:39" ht="16.5" customHeight="1" thickTop="1" thickBot="1">
      <c r="A44" s="135"/>
      <c r="B44" s="135"/>
      <c r="C44" s="131" t="s">
        <v>66</v>
      </c>
      <c r="D44" s="63"/>
      <c r="E44" s="56"/>
      <c r="F44" s="113"/>
      <c r="G44" s="63"/>
      <c r="H44" s="56"/>
      <c r="I44" s="56"/>
      <c r="J44" s="56"/>
      <c r="K44" s="56"/>
      <c r="L44" s="56"/>
      <c r="M44" s="113"/>
      <c r="N44" s="63"/>
      <c r="O44" s="56"/>
      <c r="P44" s="56"/>
      <c r="Q44" s="56"/>
      <c r="R44" s="56"/>
      <c r="S44" s="56"/>
      <c r="T44" s="113"/>
      <c r="U44" s="63"/>
      <c r="V44" s="56"/>
      <c r="W44" s="56"/>
      <c r="X44" s="56"/>
      <c r="Y44" s="56"/>
      <c r="Z44" s="56"/>
      <c r="AA44" s="113"/>
      <c r="AB44" s="63"/>
      <c r="AC44" s="56"/>
      <c r="AD44" s="56"/>
      <c r="AE44" s="56"/>
      <c r="AF44" s="56"/>
      <c r="AG44" s="56"/>
      <c r="AH44" s="96"/>
      <c r="AI44" s="137"/>
      <c r="AJ44" s="137"/>
      <c r="AK44" s="140"/>
      <c r="AL44" s="140"/>
      <c r="AM44" s="143"/>
    </row>
    <row r="45" spans="1:39" ht="16.5" customHeight="1" thickTop="1" thickBot="1">
      <c r="A45" s="131" t="s">
        <v>52</v>
      </c>
      <c r="B45" s="135"/>
      <c r="C45" s="131" t="s">
        <v>67</v>
      </c>
      <c r="D45" s="121">
        <f t="shared" ref="D45:E48" si="394">IF(18&lt;=D44,IF((D44-18)&lt;=18,D44-18,IF((D44-18)&gt;18,18,0)),0)-IF((D44&gt;0),IF(D44&gt;18,0,18-D44))</f>
        <v>0</v>
      </c>
      <c r="E45" s="121">
        <f t="shared" si="394"/>
        <v>0</v>
      </c>
      <c r="F45" s="105">
        <f t="shared" ref="F45:F48" si="395">IF(8&lt;=F44,IF((F44-8)&lt;=8,F44-8,IF((F44-0)&gt;8,8,0)),0)</f>
        <v>0</v>
      </c>
      <c r="G45" s="121">
        <f t="shared" ref="G45:L48" si="396">IF(18&lt;=G44,IF((G44-18)&lt;=18,G44-18,IF((G44-18)&gt;18,18,0)),0)-IF((G44&gt;0),IF(G44&gt;18,0,18-G44))</f>
        <v>0</v>
      </c>
      <c r="H45" s="121">
        <f t="shared" si="396"/>
        <v>0</v>
      </c>
      <c r="I45" s="121">
        <f t="shared" si="396"/>
        <v>0</v>
      </c>
      <c r="J45" s="121">
        <f t="shared" si="396"/>
        <v>0</v>
      </c>
      <c r="K45" s="121">
        <f t="shared" si="396"/>
        <v>0</v>
      </c>
      <c r="L45" s="121">
        <f t="shared" si="396"/>
        <v>0</v>
      </c>
      <c r="M45" s="105">
        <f t="shared" ref="M45:M48" si="397">IF(8&lt;=M44,IF((M44-8)&lt;=8,M44-8,IF((M44-0)&gt;8,8,0)),0)</f>
        <v>0</v>
      </c>
      <c r="N45" s="121">
        <f t="shared" ref="N45:S48" si="398">IF(18&lt;=N44,IF((N44-18)&lt;=18,N44-18,IF((N44-18)&gt;18,18,0)),0)-IF((N44&gt;0),IF(N44&gt;18,0,18-N44))</f>
        <v>0</v>
      </c>
      <c r="O45" s="121">
        <f t="shared" si="398"/>
        <v>0</v>
      </c>
      <c r="P45" s="121">
        <f t="shared" si="398"/>
        <v>0</v>
      </c>
      <c r="Q45" s="121">
        <f t="shared" si="398"/>
        <v>0</v>
      </c>
      <c r="R45" s="121">
        <f t="shared" si="398"/>
        <v>0</v>
      </c>
      <c r="S45" s="121">
        <f t="shared" si="398"/>
        <v>0</v>
      </c>
      <c r="T45" s="105">
        <f t="shared" ref="T45:T48" si="399">IF(8&lt;=T44,IF((T44-8)&lt;=8,T44-8,IF((T44-0)&gt;8,8,0)),0)</f>
        <v>0</v>
      </c>
      <c r="U45" s="121">
        <f t="shared" ref="U45:Z48" si="400">IF(18&lt;=U44,IF((U44-18)&lt;=18,U44-18,IF((U44-18)&gt;18,18,0)),0)-IF((U44&gt;0),IF(U44&gt;18,0,18-U44))</f>
        <v>0</v>
      </c>
      <c r="V45" s="121">
        <f t="shared" si="400"/>
        <v>0</v>
      </c>
      <c r="W45" s="121">
        <f t="shared" si="400"/>
        <v>0</v>
      </c>
      <c r="X45" s="121">
        <f t="shared" si="400"/>
        <v>0</v>
      </c>
      <c r="Y45" s="121">
        <f t="shared" si="400"/>
        <v>0</v>
      </c>
      <c r="Z45" s="121">
        <f t="shared" si="400"/>
        <v>0</v>
      </c>
      <c r="AA45" s="105">
        <f t="shared" ref="AA45:AA48" si="401">IF(8&lt;=AA44,IF((AA44-8)&lt;=8,AA44-8,IF((AA44-0)&gt;8,8,0)),0)</f>
        <v>0</v>
      </c>
      <c r="AB45" s="121">
        <f t="shared" ref="AB45:AG48" si="402">IF(18&lt;=AB44,IF((AB44-18)&lt;=18,AB44-18,IF((AB44-18)&gt;18,18,0)),0)-IF((AB44&gt;0),IF(AB44&gt;18,0,18-AB44))</f>
        <v>0</v>
      </c>
      <c r="AC45" s="121">
        <f t="shared" si="402"/>
        <v>0</v>
      </c>
      <c r="AD45" s="121">
        <f t="shared" si="402"/>
        <v>0</v>
      </c>
      <c r="AE45" s="121">
        <f t="shared" si="402"/>
        <v>0</v>
      </c>
      <c r="AF45" s="121">
        <f t="shared" si="402"/>
        <v>0</v>
      </c>
      <c r="AG45" s="121">
        <f t="shared" si="402"/>
        <v>0</v>
      </c>
      <c r="AH45" s="105">
        <f t="shared" ref="AH45:AH48" si="403">IF(8&lt;=AH44,IF((AH44-8)&lt;=8,AH44-8,IF((AH44-0)&gt;8,8,0)),0)</f>
        <v>0</v>
      </c>
      <c r="AI45" s="138"/>
      <c r="AJ45" s="138"/>
      <c r="AK45" s="141"/>
      <c r="AL45" s="141"/>
      <c r="AM45" s="144"/>
    </row>
    <row r="46" spans="1:39" ht="16.5" customHeight="1" thickTop="1" thickBot="1">
      <c r="A46" s="135" t="s">
        <v>72</v>
      </c>
      <c r="B46" s="135" t="str">
        <f>IFERROR(VLOOKUP('Liste des employer'!B17,Listeemployer[],16,FALSE),"")</f>
        <v>y y</v>
      </c>
      <c r="C46" s="131" t="s">
        <v>10</v>
      </c>
      <c r="D46" s="109"/>
      <c r="E46" s="110"/>
      <c r="F46" s="111"/>
      <c r="G46" s="109"/>
      <c r="H46" s="110"/>
      <c r="I46" s="110"/>
      <c r="J46" s="110"/>
      <c r="K46" s="110"/>
      <c r="L46" s="110"/>
      <c r="M46" s="111"/>
      <c r="N46" s="109"/>
      <c r="O46" s="110"/>
      <c r="P46" s="110"/>
      <c r="Q46" s="110"/>
      <c r="R46" s="110"/>
      <c r="S46" s="110"/>
      <c r="T46" s="111"/>
      <c r="U46" s="109"/>
      <c r="V46" s="110"/>
      <c r="W46" s="110"/>
      <c r="X46" s="110"/>
      <c r="Y46" s="110"/>
      <c r="Z46" s="110"/>
      <c r="AA46" s="111"/>
      <c r="AB46" s="109"/>
      <c r="AC46" s="110"/>
      <c r="AD46" s="110"/>
      <c r="AE46" s="110"/>
      <c r="AF46" s="110"/>
      <c r="AG46" s="110"/>
      <c r="AH46" s="97"/>
      <c r="AI46" s="136">
        <f>COUNTIF(Décembre!$D46:$AH46,CODE1)</f>
        <v>0</v>
      </c>
      <c r="AJ46" s="136"/>
      <c r="AK46" s="139">
        <f t="shared" ref="AK46" si="404">SUM(D48:AH48)-SUM(F48,M48,T48,AA48,AH48)</f>
        <v>0</v>
      </c>
      <c r="AL46" s="139">
        <f t="shared" ref="AL46" si="405">SUM(F48,M48,T48,AA48,AH48)</f>
        <v>0</v>
      </c>
      <c r="AM46" s="142">
        <f>COUNTIF(Décembre!$D46:$AH46,CODE2)</f>
        <v>0</v>
      </c>
    </row>
    <row r="47" spans="1:39" ht="16.5" customHeight="1" thickTop="1" thickBot="1">
      <c r="A47" s="135"/>
      <c r="B47" s="135"/>
      <c r="C47" s="131" t="s">
        <v>66</v>
      </c>
      <c r="D47" s="63"/>
      <c r="E47" s="56"/>
      <c r="F47" s="113"/>
      <c r="G47" s="63"/>
      <c r="H47" s="56"/>
      <c r="I47" s="56"/>
      <c r="J47" s="56"/>
      <c r="K47" s="56"/>
      <c r="L47" s="56"/>
      <c r="M47" s="113"/>
      <c r="N47" s="63"/>
      <c r="O47" s="56"/>
      <c r="P47" s="56"/>
      <c r="Q47" s="56"/>
      <c r="R47" s="56"/>
      <c r="S47" s="56"/>
      <c r="T47" s="113"/>
      <c r="U47" s="63"/>
      <c r="V47" s="56"/>
      <c r="W47" s="56"/>
      <c r="X47" s="56"/>
      <c r="Y47" s="56"/>
      <c r="Z47" s="56"/>
      <c r="AA47" s="113"/>
      <c r="AB47" s="63"/>
      <c r="AC47" s="56"/>
      <c r="AD47" s="56"/>
      <c r="AE47" s="56"/>
      <c r="AF47" s="56"/>
      <c r="AG47" s="56"/>
      <c r="AH47" s="96"/>
      <c r="AI47" s="137"/>
      <c r="AJ47" s="137"/>
      <c r="AK47" s="140"/>
      <c r="AL47" s="140"/>
      <c r="AM47" s="143"/>
    </row>
    <row r="48" spans="1:39" ht="16.5" customHeight="1" thickTop="1" thickBot="1">
      <c r="A48" s="131" t="s">
        <v>73</v>
      </c>
      <c r="B48" s="135"/>
      <c r="C48" s="131" t="s">
        <v>67</v>
      </c>
      <c r="D48" s="121">
        <f t="shared" si="394"/>
        <v>0</v>
      </c>
      <c r="E48" s="121">
        <f t="shared" si="394"/>
        <v>0</v>
      </c>
      <c r="F48" s="105">
        <f t="shared" si="395"/>
        <v>0</v>
      </c>
      <c r="G48" s="121">
        <f t="shared" si="396"/>
        <v>0</v>
      </c>
      <c r="H48" s="121">
        <f t="shared" si="396"/>
        <v>0</v>
      </c>
      <c r="I48" s="121">
        <f t="shared" si="396"/>
        <v>0</v>
      </c>
      <c r="J48" s="121">
        <f t="shared" si="396"/>
        <v>0</v>
      </c>
      <c r="K48" s="121">
        <f t="shared" si="396"/>
        <v>0</v>
      </c>
      <c r="L48" s="121">
        <f t="shared" si="396"/>
        <v>0</v>
      </c>
      <c r="M48" s="105">
        <f t="shared" si="397"/>
        <v>0</v>
      </c>
      <c r="N48" s="121">
        <f t="shared" si="398"/>
        <v>0</v>
      </c>
      <c r="O48" s="121">
        <f t="shared" si="398"/>
        <v>0</v>
      </c>
      <c r="P48" s="121">
        <f t="shared" si="398"/>
        <v>0</v>
      </c>
      <c r="Q48" s="121">
        <f t="shared" si="398"/>
        <v>0</v>
      </c>
      <c r="R48" s="121">
        <f t="shared" si="398"/>
        <v>0</v>
      </c>
      <c r="S48" s="121">
        <f t="shared" si="398"/>
        <v>0</v>
      </c>
      <c r="T48" s="105">
        <f t="shared" si="399"/>
        <v>0</v>
      </c>
      <c r="U48" s="121">
        <f t="shared" si="400"/>
        <v>0</v>
      </c>
      <c r="V48" s="121">
        <f t="shared" si="400"/>
        <v>0</v>
      </c>
      <c r="W48" s="121">
        <f t="shared" si="400"/>
        <v>0</v>
      </c>
      <c r="X48" s="121">
        <f t="shared" si="400"/>
        <v>0</v>
      </c>
      <c r="Y48" s="121">
        <f t="shared" si="400"/>
        <v>0</v>
      </c>
      <c r="Z48" s="121">
        <f t="shared" si="400"/>
        <v>0</v>
      </c>
      <c r="AA48" s="105">
        <f t="shared" si="401"/>
        <v>0</v>
      </c>
      <c r="AB48" s="121">
        <f t="shared" si="402"/>
        <v>0</v>
      </c>
      <c r="AC48" s="121">
        <f t="shared" si="402"/>
        <v>0</v>
      </c>
      <c r="AD48" s="121">
        <f t="shared" si="402"/>
        <v>0</v>
      </c>
      <c r="AE48" s="121">
        <f t="shared" si="402"/>
        <v>0</v>
      </c>
      <c r="AF48" s="121">
        <f t="shared" si="402"/>
        <v>0</v>
      </c>
      <c r="AG48" s="121">
        <f t="shared" si="402"/>
        <v>0</v>
      </c>
      <c r="AH48" s="105">
        <f t="shared" si="403"/>
        <v>0</v>
      </c>
      <c r="AI48" s="138"/>
      <c r="AJ48" s="138"/>
      <c r="AK48" s="141"/>
      <c r="AL48" s="141"/>
      <c r="AM48" s="144"/>
    </row>
    <row r="49" ht="16.5" customHeight="1" thickTop="1"/>
    <row r="50" ht="16.5" customHeight="1"/>
    <row r="51" ht="16.5" customHeight="1"/>
    <row r="52" ht="16.5" customHeight="1"/>
    <row r="53" ht="16.5" customHeight="1"/>
    <row r="54" ht="16.5" customHeight="1"/>
    <row r="55" ht="16.5" customHeight="1"/>
    <row r="56" ht="16.5" customHeight="1"/>
    <row r="57" ht="16.5" customHeight="1"/>
    <row r="58" ht="16.5" customHeight="1"/>
    <row r="59" ht="16.5" customHeight="1"/>
    <row r="60" ht="16.5" customHeight="1"/>
    <row r="61" ht="16.5" customHeight="1"/>
    <row r="62" ht="16.5" customHeight="1"/>
    <row r="63" ht="16.5" customHeight="1"/>
    <row r="64" ht="16.5" customHeight="1"/>
    <row r="65" ht="16.5" customHeight="1"/>
    <row r="66" ht="16.5" customHeight="1"/>
    <row r="67" ht="16.5" customHeight="1"/>
    <row r="68" ht="16.5" customHeight="1"/>
    <row r="69" ht="16.5" customHeight="1"/>
    <row r="70" ht="16.5" customHeight="1"/>
    <row r="71" ht="16.5" customHeight="1"/>
    <row r="72" ht="16.5" customHeight="1"/>
    <row r="73" ht="16.5" customHeight="1"/>
    <row r="74" ht="16.5" customHeight="1"/>
    <row r="75" ht="16.5" customHeight="1"/>
    <row r="76" ht="16.5" customHeight="1"/>
    <row r="77" ht="16.5" customHeight="1"/>
    <row r="78" ht="16.5" customHeight="1"/>
    <row r="79" ht="16.5" customHeight="1"/>
    <row r="80" ht="16.5" customHeight="1"/>
    <row r="81" ht="16.5" customHeight="1"/>
    <row r="82" ht="16.5" customHeight="1"/>
    <row r="83" ht="16.5" customHeight="1"/>
    <row r="84" ht="16.5" customHeight="1"/>
    <row r="85" ht="16.5" customHeight="1"/>
    <row r="86" ht="16.5" customHeight="1"/>
    <row r="87" ht="16.5" customHeight="1"/>
    <row r="88" ht="16.5" customHeight="1"/>
    <row r="89" ht="16.5" customHeight="1"/>
    <row r="90" ht="16.5" customHeight="1"/>
    <row r="91" ht="16.5" customHeight="1"/>
    <row r="92" ht="16.5" customHeight="1"/>
    <row r="93" ht="16.5" customHeight="1"/>
    <row r="94" ht="16.5" customHeight="1"/>
    <row r="95" ht="16.5" customHeight="1"/>
    <row r="96" ht="16.5" customHeight="1"/>
    <row r="97" ht="16.5" customHeight="1"/>
    <row r="98" ht="16.5" customHeight="1"/>
    <row r="99" ht="16.5" customHeight="1"/>
    <row r="100" ht="16.5" customHeight="1"/>
    <row r="101" ht="16.5" customHeight="1"/>
    <row r="102" ht="16.5" customHeight="1"/>
    <row r="103" ht="16.5" customHeight="1"/>
    <row r="104" ht="16.5" customHeight="1"/>
    <row r="105" ht="16.5" customHeight="1"/>
    <row r="106" ht="16.5" customHeight="1"/>
    <row r="107" ht="16.5" customHeight="1"/>
    <row r="108" ht="16.5" customHeight="1"/>
    <row r="109" ht="16.5" customHeight="1"/>
    <row r="110" ht="16.5" customHeight="1"/>
    <row r="111" ht="16.5" customHeight="1"/>
    <row r="112" ht="16.5" customHeight="1"/>
    <row r="113" ht="16.5" customHeight="1"/>
    <row r="114" ht="16.5" customHeight="1"/>
    <row r="115" ht="16.5" customHeight="1"/>
    <row r="116" ht="16.5" customHeight="1"/>
    <row r="117" ht="16.5" customHeight="1"/>
    <row r="118" ht="16.5" customHeight="1"/>
    <row r="119" ht="16.5" customHeight="1"/>
    <row r="120" ht="16.5" customHeight="1"/>
    <row r="121" ht="16.5" customHeight="1"/>
    <row r="122" ht="16.5" customHeight="1"/>
    <row r="123" ht="16.5" customHeight="1"/>
    <row r="124" ht="16.5" customHeight="1"/>
    <row r="125" ht="16.5" customHeight="1"/>
    <row r="126" ht="16.5" customHeight="1"/>
    <row r="127" ht="16.5" customHeight="1"/>
    <row r="128" ht="16.5" customHeight="1"/>
    <row r="129" ht="16.5" customHeight="1"/>
    <row r="130" ht="16.5" customHeight="1"/>
    <row r="131" ht="16.5" customHeight="1"/>
    <row r="132" ht="16.5" customHeight="1"/>
    <row r="133" ht="16.5" customHeight="1"/>
    <row r="134" ht="16.5" customHeight="1"/>
    <row r="135" ht="16.5" customHeight="1"/>
    <row r="136" ht="16.5" customHeight="1"/>
    <row r="137" ht="16.5" customHeight="1"/>
    <row r="138" ht="16.5" customHeight="1"/>
    <row r="139" ht="16.5" customHeight="1"/>
    <row r="140" ht="16.5" customHeight="1"/>
    <row r="141" ht="16.5" customHeight="1"/>
    <row r="142" ht="16.5" customHeight="1"/>
    <row r="143" ht="16.5" customHeight="1"/>
    <row r="144" ht="16.5" customHeight="1"/>
    <row r="145" ht="16.5" customHeight="1"/>
    <row r="146" ht="16.5" customHeight="1"/>
    <row r="147" ht="16.5" customHeight="1"/>
    <row r="148" ht="16.5" customHeight="1"/>
    <row r="149" ht="16.5" customHeight="1"/>
    <row r="150" ht="16.5" customHeight="1"/>
    <row r="151" ht="16.5" customHeight="1"/>
    <row r="152" ht="16.5" customHeight="1"/>
    <row r="153" ht="16.5" customHeight="1"/>
    <row r="154" ht="16.5" customHeight="1"/>
    <row r="155" ht="16.5" customHeight="1"/>
    <row r="156" ht="16.5" customHeight="1"/>
    <row r="157" ht="16.5" customHeight="1"/>
    <row r="158" ht="16.5" customHeight="1"/>
    <row r="159" ht="16.5" customHeight="1"/>
    <row r="160" ht="16.5" customHeight="1"/>
    <row r="161" ht="16.5" customHeight="1"/>
    <row r="162" ht="16.5" customHeight="1"/>
    <row r="163" ht="16.5" customHeight="1"/>
    <row r="164" ht="16.5" customHeight="1"/>
    <row r="165" ht="16.5" customHeight="1"/>
    <row r="166" ht="16.5" customHeight="1"/>
    <row r="167" ht="16.5" customHeight="1"/>
    <row r="168" ht="16.5" customHeight="1"/>
    <row r="169" ht="16.5" customHeight="1"/>
    <row r="170" ht="16.5" customHeight="1"/>
    <row r="171" ht="16.5" customHeight="1"/>
    <row r="172" ht="16.5" customHeight="1"/>
    <row r="173" ht="16.5" customHeight="1"/>
    <row r="174" ht="16.5" customHeight="1"/>
    <row r="175" ht="16.5" customHeight="1"/>
    <row r="176" ht="16.5" customHeight="1"/>
    <row r="177" ht="16.5" customHeight="1"/>
    <row r="178" ht="16.5" customHeight="1"/>
    <row r="179" ht="16.5" customHeight="1"/>
    <row r="180" ht="16.5" customHeight="1"/>
    <row r="181" ht="16.5" customHeight="1"/>
    <row r="182" ht="16.5" customHeight="1"/>
    <row r="183" ht="16.5" customHeight="1"/>
    <row r="184" ht="16.5" customHeight="1"/>
    <row r="185" ht="16.5" customHeight="1"/>
    <row r="186" ht="16.5" customHeight="1"/>
    <row r="187" ht="16.5" customHeight="1"/>
    <row r="188" ht="16.5" customHeight="1"/>
    <row r="189" ht="16.5" customHeight="1"/>
    <row r="190" ht="16.5" customHeight="1"/>
    <row r="191" ht="16.5" customHeight="1"/>
    <row r="192" ht="16.5" customHeight="1"/>
    <row r="193" ht="16.5" customHeight="1"/>
    <row r="194" ht="16.5" customHeight="1"/>
    <row r="195" ht="16.5" customHeight="1"/>
    <row r="196" ht="16.5" customHeight="1"/>
    <row r="197" ht="16.5" customHeight="1"/>
    <row r="198" ht="16.5" customHeight="1"/>
    <row r="199" ht="16.5" customHeight="1"/>
    <row r="200" ht="16.5" customHeight="1"/>
    <row r="201" ht="16.5" customHeight="1"/>
    <row r="202" ht="16.5" customHeight="1"/>
    <row r="203" ht="16.5" customHeight="1"/>
    <row r="204" ht="16.5" customHeight="1"/>
    <row r="205" ht="16.5" customHeight="1"/>
    <row r="206" ht="16.5" customHeight="1"/>
    <row r="207" ht="16.5" customHeight="1"/>
    <row r="208" ht="16.5" customHeight="1"/>
    <row r="209" ht="16.5" customHeight="1"/>
    <row r="210" ht="16.5" customHeight="1"/>
    <row r="211" ht="16.5" customHeight="1"/>
    <row r="212" ht="16.5" customHeight="1"/>
    <row r="213" ht="16.5" customHeight="1"/>
    <row r="214" ht="16.5" customHeight="1"/>
    <row r="215" ht="16.5" customHeight="1"/>
    <row r="216" ht="16.5" customHeight="1"/>
    <row r="217" ht="16.5" customHeight="1"/>
    <row r="218" ht="16.5" customHeight="1"/>
    <row r="219" ht="16.5" customHeight="1"/>
    <row r="220" ht="16.5" customHeight="1"/>
    <row r="221" ht="16.5" customHeight="1"/>
    <row r="222" ht="16.5" customHeight="1"/>
    <row r="223" ht="16.5" customHeight="1"/>
    <row r="224" ht="16.5" customHeight="1"/>
    <row r="225" ht="16.5" customHeight="1"/>
    <row r="226" ht="16.5" customHeight="1"/>
    <row r="227" ht="16.5" customHeight="1"/>
    <row r="228" ht="16.5" customHeight="1"/>
    <row r="229" ht="16.5" customHeight="1"/>
    <row r="230" ht="16.5" customHeight="1"/>
    <row r="231" ht="16.5" customHeight="1"/>
    <row r="232" ht="16.5" customHeight="1"/>
    <row r="233" ht="16.5" customHeight="1"/>
    <row r="234" ht="16.5" customHeight="1"/>
    <row r="235" ht="16.5" customHeight="1"/>
    <row r="236" ht="16.5" customHeight="1"/>
    <row r="237" ht="16.5" customHeight="1"/>
    <row r="238" ht="16.5" customHeight="1"/>
    <row r="239" ht="16.5" customHeight="1"/>
    <row r="240" ht="16.5" customHeight="1"/>
    <row r="241" ht="16.5" customHeight="1"/>
    <row r="242" ht="16.5" customHeight="1"/>
    <row r="243" ht="16.5" customHeight="1"/>
    <row r="244" ht="16.5" customHeight="1"/>
    <row r="245" ht="16.5" customHeight="1"/>
    <row r="246" ht="16.5" customHeight="1"/>
    <row r="247" ht="16.5" customHeight="1"/>
    <row r="248" ht="16.5" customHeight="1"/>
    <row r="249" ht="16.5" customHeight="1"/>
    <row r="250" ht="16.5" customHeight="1"/>
    <row r="251" ht="16.5" customHeight="1"/>
    <row r="252" ht="16.5" customHeight="1"/>
    <row r="253" ht="16.5" customHeight="1"/>
    <row r="254" ht="16.5" customHeight="1"/>
    <row r="255" ht="16.5" customHeight="1"/>
    <row r="256" ht="16.5" customHeight="1"/>
    <row r="257" ht="16.5" customHeight="1"/>
    <row r="258" ht="16.5" customHeight="1"/>
    <row r="259" ht="16.5" customHeight="1"/>
    <row r="260" ht="16.5" customHeight="1"/>
    <row r="261" ht="16.5" customHeight="1"/>
    <row r="262" ht="16.5" customHeight="1"/>
    <row r="263" ht="16.5" customHeight="1"/>
    <row r="264" ht="16.5" customHeight="1"/>
    <row r="265" ht="16.5" customHeight="1"/>
    <row r="266" ht="16.5" customHeight="1"/>
    <row r="267" ht="16.5" customHeight="1"/>
    <row r="268" ht="16.5" customHeight="1"/>
    <row r="269" ht="16.5" customHeight="1"/>
    <row r="270" ht="16.5" customHeight="1"/>
    <row r="271" ht="16.5" customHeight="1"/>
    <row r="272" ht="16.5" customHeight="1"/>
    <row r="273" ht="16.5" customHeight="1"/>
    <row r="274" ht="16.5" customHeight="1"/>
    <row r="275" ht="16.5" customHeight="1"/>
    <row r="276" ht="16.5" customHeight="1"/>
    <row r="277" ht="16.5" customHeight="1"/>
    <row r="278" ht="16.5" customHeight="1"/>
    <row r="279" ht="16.5" customHeight="1"/>
    <row r="280" ht="16.5" customHeight="1"/>
    <row r="281" ht="16.5" customHeight="1"/>
    <row r="282" ht="16.5" customHeight="1"/>
    <row r="283" ht="16.5" customHeight="1"/>
    <row r="284" ht="16.5" customHeight="1"/>
    <row r="285" ht="16.5" customHeight="1"/>
    <row r="286" ht="16.5" customHeight="1"/>
    <row r="287" ht="16.5" customHeight="1"/>
    <row r="288" ht="16.5" customHeight="1"/>
    <row r="289" ht="16.5" customHeight="1"/>
    <row r="290" ht="16.5" customHeight="1"/>
    <row r="291" ht="16.5" customHeight="1"/>
    <row r="292" ht="16.5" customHeight="1"/>
    <row r="293" ht="16.5" customHeight="1"/>
    <row r="294" ht="16.5" customHeight="1"/>
    <row r="295" ht="16.5" customHeight="1"/>
    <row r="296" ht="16.5" customHeight="1"/>
    <row r="297" ht="16.5" customHeight="1"/>
    <row r="298" ht="16.5" customHeight="1"/>
    <row r="299" ht="16.5" customHeight="1"/>
    <row r="300" ht="16.5" customHeight="1"/>
    <row r="301" ht="16.5" customHeight="1"/>
    <row r="302" ht="16.5" customHeight="1"/>
    <row r="303" ht="16.5" customHeight="1"/>
    <row r="304" ht="16.5" customHeight="1"/>
    <row r="305" ht="16.5" customHeight="1"/>
    <row r="306" ht="16.5" customHeight="1"/>
    <row r="307" ht="16.5" customHeight="1"/>
    <row r="308" ht="16.5" customHeight="1"/>
    <row r="309" ht="16.5" customHeight="1"/>
    <row r="310" ht="16.5" customHeight="1"/>
    <row r="311" ht="16.5" customHeight="1"/>
    <row r="312" ht="16.5" customHeight="1"/>
    <row r="313" ht="16.5" customHeight="1"/>
    <row r="314" ht="16.5" customHeight="1"/>
    <row r="315" ht="16.5" customHeight="1"/>
    <row r="316" ht="16.5" customHeight="1"/>
    <row r="317" ht="16.5" customHeight="1"/>
    <row r="318" ht="16.5" customHeight="1"/>
    <row r="319" ht="16.5" customHeight="1"/>
    <row r="320" ht="16.5" customHeight="1"/>
    <row r="321" ht="16.5" customHeight="1"/>
    <row r="322" ht="16.5" customHeight="1"/>
    <row r="323" ht="16.5" customHeight="1"/>
    <row r="324" ht="16.5" customHeight="1"/>
    <row r="325" ht="16.5" customHeight="1"/>
    <row r="326" ht="16.5" customHeight="1"/>
    <row r="327" ht="16.5" customHeight="1"/>
    <row r="328" ht="16.5" customHeight="1"/>
    <row r="329" ht="16.5" customHeight="1"/>
    <row r="330" ht="16.5" customHeight="1"/>
    <row r="331" ht="16.5" customHeight="1"/>
    <row r="332" ht="16.5" customHeight="1"/>
    <row r="333" ht="16.5" customHeight="1"/>
    <row r="334" ht="16.5" customHeight="1"/>
    <row r="335" ht="16.5" customHeight="1"/>
    <row r="336" ht="16.5" customHeight="1"/>
    <row r="337" ht="16.5" customHeight="1"/>
    <row r="338" ht="16.5" customHeight="1"/>
    <row r="339" ht="16.5" customHeight="1"/>
    <row r="340" ht="16.5" customHeight="1"/>
    <row r="341" ht="16.5" customHeight="1"/>
    <row r="342" ht="16.5" customHeight="1"/>
    <row r="343" ht="16.5" customHeight="1"/>
    <row r="344" ht="16.5" customHeight="1"/>
    <row r="345" ht="16.5" customHeight="1"/>
    <row r="346" ht="16.5" customHeight="1"/>
    <row r="347" ht="16.5" customHeight="1"/>
    <row r="348" ht="16.5" customHeight="1"/>
    <row r="349" ht="16.5" customHeight="1"/>
    <row r="350" ht="16.5" customHeight="1"/>
    <row r="351" ht="16.5" customHeight="1"/>
    <row r="352" ht="16.5" customHeight="1"/>
    <row r="353" ht="16.5" customHeight="1"/>
  </sheetData>
  <sheetProtection formatCells="0" formatColumns="0" formatRows="0" insertColumns="0" insertRows="0" insertHyperlinks="0" deleteColumns="0" deleteRows="0" sort="0" autoFilter="0" pivotTables="0"/>
  <mergeCells count="92">
    <mergeCell ref="AM43:AM45"/>
    <mergeCell ref="A46:A47"/>
    <mergeCell ref="B46:B48"/>
    <mergeCell ref="AI46:AJ48"/>
    <mergeCell ref="AK46:AK48"/>
    <mergeCell ref="AL46:AL48"/>
    <mergeCell ref="AM46:AM48"/>
    <mergeCell ref="A43:A44"/>
    <mergeCell ref="B43:B45"/>
    <mergeCell ref="AI43:AJ45"/>
    <mergeCell ref="AK43:AK45"/>
    <mergeCell ref="AL43:AL45"/>
    <mergeCell ref="AL13:AL15"/>
    <mergeCell ref="AL16:AL18"/>
    <mergeCell ref="AL19:AL21"/>
    <mergeCell ref="AL22:AL24"/>
    <mergeCell ref="AL25:AL27"/>
    <mergeCell ref="AI5:AM5"/>
    <mergeCell ref="AM19:AM21"/>
    <mergeCell ref="AK22:AK24"/>
    <mergeCell ref="AM22:AM24"/>
    <mergeCell ref="AK25:AK27"/>
    <mergeCell ref="AM25:AM27"/>
    <mergeCell ref="AK7:AK9"/>
    <mergeCell ref="AM7:AM9"/>
    <mergeCell ref="AK10:AK12"/>
    <mergeCell ref="AM10:AM12"/>
    <mergeCell ref="AK13:AK15"/>
    <mergeCell ref="AM13:AM15"/>
    <mergeCell ref="AM16:AM18"/>
    <mergeCell ref="AI6:AJ6"/>
    <mergeCell ref="AL7:AL9"/>
    <mergeCell ref="AL10:AL12"/>
    <mergeCell ref="D4:F4"/>
    <mergeCell ref="G4:M4"/>
    <mergeCell ref="N4:T4"/>
    <mergeCell ref="AJ1:AM1"/>
    <mergeCell ref="U4:AA4"/>
    <mergeCell ref="AB4:AH4"/>
    <mergeCell ref="A7:A8"/>
    <mergeCell ref="B7:B9"/>
    <mergeCell ref="AI7:AJ9"/>
    <mergeCell ref="B13:B15"/>
    <mergeCell ref="AI13:AJ15"/>
    <mergeCell ref="A13:A14"/>
    <mergeCell ref="A10:A11"/>
    <mergeCell ref="B10:B12"/>
    <mergeCell ref="AI10:AJ12"/>
    <mergeCell ref="B19:B21"/>
    <mergeCell ref="AI19:AJ21"/>
    <mergeCell ref="AK16:AK18"/>
    <mergeCell ref="AK19:AK21"/>
    <mergeCell ref="A19:A20"/>
    <mergeCell ref="A16:A17"/>
    <mergeCell ref="B16:B18"/>
    <mergeCell ref="AI16:AJ18"/>
    <mergeCell ref="A22:A23"/>
    <mergeCell ref="A31:A32"/>
    <mergeCell ref="B31:B33"/>
    <mergeCell ref="AI31:AJ33"/>
    <mergeCell ref="A25:A26"/>
    <mergeCell ref="B25:B27"/>
    <mergeCell ref="AI25:AJ27"/>
    <mergeCell ref="B22:B24"/>
    <mergeCell ref="AI22:AJ24"/>
    <mergeCell ref="AK28:AK30"/>
    <mergeCell ref="AM28:AM30"/>
    <mergeCell ref="AK31:AK33"/>
    <mergeCell ref="AM31:AM33"/>
    <mergeCell ref="A28:A29"/>
    <mergeCell ref="B28:B30"/>
    <mergeCell ref="AI28:AJ30"/>
    <mergeCell ref="AL28:AL30"/>
    <mergeCell ref="AL31:AL33"/>
    <mergeCell ref="A37:A38"/>
    <mergeCell ref="B37:B39"/>
    <mergeCell ref="AI37:AJ39"/>
    <mergeCell ref="AK37:AK39"/>
    <mergeCell ref="AM37:AM39"/>
    <mergeCell ref="AL37:AL39"/>
    <mergeCell ref="A34:A35"/>
    <mergeCell ref="B34:B36"/>
    <mergeCell ref="AI34:AJ36"/>
    <mergeCell ref="AK34:AK36"/>
    <mergeCell ref="AM34:AM36"/>
    <mergeCell ref="AL34:AL36"/>
    <mergeCell ref="A40:A41"/>
    <mergeCell ref="B40:B42"/>
    <mergeCell ref="AI40:AJ42"/>
    <mergeCell ref="AK40:AK42"/>
    <mergeCell ref="AM40:AM42"/>
    <mergeCell ref="AL40:AL42"/>
  </mergeCells>
  <conditionalFormatting sqref="D7:AH42">
    <cfRule type="expression" dxfId="429" priority="335" stopIfTrue="1">
      <formula>D7=CODE2</formula>
    </cfRule>
  </conditionalFormatting>
  <conditionalFormatting sqref="D7:AH42">
    <cfRule type="expression" dxfId="428" priority="331" stopIfTrue="1">
      <formula>D7=Code5</formula>
    </cfRule>
    <cfRule type="expression" dxfId="427" priority="332" stopIfTrue="1">
      <formula>D7=Code4</formula>
    </cfRule>
    <cfRule type="expression" dxfId="426" priority="333" stopIfTrue="1">
      <formula>D7=Code3</formula>
    </cfRule>
    <cfRule type="expression" dxfId="425" priority="334" stopIfTrue="1">
      <formula>D7=CODE1</formula>
    </cfRule>
  </conditionalFormatting>
  <conditionalFormatting sqref="F7:F42">
    <cfRule type="expression" dxfId="424" priority="325" stopIfTrue="1">
      <formula>F7=CODE2</formula>
    </cfRule>
  </conditionalFormatting>
  <conditionalFormatting sqref="F7:F42">
    <cfRule type="expression" dxfId="423" priority="321" stopIfTrue="1">
      <formula>F7=Code5</formula>
    </cfRule>
    <cfRule type="expression" dxfId="422" priority="322" stopIfTrue="1">
      <formula>F7=Code4</formula>
    </cfRule>
    <cfRule type="expression" dxfId="421" priority="323" stopIfTrue="1">
      <formula>F7=Code3</formula>
    </cfRule>
    <cfRule type="expression" dxfId="420" priority="324" stopIfTrue="1">
      <formula>F7=CODE1</formula>
    </cfRule>
  </conditionalFormatting>
  <conditionalFormatting sqref="F9 F12 F15 F18 F21 F24 F27 F30 F33 F36 F39 F42">
    <cfRule type="expression" dxfId="419" priority="320" stopIfTrue="1">
      <formula>F9=b</formula>
    </cfRule>
  </conditionalFormatting>
  <conditionalFormatting sqref="F9 F12 F15 F18 F21 F24 F27 F30 F33 F36 F39 F42">
    <cfRule type="expression" dxfId="418" priority="316" stopIfTrue="1">
      <formula>F9=Code5</formula>
    </cfRule>
    <cfRule type="expression" dxfId="417" priority="317" stopIfTrue="1">
      <formula>F9=Code4</formula>
    </cfRule>
    <cfRule type="expression" dxfId="416" priority="318" stopIfTrue="1">
      <formula>F9=Code3</formula>
    </cfRule>
    <cfRule type="expression" dxfId="415" priority="319" stopIfTrue="1">
      <formula>F9=CODE1</formula>
    </cfRule>
  </conditionalFormatting>
  <conditionalFormatting sqref="F9 F12 F15 F18 F21 F24 F27 F30 F33 F36 F39 F42">
    <cfRule type="expression" dxfId="414" priority="315" stopIfTrue="1">
      <formula>F9=b</formula>
    </cfRule>
  </conditionalFormatting>
  <conditionalFormatting sqref="F9 F12 F15 F18 F21 F24 F27 F30 F33 F36 F39 F42">
    <cfRule type="expression" dxfId="413" priority="311" stopIfTrue="1">
      <formula>F9=Code5</formula>
    </cfRule>
    <cfRule type="expression" dxfId="412" priority="312" stopIfTrue="1">
      <formula>F9=Code4</formula>
    </cfRule>
    <cfRule type="expression" dxfId="411" priority="313" stopIfTrue="1">
      <formula>F9=Code3</formula>
    </cfRule>
    <cfRule type="expression" dxfId="410" priority="314" stopIfTrue="1">
      <formula>F9=CODE1</formula>
    </cfRule>
  </conditionalFormatting>
  <conditionalFormatting sqref="M7:M42">
    <cfRule type="expression" dxfId="409" priority="310" stopIfTrue="1">
      <formula>M7=CODE2</formula>
    </cfRule>
  </conditionalFormatting>
  <conditionalFormatting sqref="M7:M42">
    <cfRule type="expression" dxfId="408" priority="306" stopIfTrue="1">
      <formula>M7=Code5</formula>
    </cfRule>
    <cfRule type="expression" dxfId="407" priority="307" stopIfTrue="1">
      <formula>M7=Code4</formula>
    </cfRule>
    <cfRule type="expression" dxfId="406" priority="308" stopIfTrue="1">
      <formula>M7=Code3</formula>
    </cfRule>
    <cfRule type="expression" dxfId="405" priority="309" stopIfTrue="1">
      <formula>M7=CODE1</formula>
    </cfRule>
  </conditionalFormatting>
  <conditionalFormatting sqref="M9 M12 M15 M18 M21 M24 M27 M30 M33 M36 M39 M42">
    <cfRule type="expression" dxfId="404" priority="305" stopIfTrue="1">
      <formula>M9=b</formula>
    </cfRule>
  </conditionalFormatting>
  <conditionalFormatting sqref="M9 M12 M15 M18 M21 M24 M27 M30 M33 M36 M39 M42">
    <cfRule type="expression" dxfId="403" priority="301" stopIfTrue="1">
      <formula>M9=Code5</formula>
    </cfRule>
    <cfRule type="expression" dxfId="402" priority="302" stopIfTrue="1">
      <formula>M9=Code4</formula>
    </cfRule>
    <cfRule type="expression" dxfId="401" priority="303" stopIfTrue="1">
      <formula>M9=Code3</formula>
    </cfRule>
    <cfRule type="expression" dxfId="400" priority="304" stopIfTrue="1">
      <formula>M9=CODE1</formula>
    </cfRule>
  </conditionalFormatting>
  <conditionalFormatting sqref="M9 M12 M15 M18 M21 M24 M27 M30 M33 M36 M39 M42">
    <cfRule type="expression" dxfId="399" priority="300" stopIfTrue="1">
      <formula>M9=b</formula>
    </cfRule>
  </conditionalFormatting>
  <conditionalFormatting sqref="M9 M12 M15 M18 M21 M24 M27 M30 M33 M36 M39 M42">
    <cfRule type="expression" dxfId="398" priority="296" stopIfTrue="1">
      <formula>M9=Code5</formula>
    </cfRule>
    <cfRule type="expression" dxfId="397" priority="297" stopIfTrue="1">
      <formula>M9=Code4</formula>
    </cfRule>
    <cfRule type="expression" dxfId="396" priority="298" stopIfTrue="1">
      <formula>M9=Code3</formula>
    </cfRule>
    <cfRule type="expression" dxfId="395" priority="299" stopIfTrue="1">
      <formula>M9=CODE1</formula>
    </cfRule>
  </conditionalFormatting>
  <conditionalFormatting sqref="T7:T42">
    <cfRule type="expression" dxfId="394" priority="295" stopIfTrue="1">
      <formula>T7=CODE2</formula>
    </cfRule>
  </conditionalFormatting>
  <conditionalFormatting sqref="T7:T42">
    <cfRule type="expression" dxfId="393" priority="291" stopIfTrue="1">
      <formula>T7=Code5</formula>
    </cfRule>
    <cfRule type="expression" dxfId="392" priority="292" stopIfTrue="1">
      <formula>T7=Code4</formula>
    </cfRule>
    <cfRule type="expression" dxfId="391" priority="293" stopIfTrue="1">
      <formula>T7=Code3</formula>
    </cfRule>
    <cfRule type="expression" dxfId="390" priority="294" stopIfTrue="1">
      <formula>T7=CODE1</formula>
    </cfRule>
  </conditionalFormatting>
  <conditionalFormatting sqref="T9 T12 T15 T18 T21 T24 T27 T30 T33 T36 T39 T42">
    <cfRule type="expression" dxfId="389" priority="290" stopIfTrue="1">
      <formula>T9=b</formula>
    </cfRule>
  </conditionalFormatting>
  <conditionalFormatting sqref="T9 T12 T15 T18 T21 T24 T27 T30 T33 T36 T39 T42">
    <cfRule type="expression" dxfId="388" priority="286" stopIfTrue="1">
      <formula>T9=Code5</formula>
    </cfRule>
    <cfRule type="expression" dxfId="387" priority="287" stopIfTrue="1">
      <formula>T9=Code4</formula>
    </cfRule>
    <cfRule type="expression" dxfId="386" priority="288" stopIfTrue="1">
      <formula>T9=Code3</formula>
    </cfRule>
    <cfRule type="expression" dxfId="385" priority="289" stopIfTrue="1">
      <formula>T9=CODE1</formula>
    </cfRule>
  </conditionalFormatting>
  <conditionalFormatting sqref="T9 T12 T15 T18 T21 T24 T27 T30 T33 T36 T39 T42">
    <cfRule type="expression" dxfId="384" priority="285" stopIfTrue="1">
      <formula>T9=b</formula>
    </cfRule>
  </conditionalFormatting>
  <conditionalFormatting sqref="T9 T12 T15 T18 T21 T24 T27 T30 T33 T36 T39 T42">
    <cfRule type="expression" dxfId="383" priority="281" stopIfTrue="1">
      <formula>T9=Code5</formula>
    </cfRule>
    <cfRule type="expression" dxfId="382" priority="282" stopIfTrue="1">
      <formula>T9=Code4</formula>
    </cfRule>
    <cfRule type="expression" dxfId="381" priority="283" stopIfTrue="1">
      <formula>T9=Code3</formula>
    </cfRule>
    <cfRule type="expression" dxfId="380" priority="284" stopIfTrue="1">
      <formula>T9=CODE1</formula>
    </cfRule>
  </conditionalFormatting>
  <conditionalFormatting sqref="AA7:AA42">
    <cfRule type="expression" dxfId="379" priority="280" stopIfTrue="1">
      <formula>AA7=CODE2</formula>
    </cfRule>
  </conditionalFormatting>
  <conditionalFormatting sqref="AA7:AA42">
    <cfRule type="expression" dxfId="378" priority="276" stopIfTrue="1">
      <formula>AA7=Code5</formula>
    </cfRule>
    <cfRule type="expression" dxfId="377" priority="277" stopIfTrue="1">
      <formula>AA7=Code4</formula>
    </cfRule>
    <cfRule type="expression" dxfId="376" priority="278" stopIfTrue="1">
      <formula>AA7=Code3</formula>
    </cfRule>
    <cfRule type="expression" dxfId="375" priority="279" stopIfTrue="1">
      <formula>AA7=CODE1</formula>
    </cfRule>
  </conditionalFormatting>
  <conditionalFormatting sqref="AA9 AA12 AA15 AA18 AA21 AA24 AA27 AA30 AA33 AA36 AA39 AA42">
    <cfRule type="expression" dxfId="374" priority="275" stopIfTrue="1">
      <formula>AA9=b</formula>
    </cfRule>
  </conditionalFormatting>
  <conditionalFormatting sqref="AA9 AA12 AA15 AA18 AA21 AA24 AA27 AA30 AA33 AA36 AA39 AA42">
    <cfRule type="expression" dxfId="373" priority="271" stopIfTrue="1">
      <formula>AA9=Code5</formula>
    </cfRule>
    <cfRule type="expression" dxfId="372" priority="272" stopIfTrue="1">
      <formula>AA9=Code4</formula>
    </cfRule>
    <cfRule type="expression" dxfId="371" priority="273" stopIfTrue="1">
      <formula>AA9=Code3</formula>
    </cfRule>
    <cfRule type="expression" dxfId="370" priority="274" stopIfTrue="1">
      <formula>AA9=CODE1</formula>
    </cfRule>
  </conditionalFormatting>
  <conditionalFormatting sqref="AA9 AA12 AA15 AA18 AA21 AA24 AA27 AA30 AA33 AA36 AA39 AA42">
    <cfRule type="expression" dxfId="369" priority="270" stopIfTrue="1">
      <formula>AA9=b</formula>
    </cfRule>
  </conditionalFormatting>
  <conditionalFormatting sqref="AA9 AA12 AA15 AA18 AA21 AA24 AA27 AA30 AA33 AA36 AA39 AA42">
    <cfRule type="expression" dxfId="368" priority="266" stopIfTrue="1">
      <formula>AA9=Code5</formula>
    </cfRule>
    <cfRule type="expression" dxfId="367" priority="267" stopIfTrue="1">
      <formula>AA9=Code4</formula>
    </cfRule>
    <cfRule type="expression" dxfId="366" priority="268" stopIfTrue="1">
      <formula>AA9=Code3</formula>
    </cfRule>
    <cfRule type="expression" dxfId="365" priority="269" stopIfTrue="1">
      <formula>AA9=CODE1</formula>
    </cfRule>
  </conditionalFormatting>
  <conditionalFormatting sqref="AH7:AH42">
    <cfRule type="expression" dxfId="364" priority="265" stopIfTrue="1">
      <formula>AH7=CODE2</formula>
    </cfRule>
  </conditionalFormatting>
  <conditionalFormatting sqref="AH7:AH42">
    <cfRule type="expression" dxfId="363" priority="261" stopIfTrue="1">
      <formula>AH7=Code5</formula>
    </cfRule>
    <cfRule type="expression" dxfId="362" priority="262" stopIfTrue="1">
      <formula>AH7=Code4</formula>
    </cfRule>
    <cfRule type="expression" dxfId="361" priority="263" stopIfTrue="1">
      <formula>AH7=Code3</formula>
    </cfRule>
    <cfRule type="expression" dxfId="360" priority="264" stopIfTrue="1">
      <formula>AH7=CODE1</formula>
    </cfRule>
  </conditionalFormatting>
  <conditionalFormatting sqref="AH9 AH12 AH15 AH18 AH21 AH24 AH27 AH30 AH33 AH36 AH39 AH42">
    <cfRule type="expression" dxfId="359" priority="260" stopIfTrue="1">
      <formula>AH9=b</formula>
    </cfRule>
  </conditionalFormatting>
  <conditionalFormatting sqref="AH9 AH12 AH15 AH18 AH21 AH24 AH27 AH30 AH33 AH36 AH39 AH42">
    <cfRule type="expression" dxfId="358" priority="256" stopIfTrue="1">
      <formula>AH9=Code5</formula>
    </cfRule>
    <cfRule type="expression" dxfId="357" priority="257" stopIfTrue="1">
      <formula>AH9=Code4</formula>
    </cfRule>
    <cfRule type="expression" dxfId="356" priority="258" stopIfTrue="1">
      <formula>AH9=Code3</formula>
    </cfRule>
    <cfRule type="expression" dxfId="355" priority="259" stopIfTrue="1">
      <formula>AH9=CODE1</formula>
    </cfRule>
  </conditionalFormatting>
  <conditionalFormatting sqref="AH9 AH12 AH15 AH18 AH21 AH24 AH27 AH30 AH33 AH36 AH39 AH42">
    <cfRule type="expression" dxfId="354" priority="255" stopIfTrue="1">
      <formula>AH9=b</formula>
    </cfRule>
  </conditionalFormatting>
  <conditionalFormatting sqref="AH9 AH12 AH15 AH18 AH21 AH24 AH27 AH30 AH33 AH36 AH39 AH42">
    <cfRule type="expression" dxfId="353" priority="251" stopIfTrue="1">
      <formula>AH9=Code5</formula>
    </cfRule>
    <cfRule type="expression" dxfId="352" priority="252" stopIfTrue="1">
      <formula>AH9=Code4</formula>
    </cfRule>
    <cfRule type="expression" dxfId="351" priority="253" stopIfTrue="1">
      <formula>AH9=Code3</formula>
    </cfRule>
    <cfRule type="expression" dxfId="350" priority="254" stopIfTrue="1">
      <formula>AH9=CODE1</formula>
    </cfRule>
  </conditionalFormatting>
  <conditionalFormatting sqref="D40:AH42">
    <cfRule type="expression" dxfId="349" priority="250" stopIfTrue="1">
      <formula>D40=CODE2</formula>
    </cfRule>
  </conditionalFormatting>
  <conditionalFormatting sqref="D40:AH42">
    <cfRule type="expression" dxfId="348" priority="246" stopIfTrue="1">
      <formula>D40=Code5</formula>
    </cfRule>
    <cfRule type="expression" dxfId="347" priority="247" stopIfTrue="1">
      <formula>D40=Code4</formula>
    </cfRule>
    <cfRule type="expression" dxfId="346" priority="248" stopIfTrue="1">
      <formula>D40=Code3</formula>
    </cfRule>
    <cfRule type="expression" dxfId="345" priority="249" stopIfTrue="1">
      <formula>D40=CODE1</formula>
    </cfRule>
  </conditionalFormatting>
  <conditionalFormatting sqref="E40:E41">
    <cfRule type="expression" dxfId="344" priority="245" stopIfTrue="1">
      <formula>E40=CODE2</formula>
    </cfRule>
  </conditionalFormatting>
  <conditionalFormatting sqref="E40:E41">
    <cfRule type="expression" dxfId="343" priority="241" stopIfTrue="1">
      <formula>E40=Code5</formula>
    </cfRule>
    <cfRule type="expression" dxfId="342" priority="242" stopIfTrue="1">
      <formula>E40=Code4</formula>
    </cfRule>
    <cfRule type="expression" dxfId="341" priority="243" stopIfTrue="1">
      <formula>E40=Code3</formula>
    </cfRule>
    <cfRule type="expression" dxfId="340" priority="244" stopIfTrue="1">
      <formula>E40=CODE1</formula>
    </cfRule>
  </conditionalFormatting>
  <conditionalFormatting sqref="E42:J42">
    <cfRule type="expression" dxfId="339" priority="240" stopIfTrue="1">
      <formula>E42=CODE2</formula>
    </cfRule>
  </conditionalFormatting>
  <conditionalFormatting sqref="E42:J42">
    <cfRule type="expression" dxfId="338" priority="236" stopIfTrue="1">
      <formula>E42=Code5</formula>
    </cfRule>
    <cfRule type="expression" dxfId="337" priority="237" stopIfTrue="1">
      <formula>E42=Code4</formula>
    </cfRule>
    <cfRule type="expression" dxfId="336" priority="238" stopIfTrue="1">
      <formula>E42=Code3</formula>
    </cfRule>
    <cfRule type="expression" dxfId="335" priority="239" stopIfTrue="1">
      <formula>E42=CODE1</formula>
    </cfRule>
  </conditionalFormatting>
  <conditionalFormatting sqref="S42:X42">
    <cfRule type="expression" dxfId="334" priority="235" stopIfTrue="1">
      <formula>S42=CODE2</formula>
    </cfRule>
  </conditionalFormatting>
  <conditionalFormatting sqref="S42:X42">
    <cfRule type="expression" dxfId="333" priority="231" stopIfTrue="1">
      <formula>S42=Code5</formula>
    </cfRule>
    <cfRule type="expression" dxfId="332" priority="232" stopIfTrue="1">
      <formula>S42=Code4</formula>
    </cfRule>
    <cfRule type="expression" dxfId="331" priority="233" stopIfTrue="1">
      <formula>S42=Code3</formula>
    </cfRule>
    <cfRule type="expression" dxfId="330" priority="234" stopIfTrue="1">
      <formula>S42=CODE1</formula>
    </cfRule>
  </conditionalFormatting>
  <conditionalFormatting sqref="L42:Q42">
    <cfRule type="expression" dxfId="329" priority="230" stopIfTrue="1">
      <formula>L42=CODE2</formula>
    </cfRule>
  </conditionalFormatting>
  <conditionalFormatting sqref="L42:Q42">
    <cfRule type="expression" dxfId="328" priority="226" stopIfTrue="1">
      <formula>L42=Code5</formula>
    </cfRule>
    <cfRule type="expression" dxfId="327" priority="227" stopIfTrue="1">
      <formula>L42=Code4</formula>
    </cfRule>
    <cfRule type="expression" dxfId="326" priority="228" stopIfTrue="1">
      <formula>L42=Code3</formula>
    </cfRule>
    <cfRule type="expression" dxfId="325" priority="229" stopIfTrue="1">
      <formula>L42=CODE1</formula>
    </cfRule>
  </conditionalFormatting>
  <conditionalFormatting sqref="S42:X42">
    <cfRule type="expression" dxfId="324" priority="225" stopIfTrue="1">
      <formula>S42=CODE2</formula>
    </cfRule>
  </conditionalFormatting>
  <conditionalFormatting sqref="S42:X42">
    <cfRule type="expression" dxfId="323" priority="221" stopIfTrue="1">
      <formula>S42=Code5</formula>
    </cfRule>
    <cfRule type="expression" dxfId="322" priority="222" stopIfTrue="1">
      <formula>S42=Code4</formula>
    </cfRule>
    <cfRule type="expression" dxfId="321" priority="223" stopIfTrue="1">
      <formula>S42=Code3</formula>
    </cfRule>
    <cfRule type="expression" dxfId="320" priority="224" stopIfTrue="1">
      <formula>S42=CODE1</formula>
    </cfRule>
  </conditionalFormatting>
  <conditionalFormatting sqref="E42:AH42">
    <cfRule type="expression" dxfId="319" priority="220" stopIfTrue="1">
      <formula>E42=CODE2</formula>
    </cfRule>
  </conditionalFormatting>
  <conditionalFormatting sqref="E42:AH42">
    <cfRule type="expression" dxfId="318" priority="216" stopIfTrue="1">
      <formula>E42=Code5</formula>
    </cfRule>
    <cfRule type="expression" dxfId="317" priority="217" stopIfTrue="1">
      <formula>E42=Code4</formula>
    </cfRule>
    <cfRule type="expression" dxfId="316" priority="218" stopIfTrue="1">
      <formula>E42=Code3</formula>
    </cfRule>
    <cfRule type="expression" dxfId="315" priority="219" stopIfTrue="1">
      <formula>E42=CODE1</formula>
    </cfRule>
  </conditionalFormatting>
  <conditionalFormatting sqref="D9:E9 D12:E12 D15:E15 D18:E18 D21:E21 D24:E24 D27:E27 D30:E30 D33:E33 D36:E36 D39:E39 D42:E42">
    <cfRule type="expression" dxfId="314" priority="215" stopIfTrue="1">
      <formula>D9=CODE2</formula>
    </cfRule>
  </conditionalFormatting>
  <conditionalFormatting sqref="D9:E9 D12:E12 D15:E15 D18:E18 D21:E21 D24:E24 D27:E27 D30:E30 D33:E33 D36:E36 D39:E39 D42:E42">
    <cfRule type="expression" dxfId="313" priority="211" stopIfTrue="1">
      <formula>D9=Code5</formula>
    </cfRule>
    <cfRule type="expression" dxfId="312" priority="212" stopIfTrue="1">
      <formula>D9=Code4</formula>
    </cfRule>
    <cfRule type="expression" dxfId="311" priority="213" stopIfTrue="1">
      <formula>D9=Code3</formula>
    </cfRule>
    <cfRule type="expression" dxfId="310" priority="214" stopIfTrue="1">
      <formula>D9=CODE1</formula>
    </cfRule>
  </conditionalFormatting>
  <conditionalFormatting sqref="D9:E9 D12:E12 D15:E15 D18:E18 D21:E21 D24:E24 D27:E27 D30:E30 D33:E33 D36:E36 D39:E39 D42:E42">
    <cfRule type="expression" dxfId="309" priority="210" stopIfTrue="1">
      <formula>D9=CODE2</formula>
    </cfRule>
  </conditionalFormatting>
  <conditionalFormatting sqref="D9:E9 D12:E12 D15:E15 D18:E18 D21:E21 D24:E24 D27:E27 D30:E30 D33:E33 D36:E36 D39:E39 D42:E42">
    <cfRule type="expression" dxfId="308" priority="206" stopIfTrue="1">
      <formula>D9=Code5</formula>
    </cfRule>
    <cfRule type="expression" dxfId="307" priority="207" stopIfTrue="1">
      <formula>D9=Code4</formula>
    </cfRule>
    <cfRule type="expression" dxfId="306" priority="208" stopIfTrue="1">
      <formula>D9=Code3</formula>
    </cfRule>
    <cfRule type="expression" dxfId="305" priority="209" stopIfTrue="1">
      <formula>D9=CODE1</formula>
    </cfRule>
  </conditionalFormatting>
  <conditionalFormatting sqref="G9:L9 G12:L12 G15:L15 G18:L18 G21:L21 G24:L24 G27:L27 G30:L30 G33:L33 G36:L36 G39:L39 G42:L42">
    <cfRule type="expression" dxfId="304" priority="205" stopIfTrue="1">
      <formula>G9=CODE2</formula>
    </cfRule>
  </conditionalFormatting>
  <conditionalFormatting sqref="G9:L9 G12:L12 G15:L15 G18:L18 G21:L21 G24:L24 G27:L27 G30:L30 G33:L33 G36:L36 G39:L39 G42:L42">
    <cfRule type="expression" dxfId="303" priority="201" stopIfTrue="1">
      <formula>G9=Code5</formula>
    </cfRule>
    <cfRule type="expression" dxfId="302" priority="202" stopIfTrue="1">
      <formula>G9=Code4</formula>
    </cfRule>
    <cfRule type="expression" dxfId="301" priority="203" stopIfTrue="1">
      <formula>G9=Code3</formula>
    </cfRule>
    <cfRule type="expression" dxfId="300" priority="204" stopIfTrue="1">
      <formula>G9=CODE1</formula>
    </cfRule>
  </conditionalFormatting>
  <conditionalFormatting sqref="G9:L9 G12:L12 G15:L15 G18:L18 G21:L21 G24:L24 G27:L27 G30:L30 G33:L33 G36:L36 G39:L39 G42:L42">
    <cfRule type="expression" dxfId="299" priority="200" stopIfTrue="1">
      <formula>G9=CODE2</formula>
    </cfRule>
  </conditionalFormatting>
  <conditionalFormatting sqref="G9:L9 G12:L12 G15:L15 G18:L18 G21:L21 G24:L24 G27:L27 G30:L30 G33:L33 G36:L36 G39:L39 G42:L42">
    <cfRule type="expression" dxfId="298" priority="196" stopIfTrue="1">
      <formula>G9=Code5</formula>
    </cfRule>
    <cfRule type="expression" dxfId="297" priority="197" stopIfTrue="1">
      <formula>G9=Code4</formula>
    </cfRule>
    <cfRule type="expression" dxfId="296" priority="198" stopIfTrue="1">
      <formula>G9=Code3</formula>
    </cfRule>
    <cfRule type="expression" dxfId="295" priority="199" stopIfTrue="1">
      <formula>G9=CODE1</formula>
    </cfRule>
  </conditionalFormatting>
  <conditionalFormatting sqref="N9:S9 N12:S12 N15:S15 N18:S18 N21:S21 N24:S24 N27:S27 N30:S30 N33:S33 N36:S36 N39:S39 N42:S42">
    <cfRule type="expression" dxfId="294" priority="195" stopIfTrue="1">
      <formula>N9=CODE2</formula>
    </cfRule>
  </conditionalFormatting>
  <conditionalFormatting sqref="N9:S9 N12:S12 N15:S15 N18:S18 N21:S21 N24:S24 N27:S27 N30:S30 N33:S33 N36:S36 N39:S39 N42:S42">
    <cfRule type="expression" dxfId="293" priority="191" stopIfTrue="1">
      <formula>N9=Code5</formula>
    </cfRule>
    <cfRule type="expression" dxfId="292" priority="192" stopIfTrue="1">
      <formula>N9=Code4</formula>
    </cfRule>
    <cfRule type="expression" dxfId="291" priority="193" stopIfTrue="1">
      <formula>N9=Code3</formula>
    </cfRule>
    <cfRule type="expression" dxfId="290" priority="194" stopIfTrue="1">
      <formula>N9=CODE1</formula>
    </cfRule>
  </conditionalFormatting>
  <conditionalFormatting sqref="N9:S9 N12:S12 N15:S15 N18:S18 N21:S21 N24:S24 N27:S27 N30:S30 N33:S33 N36:S36 N39:S39 N42:S42">
    <cfRule type="expression" dxfId="289" priority="190" stopIfTrue="1">
      <formula>N9=CODE2</formula>
    </cfRule>
  </conditionalFormatting>
  <conditionalFormatting sqref="N9:S9 N12:S12 N15:S15 N18:S18 N21:S21 N24:S24 N27:S27 N30:S30 N33:S33 N36:S36 N39:S39 N42:S42">
    <cfRule type="expression" dxfId="288" priority="186" stopIfTrue="1">
      <formula>N9=Code5</formula>
    </cfRule>
    <cfRule type="expression" dxfId="287" priority="187" stopIfTrue="1">
      <formula>N9=Code4</formula>
    </cfRule>
    <cfRule type="expression" dxfId="286" priority="188" stopIfTrue="1">
      <formula>N9=Code3</formula>
    </cfRule>
    <cfRule type="expression" dxfId="285" priority="189" stopIfTrue="1">
      <formula>N9=CODE1</formula>
    </cfRule>
  </conditionalFormatting>
  <conditionalFormatting sqref="U9:Z9 U12:Z12 U15:Z15 U18:Z18 U21:Z21 U24:Z24 U27:Z27 U30:Z30 U33:Z33 U36:Z36 U39:Z39 U42:Z42">
    <cfRule type="expression" dxfId="284" priority="185" stopIfTrue="1">
      <formula>U9=CODE2</formula>
    </cfRule>
  </conditionalFormatting>
  <conditionalFormatting sqref="U9:Z9 U12:Z12 U15:Z15 U18:Z18 U21:Z21 U24:Z24 U27:Z27 U30:Z30 U33:Z33 U36:Z36 U39:Z39 U42:Z42">
    <cfRule type="expression" dxfId="283" priority="181" stopIfTrue="1">
      <formula>U9=Code5</formula>
    </cfRule>
    <cfRule type="expression" dxfId="282" priority="182" stopIfTrue="1">
      <formula>U9=Code4</formula>
    </cfRule>
    <cfRule type="expression" dxfId="281" priority="183" stopIfTrue="1">
      <formula>U9=Code3</formula>
    </cfRule>
    <cfRule type="expression" dxfId="280" priority="184" stopIfTrue="1">
      <formula>U9=CODE1</formula>
    </cfRule>
  </conditionalFormatting>
  <conditionalFormatting sqref="U9:Z9 U12:Z12 U15:Z15 U18:Z18 U21:Z21 U24:Z24 U27:Z27 U30:Z30 U33:Z33 U36:Z36 U39:Z39 U42:Z42">
    <cfRule type="expression" dxfId="279" priority="180" stopIfTrue="1">
      <formula>U9=CODE2</formula>
    </cfRule>
  </conditionalFormatting>
  <conditionalFormatting sqref="U9:Z9 U12:Z12 U15:Z15 U18:Z18 U21:Z21 U24:Z24 U27:Z27 U30:Z30 U33:Z33 U36:Z36 U39:Z39 U42:Z42">
    <cfRule type="expression" dxfId="278" priority="176" stopIfTrue="1">
      <formula>U9=Code5</formula>
    </cfRule>
    <cfRule type="expression" dxfId="277" priority="177" stopIfTrue="1">
      <formula>U9=Code4</formula>
    </cfRule>
    <cfRule type="expression" dxfId="276" priority="178" stopIfTrue="1">
      <formula>U9=Code3</formula>
    </cfRule>
    <cfRule type="expression" dxfId="275" priority="179" stopIfTrue="1">
      <formula>U9=CODE1</formula>
    </cfRule>
  </conditionalFormatting>
  <conditionalFormatting sqref="AB9:AG9 AB12:AG12 AB15:AG15 AB18:AG18 AB21:AG21 AB24:AG24 AB27:AG27 AB30:AG30 AB33:AG33 AB36:AG36 AB39:AG39 AB42:AG42">
    <cfRule type="expression" dxfId="274" priority="175" stopIfTrue="1">
      <formula>AB9=CODE2</formula>
    </cfRule>
  </conditionalFormatting>
  <conditionalFormatting sqref="AB9:AG9 AB12:AG12 AB15:AG15 AB18:AG18 AB21:AG21 AB24:AG24 AB27:AG27 AB30:AG30 AB33:AG33 AB36:AG36 AB39:AG39 AB42:AG42">
    <cfRule type="expression" dxfId="273" priority="171" stopIfTrue="1">
      <formula>AB9=Code5</formula>
    </cfRule>
    <cfRule type="expression" dxfId="272" priority="172" stopIfTrue="1">
      <formula>AB9=Code4</formula>
    </cfRule>
    <cfRule type="expression" dxfId="271" priority="173" stopIfTrue="1">
      <formula>AB9=Code3</formula>
    </cfRule>
    <cfRule type="expression" dxfId="270" priority="174" stopIfTrue="1">
      <formula>AB9=CODE1</formula>
    </cfRule>
  </conditionalFormatting>
  <conditionalFormatting sqref="AB9:AG9 AB12:AG12 AB15:AG15 AB18:AG18 AB21:AG21 AB24:AG24 AB27:AG27 AB30:AG30 AB33:AG33 AB36:AG36 AB39:AG39 AB42:AG42">
    <cfRule type="expression" dxfId="269" priority="170" stopIfTrue="1">
      <formula>AB9=CODE2</formula>
    </cfRule>
  </conditionalFormatting>
  <conditionalFormatting sqref="AB9:AG9 AB12:AG12 AB15:AG15 AB18:AG18 AB21:AG21 AB24:AG24 AB27:AG27 AB30:AG30 AB33:AG33 AB36:AG36 AB39:AG39 AB42:AG42">
    <cfRule type="expression" dxfId="268" priority="166" stopIfTrue="1">
      <formula>AB9=Code5</formula>
    </cfRule>
    <cfRule type="expression" dxfId="267" priority="167" stopIfTrue="1">
      <formula>AB9=Code4</formula>
    </cfRule>
    <cfRule type="expression" dxfId="266" priority="168" stopIfTrue="1">
      <formula>AB9=Code3</formula>
    </cfRule>
    <cfRule type="expression" dxfId="265" priority="169" stopIfTrue="1">
      <formula>AB9=CODE1</formula>
    </cfRule>
  </conditionalFormatting>
  <conditionalFormatting sqref="D43:AH48">
    <cfRule type="expression" dxfId="264" priority="165" stopIfTrue="1">
      <formula>D43=CODE2</formula>
    </cfRule>
  </conditionalFormatting>
  <conditionalFormatting sqref="D43:AH48">
    <cfRule type="expression" dxfId="263" priority="161" stopIfTrue="1">
      <formula>D43=Code5</formula>
    </cfRule>
    <cfRule type="expression" dxfId="262" priority="162" stopIfTrue="1">
      <formula>D43=Code4</formula>
    </cfRule>
    <cfRule type="expression" dxfId="261" priority="163" stopIfTrue="1">
      <formula>D43=Code3</formula>
    </cfRule>
    <cfRule type="expression" dxfId="260" priority="164" stopIfTrue="1">
      <formula>D43=CODE1</formula>
    </cfRule>
  </conditionalFormatting>
  <conditionalFormatting sqref="F43:F48">
    <cfRule type="expression" dxfId="259" priority="160" stopIfTrue="1">
      <formula>F43=CODE2</formula>
    </cfRule>
  </conditionalFormatting>
  <conditionalFormatting sqref="F43:F48">
    <cfRule type="expression" dxfId="258" priority="156" stopIfTrue="1">
      <formula>F43=Code5</formula>
    </cfRule>
    <cfRule type="expression" dxfId="257" priority="157" stopIfTrue="1">
      <formula>F43=Code4</formula>
    </cfRule>
    <cfRule type="expression" dxfId="256" priority="158" stopIfTrue="1">
      <formula>F43=Code3</formula>
    </cfRule>
    <cfRule type="expression" dxfId="255" priority="159" stopIfTrue="1">
      <formula>F43=CODE1</formula>
    </cfRule>
  </conditionalFormatting>
  <conditionalFormatting sqref="F45 F48">
    <cfRule type="expression" dxfId="254" priority="155" stopIfTrue="1">
      <formula>F45=b</formula>
    </cfRule>
  </conditionalFormatting>
  <conditionalFormatting sqref="F45 F48">
    <cfRule type="expression" dxfId="253" priority="151" stopIfTrue="1">
      <formula>F45=Code5</formula>
    </cfRule>
    <cfRule type="expression" dxfId="252" priority="152" stopIfTrue="1">
      <formula>F45=Code4</formula>
    </cfRule>
    <cfRule type="expression" dxfId="251" priority="153" stopIfTrue="1">
      <formula>F45=Code3</formula>
    </cfRule>
    <cfRule type="expression" dxfId="250" priority="154" stopIfTrue="1">
      <formula>F45=CODE1</formula>
    </cfRule>
  </conditionalFormatting>
  <conditionalFormatting sqref="F45 F48">
    <cfRule type="expression" dxfId="249" priority="150" stopIfTrue="1">
      <formula>F45=b</formula>
    </cfRule>
  </conditionalFormatting>
  <conditionalFormatting sqref="F45 F48">
    <cfRule type="expression" dxfId="248" priority="146" stopIfTrue="1">
      <formula>F45=Code5</formula>
    </cfRule>
    <cfRule type="expression" dxfId="247" priority="147" stopIfTrue="1">
      <formula>F45=Code4</formula>
    </cfRule>
    <cfRule type="expression" dxfId="246" priority="148" stopIfTrue="1">
      <formula>F45=Code3</formula>
    </cfRule>
    <cfRule type="expression" dxfId="245" priority="149" stopIfTrue="1">
      <formula>F45=CODE1</formula>
    </cfRule>
  </conditionalFormatting>
  <conditionalFormatting sqref="M43:M48">
    <cfRule type="expression" dxfId="244" priority="145" stopIfTrue="1">
      <formula>M43=CODE2</formula>
    </cfRule>
  </conditionalFormatting>
  <conditionalFormatting sqref="M43:M48">
    <cfRule type="expression" dxfId="243" priority="141" stopIfTrue="1">
      <formula>M43=Code5</formula>
    </cfRule>
    <cfRule type="expression" dxfId="242" priority="142" stopIfTrue="1">
      <formula>M43=Code4</formula>
    </cfRule>
    <cfRule type="expression" dxfId="241" priority="143" stopIfTrue="1">
      <formula>M43=Code3</formula>
    </cfRule>
    <cfRule type="expression" dxfId="240" priority="144" stopIfTrue="1">
      <formula>M43=CODE1</formula>
    </cfRule>
  </conditionalFormatting>
  <conditionalFormatting sqref="M45 M48">
    <cfRule type="expression" dxfId="239" priority="140" stopIfTrue="1">
      <formula>M45=b</formula>
    </cfRule>
  </conditionalFormatting>
  <conditionalFormatting sqref="M45 M48">
    <cfRule type="expression" dxfId="238" priority="136" stopIfTrue="1">
      <formula>M45=Code5</formula>
    </cfRule>
    <cfRule type="expression" dxfId="237" priority="137" stopIfTrue="1">
      <formula>M45=Code4</formula>
    </cfRule>
    <cfRule type="expression" dxfId="236" priority="138" stopIfTrue="1">
      <formula>M45=Code3</formula>
    </cfRule>
    <cfRule type="expression" dxfId="235" priority="139" stopIfTrue="1">
      <formula>M45=CODE1</formula>
    </cfRule>
  </conditionalFormatting>
  <conditionalFormatting sqref="M45 M48">
    <cfRule type="expression" dxfId="234" priority="135" stopIfTrue="1">
      <formula>M45=b</formula>
    </cfRule>
  </conditionalFormatting>
  <conditionalFormatting sqref="M45 M48">
    <cfRule type="expression" dxfId="233" priority="131" stopIfTrue="1">
      <formula>M45=Code5</formula>
    </cfRule>
    <cfRule type="expression" dxfId="232" priority="132" stopIfTrue="1">
      <formula>M45=Code4</formula>
    </cfRule>
    <cfRule type="expression" dxfId="231" priority="133" stopIfTrue="1">
      <formula>M45=Code3</formula>
    </cfRule>
    <cfRule type="expression" dxfId="230" priority="134" stopIfTrue="1">
      <formula>M45=CODE1</formula>
    </cfRule>
  </conditionalFormatting>
  <conditionalFormatting sqref="T43:T48">
    <cfRule type="expression" dxfId="229" priority="130" stopIfTrue="1">
      <formula>T43=CODE2</formula>
    </cfRule>
  </conditionalFormatting>
  <conditionalFormatting sqref="T43:T48">
    <cfRule type="expression" dxfId="228" priority="126" stopIfTrue="1">
      <formula>T43=Code5</formula>
    </cfRule>
    <cfRule type="expression" dxfId="227" priority="127" stopIfTrue="1">
      <formula>T43=Code4</formula>
    </cfRule>
    <cfRule type="expression" dxfId="226" priority="128" stopIfTrue="1">
      <formula>T43=Code3</formula>
    </cfRule>
    <cfRule type="expression" dxfId="225" priority="129" stopIfTrue="1">
      <formula>T43=CODE1</formula>
    </cfRule>
  </conditionalFormatting>
  <conditionalFormatting sqref="T45 T48">
    <cfRule type="expression" dxfId="224" priority="125" stopIfTrue="1">
      <formula>T45=b</formula>
    </cfRule>
  </conditionalFormatting>
  <conditionalFormatting sqref="T45 T48">
    <cfRule type="expression" dxfId="223" priority="121" stopIfTrue="1">
      <formula>T45=Code5</formula>
    </cfRule>
    <cfRule type="expression" dxfId="222" priority="122" stopIfTrue="1">
      <formula>T45=Code4</formula>
    </cfRule>
    <cfRule type="expression" dxfId="221" priority="123" stopIfTrue="1">
      <formula>T45=Code3</formula>
    </cfRule>
    <cfRule type="expression" dxfId="220" priority="124" stopIfTrue="1">
      <formula>T45=CODE1</formula>
    </cfRule>
  </conditionalFormatting>
  <conditionalFormatting sqref="T45 T48">
    <cfRule type="expression" dxfId="219" priority="120" stopIfTrue="1">
      <formula>T45=b</formula>
    </cfRule>
  </conditionalFormatting>
  <conditionalFormatting sqref="T45 T48">
    <cfRule type="expression" dxfId="218" priority="116" stopIfTrue="1">
      <formula>T45=Code5</formula>
    </cfRule>
    <cfRule type="expression" dxfId="217" priority="117" stopIfTrue="1">
      <formula>T45=Code4</formula>
    </cfRule>
    <cfRule type="expression" dxfId="216" priority="118" stopIfTrue="1">
      <formula>T45=Code3</formula>
    </cfRule>
    <cfRule type="expression" dxfId="215" priority="119" stopIfTrue="1">
      <formula>T45=CODE1</formula>
    </cfRule>
  </conditionalFormatting>
  <conditionalFormatting sqref="AA43:AA48">
    <cfRule type="expression" dxfId="214" priority="115" stopIfTrue="1">
      <formula>AA43=CODE2</formula>
    </cfRule>
  </conditionalFormatting>
  <conditionalFormatting sqref="AA43:AA48">
    <cfRule type="expression" dxfId="213" priority="111" stopIfTrue="1">
      <formula>AA43=Code5</formula>
    </cfRule>
    <cfRule type="expression" dxfId="212" priority="112" stopIfTrue="1">
      <formula>AA43=Code4</formula>
    </cfRule>
    <cfRule type="expression" dxfId="211" priority="113" stopIfTrue="1">
      <formula>AA43=Code3</formula>
    </cfRule>
    <cfRule type="expression" dxfId="210" priority="114" stopIfTrue="1">
      <formula>AA43=CODE1</formula>
    </cfRule>
  </conditionalFormatting>
  <conditionalFormatting sqref="AA45 AA48">
    <cfRule type="expression" dxfId="209" priority="110" stopIfTrue="1">
      <formula>AA45=b</formula>
    </cfRule>
  </conditionalFormatting>
  <conditionalFormatting sqref="AA45 AA48">
    <cfRule type="expression" dxfId="208" priority="106" stopIfTrue="1">
      <formula>AA45=Code5</formula>
    </cfRule>
    <cfRule type="expression" dxfId="207" priority="107" stopIfTrue="1">
      <formula>AA45=Code4</formula>
    </cfRule>
    <cfRule type="expression" dxfId="206" priority="108" stopIfTrue="1">
      <formula>AA45=Code3</formula>
    </cfRule>
    <cfRule type="expression" dxfId="205" priority="109" stopIfTrue="1">
      <formula>AA45=CODE1</formula>
    </cfRule>
  </conditionalFormatting>
  <conditionalFormatting sqref="AA45 AA48">
    <cfRule type="expression" dxfId="204" priority="105" stopIfTrue="1">
      <formula>AA45=b</formula>
    </cfRule>
  </conditionalFormatting>
  <conditionalFormatting sqref="AA45 AA48">
    <cfRule type="expression" dxfId="203" priority="101" stopIfTrue="1">
      <formula>AA45=Code5</formula>
    </cfRule>
    <cfRule type="expression" dxfId="202" priority="102" stopIfTrue="1">
      <formula>AA45=Code4</formula>
    </cfRule>
    <cfRule type="expression" dxfId="201" priority="103" stopIfTrue="1">
      <formula>AA45=Code3</formula>
    </cfRule>
    <cfRule type="expression" dxfId="200" priority="104" stopIfTrue="1">
      <formula>AA45=CODE1</formula>
    </cfRule>
  </conditionalFormatting>
  <conditionalFormatting sqref="AH43:AH48">
    <cfRule type="expression" dxfId="199" priority="100" stopIfTrue="1">
      <formula>AH43=CODE2</formula>
    </cfRule>
  </conditionalFormatting>
  <conditionalFormatting sqref="AH43:AH48">
    <cfRule type="expression" dxfId="198" priority="96" stopIfTrue="1">
      <formula>AH43=Code5</formula>
    </cfRule>
    <cfRule type="expression" dxfId="197" priority="97" stopIfTrue="1">
      <formula>AH43=Code4</formula>
    </cfRule>
    <cfRule type="expression" dxfId="196" priority="98" stopIfTrue="1">
      <formula>AH43=Code3</formula>
    </cfRule>
    <cfRule type="expression" dxfId="195" priority="99" stopIfTrue="1">
      <formula>AH43=CODE1</formula>
    </cfRule>
  </conditionalFormatting>
  <conditionalFormatting sqref="AH45 AH48">
    <cfRule type="expression" dxfId="194" priority="95" stopIfTrue="1">
      <formula>AH45=b</formula>
    </cfRule>
  </conditionalFormatting>
  <conditionalFormatting sqref="AH45 AH48">
    <cfRule type="expression" dxfId="193" priority="91" stopIfTrue="1">
      <formula>AH45=Code5</formula>
    </cfRule>
    <cfRule type="expression" dxfId="192" priority="92" stopIfTrue="1">
      <formula>AH45=Code4</formula>
    </cfRule>
    <cfRule type="expression" dxfId="191" priority="93" stopIfTrue="1">
      <formula>AH45=Code3</formula>
    </cfRule>
    <cfRule type="expression" dxfId="190" priority="94" stopIfTrue="1">
      <formula>AH45=CODE1</formula>
    </cfRule>
  </conditionalFormatting>
  <conditionalFormatting sqref="AH45 AH48">
    <cfRule type="expression" dxfId="189" priority="90" stopIfTrue="1">
      <formula>AH45=b</formula>
    </cfRule>
  </conditionalFormatting>
  <conditionalFormatting sqref="AH45 AH48">
    <cfRule type="expression" dxfId="188" priority="86" stopIfTrue="1">
      <formula>AH45=Code5</formula>
    </cfRule>
    <cfRule type="expression" dxfId="187" priority="87" stopIfTrue="1">
      <formula>AH45=Code4</formula>
    </cfRule>
    <cfRule type="expression" dxfId="186" priority="88" stopIfTrue="1">
      <formula>AH45=Code3</formula>
    </cfRule>
    <cfRule type="expression" dxfId="185" priority="89" stopIfTrue="1">
      <formula>AH45=CODE1</formula>
    </cfRule>
  </conditionalFormatting>
  <conditionalFormatting sqref="D43:AH48">
    <cfRule type="expression" dxfId="184" priority="85" stopIfTrue="1">
      <formula>D43=CODE2</formula>
    </cfRule>
  </conditionalFormatting>
  <conditionalFormatting sqref="D43:AH48">
    <cfRule type="expression" dxfId="183" priority="81" stopIfTrue="1">
      <formula>D43=Code5</formula>
    </cfRule>
    <cfRule type="expression" dxfId="182" priority="82" stopIfTrue="1">
      <formula>D43=Code4</formula>
    </cfRule>
    <cfRule type="expression" dxfId="181" priority="83" stopIfTrue="1">
      <formula>D43=Code3</formula>
    </cfRule>
    <cfRule type="expression" dxfId="180" priority="84" stopIfTrue="1">
      <formula>D43=CODE1</formula>
    </cfRule>
  </conditionalFormatting>
  <conditionalFormatting sqref="E43:E44 E46:E47">
    <cfRule type="expression" dxfId="179" priority="80" stopIfTrue="1">
      <formula>E43=CODE2</formula>
    </cfRule>
  </conditionalFormatting>
  <conditionalFormatting sqref="E43:E44 E46:E47">
    <cfRule type="expression" dxfId="178" priority="76" stopIfTrue="1">
      <formula>E43=Code5</formula>
    </cfRule>
    <cfRule type="expression" dxfId="177" priority="77" stopIfTrue="1">
      <formula>E43=Code4</formula>
    </cfRule>
    <cfRule type="expression" dxfId="176" priority="78" stopIfTrue="1">
      <formula>E43=Code3</formula>
    </cfRule>
    <cfRule type="expression" dxfId="175" priority="79" stopIfTrue="1">
      <formula>E43=CODE1</formula>
    </cfRule>
  </conditionalFormatting>
  <conditionalFormatting sqref="E45:J45 E48:J48">
    <cfRule type="expression" dxfId="174" priority="75" stopIfTrue="1">
      <formula>E45=CODE2</formula>
    </cfRule>
  </conditionalFormatting>
  <conditionalFormatting sqref="E45:J45 E48:J48">
    <cfRule type="expression" dxfId="173" priority="71" stopIfTrue="1">
      <formula>E45=Code5</formula>
    </cfRule>
    <cfRule type="expression" dxfId="172" priority="72" stopIfTrue="1">
      <formula>E45=Code4</formula>
    </cfRule>
    <cfRule type="expression" dxfId="171" priority="73" stopIfTrue="1">
      <formula>E45=Code3</formula>
    </cfRule>
    <cfRule type="expression" dxfId="170" priority="74" stopIfTrue="1">
      <formula>E45=CODE1</formula>
    </cfRule>
  </conditionalFormatting>
  <conditionalFormatting sqref="S45:X45 S48:X48">
    <cfRule type="expression" dxfId="169" priority="70" stopIfTrue="1">
      <formula>S45=CODE2</formula>
    </cfRule>
  </conditionalFormatting>
  <conditionalFormatting sqref="S45:X45 S48:X48">
    <cfRule type="expression" dxfId="168" priority="66" stopIfTrue="1">
      <formula>S45=Code5</formula>
    </cfRule>
    <cfRule type="expression" dxfId="167" priority="67" stopIfTrue="1">
      <formula>S45=Code4</formula>
    </cfRule>
    <cfRule type="expression" dxfId="166" priority="68" stopIfTrue="1">
      <formula>S45=Code3</formula>
    </cfRule>
    <cfRule type="expression" dxfId="165" priority="69" stopIfTrue="1">
      <formula>S45=CODE1</formula>
    </cfRule>
  </conditionalFormatting>
  <conditionalFormatting sqref="L45:Q45 L48:Q48">
    <cfRule type="expression" dxfId="164" priority="65" stopIfTrue="1">
      <formula>L45=CODE2</formula>
    </cfRule>
  </conditionalFormatting>
  <conditionalFormatting sqref="L45:Q45 L48:Q48">
    <cfRule type="expression" dxfId="163" priority="61" stopIfTrue="1">
      <formula>L45=Code5</formula>
    </cfRule>
    <cfRule type="expression" dxfId="162" priority="62" stopIfTrue="1">
      <formula>L45=Code4</formula>
    </cfRule>
    <cfRule type="expression" dxfId="161" priority="63" stopIfTrue="1">
      <formula>L45=Code3</formula>
    </cfRule>
    <cfRule type="expression" dxfId="160" priority="64" stopIfTrue="1">
      <formula>L45=CODE1</formula>
    </cfRule>
  </conditionalFormatting>
  <conditionalFormatting sqref="S45:X45 S48:X48">
    <cfRule type="expression" dxfId="159" priority="60" stopIfTrue="1">
      <formula>S45=CODE2</formula>
    </cfRule>
  </conditionalFormatting>
  <conditionalFormatting sqref="S45:X45 S48:X48">
    <cfRule type="expression" dxfId="158" priority="56" stopIfTrue="1">
      <formula>S45=Code5</formula>
    </cfRule>
    <cfRule type="expression" dxfId="157" priority="57" stopIfTrue="1">
      <formula>S45=Code4</formula>
    </cfRule>
    <cfRule type="expression" dxfId="156" priority="58" stopIfTrue="1">
      <formula>S45=Code3</formula>
    </cfRule>
    <cfRule type="expression" dxfId="155" priority="59" stopIfTrue="1">
      <formula>S45=CODE1</formula>
    </cfRule>
  </conditionalFormatting>
  <conditionalFormatting sqref="E45:AH45 E48:AH48">
    <cfRule type="expression" dxfId="154" priority="55" stopIfTrue="1">
      <formula>E45=CODE2</formula>
    </cfRule>
  </conditionalFormatting>
  <conditionalFormatting sqref="E45:AH45 E48:AH48">
    <cfRule type="expression" dxfId="153" priority="51" stopIfTrue="1">
      <formula>E45=Code5</formula>
    </cfRule>
    <cfRule type="expression" dxfId="152" priority="52" stopIfTrue="1">
      <formula>E45=Code4</formula>
    </cfRule>
    <cfRule type="expression" dxfId="151" priority="53" stopIfTrue="1">
      <formula>E45=Code3</formula>
    </cfRule>
    <cfRule type="expression" dxfId="150" priority="54" stopIfTrue="1">
      <formula>E45=CODE1</formula>
    </cfRule>
  </conditionalFormatting>
  <conditionalFormatting sqref="D45:E45 D48:E48">
    <cfRule type="expression" dxfId="149" priority="50" stopIfTrue="1">
      <formula>D45=CODE2</formula>
    </cfRule>
  </conditionalFormatting>
  <conditionalFormatting sqref="D45:E45 D48:E48">
    <cfRule type="expression" dxfId="148" priority="46" stopIfTrue="1">
      <formula>D45=Code5</formula>
    </cfRule>
    <cfRule type="expression" dxfId="147" priority="47" stopIfTrue="1">
      <formula>D45=Code4</formula>
    </cfRule>
    <cfRule type="expression" dxfId="146" priority="48" stopIfTrue="1">
      <formula>D45=Code3</formula>
    </cfRule>
    <cfRule type="expression" dxfId="145" priority="49" stopIfTrue="1">
      <formula>D45=CODE1</formula>
    </cfRule>
  </conditionalFormatting>
  <conditionalFormatting sqref="D45:E45 D48:E48">
    <cfRule type="expression" dxfId="144" priority="45" stopIfTrue="1">
      <formula>D45=CODE2</formula>
    </cfRule>
  </conditionalFormatting>
  <conditionalFormatting sqref="D45:E45 D48:E48">
    <cfRule type="expression" dxfId="143" priority="41" stopIfTrue="1">
      <formula>D45=Code5</formula>
    </cfRule>
    <cfRule type="expression" dxfId="142" priority="42" stopIfTrue="1">
      <formula>D45=Code4</formula>
    </cfRule>
    <cfRule type="expression" dxfId="141" priority="43" stopIfTrue="1">
      <formula>D45=Code3</formula>
    </cfRule>
    <cfRule type="expression" dxfId="140" priority="44" stopIfTrue="1">
      <formula>D45=CODE1</formula>
    </cfRule>
  </conditionalFormatting>
  <conditionalFormatting sqref="G45:L45 G48:L48">
    <cfRule type="expression" dxfId="139" priority="40" stopIfTrue="1">
      <formula>G45=CODE2</formula>
    </cfRule>
  </conditionalFormatting>
  <conditionalFormatting sqref="G45:L45 G48:L48">
    <cfRule type="expression" dxfId="138" priority="36" stopIfTrue="1">
      <formula>G45=Code5</formula>
    </cfRule>
    <cfRule type="expression" dxfId="137" priority="37" stopIfTrue="1">
      <formula>G45=Code4</formula>
    </cfRule>
    <cfRule type="expression" dxfId="136" priority="38" stopIfTrue="1">
      <formula>G45=Code3</formula>
    </cfRule>
    <cfRule type="expression" dxfId="135" priority="39" stopIfTrue="1">
      <formula>G45=CODE1</formula>
    </cfRule>
  </conditionalFormatting>
  <conditionalFormatting sqref="G45:L45 G48:L48">
    <cfRule type="expression" dxfId="134" priority="35" stopIfTrue="1">
      <formula>G45=CODE2</formula>
    </cfRule>
  </conditionalFormatting>
  <conditionalFormatting sqref="G45:L45 G48:L48">
    <cfRule type="expression" dxfId="133" priority="31" stopIfTrue="1">
      <formula>G45=Code5</formula>
    </cfRule>
    <cfRule type="expression" dxfId="132" priority="32" stopIfTrue="1">
      <formula>G45=Code4</formula>
    </cfRule>
    <cfRule type="expression" dxfId="131" priority="33" stopIfTrue="1">
      <formula>G45=Code3</formula>
    </cfRule>
    <cfRule type="expression" dxfId="130" priority="34" stopIfTrue="1">
      <formula>G45=CODE1</formula>
    </cfRule>
  </conditionalFormatting>
  <conditionalFormatting sqref="N45:S45 N48:S48">
    <cfRule type="expression" dxfId="129" priority="30" stopIfTrue="1">
      <formula>N45=CODE2</formula>
    </cfRule>
  </conditionalFormatting>
  <conditionalFormatting sqref="N45:S45 N48:S48">
    <cfRule type="expression" dxfId="128" priority="26" stopIfTrue="1">
      <formula>N45=Code5</formula>
    </cfRule>
    <cfRule type="expression" dxfId="127" priority="27" stopIfTrue="1">
      <formula>N45=Code4</formula>
    </cfRule>
    <cfRule type="expression" dxfId="126" priority="28" stopIfTrue="1">
      <formula>N45=Code3</formula>
    </cfRule>
    <cfRule type="expression" dxfId="125" priority="29" stopIfTrue="1">
      <formula>N45=CODE1</formula>
    </cfRule>
  </conditionalFormatting>
  <conditionalFormatting sqref="N45:S45 N48:S48">
    <cfRule type="expression" dxfId="124" priority="25" stopIfTrue="1">
      <formula>N45=CODE2</formula>
    </cfRule>
  </conditionalFormatting>
  <conditionalFormatting sqref="N45:S45 N48:S48">
    <cfRule type="expression" dxfId="123" priority="21" stopIfTrue="1">
      <formula>N45=Code5</formula>
    </cfRule>
    <cfRule type="expression" dxfId="122" priority="22" stopIfTrue="1">
      <formula>N45=Code4</formula>
    </cfRule>
    <cfRule type="expression" dxfId="121" priority="23" stopIfTrue="1">
      <formula>N45=Code3</formula>
    </cfRule>
    <cfRule type="expression" dxfId="120" priority="24" stopIfTrue="1">
      <formula>N45=CODE1</formula>
    </cfRule>
  </conditionalFormatting>
  <conditionalFormatting sqref="U45:Z45 U48:Z48">
    <cfRule type="expression" dxfId="119" priority="20" stopIfTrue="1">
      <formula>U45=CODE2</formula>
    </cfRule>
  </conditionalFormatting>
  <conditionalFormatting sqref="U45:Z45 U48:Z48">
    <cfRule type="expression" dxfId="118" priority="16" stopIfTrue="1">
      <formula>U45=Code5</formula>
    </cfRule>
    <cfRule type="expression" dxfId="117" priority="17" stopIfTrue="1">
      <formula>U45=Code4</formula>
    </cfRule>
    <cfRule type="expression" dxfId="116" priority="18" stopIfTrue="1">
      <formula>U45=Code3</formula>
    </cfRule>
    <cfRule type="expression" dxfId="115" priority="19" stopIfTrue="1">
      <formula>U45=CODE1</formula>
    </cfRule>
  </conditionalFormatting>
  <conditionalFormatting sqref="U45:Z45 U48:Z48">
    <cfRule type="expression" dxfId="114" priority="15" stopIfTrue="1">
      <formula>U45=CODE2</formula>
    </cfRule>
  </conditionalFormatting>
  <conditionalFormatting sqref="U45:Z45 U48:Z48">
    <cfRule type="expression" dxfId="113" priority="11" stopIfTrue="1">
      <formula>U45=Code5</formula>
    </cfRule>
    <cfRule type="expression" dxfId="112" priority="12" stopIfTrue="1">
      <formula>U45=Code4</formula>
    </cfRule>
    <cfRule type="expression" dxfId="111" priority="13" stopIfTrue="1">
      <formula>U45=Code3</formula>
    </cfRule>
    <cfRule type="expression" dxfId="110" priority="14" stopIfTrue="1">
      <formula>U45=CODE1</formula>
    </cfRule>
  </conditionalFormatting>
  <conditionalFormatting sqref="AB45:AG45 AB48:AG48">
    <cfRule type="expression" dxfId="109" priority="10" stopIfTrue="1">
      <formula>AB45=CODE2</formula>
    </cfRule>
  </conditionalFormatting>
  <conditionalFormatting sqref="AB45:AG45 AB48:AG48">
    <cfRule type="expression" dxfId="108" priority="6" stopIfTrue="1">
      <formula>AB45=Code5</formula>
    </cfRule>
    <cfRule type="expression" dxfId="107" priority="7" stopIfTrue="1">
      <formula>AB45=Code4</formula>
    </cfRule>
    <cfRule type="expression" dxfId="106" priority="8" stopIfTrue="1">
      <formula>AB45=Code3</formula>
    </cfRule>
    <cfRule type="expression" dxfId="105" priority="9" stopIfTrue="1">
      <formula>AB45=CODE1</formula>
    </cfRule>
  </conditionalFormatting>
  <conditionalFormatting sqref="AB45:AG45 AB48:AG48">
    <cfRule type="expression" dxfId="104" priority="5" stopIfTrue="1">
      <formula>AB45=CODE2</formula>
    </cfRule>
  </conditionalFormatting>
  <conditionalFormatting sqref="AB45:AG45 AB48:AG48">
    <cfRule type="expression" dxfId="103" priority="1" stopIfTrue="1">
      <formula>AB45=Code5</formula>
    </cfRule>
    <cfRule type="expression" dxfId="102" priority="2" stopIfTrue="1">
      <formula>AB45=Code4</formula>
    </cfRule>
    <cfRule type="expression" dxfId="101" priority="3" stopIfTrue="1">
      <formula>AB45=Code3</formula>
    </cfRule>
    <cfRule type="expression" dxfId="100" priority="4" stopIfTrue="1">
      <formula>AB45=CODE1</formula>
    </cfRule>
  </conditionalFormatting>
  <dataValidations count="1">
    <dataValidation type="list" errorStyle="warning" allowBlank="1" showInputMessage="1" showErrorMessage="1" errorTitle="Whoops!" error="The Student ID you entered isn't on the Student List sheet. You can click Yes to use what you entered but that Student ID won't be available on the Student Attendance Report sheet." sqref="A7 A9:A10 A12:A16 A18:A22 A24:A48">
      <formula1>IDÉtudiant</formula1>
    </dataValidation>
  </dataValidations>
  <printOptions horizontalCentered="1"/>
  <pageMargins left="0.5" right="0.5" top="0.75" bottom="0.75" header="0.3" footer="0.3"/>
  <pageSetup scale="56" fitToHeight="0" orientation="landscape" verticalDpi="200" r:id="rId1"/>
  <ignoredErrors>
    <ignoredError sqref="B7:B39" unlockedFormula="1"/>
    <ignoredError sqref="AH10:AH11 F9 M9 T9 AA9 AH9 AH32 AH33:AH39 AH12:AH31 F32:AG32 F12:AG13 F40:AH42 F33:AG39 F15:AG31 F14:AD14 AF14:AG14 F45:AH48" formula="1"/>
  </ignoredErrors>
  <legacyDrawing r:id="rId2"/>
</worksheet>
</file>

<file path=xl/worksheets/sheet5.xml><?xml version="1.0" encoding="utf-8"?>
<worksheet xmlns="http://schemas.openxmlformats.org/spreadsheetml/2006/main" xmlns:r="http://schemas.openxmlformats.org/officeDocument/2006/relationships">
  <sheetPr codeName="Sheet2">
    <tabColor theme="5"/>
    <pageSetUpPr fitToPage="1"/>
  </sheetPr>
  <dimension ref="A1:AM27"/>
  <sheetViews>
    <sheetView showGridLines="0" tabSelected="1" topLeftCell="A3" zoomScale="90" zoomScaleNormal="90" workbookViewId="0">
      <selection activeCell="N23" sqref="N23"/>
    </sheetView>
  </sheetViews>
  <sheetFormatPr baseColWidth="10" defaultColWidth="9.140625" defaultRowHeight="13.5"/>
  <cols>
    <col min="1" max="1" width="3.42578125" style="8" customWidth="1"/>
    <col min="2" max="2" width="19" style="8" customWidth="1"/>
    <col min="3" max="3" width="4.140625" style="8" customWidth="1"/>
    <col min="4" max="4" width="3.7109375" style="8" customWidth="1"/>
    <col min="5" max="5" width="4.28515625" style="8" customWidth="1"/>
    <col min="6" max="7" width="3.28515625" style="8" customWidth="1"/>
    <col min="8" max="8" width="3.42578125" style="8" customWidth="1"/>
    <col min="9" max="10" width="3.7109375" style="8" customWidth="1"/>
    <col min="11" max="11" width="3.42578125" style="8" customWidth="1"/>
    <col min="12" max="12" width="3.5703125" style="8" customWidth="1"/>
    <col min="13" max="13" width="3.42578125" style="8" customWidth="1"/>
    <col min="14" max="14" width="3.85546875" style="8" customWidth="1"/>
    <col min="15" max="16" width="4" style="8" customWidth="1"/>
    <col min="17" max="17" width="4.28515625" style="8" customWidth="1"/>
    <col min="18" max="18" width="3" style="8" bestFit="1" customWidth="1"/>
    <col min="19" max="19" width="3.7109375" style="8" customWidth="1"/>
    <col min="20" max="20" width="4.42578125" style="8" customWidth="1"/>
    <col min="21" max="22" width="3.42578125" style="8" bestFit="1" customWidth="1"/>
    <col min="23" max="23" width="3.7109375" style="8" customWidth="1"/>
    <col min="24" max="24" width="3.28515625" style="8" customWidth="1"/>
    <col min="25" max="25" width="4" style="8" customWidth="1"/>
    <col min="26" max="26" width="4.140625" style="8" customWidth="1"/>
    <col min="27" max="33" width="3.28515625" style="8" customWidth="1"/>
    <col min="34" max="37" width="6.140625" style="8" customWidth="1"/>
    <col min="38" max="39" width="10.5703125" style="8" bestFit="1" customWidth="1"/>
    <col min="40" max="16384" width="9.140625" style="8"/>
  </cols>
  <sheetData>
    <row r="1" spans="1:39" ht="33" customHeight="1">
      <c r="A1" s="32" t="s">
        <v>38</v>
      </c>
      <c r="B1" s="23"/>
      <c r="C1" s="24"/>
      <c r="D1" s="24"/>
      <c r="E1" s="24"/>
      <c r="F1" s="24"/>
      <c r="G1" s="24"/>
      <c r="H1" s="24"/>
      <c r="I1" s="31" t="str">
        <f>D4</f>
        <v>x x</v>
      </c>
      <c r="J1" s="23"/>
      <c r="K1" s="23"/>
      <c r="L1" s="23"/>
      <c r="M1" s="24"/>
      <c r="N1" s="21"/>
      <c r="O1" s="21"/>
      <c r="P1" s="21"/>
      <c r="Q1" s="21"/>
      <c r="R1" s="21"/>
      <c r="S1" s="21"/>
      <c r="T1" s="21"/>
      <c r="U1" s="21"/>
      <c r="V1" s="21"/>
      <c r="W1" s="21"/>
      <c r="X1" s="21"/>
      <c r="Y1" s="21"/>
      <c r="Z1" s="21"/>
      <c r="AA1" s="21"/>
      <c r="AB1" s="21"/>
      <c r="AC1" s="21"/>
      <c r="AD1" s="21"/>
      <c r="AE1" s="21"/>
      <c r="AF1" s="21"/>
      <c r="AG1" s="21"/>
      <c r="AH1" s="21"/>
      <c r="AI1" s="21"/>
      <c r="AJ1" s="21"/>
      <c r="AK1" s="22"/>
    </row>
    <row r="2" spans="1:39" customFormat="1" ht="15" customHeight="1"/>
    <row r="3" spans="1:39" ht="17.25" customHeight="1">
      <c r="B3" s="160" t="s">
        <v>1</v>
      </c>
      <c r="C3" s="161"/>
      <c r="D3" s="160" t="s">
        <v>33</v>
      </c>
      <c r="E3" s="172"/>
      <c r="F3" s="172"/>
      <c r="G3" s="172"/>
      <c r="H3" s="172"/>
      <c r="I3" s="172"/>
      <c r="J3" s="172"/>
      <c r="K3" s="172"/>
      <c r="L3" s="172"/>
      <c r="M3" s="172" t="s">
        <v>29</v>
      </c>
      <c r="N3" s="172"/>
      <c r="O3" s="172"/>
      <c r="P3" s="172"/>
      <c r="Q3" s="172"/>
      <c r="R3" s="161"/>
      <c r="S3" s="34" t="s">
        <v>3</v>
      </c>
      <c r="T3" s="118"/>
      <c r="U3" s="118"/>
      <c r="V3" s="35"/>
      <c r="W3" s="34"/>
      <c r="X3" s="160" t="s">
        <v>28</v>
      </c>
      <c r="Y3" s="172"/>
      <c r="Z3" s="172"/>
      <c r="AA3" s="172"/>
      <c r="AB3" s="172"/>
      <c r="AC3" s="161"/>
      <c r="AD3" s="160" t="s">
        <v>30</v>
      </c>
      <c r="AE3" s="172"/>
      <c r="AF3" s="172"/>
      <c r="AG3" s="161"/>
      <c r="AH3" s="199" t="s">
        <v>31</v>
      </c>
      <c r="AI3" s="200"/>
      <c r="AJ3" s="200"/>
      <c r="AK3" s="201"/>
    </row>
    <row r="4" spans="1:39" ht="17.25" customHeight="1">
      <c r="B4" s="194" t="s">
        <v>11</v>
      </c>
      <c r="C4" s="195"/>
      <c r="D4" s="180" t="str">
        <f>IFERROR(VLOOKUP(RechercheEmployer,Listeemployer[],16,FALSE),"")</f>
        <v>x x</v>
      </c>
      <c r="E4" s="181"/>
      <c r="F4" s="181"/>
      <c r="G4" s="181"/>
      <c r="H4" s="181"/>
      <c r="I4" s="181"/>
      <c r="J4" s="181"/>
      <c r="K4" s="181"/>
      <c r="L4" s="181"/>
      <c r="M4" s="40"/>
      <c r="N4" s="181" t="str">
        <f>IFERROR(VLOOKUP(RechercheEmployer,Listeemployer[],4,FALSE),"")</f>
        <v>x</v>
      </c>
      <c r="O4" s="181"/>
      <c r="P4" s="181"/>
      <c r="Q4" s="181"/>
      <c r="R4" s="182"/>
      <c r="S4" s="191" t="str">
        <f>IFERROR(VLOOKUP(RechercheEmployer,Listeemployer[],5,FALSE),"")</f>
        <v>x</v>
      </c>
      <c r="T4" s="192"/>
      <c r="U4" s="192"/>
      <c r="V4" s="192"/>
      <c r="W4" s="193"/>
      <c r="X4" s="188" t="str">
        <f>IFERROR(VLOOKUP(RechercheEmployer,Listeemployer[],13,FALSE),"")</f>
        <v>x</v>
      </c>
      <c r="Y4" s="189"/>
      <c r="Z4" s="189"/>
      <c r="AA4" s="189"/>
      <c r="AB4" s="189"/>
      <c r="AC4" s="190"/>
      <c r="AD4" s="185" t="str">
        <f>IFERROR(VLOOKUP(RechercheEmployer,Listeemployer[],10,FALSE),"")</f>
        <v>x</v>
      </c>
      <c r="AE4" s="186"/>
      <c r="AF4" s="186"/>
      <c r="AG4" s="187"/>
      <c r="AH4" s="188" t="str">
        <f>IFERROR(VLOOKUP(RechercheEmployer,Listeemployer[],11,FALSE),"")</f>
        <v>x</v>
      </c>
      <c r="AI4" s="189"/>
      <c r="AJ4" s="189"/>
      <c r="AK4" s="189"/>
    </row>
    <row r="5" spans="1:39" ht="17.25" customHeight="1">
      <c r="B5" s="160" t="s">
        <v>69</v>
      </c>
      <c r="C5" s="161"/>
    </row>
    <row r="6" spans="1:39" ht="17.25" customHeight="1">
      <c r="B6" s="162" t="str">
        <f>IFERROR(VLOOKUP(RechercheEmployer,Listeemployer[],15,FALSE),"")</f>
        <v>x</v>
      </c>
      <c r="C6" s="163"/>
    </row>
    <row r="7" spans="1:39" ht="17.25" customHeight="1">
      <c r="B7" s="160" t="s">
        <v>36</v>
      </c>
      <c r="C7" s="172"/>
      <c r="D7" s="172"/>
      <c r="E7" s="172"/>
      <c r="F7" s="172"/>
      <c r="G7" s="172"/>
      <c r="H7" s="172"/>
      <c r="I7" s="172"/>
      <c r="J7" s="161"/>
      <c r="K7" s="160" t="s">
        <v>37</v>
      </c>
      <c r="L7" s="172"/>
      <c r="M7" s="172"/>
      <c r="N7" s="172"/>
      <c r="O7" s="172"/>
      <c r="P7" s="172"/>
      <c r="Q7" s="172"/>
      <c r="R7" s="172"/>
      <c r="S7" s="161"/>
      <c r="T7" s="166" t="s">
        <v>60</v>
      </c>
      <c r="U7" s="167"/>
      <c r="V7" s="167"/>
      <c r="W7" s="167"/>
      <c r="X7" s="167"/>
      <c r="Y7" s="167"/>
      <c r="Z7" s="167"/>
      <c r="AA7" s="167"/>
      <c r="AB7" s="168"/>
      <c r="AC7" s="166" t="s">
        <v>61</v>
      </c>
      <c r="AD7" s="167"/>
      <c r="AE7" s="167"/>
      <c r="AF7" s="167"/>
      <c r="AG7" s="167"/>
      <c r="AH7" s="167"/>
      <c r="AI7" s="167"/>
      <c r="AJ7" s="167"/>
      <c r="AK7" s="168"/>
    </row>
    <row r="8" spans="1:39" ht="17.25" customHeight="1">
      <c r="B8" s="180" t="str">
        <f>IFERROR(VLOOKUP(RechercheEmployer,Listeemployer[],14,FALSE),"")</f>
        <v>x</v>
      </c>
      <c r="C8" s="181"/>
      <c r="D8" s="181"/>
      <c r="E8" s="181"/>
      <c r="F8" s="181"/>
      <c r="G8" s="181"/>
      <c r="H8" s="181"/>
      <c r="I8" s="181"/>
      <c r="J8" s="182"/>
      <c r="K8" s="169" t="str">
        <f>IFERROR(VLOOKUP(RechercheEmployer,Listeemployer[],9,FALSE),"")</f>
        <v>x</v>
      </c>
      <c r="L8" s="170"/>
      <c r="M8" s="170"/>
      <c r="N8" s="170"/>
      <c r="O8" s="170"/>
      <c r="P8" s="170"/>
      <c r="Q8" s="170"/>
      <c r="R8" s="170"/>
      <c r="S8" s="171"/>
      <c r="T8" s="173" t="str">
        <f>IFERROR(VLOOKUP(RechercheEmployer,Listeemployer[],6,FALSE),"")</f>
        <v>x</v>
      </c>
      <c r="U8" s="174"/>
      <c r="V8" s="174"/>
      <c r="W8" s="174"/>
      <c r="X8" s="174"/>
      <c r="Y8" s="174"/>
      <c r="Z8" s="174"/>
      <c r="AA8" s="174"/>
      <c r="AB8" s="175"/>
      <c r="AC8" s="173" t="str">
        <f>IFERROR(VLOOKUP(RechercheEmployer,Listeemployer[],12,FALSE),"")</f>
        <v>x</v>
      </c>
      <c r="AD8" s="174"/>
      <c r="AE8" s="174"/>
      <c r="AF8" s="174"/>
      <c r="AG8" s="174"/>
      <c r="AH8" s="174"/>
      <c r="AI8" s="174"/>
      <c r="AJ8" s="174"/>
      <c r="AK8" s="175"/>
    </row>
    <row r="9" spans="1:39" ht="17.25" customHeight="1"/>
    <row r="10" spans="1:39" ht="17.25" customHeight="1"/>
    <row r="11" spans="1:39" ht="17.25" customHeight="1" thickBot="1">
      <c r="G11" s="164" t="s">
        <v>0</v>
      </c>
      <c r="H11" s="165"/>
      <c r="I11" s="8" t="s">
        <v>65</v>
      </c>
      <c r="O11" s="176" t="s">
        <v>54</v>
      </c>
      <c r="P11" s="177"/>
      <c r="Q11" s="8" t="s">
        <v>56</v>
      </c>
    </row>
    <row r="12" spans="1:39" ht="17.25" customHeight="1">
      <c r="B12" s="25"/>
    </row>
    <row r="13" spans="1:39" ht="10.5" customHeight="1">
      <c r="B13" s="28"/>
      <c r="C13" s="25"/>
      <c r="D13" s="25"/>
      <c r="E13" s="25"/>
      <c r="F13" s="25"/>
      <c r="G13" s="25"/>
      <c r="H13" s="25"/>
      <c r="I13" s="25"/>
      <c r="J13" s="25"/>
      <c r="K13" s="25"/>
      <c r="L13" s="25"/>
      <c r="M13" s="25"/>
      <c r="N13" s="25"/>
      <c r="O13" s="25"/>
      <c r="P13" s="25"/>
      <c r="Q13" s="25"/>
      <c r="R13" s="25"/>
      <c r="S13" s="25"/>
      <c r="T13" s="25"/>
      <c r="U13" s="25"/>
      <c r="V13" s="25"/>
      <c r="W13" s="26"/>
      <c r="X13" s="26"/>
      <c r="Y13" s="26"/>
      <c r="Z13" s="26"/>
      <c r="AA13" s="26"/>
      <c r="AB13" s="26"/>
      <c r="AC13" s="26"/>
      <c r="AD13" s="26"/>
      <c r="AE13" s="26"/>
      <c r="AF13" s="26"/>
      <c r="AG13" s="26"/>
      <c r="AH13" s="26"/>
      <c r="AI13" s="26"/>
      <c r="AJ13" s="26"/>
      <c r="AK13" s="26"/>
    </row>
    <row r="14" spans="1:39" ht="15.75" customHeight="1">
      <c r="C14" s="29"/>
      <c r="D14" s="29"/>
      <c r="E14" s="29"/>
      <c r="F14" s="29"/>
      <c r="G14" s="29"/>
      <c r="H14" s="29"/>
      <c r="I14" s="29"/>
      <c r="J14" s="29"/>
      <c r="K14" s="29"/>
      <c r="L14" s="29"/>
      <c r="M14" s="29"/>
      <c r="N14" s="29"/>
      <c r="O14" s="29"/>
      <c r="P14" s="29"/>
      <c r="Q14" s="29"/>
      <c r="R14" s="29"/>
      <c r="S14" s="29"/>
      <c r="T14" s="29"/>
      <c r="U14" s="29"/>
      <c r="V14" s="29"/>
      <c r="W14" s="30"/>
      <c r="X14" s="26"/>
      <c r="Y14" s="26"/>
      <c r="Z14" s="26"/>
      <c r="AA14" s="26"/>
      <c r="AB14" s="26"/>
      <c r="AC14" s="26"/>
      <c r="AD14" s="26"/>
      <c r="AE14" s="26"/>
      <c r="AF14" s="26"/>
      <c r="AG14" s="26"/>
      <c r="AH14" s="26"/>
      <c r="AI14" s="26"/>
      <c r="AJ14" s="26"/>
      <c r="AK14" s="26"/>
    </row>
    <row r="15" spans="1:39" ht="6" customHeight="1"/>
    <row r="16" spans="1:39" ht="16.5" customHeight="1">
      <c r="B16" s="183" t="s">
        <v>10</v>
      </c>
      <c r="C16" s="43"/>
      <c r="D16" s="43"/>
      <c r="E16" s="43"/>
      <c r="F16" s="43"/>
      <c r="G16" s="43"/>
      <c r="H16" s="43"/>
      <c r="I16" s="43"/>
      <c r="J16" s="43"/>
      <c r="K16" s="43"/>
      <c r="L16" s="43"/>
      <c r="M16" s="43"/>
      <c r="N16" s="43"/>
      <c r="O16" s="43"/>
      <c r="P16" s="43"/>
      <c r="Q16" s="43"/>
      <c r="R16" s="43"/>
      <c r="S16" s="43"/>
      <c r="T16" s="43"/>
      <c r="U16" s="43"/>
      <c r="V16" s="43"/>
      <c r="W16" s="43"/>
      <c r="X16" s="43"/>
      <c r="Y16" s="43"/>
      <c r="Z16" s="43"/>
      <c r="AA16" s="43"/>
      <c r="AB16" s="43"/>
      <c r="AC16" s="43"/>
      <c r="AD16" s="43"/>
      <c r="AE16" s="43"/>
      <c r="AF16" s="43"/>
      <c r="AG16" s="43"/>
      <c r="AH16" s="197" t="s">
        <v>4</v>
      </c>
      <c r="AI16" s="197"/>
      <c r="AJ16" s="197"/>
      <c r="AK16" s="197"/>
      <c r="AL16" s="197"/>
      <c r="AM16" s="197"/>
    </row>
    <row r="17" spans="2:39" ht="14.25" customHeight="1" thickBot="1">
      <c r="B17" s="184"/>
      <c r="C17" s="44"/>
      <c r="D17" s="44"/>
      <c r="E17" s="44"/>
      <c r="F17" s="44"/>
      <c r="G17" s="44"/>
      <c r="H17" s="44"/>
      <c r="I17" s="44"/>
      <c r="J17" s="44"/>
      <c r="K17" s="44"/>
      <c r="L17" s="44"/>
      <c r="M17" s="44"/>
      <c r="N17" s="44"/>
      <c r="O17" s="44"/>
      <c r="P17" s="44"/>
      <c r="Q17" s="44"/>
      <c r="R17" s="44"/>
      <c r="S17" s="44"/>
      <c r="T17" s="44"/>
      <c r="U17" s="44"/>
      <c r="V17" s="44"/>
      <c r="W17" s="44"/>
      <c r="X17" s="44"/>
      <c r="Y17" s="44"/>
      <c r="Z17" s="44"/>
      <c r="AA17" s="44"/>
      <c r="AB17" s="44"/>
      <c r="AC17" s="44"/>
      <c r="AD17" s="44"/>
      <c r="AE17" s="44"/>
      <c r="AF17" s="44"/>
      <c r="AG17" s="44"/>
      <c r="AH17" s="197"/>
      <c r="AI17" s="197"/>
      <c r="AJ17" s="197"/>
      <c r="AK17" s="197"/>
      <c r="AL17" s="197"/>
      <c r="AM17" s="197"/>
    </row>
    <row r="18" spans="2:39" ht="15" thickBot="1">
      <c r="B18" s="128" t="s">
        <v>5</v>
      </c>
      <c r="C18" s="37">
        <v>1</v>
      </c>
      <c r="D18" s="37">
        <v>2</v>
      </c>
      <c r="E18" s="37">
        <v>3</v>
      </c>
      <c r="F18" s="37">
        <v>4</v>
      </c>
      <c r="G18" s="37">
        <v>5</v>
      </c>
      <c r="H18" s="37">
        <v>6</v>
      </c>
      <c r="I18" s="37">
        <v>7</v>
      </c>
      <c r="J18" s="37">
        <v>8</v>
      </c>
      <c r="K18" s="37">
        <v>9</v>
      </c>
      <c r="L18" s="37">
        <v>10</v>
      </c>
      <c r="M18" s="37">
        <v>11</v>
      </c>
      <c r="N18" s="37">
        <v>12</v>
      </c>
      <c r="O18" s="37">
        <v>13</v>
      </c>
      <c r="P18" s="37">
        <v>14</v>
      </c>
      <c r="Q18" s="37">
        <v>15</v>
      </c>
      <c r="R18" s="37">
        <v>16</v>
      </c>
      <c r="S18" s="37">
        <v>17</v>
      </c>
      <c r="T18" s="37">
        <v>18</v>
      </c>
      <c r="U18" s="37">
        <v>19</v>
      </c>
      <c r="V18" s="37">
        <v>20</v>
      </c>
      <c r="W18" s="37">
        <v>21</v>
      </c>
      <c r="X18" s="37">
        <v>22</v>
      </c>
      <c r="Y18" s="37">
        <v>23</v>
      </c>
      <c r="Z18" s="37">
        <v>24</v>
      </c>
      <c r="AA18" s="37">
        <v>25</v>
      </c>
      <c r="AB18" s="37">
        <v>26</v>
      </c>
      <c r="AC18" s="37">
        <v>27</v>
      </c>
      <c r="AD18" s="37">
        <v>28</v>
      </c>
      <c r="AE18" s="37">
        <v>29</v>
      </c>
      <c r="AF18" s="37">
        <v>30</v>
      </c>
      <c r="AG18" s="37">
        <v>31</v>
      </c>
      <c r="AH18" s="164" t="s">
        <v>59</v>
      </c>
      <c r="AI18" s="165"/>
      <c r="AJ18" s="176" t="s">
        <v>54</v>
      </c>
      <c r="AK18" s="177"/>
      <c r="AL18" s="52" t="s">
        <v>58</v>
      </c>
      <c r="AM18" s="52" t="s">
        <v>71</v>
      </c>
    </row>
    <row r="19" spans="2:39" ht="15.75" customHeight="1" thickTop="1" thickBot="1">
      <c r="B19" s="129" t="s">
        <v>10</v>
      </c>
      <c r="C19" s="95">
        <f>IFERROR(VLOOKUP(RechercheEmployer,Octobre!$A$7:$AJ$73,4,FALSE),"")</f>
        <v>0</v>
      </c>
      <c r="D19" s="36">
        <f>IFERROR(VLOOKUP(RechercheEmployer,Octobre!$A$7:$AJ$73,5,FALSE),"")</f>
        <v>0</v>
      </c>
      <c r="E19" s="36">
        <f>IFERROR(VLOOKUP(RechercheEmployer,Octobre!$A$7:$AJ$73,6,FALSE),"")</f>
        <v>0</v>
      </c>
      <c r="F19" s="36">
        <f>IFERROR(VLOOKUP(RechercheEmployer,Octobre!$A$7:$AJ$73,7,FALSE),"")</f>
        <v>0</v>
      </c>
      <c r="G19" s="36">
        <f>IFERROR(VLOOKUP(RechercheEmployer,Octobre!$A$7:$AJ$73,8,FALSE),"")</f>
        <v>0</v>
      </c>
      <c r="H19" s="36">
        <f>IFERROR(VLOOKUP(RechercheEmployer,Octobre!$A$7:$AJ$73,9,FALSE),"")</f>
        <v>0</v>
      </c>
      <c r="I19" s="36">
        <f>IFERROR(VLOOKUP(RechercheEmployer,Octobre!$A$7:$AJ$73,10,FALSE),"")</f>
        <v>0</v>
      </c>
      <c r="J19" s="95">
        <f>IFERROR(VLOOKUP(RechercheEmployer,Octobre!$A$7:$AJ$73,11,FALSE),"")</f>
        <v>0</v>
      </c>
      <c r="K19" s="36">
        <f>IFERROR(VLOOKUP(RechercheEmployer,Octobre!$A$7:$AJ$73,12,FALSE),"")</f>
        <v>0</v>
      </c>
      <c r="L19" s="36">
        <f>IFERROR(VLOOKUP(RechercheEmployer,Octobre!$A$7:$AJ$73,13,FALSE),"")</f>
        <v>0</v>
      </c>
      <c r="M19" s="36">
        <f>IFERROR(VLOOKUP(RechercheEmployer,Octobre!$A$7:$AJ$73,14,FALSE),"")</f>
        <v>0</v>
      </c>
      <c r="N19" s="36">
        <f>IFERROR(VLOOKUP(RechercheEmployer,Octobre!$A$7:$AJ$73,15,FALSE),"")</f>
        <v>0</v>
      </c>
      <c r="O19" s="36">
        <f>IFERROR(VLOOKUP(RechercheEmployer,Octobre!$A$7:$AJ$73,16,FALSE),"")</f>
        <v>0</v>
      </c>
      <c r="P19" s="36">
        <f>IFERROR(VLOOKUP(RechercheEmployer,Octobre!$A$7:$AJ$73,17,FALSE),"")</f>
        <v>0</v>
      </c>
      <c r="Q19" s="95">
        <f>IFERROR(VLOOKUP(RechercheEmployer,Octobre!$A$7:$AJ$73,18,FALSE),"")</f>
        <v>0</v>
      </c>
      <c r="R19" s="36">
        <f>IFERROR(VLOOKUP(RechercheEmployer,Octobre!$A$7:$AJ$73,19,FALSE),"")</f>
        <v>0</v>
      </c>
      <c r="S19" s="36">
        <f>IFERROR(VLOOKUP(RechercheEmployer,Octobre!$A$7:$AJ$73,20,FALSE),"")</f>
        <v>0</v>
      </c>
      <c r="T19" s="36">
        <f>IFERROR(VLOOKUP(RechercheEmployer,Octobre!$A$7:$AJ$73,21,FALSE),"")</f>
        <v>0</v>
      </c>
      <c r="U19" s="36">
        <f>IFERROR(VLOOKUP(RechercheEmployer,Octobre!$A$7:$AJ$73,22,FALSE),"")</f>
        <v>0</v>
      </c>
      <c r="V19" s="36">
        <f>IFERROR(VLOOKUP(RechercheEmployer,Octobre!$A$7:$AJ$73,23,FALSE),"")</f>
        <v>0</v>
      </c>
      <c r="W19" s="36">
        <f>IFERROR(VLOOKUP(RechercheEmployer,Octobre!$A$7:$AJ$73,24,FALSE),"")</f>
        <v>0</v>
      </c>
      <c r="X19" s="95">
        <f>IFERROR(VLOOKUP(RechercheEmployer,Octobre!$A$7:$AJ$73,25,FALSE),"")</f>
        <v>0</v>
      </c>
      <c r="Y19" s="36">
        <f>IFERROR(VLOOKUP(RechercheEmployer,Octobre!$A$7:$AJ$73,26,FALSE),"")</f>
        <v>0</v>
      </c>
      <c r="Z19" s="36">
        <f>IFERROR(VLOOKUP(RechercheEmployer,Octobre!$A$7:$AJ$73,27,FALSE),"")</f>
        <v>0</v>
      </c>
      <c r="AA19" s="36">
        <f>IFERROR(VLOOKUP(RechercheEmployer,Octobre!$A$7:$AJ$73,28,FALSE),"")</f>
        <v>0</v>
      </c>
      <c r="AB19" s="36">
        <f>IFERROR(VLOOKUP(RechercheEmployer,Octobre!$A$7:$AJ$73,29,FALSE),"")</f>
        <v>0</v>
      </c>
      <c r="AC19" s="36">
        <f>IFERROR(VLOOKUP(RechercheEmployer,Octobre!$A$7:$AJ$73,30,FALSE),"")</f>
        <v>0</v>
      </c>
      <c r="AD19" s="36">
        <f>IFERROR(VLOOKUP(RechercheEmployer,Octobre!$A$7:$AJ$73,31,FALSE),"")</f>
        <v>0</v>
      </c>
      <c r="AE19" s="95">
        <f>IFERROR(VLOOKUP(RechercheEmployer,Octobre!$A$7:$AJ$73,32,FALSE),"")</f>
        <v>0</v>
      </c>
      <c r="AF19" s="36">
        <f>IFERROR(VLOOKUP(RechercheEmployer,Octobre!$A$7:$AJ$73,33,FALSE),"")</f>
        <v>0</v>
      </c>
      <c r="AG19" s="36">
        <f>IFERROR(VLOOKUP(RechercheEmployer,Octobre!$A$7:$AJ$73,34,FALSE),"")</f>
        <v>0</v>
      </c>
      <c r="AH19" s="196">
        <f>COUNTIF($C19:$AG19,CODE1)</f>
        <v>0</v>
      </c>
      <c r="AI19" s="196"/>
      <c r="AJ19" s="196">
        <f>COUNTIF($C19:$AG19,CODE2)</f>
        <v>0</v>
      </c>
      <c r="AK19" s="196"/>
      <c r="AL19" s="198">
        <f>SUM(C20:AG20)-SUM(C20,J20,Q20,X20,AE20)</f>
        <v>0</v>
      </c>
      <c r="AM19" s="198">
        <f>SUM(C20,J20,Q20,X20,AE20)</f>
        <v>0</v>
      </c>
    </row>
    <row r="20" spans="2:39" ht="15.75" customHeight="1" thickTop="1" thickBot="1">
      <c r="B20" s="129" t="s">
        <v>39</v>
      </c>
      <c r="C20" s="95" t="str">
        <f>IFERROR(VLOOKUP($B6,Octobre!$A$7:$AJ$73,4,FALSE),"")</f>
        <v/>
      </c>
      <c r="D20" s="117" t="str">
        <f>IFERROR(VLOOKUP($B6,Octobre!$A$7:$AJ$73,5,FALSE),"")</f>
        <v/>
      </c>
      <c r="E20" s="117" t="str">
        <f>IFERROR(VLOOKUP($B6,Octobre!$A$7:$AJ$73,6,FALSE),"")</f>
        <v/>
      </c>
      <c r="F20" s="117" t="str">
        <f>IFERROR(VLOOKUP($B6,Octobre!$A$7:$AJ$73,7,FALSE),"")</f>
        <v/>
      </c>
      <c r="G20" s="117" t="str">
        <f>IFERROR(VLOOKUP($B6,Octobre!$A$7:$AJ$73,8,FALSE),"")</f>
        <v/>
      </c>
      <c r="H20" s="117" t="str">
        <f>IFERROR(VLOOKUP($B6,Octobre!$A$7:$AJ$73,9,FALSE),"")</f>
        <v/>
      </c>
      <c r="I20" s="117" t="str">
        <f>IFERROR(VLOOKUP($B6,Octobre!$A$7:$AJ$73,10,FALSE),"")</f>
        <v/>
      </c>
      <c r="J20" s="95" t="str">
        <f>IFERROR(VLOOKUP($B6,Octobre!$A$7:$AJ$73,11,FALSE),"")</f>
        <v/>
      </c>
      <c r="K20" s="117" t="str">
        <f>IFERROR(VLOOKUP($B6,Octobre!$A$7:$AJ$73,12,FALSE),"")</f>
        <v/>
      </c>
      <c r="L20" s="117" t="str">
        <f>IFERROR(VLOOKUP($B6,Octobre!$A$7:$AJ$73,13,FALSE),"")</f>
        <v/>
      </c>
      <c r="M20" s="117" t="str">
        <f>IFERROR(VLOOKUP($B6,Octobre!$A$7:$AJ$73,14,FALSE),"")</f>
        <v/>
      </c>
      <c r="N20" s="117" t="str">
        <f>IFERROR(VLOOKUP($B6,Octobre!$A$7:$AJ$73,15,FALSE),"")</f>
        <v/>
      </c>
      <c r="O20" s="117" t="str">
        <f>IFERROR(VLOOKUP($B6,Octobre!$A$7:$AJ$73,16,FALSE),"")</f>
        <v/>
      </c>
      <c r="P20" s="117" t="str">
        <f>IFERROR(VLOOKUP($B6,Octobre!$A$7:$AJ$73,17,FALSE),"")</f>
        <v/>
      </c>
      <c r="Q20" s="130" t="str">
        <f>IFERROR(VLOOKUP($B6,Octobre!$A$7:$AJ$73,18,FALSE),"")</f>
        <v/>
      </c>
      <c r="R20" s="117" t="str">
        <f>IFERROR(VLOOKUP($B6,Octobre!$A$7:$AJ$73,19,FALSE),"")</f>
        <v/>
      </c>
      <c r="S20" s="117" t="str">
        <f>IFERROR(VLOOKUP($B6,Octobre!$A$7:$AJ$73,20,FALSE),"")</f>
        <v/>
      </c>
      <c r="T20" s="117" t="str">
        <f>IFERROR(VLOOKUP($B6,Octobre!$A$7:$AJ$73,21,FALSE),"")</f>
        <v/>
      </c>
      <c r="U20" s="117" t="str">
        <f>IFERROR(VLOOKUP($B6,Octobre!$A$7:$AJ$73,22,FALSE),"")</f>
        <v/>
      </c>
      <c r="V20" s="117" t="str">
        <f>IFERROR(VLOOKUP($B6,Octobre!$A$7:$AJ$73,23,FALSE),"")</f>
        <v/>
      </c>
      <c r="W20" s="117" t="str">
        <f>IFERROR(VLOOKUP($B6,Octobre!$A$7:$AJ$73,24,FALSE),"")</f>
        <v/>
      </c>
      <c r="X20" s="130" t="str">
        <f>IFERROR(VLOOKUP($B6,Octobre!$A$7:$AJ$73,25,FALSE),"")</f>
        <v/>
      </c>
      <c r="Y20" s="117" t="str">
        <f>IFERROR(VLOOKUP($B6,Octobre!$A$7:$AJ$73,26,FALSE),"")</f>
        <v/>
      </c>
      <c r="Z20" s="117" t="str">
        <f>IFERROR(VLOOKUP($B6,Octobre!$A$7:$AJ$73,27,FALSE),"")</f>
        <v/>
      </c>
      <c r="AA20" s="117" t="str">
        <f>IFERROR(VLOOKUP($B6,Octobre!$A$7:$AJ$73,28,FALSE),"")</f>
        <v/>
      </c>
      <c r="AB20" s="117" t="str">
        <f>IFERROR(VLOOKUP($B6,Octobre!$A$7:$AJ$73,29,FALSE),"")</f>
        <v/>
      </c>
      <c r="AC20" s="117" t="str">
        <f>IFERROR(VLOOKUP($B6,Octobre!$A$7:$AJ$73,30,FALSE),"")</f>
        <v/>
      </c>
      <c r="AD20" s="117" t="str">
        <f>IFERROR(VLOOKUP($B6,Octobre!$A$7:$AJ$73,31,FALSE),"")</f>
        <v/>
      </c>
      <c r="AE20" s="95" t="str">
        <f>IFERROR(VLOOKUP($B6,Octobre!$A$7:$AJ$73,32,FALSE),"")</f>
        <v/>
      </c>
      <c r="AF20" s="117" t="str">
        <f>IFERROR(VLOOKUP($B6,Octobre!$A$7:$AJ$73,33,FALSE),"")</f>
        <v/>
      </c>
      <c r="AG20" s="117" t="str">
        <f>IFERROR(VLOOKUP($B6,Octobre!$A$7:$AJ$73,34,FALSE),"")</f>
        <v/>
      </c>
      <c r="AH20" s="196"/>
      <c r="AI20" s="196"/>
      <c r="AJ20" s="196"/>
      <c r="AK20" s="196"/>
      <c r="AL20" s="198"/>
      <c r="AM20" s="198"/>
    </row>
    <row r="21" spans="2:39" ht="15.75" thickTop="1" thickBot="1">
      <c r="B21" s="128" t="s">
        <v>6</v>
      </c>
      <c r="C21" s="37">
        <v>1</v>
      </c>
      <c r="D21" s="37">
        <v>2</v>
      </c>
      <c r="E21" s="37">
        <v>3</v>
      </c>
      <c r="F21" s="37">
        <v>4</v>
      </c>
      <c r="G21" s="37">
        <v>5</v>
      </c>
      <c r="H21" s="37">
        <v>6</v>
      </c>
      <c r="I21" s="37">
        <v>7</v>
      </c>
      <c r="J21" s="37">
        <v>8</v>
      </c>
      <c r="K21" s="37">
        <v>9</v>
      </c>
      <c r="L21" s="37">
        <v>10</v>
      </c>
      <c r="M21" s="37">
        <v>11</v>
      </c>
      <c r="N21" s="37">
        <v>12</v>
      </c>
      <c r="O21" s="37">
        <v>13</v>
      </c>
      <c r="P21" s="37">
        <v>14</v>
      </c>
      <c r="Q21" s="37">
        <v>15</v>
      </c>
      <c r="R21" s="37">
        <v>16</v>
      </c>
      <c r="S21" s="37">
        <v>17</v>
      </c>
      <c r="T21" s="37">
        <v>18</v>
      </c>
      <c r="U21" s="37">
        <v>19</v>
      </c>
      <c r="V21" s="37">
        <v>20</v>
      </c>
      <c r="W21" s="37">
        <v>21</v>
      </c>
      <c r="X21" s="37">
        <v>22</v>
      </c>
      <c r="Y21" s="37">
        <v>23</v>
      </c>
      <c r="Z21" s="37">
        <v>24</v>
      </c>
      <c r="AA21" s="37">
        <v>25</v>
      </c>
      <c r="AB21" s="37">
        <v>26</v>
      </c>
      <c r="AC21" s="37">
        <v>27</v>
      </c>
      <c r="AD21" s="37">
        <v>28</v>
      </c>
      <c r="AE21" s="37">
        <v>29</v>
      </c>
      <c r="AF21" s="37">
        <v>30</v>
      </c>
      <c r="AG21" s="37"/>
      <c r="AH21" s="202" t="s">
        <v>59</v>
      </c>
      <c r="AI21" s="203"/>
      <c r="AJ21" s="178" t="s">
        <v>54</v>
      </c>
      <c r="AK21" s="179"/>
      <c r="AL21" s="55" t="s">
        <v>58</v>
      </c>
      <c r="AM21" s="52" t="s">
        <v>71</v>
      </c>
    </row>
    <row r="22" spans="2:39" ht="15.75" customHeight="1" thickTop="1" thickBot="1">
      <c r="B22" s="129" t="s">
        <v>10</v>
      </c>
      <c r="C22" s="36">
        <f>IFERROR(VLOOKUP(RechercheEmployer,Novembre!$A$7:$AJ$70,4,FALSE),"")</f>
        <v>0</v>
      </c>
      <c r="D22" s="36">
        <f>IFERROR(VLOOKUP(RechercheEmployer,Novembre!$A$7:$AJ$70,5,FALSE),"")</f>
        <v>0</v>
      </c>
      <c r="E22" s="36">
        <f>IFERROR(VLOOKUP(RechercheEmployer,Novembre!$A$7:$AJ$70,6,FALSE),"")</f>
        <v>0</v>
      </c>
      <c r="F22" s="36">
        <f>IFERROR(VLOOKUP(RechercheEmployer,Novembre!$A$7:$AJ$70,7,FALSE),"")</f>
        <v>0</v>
      </c>
      <c r="G22" s="95">
        <f>IFERROR(VLOOKUP(RechercheEmployer,Novembre!$A$7:$AJ$70,8,FALSE),"")</f>
        <v>0</v>
      </c>
      <c r="H22" s="36">
        <f>IFERROR(VLOOKUP(RechercheEmployer,Novembre!$A$7:$AJ$70,9,FALSE),"")</f>
        <v>0</v>
      </c>
      <c r="I22" s="36">
        <f>IFERROR(VLOOKUP(RechercheEmployer,Novembre!$A$7:$AJ$70,10,FALSE),"")</f>
        <v>0</v>
      </c>
      <c r="J22" s="36">
        <f>IFERROR(VLOOKUP(RechercheEmployer,Novembre!$A$7:$AJ$70,11,FALSE),"")</f>
        <v>0</v>
      </c>
      <c r="K22" s="36">
        <f>IFERROR(VLOOKUP(RechercheEmployer,Novembre!$A$7:$AJ$70,12,FALSE),"")</f>
        <v>0</v>
      </c>
      <c r="L22" s="36">
        <f>IFERROR(VLOOKUP(RechercheEmployer,Novembre!$A$7:$AJ$70,13,FALSE),"")</f>
        <v>0</v>
      </c>
      <c r="M22" s="36">
        <f>IFERROR(VLOOKUP(RechercheEmployer,Novembre!$A$7:$AJ$70,14,FALSE),"")</f>
        <v>0</v>
      </c>
      <c r="N22" s="95">
        <f>IFERROR(VLOOKUP(RechercheEmployer,Novembre!$A$7:$AJ$70,8,FALSE),"")</f>
        <v>0</v>
      </c>
      <c r="O22" s="36">
        <f>IFERROR(VLOOKUP(RechercheEmployer,Novembre!$A$7:$AJ$70,16,FALSE),"")</f>
        <v>0</v>
      </c>
      <c r="P22" s="36">
        <f>IFERROR(VLOOKUP(RechercheEmployer,Novembre!$A$7:$AJ$70,17,FALSE),"")</f>
        <v>0</v>
      </c>
      <c r="Q22" s="36">
        <f>IFERROR(VLOOKUP(RechercheEmployer,Novembre!$A$7:$AJ$70,18,FALSE),"")</f>
        <v>0</v>
      </c>
      <c r="R22" s="36">
        <f>IFERROR(VLOOKUP(RechercheEmployer,Novembre!$A$7:$AJ$70,19,FALSE),"")</f>
        <v>0</v>
      </c>
      <c r="S22" s="36">
        <f>IFERROR(VLOOKUP(RechercheEmployer,Novembre!$A$7:$AJ$70,20,FALSE),"")</f>
        <v>0</v>
      </c>
      <c r="T22" s="36">
        <f>IFERROR(VLOOKUP(RechercheEmployer,Novembre!$A$7:$AJ$70,21,FALSE),"")</f>
        <v>0</v>
      </c>
      <c r="U22" s="95">
        <f>IFERROR(VLOOKUP(RechercheEmployer,Novembre!$A$7:$AJ$70,8,FALSE),"")</f>
        <v>0</v>
      </c>
      <c r="V22" s="36">
        <f>IFERROR(VLOOKUP(RechercheEmployer,Novembre!$A$7:$AJ$70,23,FALSE),"")</f>
        <v>0</v>
      </c>
      <c r="W22" s="36">
        <f>IFERROR(VLOOKUP(RechercheEmployer,Novembre!$A$7:$AJ$70,24,FALSE),"")</f>
        <v>0</v>
      </c>
      <c r="X22" s="36">
        <f>IFERROR(VLOOKUP(RechercheEmployer,Novembre!$A$7:$AJ$70,25,FALSE),"")</f>
        <v>0</v>
      </c>
      <c r="Y22" s="36">
        <f>IFERROR(VLOOKUP(RechercheEmployer,Novembre!$A$7:$AJ$70,26,FALSE),"")</f>
        <v>0</v>
      </c>
      <c r="Z22" s="36">
        <f>IFERROR(VLOOKUP(RechercheEmployer,Novembre!$A$7:$AJ$70,27,FALSE),"")</f>
        <v>0</v>
      </c>
      <c r="AA22" s="36">
        <f>IFERROR(VLOOKUP(RechercheEmployer,Novembre!$A$7:$AJ$70,28,FALSE),"")</f>
        <v>0</v>
      </c>
      <c r="AB22" s="95">
        <f>IFERROR(VLOOKUP(RechercheEmployer,Novembre!$A$7:$AM$30,8,FALSE),"")</f>
        <v>0</v>
      </c>
      <c r="AC22" s="36">
        <f>IFERROR(VLOOKUP(RechercheEmployer,Novembre!$A$7:$AJ$70,30,FALSE),"")</f>
        <v>0</v>
      </c>
      <c r="AD22" s="36">
        <f>IFERROR(VLOOKUP(RechercheEmployer,Novembre!$A$7:$AJ$70,31,FALSE),"")</f>
        <v>0</v>
      </c>
      <c r="AE22" s="36">
        <f>IFERROR(VLOOKUP(RechercheEmployer,Novembre!$A$7:$AJ$70,32,FALSE),"")</f>
        <v>0</v>
      </c>
      <c r="AF22" s="36">
        <f>IFERROR(VLOOKUP(RechercheEmployer,Novembre!$A$7:$AJ$70,33,FALSE),"")</f>
        <v>0</v>
      </c>
      <c r="AG22" s="36">
        <f>IFERROR(VLOOKUP(RechercheEmployer,Novembre!$A$7:$AJ$70,34,FALSE),"")</f>
        <v>0</v>
      </c>
      <c r="AH22" s="196">
        <f>COUNTIF($C22:$AG22,CODE1)</f>
        <v>0</v>
      </c>
      <c r="AI22" s="196"/>
      <c r="AJ22" s="196">
        <f>COUNTIF($C22:$AG22,CODE2)</f>
        <v>0</v>
      </c>
      <c r="AK22" s="196"/>
      <c r="AL22" s="198">
        <f>SUM(C23:AG23)-SUM(G23,N23,U23,AB23)</f>
        <v>0</v>
      </c>
      <c r="AM22" s="198">
        <f>SUM(G23,N23,U23,AB23)</f>
        <v>0</v>
      </c>
    </row>
    <row r="23" spans="2:39" ht="15.75" customHeight="1" thickTop="1" thickBot="1">
      <c r="B23" s="129" t="s">
        <v>39</v>
      </c>
      <c r="C23" s="117" t="str">
        <f>IFERROR(VLOOKUP($B6,Novembre!$A$7:$AJ$70,4,FALSE),"")</f>
        <v/>
      </c>
      <c r="D23" s="117" t="str">
        <f>IFERROR(VLOOKUP($B6,Novembre!$A$7:$AJ$70,5,FALSE),"")</f>
        <v/>
      </c>
      <c r="E23" s="117" t="str">
        <f>IFERROR(VLOOKUP($B6,Novembre!$A$7:$AJ$70,6,FALSE),"")</f>
        <v/>
      </c>
      <c r="F23" s="117" t="str">
        <f>IFERROR(VLOOKUP($B6,Novembre!$A$7:$AJ$70,7,FALSE),"")</f>
        <v/>
      </c>
      <c r="G23" s="95" t="str">
        <f>IFERROR(VLOOKUP($B6,Novembre!$A$7:$AJ$70,8,FALSE),"")</f>
        <v/>
      </c>
      <c r="H23" s="117" t="str">
        <f>IFERROR(VLOOKUP($B6,Novembre!$A$7:$AJ$70,9,FALSE),"")</f>
        <v/>
      </c>
      <c r="I23" s="117" t="str">
        <f>IFERROR(VLOOKUP($B6,Novembre!$A$7:$AJ$70,10,FALSE),"")</f>
        <v/>
      </c>
      <c r="J23" s="117" t="str">
        <f>IFERROR(VLOOKUP($B6,Novembre!$A$7:$AJ$70,11,FALSE),"")</f>
        <v/>
      </c>
      <c r="K23" s="117" t="str">
        <f>IFERROR(VLOOKUP($B6,Novembre!$A$7:$AJ$70,12,FALSE),"")</f>
        <v/>
      </c>
      <c r="L23" s="117" t="str">
        <f>IFERROR(VLOOKUP($B6,Novembre!$A$7:$AJ$70,13,FALSE),"")</f>
        <v/>
      </c>
      <c r="M23" s="117" t="str">
        <f>IFERROR(VLOOKUP($B6,Novembre!$A$7:$AJ$70,14,FALSE),"")</f>
        <v/>
      </c>
      <c r="N23" s="95" t="str">
        <f>IFERROR(VLOOKUP($B6,Novembre!$A$7:$AJ$70,8,FALSE),"")</f>
        <v/>
      </c>
      <c r="O23" s="117" t="str">
        <f>IFERROR(VLOOKUP($B6,Novembre!$A$7:$AJ$70,16,FALSE),"")</f>
        <v/>
      </c>
      <c r="P23" s="117" t="str">
        <f>IFERROR(VLOOKUP($B6,Novembre!$A$7:$AJ$70,17,FALSE),"")</f>
        <v/>
      </c>
      <c r="Q23" s="117" t="str">
        <f>IFERROR(VLOOKUP($B6,Novembre!$A$7:$AJ$70,18,FALSE),"")</f>
        <v/>
      </c>
      <c r="R23" s="117" t="str">
        <f>IFERROR(VLOOKUP($B6,Novembre!$A$7:$AJ$70,19,FALSE),"")</f>
        <v/>
      </c>
      <c r="S23" s="117" t="str">
        <f>IFERROR(VLOOKUP($B6,Novembre!$A$7:$AJ$70,20,FALSE),"")</f>
        <v/>
      </c>
      <c r="T23" s="117" t="str">
        <f>IFERROR(VLOOKUP($B6,Novembre!$A$7:$AJ$70,21,FALSE),"")</f>
        <v/>
      </c>
      <c r="U23" s="95" t="str">
        <f>IFERROR(VLOOKUP($B6,Novembre!$A$7:$AJ$70,8,FALSE),"")</f>
        <v/>
      </c>
      <c r="V23" s="117" t="str">
        <f>IFERROR(VLOOKUP($B6,Novembre!$A$7:$AJ$70,23,FALSE),"")</f>
        <v/>
      </c>
      <c r="W23" s="117" t="str">
        <f>IFERROR(VLOOKUP($B6,Novembre!$A$7:$AJ$70,24,FALSE),"")</f>
        <v/>
      </c>
      <c r="X23" s="117" t="str">
        <f>IFERROR(VLOOKUP($B6,Novembre!$A$7:$AJ$70,25,FALSE),"")</f>
        <v/>
      </c>
      <c r="Y23" s="117" t="str">
        <f>IFERROR(VLOOKUP($B6,Novembre!$A$7:$AJ$70,26,FALSE),"")</f>
        <v/>
      </c>
      <c r="Z23" s="117" t="str">
        <f>IFERROR(VLOOKUP($B6,Novembre!$A$7:$AJ$70,27,FALSE),"")</f>
        <v/>
      </c>
      <c r="AA23" s="117" t="str">
        <f>IFERROR(VLOOKUP($B6,Novembre!$A$7:$AJ$70,28,FALSE),"")</f>
        <v/>
      </c>
      <c r="AB23" s="95" t="str">
        <f>IFERROR(VLOOKUP($B6,Novembre!$A$7:$AJ$70,8,FALSE),"")</f>
        <v/>
      </c>
      <c r="AC23" s="117" t="str">
        <f>IFERROR(VLOOKUP($B6,Novembre!$A$7:$AJ$70,30,FALSE),"")</f>
        <v/>
      </c>
      <c r="AD23" s="117" t="str">
        <f>IFERROR(VLOOKUP($B6,Novembre!$A$7:$AJ$70,31,FALSE),"")</f>
        <v/>
      </c>
      <c r="AE23" s="117" t="str">
        <f>IFERROR(VLOOKUP($B6,Novembre!$A$7:$AJ$70,32,FALSE),"")</f>
        <v/>
      </c>
      <c r="AF23" s="117" t="str">
        <f>IFERROR(VLOOKUP($B6,Novembre!$A$7:$AJ$70,33,FALSE),"")</f>
        <v/>
      </c>
      <c r="AG23" s="117" t="str">
        <f>IFERROR(VLOOKUP($B6,Novembre!$A$7:$AJ$70,34,FALSE),"")</f>
        <v/>
      </c>
      <c r="AH23" s="196"/>
      <c r="AI23" s="196"/>
      <c r="AJ23" s="196"/>
      <c r="AK23" s="196"/>
      <c r="AL23" s="198"/>
      <c r="AM23" s="198"/>
    </row>
    <row r="24" spans="2:39" ht="15.75" thickTop="1" thickBot="1">
      <c r="B24" s="128" t="s">
        <v>7</v>
      </c>
      <c r="C24" s="37">
        <v>1</v>
      </c>
      <c r="D24" s="37">
        <v>2</v>
      </c>
      <c r="E24" s="37">
        <v>3</v>
      </c>
      <c r="F24" s="37">
        <v>4</v>
      </c>
      <c r="G24" s="37">
        <v>5</v>
      </c>
      <c r="H24" s="37">
        <v>6</v>
      </c>
      <c r="I24" s="37">
        <v>7</v>
      </c>
      <c r="J24" s="37">
        <v>8</v>
      </c>
      <c r="K24" s="37">
        <v>9</v>
      </c>
      <c r="L24" s="37">
        <v>10</v>
      </c>
      <c r="M24" s="37">
        <v>11</v>
      </c>
      <c r="N24" s="37">
        <v>12</v>
      </c>
      <c r="O24" s="37">
        <v>13</v>
      </c>
      <c r="P24" s="37">
        <v>14</v>
      </c>
      <c r="Q24" s="37">
        <v>15</v>
      </c>
      <c r="R24" s="37">
        <v>16</v>
      </c>
      <c r="S24" s="37">
        <v>17</v>
      </c>
      <c r="T24" s="37">
        <v>18</v>
      </c>
      <c r="U24" s="37">
        <v>19</v>
      </c>
      <c r="V24" s="37">
        <v>20</v>
      </c>
      <c r="W24" s="37">
        <v>21</v>
      </c>
      <c r="X24" s="37">
        <v>22</v>
      </c>
      <c r="Y24" s="37">
        <v>23</v>
      </c>
      <c r="Z24" s="37">
        <v>24</v>
      </c>
      <c r="AA24" s="37">
        <v>25</v>
      </c>
      <c r="AB24" s="37">
        <v>26</v>
      </c>
      <c r="AC24" s="37">
        <v>27</v>
      </c>
      <c r="AD24" s="37">
        <v>28</v>
      </c>
      <c r="AE24" s="37">
        <v>29</v>
      </c>
      <c r="AF24" s="37">
        <v>30</v>
      </c>
      <c r="AG24" s="37">
        <v>31</v>
      </c>
      <c r="AH24" s="202" t="s">
        <v>59</v>
      </c>
      <c r="AI24" s="203"/>
      <c r="AJ24" s="178" t="s">
        <v>54</v>
      </c>
      <c r="AK24" s="179"/>
      <c r="AL24" s="55" t="s">
        <v>58</v>
      </c>
      <c r="AM24" s="52" t="s">
        <v>71</v>
      </c>
    </row>
    <row r="25" spans="2:39" ht="15.75" customHeight="1" thickTop="1" thickBot="1">
      <c r="B25" s="129" t="s">
        <v>10</v>
      </c>
      <c r="C25" s="36">
        <f>IFERROR(VLOOKUP(RechercheEmployer,Décembre!$A$7:$AJ$70,4,FALSE),"")</f>
        <v>0</v>
      </c>
      <c r="D25" s="36">
        <f>IFERROR(VLOOKUP(RechercheEmployer,Décembre!$A$7:$AJ$70,5,FALSE),"")</f>
        <v>0</v>
      </c>
      <c r="E25" s="95">
        <f>IFERROR(VLOOKUP(RechercheEmployer,Novembre!$A$7:$AJ$70,8,FALSE),"")</f>
        <v>0</v>
      </c>
      <c r="F25" s="36">
        <f>IFERROR(VLOOKUP(RechercheEmployer,Décembre!$A$7:$AJ$70,7,FALSE),"")</f>
        <v>0</v>
      </c>
      <c r="G25" s="36">
        <f>IFERROR(VLOOKUP(RechercheEmployer,Décembre!$A$7:$AJ$70,8,FALSE),"")</f>
        <v>0</v>
      </c>
      <c r="H25" s="36">
        <f>IFERROR(VLOOKUP(RechercheEmployer,Décembre!$A$7:$AJ$70,9,FALSE),"")</f>
        <v>0</v>
      </c>
      <c r="I25" s="36">
        <f>IFERROR(VLOOKUP(RechercheEmployer,Décembre!$A$7:$AJ$70,10,FALSE),"")</f>
        <v>0</v>
      </c>
      <c r="J25" s="36">
        <f>IFERROR(VLOOKUP(RechercheEmployer,Décembre!$A$7:$AJ$70,11,FALSE),"")</f>
        <v>0</v>
      </c>
      <c r="K25" s="36">
        <f>IFERROR(VLOOKUP(RechercheEmployer,Décembre!$A$7:$AJ$70,12,FALSE),"")</f>
        <v>0</v>
      </c>
      <c r="L25" s="95">
        <f>IFERROR(VLOOKUP(RechercheEmployer,Novembre!$A$7:$AJ$70,8,FALSE),"")</f>
        <v>0</v>
      </c>
      <c r="M25" s="36">
        <f>IFERROR(VLOOKUP(RechercheEmployer,Décembre!$A$7:$AJ$70,14,FALSE),"")</f>
        <v>0</v>
      </c>
      <c r="N25" s="36">
        <f>IFERROR(VLOOKUP(RechercheEmployer,Décembre!$A$7:$AJ$70,15,FALSE),"")</f>
        <v>0</v>
      </c>
      <c r="O25" s="36">
        <f>IFERROR(VLOOKUP(RechercheEmployer,Décembre!$A$7:$AJ$70,16,FALSE),"")</f>
        <v>0</v>
      </c>
      <c r="P25" s="36">
        <f>IFERROR(VLOOKUP(RechercheEmployer,Décembre!$A$7:$AJ$70,17,FALSE),"")</f>
        <v>0</v>
      </c>
      <c r="Q25" s="36">
        <f>IFERROR(VLOOKUP(RechercheEmployer,Décembre!$A$7:$AJ$70,18,FALSE),"")</f>
        <v>0</v>
      </c>
      <c r="R25" s="36">
        <f>IFERROR(VLOOKUP(RechercheEmployer,Décembre!$A$7:$AJ$70,19,FALSE),"")</f>
        <v>0</v>
      </c>
      <c r="S25" s="95">
        <f>IFERROR(VLOOKUP(RechercheEmployer,Novembre!$A$7:$AJ$70,8,FALSE),"")</f>
        <v>0</v>
      </c>
      <c r="T25" s="36">
        <f>IFERROR(VLOOKUP(RechercheEmployer,Décembre!$A$7:$AJ$70,21,FALSE),"")</f>
        <v>0</v>
      </c>
      <c r="U25" s="36">
        <f>IFERROR(VLOOKUP(RechercheEmployer,Décembre!$A$7:$AJ$70,22,FALSE),"")</f>
        <v>0</v>
      </c>
      <c r="V25" s="36">
        <f>IFERROR(VLOOKUP(RechercheEmployer,Décembre!$A$7:$AJ$70,23,FALSE),"")</f>
        <v>0</v>
      </c>
      <c r="W25" s="36">
        <f>IFERROR(VLOOKUP(RechercheEmployer,Décembre!$A$7:$AJ$70,24,FALSE),"")</f>
        <v>0</v>
      </c>
      <c r="X25" s="36">
        <f>IFERROR(VLOOKUP(RechercheEmployer,Décembre!$A$7:$AJ$70,25,FALSE),"")</f>
        <v>0</v>
      </c>
      <c r="Y25" s="36">
        <f>IFERROR(VLOOKUP(RechercheEmployer,Décembre!$A$7:$AJ$70,26,FALSE),"")</f>
        <v>0</v>
      </c>
      <c r="Z25" s="95">
        <f>IFERROR(VLOOKUP(RechercheEmployer,Novembre!$A$7:$AJ$70,8,FALSE),"")</f>
        <v>0</v>
      </c>
      <c r="AA25" s="36">
        <f>IFERROR(VLOOKUP(RechercheEmployer,Décembre!$A$7:$AJ$70,28,FALSE),"")</f>
        <v>0</v>
      </c>
      <c r="AB25" s="36">
        <f>IFERROR(VLOOKUP(RechercheEmployer,Décembre!$A$7:$AJ$70,29,FALSE),"")</f>
        <v>0</v>
      </c>
      <c r="AC25" s="36">
        <f>IFERROR(VLOOKUP(RechercheEmployer,Décembre!$A$7:$AJ$70,30,FALSE),"")</f>
        <v>0</v>
      </c>
      <c r="AD25" s="36">
        <f>IFERROR(VLOOKUP(RechercheEmployer,Décembre!$A$7:$AJ$70,31,FALSE),"")</f>
        <v>0</v>
      </c>
      <c r="AE25" s="36">
        <f>IFERROR(VLOOKUP(RechercheEmployer,Décembre!$A$7:$AJ$70,32,FALSE),"")</f>
        <v>0</v>
      </c>
      <c r="AF25" s="36">
        <f>IFERROR(VLOOKUP(RechercheEmployer,Décembre!$A$7:$AJ$70,33,FALSE),"")</f>
        <v>0</v>
      </c>
      <c r="AG25" s="95">
        <f>IFERROR(VLOOKUP(RechercheEmployer,Novembre!$A$7:$AM$30,8,FALSE),"")</f>
        <v>0</v>
      </c>
      <c r="AH25" s="196">
        <f>COUNTIF($C25:$AG25,CODE1)</f>
        <v>0</v>
      </c>
      <c r="AI25" s="196"/>
      <c r="AJ25" s="198">
        <f>COUNTIF($C25:$AG25,CODE2)</f>
        <v>0</v>
      </c>
      <c r="AK25" s="198"/>
      <c r="AL25" s="198">
        <f>SUM(C26:AG26)-SUM(E26,L26,S26,Z26,AG26)</f>
        <v>0</v>
      </c>
      <c r="AM25" s="198">
        <f>SUM(E26,L26,S26,Z26,AG26)</f>
        <v>0</v>
      </c>
    </row>
    <row r="26" spans="2:39" ht="15.75" customHeight="1" thickTop="1" thickBot="1">
      <c r="B26" s="129" t="s">
        <v>39</v>
      </c>
      <c r="C26" s="117" t="str">
        <f>IFERROR(VLOOKUP($B6,Décembre!$A$7:$AJ$70,4,FALSE),"")</f>
        <v/>
      </c>
      <c r="D26" s="117" t="str">
        <f>IFERROR(VLOOKUP($B6,Décembre!$A$7:$AJ$70,5,FALSE),"")</f>
        <v/>
      </c>
      <c r="E26" s="95" t="str">
        <f>IFERROR(VLOOKUP($B6,Décembre!$A$7:$AJ$70,8,FALSE),"")</f>
        <v/>
      </c>
      <c r="F26" s="117" t="str">
        <f>IFERROR(VLOOKUP($B6,Décembre!$A$7:$AJ$70,7,FALSE),"")</f>
        <v/>
      </c>
      <c r="G26" s="117" t="str">
        <f>IFERROR(VLOOKUP($B6,Décembre!$A$7:$AJ$70,7,FALSE),"")</f>
        <v/>
      </c>
      <c r="H26" s="117" t="str">
        <f>IFERROR(VLOOKUP($B6,Décembre!$A$7:$AJ$70,7,FALSE),"")</f>
        <v/>
      </c>
      <c r="I26" s="117" t="str">
        <f>IFERROR(VLOOKUP($B6,Décembre!$A$7:$AJ$70,10,FALSE),"")</f>
        <v/>
      </c>
      <c r="J26" s="117" t="str">
        <f>IFERROR(VLOOKUP($B6,Décembre!$A$7:$AJ$70,11,FALSE),"")</f>
        <v/>
      </c>
      <c r="K26" s="117" t="str">
        <f>IFERROR(VLOOKUP($B6,Décembre!$A$7:$AJ$70,12,FALSE),"")</f>
        <v/>
      </c>
      <c r="L26" s="95" t="str">
        <f>IFERROR(VLOOKUP($B6,Décembre!$A$7:$AJ$70,8,FALSE),"")</f>
        <v/>
      </c>
      <c r="M26" s="117" t="str">
        <f>IFERROR(VLOOKUP($B6,Décembre!$A$7:$AJ$70,14,FALSE),"")</f>
        <v/>
      </c>
      <c r="N26" s="117" t="str">
        <f>IFERROR(VLOOKUP($B6,Décembre!$A$7:$AJ$70,17,FALSE),"")</f>
        <v/>
      </c>
      <c r="O26" s="117" t="str">
        <f>IFERROR(VLOOKUP($B6,Décembre!$A$7:$AJ$70,17,FALSE),"")</f>
        <v/>
      </c>
      <c r="P26" s="117" t="str">
        <f>IFERROR(VLOOKUP($B6,Décembre!$A$7:$AJ$70,17,FALSE),"")</f>
        <v/>
      </c>
      <c r="Q26" s="117" t="str">
        <f>IFERROR(VLOOKUP($B6,Décembre!$A$7:$AJ$70,18,FALSE),"")</f>
        <v/>
      </c>
      <c r="R26" s="117" t="str">
        <f>IFERROR(VLOOKUP($B6,Décembre!$A$7:$AJ$70,19,FALSE),"")</f>
        <v/>
      </c>
      <c r="S26" s="95" t="str">
        <f>IFERROR(VLOOKUP($B6,Décembre!$A$7:$AJ$70,8,FALSE),"")</f>
        <v/>
      </c>
      <c r="T26" s="117" t="str">
        <f>IFERROR(VLOOKUP($B6,Décembre!$A$7:$AJ$70,21,FALSE),"")</f>
        <v/>
      </c>
      <c r="U26" s="117" t="str">
        <f>IFERROR(VLOOKUP($B6,Décembre!$A$7:$AJ$70,23,FALSE),"")</f>
        <v/>
      </c>
      <c r="V26" s="117" t="str">
        <f>IFERROR(VLOOKUP($B6,Décembre!$A$7:$AJ$70,23,FALSE),"")</f>
        <v/>
      </c>
      <c r="W26" s="117" t="str">
        <f>IFERROR(VLOOKUP($B6,Décembre!$A$7:$AJ$70,24,FALSE),"")</f>
        <v/>
      </c>
      <c r="X26" s="117" t="str">
        <f>IFERROR(VLOOKUP($B6,Décembre!$A$7:$AJ$70,25,FALSE),"")</f>
        <v/>
      </c>
      <c r="Y26" s="117" t="str">
        <f>IFERROR(VLOOKUP($B6,Décembre!$A$7:$AJ$70,26,FALSE),"")</f>
        <v/>
      </c>
      <c r="Z26" s="95" t="str">
        <f>IFERROR(VLOOKUP($B6,Décembre!$A$7:$AJ$70,8,FALSE),"")</f>
        <v/>
      </c>
      <c r="AA26" s="117" t="str">
        <f>IFERROR(VLOOKUP($B6,Décembre!$A$7:$AJ$70,28,FALSE),"")</f>
        <v/>
      </c>
      <c r="AB26" s="117" t="str">
        <f>IFERROR(VLOOKUP($B6,Décembre!$A$7:$AJ$70,31,FALSE),"")</f>
        <v/>
      </c>
      <c r="AC26" s="117" t="str">
        <f>IFERROR(VLOOKUP($B6,Décembre!$A$7:$AJ$70,31,FALSE),"")</f>
        <v/>
      </c>
      <c r="AD26" s="117" t="str">
        <f>IFERROR(VLOOKUP($B6,Décembre!$A$7:$AJ$70,31,FALSE),"")</f>
        <v/>
      </c>
      <c r="AE26" s="117" t="str">
        <f>IFERROR(VLOOKUP($B6,Décembre!$A$7:$AJ$70,32,FALSE),"")</f>
        <v/>
      </c>
      <c r="AF26" s="117" t="str">
        <f>IFERROR(VLOOKUP($B6,Décembre!$A$7:$AJ$70,33,FALSE),"")</f>
        <v/>
      </c>
      <c r="AG26" s="95" t="str">
        <f>IFERROR(VLOOKUP($B6,Décembre!$A$7:$AJ$70,34,FALSE),"")</f>
        <v/>
      </c>
      <c r="AH26" s="196"/>
      <c r="AI26" s="196"/>
      <c r="AJ26" s="198"/>
      <c r="AK26" s="198"/>
      <c r="AL26" s="198"/>
      <c r="AM26" s="198"/>
    </row>
    <row r="27" spans="2:39" ht="14.25" thickTop="1">
      <c r="B27" s="127"/>
    </row>
  </sheetData>
  <sheetProtection formatColumns="0" formatRows="0" selectLockedCells="1"/>
  <mergeCells count="45">
    <mergeCell ref="AM19:AM20"/>
    <mergeCell ref="AM22:AM23"/>
    <mergeCell ref="AM25:AM26"/>
    <mergeCell ref="AH3:AK3"/>
    <mergeCell ref="AH4:AK4"/>
    <mergeCell ref="AL25:AL26"/>
    <mergeCell ref="AL19:AL20"/>
    <mergeCell ref="AH21:AI21"/>
    <mergeCell ref="AJ21:AK21"/>
    <mergeCell ref="AH22:AI23"/>
    <mergeCell ref="AJ22:AK23"/>
    <mergeCell ref="AL22:AL23"/>
    <mergeCell ref="AH25:AI26"/>
    <mergeCell ref="AJ25:AK26"/>
    <mergeCell ref="AH24:AI24"/>
    <mergeCell ref="AJ24:AK24"/>
    <mergeCell ref="B8:J8"/>
    <mergeCell ref="B16:B17"/>
    <mergeCell ref="AD4:AG4"/>
    <mergeCell ref="AD3:AG3"/>
    <mergeCell ref="X3:AC3"/>
    <mergeCell ref="X4:AC4"/>
    <mergeCell ref="S4:W4"/>
    <mergeCell ref="D3:L3"/>
    <mergeCell ref="D4:L4"/>
    <mergeCell ref="M3:R3"/>
    <mergeCell ref="N4:R4"/>
    <mergeCell ref="B4:C4"/>
    <mergeCell ref="B3:C3"/>
    <mergeCell ref="AH19:AI20"/>
    <mergeCell ref="AJ19:AK20"/>
    <mergeCell ref="B5:C5"/>
    <mergeCell ref="B6:C6"/>
    <mergeCell ref="AH18:AI18"/>
    <mergeCell ref="T7:AB7"/>
    <mergeCell ref="K8:S8"/>
    <mergeCell ref="AC7:AK7"/>
    <mergeCell ref="K7:S7"/>
    <mergeCell ref="AC8:AK8"/>
    <mergeCell ref="T8:AB8"/>
    <mergeCell ref="AJ18:AK18"/>
    <mergeCell ref="G11:H11"/>
    <mergeCell ref="O11:P11"/>
    <mergeCell ref="B7:J7"/>
    <mergeCell ref="AH16:AM17"/>
  </mergeCells>
  <phoneticPr fontId="34" type="noConversion"/>
  <conditionalFormatting sqref="C19:AG20 C25:D26 F25:F26 G25 C22:AG23 E25 C26:H26 H25:M26 N25 AC25:AG26 AB25 AB26:AC26 O25:AA26 N26:O26">
    <cfRule type="expression" dxfId="99" priority="250">
      <formula>C19=CODE1</formula>
    </cfRule>
  </conditionalFormatting>
  <conditionalFormatting sqref="C19:AG20 C25:D26 F25:F26 G25 C22:AG23 E25 C26:H26 H25:M26 N25 AC25:AG26 AB25 AB26:AC26 O25:AA26 N26:O26">
    <cfRule type="expression" dxfId="98" priority="262">
      <formula>C19=CODE2</formula>
    </cfRule>
  </conditionalFormatting>
  <conditionalFormatting sqref="C19:AG20 C25:D26 F25:F26 G25 C22:AG23 E25 C26:H26 H25:M26 N25 AC25:AG26 AB25 AB26:AC26 O25:AA26 N26:O26">
    <cfRule type="expression" dxfId="97" priority="274">
      <formula>C19=Code3</formula>
    </cfRule>
  </conditionalFormatting>
  <conditionalFormatting sqref="C19:AG20 C25:D26 F25:F26 G25 C22:AG23 E25 C26:H26 H25:M26 N25 AC25:AG26 AB25 AB26:AC26 O25:AA26 N26:O26">
    <cfRule type="expression" dxfId="96" priority="286">
      <formula>C19=Code4</formula>
    </cfRule>
  </conditionalFormatting>
  <conditionalFormatting sqref="C19:AG20 C25:D26 F25:F26 G25 C22:AG23 E25 C26:H26 H25:M26 N25 AC25:AG26 AB25 AB26:AC26 O25:AA26 N26:O26">
    <cfRule type="expression" dxfId="95" priority="299">
      <formula>C19=Code5</formula>
    </cfRule>
  </conditionalFormatting>
  <dataValidations count="2">
    <dataValidation type="list" errorStyle="warning" allowBlank="1" showInputMessage="1" showErrorMessage="1" errorTitle="Whoops!" error="In order to see attendance details for a specific student you need to select a Student ID# from the drop down list. You can click Yes to use your entry but the most of student details and attendance will be blank. " sqref="B4">
      <formula1>IDÉtudiant</formula1>
    </dataValidation>
    <dataValidation allowBlank="1" showInputMessage="1" showErrorMessage="1" errorTitle="Unknown Student Name" error="Please select student from list. You can add or remove names from this list on the Student List worksheet." sqref="D4"/>
  </dataValidations>
  <printOptions horizontalCentered="1"/>
  <pageMargins left="0.25" right="0.25" top="0.75" bottom="0.75" header="0.3" footer="0.3"/>
  <pageSetup scale="84" orientation="landscape" r:id="rId1"/>
  <legacy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TemplateFile" ma:contentTypeID="0x01010069924D1ECC420D47A2456556BC94F7370400BDF4491DEA4973499845289601F88B9F" ma:contentTypeVersion="55" ma:contentTypeDescription="Create a new document." ma:contentTypeScope="" ma:versionID="41eb558a2b826e6e4f9defd990175bec">
  <xsd:schema xmlns:xsd="http://www.w3.org/2001/XMLSchema" xmlns:xs="http://www.w3.org/2001/XMLSchema" xmlns:p="http://schemas.microsoft.com/office/2006/metadata/properties" xmlns:ns2="6d93d202-47fc-4405-873a-cab67cc5f1b2" xmlns:ns3="64acb2c5-0a2b-4bda-bd34-58e36cbb80d2" targetNamespace="http://schemas.microsoft.com/office/2006/metadata/properties" ma:root="true" ma:fieldsID="19deea0185cf7bc57eee9b90b1ba2ace" ns2:_="" ns3:_="">
    <xsd:import namespace="6d93d202-47fc-4405-873a-cab67cc5f1b2"/>
    <xsd:import namespace="64acb2c5-0a2b-4bda-bd34-58e36cbb80d2"/>
    <xsd:element name="properties">
      <xsd:complexType>
        <xsd:sequence>
          <xsd:element name="documentManagement">
            <xsd:complexType>
              <xsd:all>
                <xsd:element ref="ns2:AcquiredFrom" minOccurs="0"/>
                <xsd:element ref="ns2:UACurrentWords" minOccurs="0"/>
                <xsd:element ref="ns2:TPApplication" minOccurs="0"/>
                <xsd:element ref="ns2:ApprovalLog" minOccurs="0"/>
                <xsd:element ref="ns2:ApprovalStatus" minOccurs="0"/>
                <xsd:element ref="ns2:AssetStart" minOccurs="0"/>
                <xsd:element ref="ns2:AssetExpire" minOccurs="0"/>
                <xsd:element ref="ns2:AssetId" minOccurs="0"/>
                <xsd:element ref="ns2:IsSearchable" minOccurs="0"/>
                <xsd:element ref="ns2:AssetType" minOccurs="0"/>
                <xsd:element ref="ns2:APAuthor" minOccurs="0"/>
                <xsd:element ref="ns2:AverageRating" minOccurs="0"/>
                <xsd:element ref="ns2:BlockPublish" minOccurs="0"/>
                <xsd:element ref="ns2:BugNumber" minOccurs="0"/>
                <xsd:element ref="ns2:CampaignTagsTaxHTField0" minOccurs="0"/>
                <xsd:element ref="ns2:TPClientViewer" minOccurs="0"/>
                <xsd:element ref="ns2:ClipArtFilename" minOccurs="0"/>
                <xsd:element ref="ns2:TPCommandLine" minOccurs="0"/>
                <xsd:element ref="ns2:TPComponent" minOccurs="0"/>
                <xsd:element ref="ns2:ContentItem" minOccurs="0"/>
                <xsd:element ref="ns2:CrawlForDependencies" minOccurs="0"/>
                <xsd:element ref="ns2:CSXHash" minOccurs="0"/>
                <xsd:element ref="ns2:CSXSubmissionMarket" minOccurs="0"/>
                <xsd:element ref="ns2:CSXUpdate" minOccurs="0"/>
                <xsd:element ref="ns2:IntlLangReviewDate" minOccurs="0"/>
                <xsd:element ref="ns2:IsDeleted" minOccurs="0"/>
                <xsd:element ref="ns2:APDescription" minOccurs="0"/>
                <xsd:element ref="ns2:DirectSourceMarket" minOccurs="0"/>
                <xsd:element ref="ns2:Downloads" minOccurs="0"/>
                <xsd:element ref="ns2:DSATActionTaken" minOccurs="0"/>
                <xsd:element ref="ns2:APEditor" minOccurs="0"/>
                <xsd:element ref="ns2:EditorialStatus" minOccurs="0"/>
                <xsd:element ref="ns2:EditorialTags" minOccurs="0"/>
                <xsd:element ref="ns2:TPExecutable" minOccurs="0"/>
                <xsd:element ref="ns2:FeatureTagsTaxHTField0" minOccurs="0"/>
                <xsd:element ref="ns2:TPFriendlyName" minOccurs="0"/>
                <xsd:element ref="ns2:FriendlyTitle" minOccurs="0"/>
                <xsd:element ref="ns2:PrimaryImageGen" minOccurs="0"/>
                <xsd:element ref="ns2:HandoffToMSDN" minOccurs="0"/>
                <xsd:element ref="ns2:InProjectListLookup" minOccurs="0"/>
                <xsd:element ref="ns2:TPInstallLocation" minOccurs="0"/>
                <xsd:element ref="ns2:InternalTagsTaxHTField0" minOccurs="0"/>
                <xsd:element ref="ns2:IntlLangReview" minOccurs="0"/>
                <xsd:element ref="ns2:IntlLangReviewer" minOccurs="0"/>
                <xsd:element ref="ns2:MarketSpecific" minOccurs="0"/>
                <xsd:element ref="ns2:LastCompleteVersionLookup" minOccurs="0"/>
                <xsd:element ref="ns2:LastHandOff" minOccurs="0"/>
                <xsd:element ref="ns2:LastModifiedDateTime" minOccurs="0"/>
                <xsd:element ref="ns2:LastPreviewErrorLookup" minOccurs="0"/>
                <xsd:element ref="ns2:LastPreviewResultLookup" minOccurs="0"/>
                <xsd:element ref="ns2:LastPreviewAttemptDateLookup" minOccurs="0"/>
                <xsd:element ref="ns2:LastPreviewedByLookup" minOccurs="0"/>
                <xsd:element ref="ns2:LastPreviewTimeLookup" minOccurs="0"/>
                <xsd:element ref="ns2:LastPreviewVersionLookup" minOccurs="0"/>
                <xsd:element ref="ns2:LastPublishErrorLookup" minOccurs="0"/>
                <xsd:element ref="ns2:LastPublishResultLookup" minOccurs="0"/>
                <xsd:element ref="ns2:LastPublishAttemptDateLookup" minOccurs="0"/>
                <xsd:element ref="ns2:LastPublishedByLookup" minOccurs="0"/>
                <xsd:element ref="ns2:LastPublishTimeLookup" minOccurs="0"/>
                <xsd:element ref="ns2:LastPublishVersionLookup" minOccurs="0"/>
                <xsd:element ref="ns2:TPLaunchHelpLinkType" minOccurs="0"/>
                <xsd:element ref="ns2:LegacyData" minOccurs="0"/>
                <xsd:element ref="ns2:TPLaunchHelpLink" minOccurs="0"/>
                <xsd:element ref="ns2:LocComments" minOccurs="0"/>
                <xsd:element ref="ns2:LocLastLocAttemptVersionLookup" minOccurs="0"/>
                <xsd:element ref="ns2:LocLastLocAttemptVersionTypeLookup" minOccurs="0"/>
                <xsd:element ref="ns2:LocManualTestRequired" minOccurs="0"/>
                <xsd:element ref="ns2:LocMarketGroupTiers2" minOccurs="0"/>
                <xsd:element ref="ns2:LocNewPublishedVersionLookup" minOccurs="0"/>
                <xsd:element ref="ns2:LocOverallHandbackStatusLookup" minOccurs="0"/>
                <xsd:element ref="ns2:LocOverallLocStatusLookup" minOccurs="0"/>
                <xsd:element ref="ns2:LocOverallPreviewStatusLookup" minOccurs="0"/>
                <xsd:element ref="ns2:LocOverallPublishStatusLookup" minOccurs="0"/>
                <xsd:element ref="ns2:IntlLocPriority" minOccurs="0"/>
                <xsd:element ref="ns2:LocProcessedForHandoffsLookup" minOccurs="0"/>
                <xsd:element ref="ns2:LocProcessedForMarketsLookup" minOccurs="0"/>
                <xsd:element ref="ns2:LocPublishedDependentAssetsLookup" minOccurs="0"/>
                <xsd:element ref="ns2:LocPublishedLinkedAssetsLookup" minOccurs="0"/>
                <xsd:element ref="ns2:LocRecommendedHandoff" minOccurs="0"/>
                <xsd:element ref="ns2:LocalizationTagsTaxHTField0" minOccurs="0"/>
                <xsd:element ref="ns2:MachineTranslated" minOccurs="0"/>
                <xsd:element ref="ns2:Manager" minOccurs="0"/>
                <xsd:element ref="ns2:Markets" minOccurs="0"/>
                <xsd:element ref="ns2:Milestone" minOccurs="0"/>
                <xsd:element ref="ns2:TPNamespace" minOccurs="0"/>
                <xsd:element ref="ns2:NumericId" minOccurs="0"/>
                <xsd:element ref="ns2:NumOfRatingsLookup" minOccurs="0"/>
                <xsd:element ref="ns2:OOCacheId" minOccurs="0"/>
                <xsd:element ref="ns2:OpenTemplate" minOccurs="0"/>
                <xsd:element ref="ns2:OriginAsset" minOccurs="0"/>
                <xsd:element ref="ns2:OriginalRelease" minOccurs="0"/>
                <xsd:element ref="ns2:OriginalSourceMarket" minOccurs="0"/>
                <xsd:element ref="ns2:OutputCachingOn" minOccurs="0"/>
                <xsd:element ref="ns2:ParentAssetId" minOccurs="0"/>
                <xsd:element ref="ns2:PlannedPubDate" minOccurs="0"/>
                <xsd:element ref="ns2:PolicheckWords" minOccurs="0"/>
                <xsd:element ref="ns2:BusinessGroup" minOccurs="0"/>
                <xsd:element ref="ns2:UAProjectedTotalWords" minOccurs="0"/>
                <xsd:element ref="ns2:Provider" minOccurs="0"/>
                <xsd:element ref="ns2:Providers" minOccurs="0"/>
                <xsd:element ref="ns2:PublishStatusLookup" minOccurs="0"/>
                <xsd:element ref="ns2:PublishTargets" minOccurs="0"/>
                <xsd:element ref="ns2:RecommendationsModifier" minOccurs="0"/>
                <xsd:element ref="ns2:ArtSampleDocs" minOccurs="0"/>
                <xsd:element ref="ns2:ScenarioTagsTaxHTField0" minOccurs="0"/>
                <xsd:element ref="ns2:ShowIn" minOccurs="0"/>
                <xsd:element ref="ns2:SourceTitle" minOccurs="0"/>
                <xsd:element ref="ns2:CSXSubmissionDate" minOccurs="0"/>
                <xsd:element ref="ns2:SubmitterId" minOccurs="0"/>
                <xsd:element ref="ns2:TaxCatchAll" minOccurs="0"/>
                <xsd:element ref="ns2:TaxCatchAllLabel" minOccurs="0"/>
                <xsd:element ref="ns2:TemplateStatus" minOccurs="0"/>
                <xsd:element ref="ns2:TemplateTemplateType" minOccurs="0"/>
                <xsd:element ref="ns2:ThumbnailAssetId" minOccurs="0"/>
                <xsd:element ref="ns2:TimesCloned" minOccurs="0"/>
                <xsd:element ref="ns2:TrustLevel" minOccurs="0"/>
                <xsd:element ref="ns2:UALocComments" minOccurs="0"/>
                <xsd:element ref="ns2:UALocRecommendation" minOccurs="0"/>
                <xsd:element ref="ns2:UANotes" minOccurs="0"/>
                <xsd:element ref="ns2:TPAppVersion" minOccurs="0"/>
                <xsd:element ref="ns2:VoteCount" minOccurs="0"/>
                <xsd:element ref="ns3:Description0" minOccurs="0"/>
                <xsd:element ref="ns3:Componen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d93d202-47fc-4405-873a-cab67cc5f1b2" elementFormDefault="qualified">
    <xsd:import namespace="http://schemas.microsoft.com/office/2006/documentManagement/types"/>
    <xsd:import namespace="http://schemas.microsoft.com/office/infopath/2007/PartnerControls"/>
    <xsd:element name="AcquiredFrom" ma:index="1" nillable="true" ma:displayName="Acquired From" ma:default="Internal MS" ma:internalName="AcquiredFrom" ma:readOnly="false">
      <xsd:simpleType>
        <xsd:restriction base="dms:Choice">
          <xsd:enumeration value="Internal MS"/>
          <xsd:enumeration value="Community"/>
          <xsd:enumeration value="MVP"/>
          <xsd:enumeration value="Publisher"/>
          <xsd:enumeration value="Partner"/>
          <xsd:enumeration value="None"/>
        </xsd:restriction>
      </xsd:simpleType>
    </xsd:element>
    <xsd:element name="UACurrentWords" ma:index="2" nillable="true" ma:displayName="Actual Word Count" ma:default="" ma:internalName="UACurrentWords" ma:readOnly="false">
      <xsd:simpleType>
        <xsd:restriction base="dms:Unknown"/>
      </xsd:simpleType>
    </xsd:element>
    <xsd:element name="TPApplication" ma:index="3" nillable="true" ma:displayName="Application to Open Template With" ma:default="" ma:internalName="TPApplication">
      <xsd:simpleType>
        <xsd:restriction base="dms:Text"/>
      </xsd:simpleType>
    </xsd:element>
    <xsd:element name="ApprovalLog" ma:index="4" nillable="true" ma:displayName="Approval Log" ma:default="" ma:hidden="true" ma:internalName="ApprovalLog" ma:readOnly="false">
      <xsd:simpleType>
        <xsd:restriction base="dms:Note"/>
      </xsd:simpleType>
    </xsd:element>
    <xsd:element name="ApprovalStatus" ma:index="5" nillable="true" ma:displayName="Approval Status" ma:default="InProgress" ma:internalName="ApprovalStatus" ma:readOnly="false">
      <xsd:simpleType>
        <xsd:restriction base="dms:Choice">
          <xsd:enumeration value="InProgress"/>
          <xsd:enumeration value="Rejected"/>
          <xsd:enumeration value="Questionable"/>
          <xsd:enumeration value="ApprovedAutomatic"/>
          <xsd:enumeration value="ApprovedManual"/>
          <xsd:enumeration value="On Hold"/>
          <xsd:enumeration value="Needs Review"/>
          <xsd:enumeration value="A Violation"/>
          <xsd:enumeration value="Unpublished Violation"/>
        </xsd:restriction>
      </xsd:simpleType>
    </xsd:element>
    <xsd:element name="AssetStart" ma:index="6" nillable="true" ma:displayName="Asset Begin Date" ma:default="[Today]" ma:internalName="AssetStart" ma:readOnly="false">
      <xsd:simpleType>
        <xsd:restriction base="dms:DateTime"/>
      </xsd:simpleType>
    </xsd:element>
    <xsd:element name="AssetExpire" ma:index="7" nillable="true" ma:displayName="Asset End Date" ma:default="2029-01-01T00:00:00Z" ma:internalName="AssetExpire" ma:readOnly="false">
      <xsd:simpleType>
        <xsd:restriction base="dms:DateTime"/>
      </xsd:simpleType>
    </xsd:element>
    <xsd:element name="AssetId" ma:index="8" nillable="true" ma:displayName="Asset ID" ma:default="" ma:indexed="true" ma:internalName="AssetId" ma:readOnly="false">
      <xsd:simpleType>
        <xsd:restriction base="dms:Text">
          <xsd:maxLength value="255"/>
        </xsd:restriction>
      </xsd:simpleType>
    </xsd:element>
    <xsd:element name="IsSearchable" ma:index="9" nillable="true" ma:displayName="Asset Searchable?" ma:default="true" ma:internalName="IsSearchable" ma:readOnly="false">
      <xsd:simpleType>
        <xsd:restriction base="dms:Boolean"/>
      </xsd:simpleType>
    </xsd:element>
    <xsd:element name="AssetType" ma:index="10" nillable="true" ma:displayName="Asset Type" ma:default="" ma:internalName="AssetType" ma:readOnly="false">
      <xsd:simpleType>
        <xsd:restriction base="dms:Unknown"/>
      </xsd:simpleType>
    </xsd:element>
    <xsd:element name="APAuthor" ma:index="11" nillable="true" ma:displayName="Author" ma:default="" ma:list="UserInfo" ma:internalName="APAuth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AverageRating" ma:index="12" nillable="true" ma:displayName="Average Rating" ma:internalName="AverageRating" ma:readOnly="false">
      <xsd:simpleType>
        <xsd:restriction base="dms:Text"/>
      </xsd:simpleType>
    </xsd:element>
    <xsd:element name="BlockPublish" ma:index="13" nillable="true" ma:displayName="Block from Publishing?" ma:default="" ma:internalName="BlockPublish" ma:readOnly="false">
      <xsd:simpleType>
        <xsd:restriction base="dms:Boolean"/>
      </xsd:simpleType>
    </xsd:element>
    <xsd:element name="BugNumber" ma:index="14" nillable="true" ma:displayName="Bug Number" ma:default="" ma:internalName="BugNumber" ma:readOnly="false">
      <xsd:simpleType>
        <xsd:restriction base="dms:Text"/>
      </xsd:simpleType>
    </xsd:element>
    <xsd:element name="CampaignTagsTaxHTField0" ma:index="16" nillable="true" ma:taxonomy="true" ma:internalName="CampaignTagsTaxHTField0" ma:taxonomyFieldName="CampaignTags" ma:displayName="Campaigns" ma:readOnly="false" ma:default="" ma:fieldId="{dc79c007-7f28-4db9-9ba1-525d19a3279b}" ma:taxonomyMulti="true" ma:sspId="8f79753a-75d3-41f5-8ca3-40b843941b4f" ma:termSetId="ca0e50d4-faa1-44ce-961e-bb1441c60e66" ma:anchorId="00000000-0000-0000-0000-000000000000" ma:open="false" ma:isKeyword="false">
      <xsd:complexType>
        <xsd:sequence>
          <xsd:element ref="pc:Terms" minOccurs="0" maxOccurs="1"/>
        </xsd:sequence>
      </xsd:complexType>
    </xsd:element>
    <xsd:element name="TPClientViewer" ma:index="17" nillable="true" ma:displayName="Client Viewer" ma:default="" ma:internalName="TPClientViewer">
      <xsd:simpleType>
        <xsd:restriction base="dms:Text"/>
      </xsd:simpleType>
    </xsd:element>
    <xsd:element name="ClipArtFilename" ma:index="18" nillable="true" ma:displayName="Clip Art Name" ma:default="" ma:internalName="ClipArtFilename" ma:readOnly="false">
      <xsd:simpleType>
        <xsd:restriction base="dms:Text"/>
      </xsd:simpleType>
    </xsd:element>
    <xsd:element name="TPCommandLine" ma:index="19" nillable="true" ma:displayName="Command Line" ma:default="" ma:internalName="TPCommandLine">
      <xsd:simpleType>
        <xsd:restriction base="dms:Text"/>
      </xsd:simpleType>
    </xsd:element>
    <xsd:element name="TPComponent" ma:index="20" nillable="true" ma:displayName="Component" ma:default="" ma:internalName="TPComponent">
      <xsd:simpleType>
        <xsd:restriction base="dms:Text"/>
      </xsd:simpleType>
    </xsd:element>
    <xsd:element name="ContentItem" ma:index="21" nillable="true" ma:displayName="Content Item" ma:default="" ma:hidden="true" ma:internalName="ContentItem" ma:readOnly="false">
      <xsd:simpleType>
        <xsd:restriction base="dms:Unknown"/>
      </xsd:simpleType>
    </xsd:element>
    <xsd:element name="CrawlForDependencies" ma:index="23" nillable="true" ma:displayName="Crawl for Dependencies?" ma:default="true" ma:internalName="CrawlForDependencies" ma:readOnly="false">
      <xsd:simpleType>
        <xsd:restriction base="dms:Boolean"/>
      </xsd:simpleType>
    </xsd:element>
    <xsd:element name="CSXHash" ma:index="26" nillable="true" ma:displayName="CSX Hash" ma:default="" ma:indexed="true" ma:internalName="CSXHash" ma:readOnly="false">
      <xsd:simpleType>
        <xsd:restriction base="dms:Text"/>
      </xsd:simpleType>
    </xsd:element>
    <xsd:element name="CSXSubmissionMarket" ma:index="27" nillable="true" ma:displayName="CSX Submission Market" ma:default="" ma:list="{80C6DD30-196A-4C6B-B1BF-A43F3B8ACD4F}" ma:internalName="CSXSubmissionMarket" ma:readOnly="false" ma:showField="MarketName" ma:web="6d93d202-47fc-4405-873a-cab67cc5f1b2">
      <xsd:simpleType>
        <xsd:restriction base="dms:Lookup"/>
      </xsd:simpleType>
    </xsd:element>
    <xsd:element name="CSXUpdate" ma:index="28" nillable="true" ma:displayName="CSX Updated?" ma:default="false" ma:internalName="CSXUpdate" ma:readOnly="false">
      <xsd:simpleType>
        <xsd:restriction base="dms:Boolean"/>
      </xsd:simpleType>
    </xsd:element>
    <xsd:element name="IntlLangReviewDate" ma:index="29" nillable="true" ma:displayName="Date to Complete Intl QA" ma:default="" ma:internalName="IntlLangReviewDate" ma:readOnly="false">
      <xsd:simpleType>
        <xsd:restriction base="dms:DateTime"/>
      </xsd:simpleType>
    </xsd:element>
    <xsd:element name="IsDeleted" ma:index="30" nillable="true" ma:displayName="Deleted?" ma:default="" ma:internalName="IsDeleted" ma:readOnly="false">
      <xsd:simpleType>
        <xsd:restriction base="dms:Boolean"/>
      </xsd:simpleType>
    </xsd:element>
    <xsd:element name="APDescription" ma:index="31" nillable="true" ma:displayName="Description" ma:default="" ma:internalName="APDescription" ma:readOnly="false">
      <xsd:simpleType>
        <xsd:restriction base="dms:Note"/>
      </xsd:simpleType>
    </xsd:element>
    <xsd:element name="DirectSourceMarket" ma:index="32" nillable="true" ma:displayName="Direct Source Market Group" ma:default="" ma:internalName="DirectSourceMarket" ma:readOnly="false">
      <xsd:simpleType>
        <xsd:restriction base="dms:Text"/>
      </xsd:simpleType>
    </xsd:element>
    <xsd:element name="Downloads" ma:index="33" nillable="true" ma:displayName="Downloads" ma:default="0" ma:hidden="true" ma:internalName="Downloads" ma:readOnly="false">
      <xsd:simpleType>
        <xsd:restriction base="dms:Unknown"/>
      </xsd:simpleType>
    </xsd:element>
    <xsd:element name="DSATActionTaken" ma:index="34" nillable="true" ma:displayName="DSAT Action Taken" ma:default="" ma:internalName="DSATActionTaken" ma:readOnly="false">
      <xsd:simpleType>
        <xsd:restriction base="dms:Choice">
          <xsd:enumeration value="Best Bets"/>
          <xsd:enumeration value="Expire"/>
          <xsd:enumeration value="Hide"/>
          <xsd:enumeration value="None"/>
        </xsd:restriction>
      </xsd:simpleType>
    </xsd:element>
    <xsd:element name="APEditor" ma:index="35" nillable="true" ma:displayName="Editor" ma:default="" ma:list="UserInfo" ma:internalName="APEdit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EditorialStatus" ma:index="36" nillable="true" ma:displayName="Editorial Status" ma:default="" ma:internalName="EditorialStatus" ma:readOnly="false">
      <xsd:simpleType>
        <xsd:restriction base="dms:Unknown"/>
      </xsd:simpleType>
    </xsd:element>
    <xsd:element name="EditorialTags" ma:index="37" nillable="true" ma:displayName="Editorial Tags" ma:default="" ma:internalName="EditorialTags">
      <xsd:simpleType>
        <xsd:restriction base="dms:Unknown"/>
      </xsd:simpleType>
    </xsd:element>
    <xsd:element name="TPExecutable" ma:index="38" nillable="true" ma:displayName="Executable" ma:default="" ma:internalName="TPExecutable">
      <xsd:simpleType>
        <xsd:restriction base="dms:Text"/>
      </xsd:simpleType>
    </xsd:element>
    <xsd:element name="FeatureTagsTaxHTField0" ma:index="40" nillable="true" ma:taxonomy="true" ma:internalName="FeatureTagsTaxHTField0" ma:taxonomyFieldName="FeatureTags" ma:displayName="Features" ma:readOnly="false" ma:default="" ma:fieldId="{bb16b974-ed24-4278-8820-8e232d38904b}" ma:taxonomyMulti="true" ma:sspId="8f79753a-75d3-41f5-8ca3-40b843941b4f" ma:termSetId="f1ab6845-967d-4854-a0ba-4ec07f0f8113" ma:anchorId="00000000-0000-0000-0000-000000000000" ma:open="false" ma:isKeyword="false">
      <xsd:complexType>
        <xsd:sequence>
          <xsd:element ref="pc:Terms" minOccurs="0" maxOccurs="1"/>
        </xsd:sequence>
      </xsd:complexType>
    </xsd:element>
    <xsd:element name="TPFriendlyName" ma:index="41" nillable="true" ma:displayName="Friendly Name" ma:default="" ma:internalName="TPFriendlyName">
      <xsd:simpleType>
        <xsd:restriction base="dms:Text"/>
      </xsd:simpleType>
    </xsd:element>
    <xsd:element name="FriendlyTitle" ma:index="42" nillable="true" ma:displayName="Friendly Title" ma:default="" ma:description="Shorter title to be used when displaying search results" ma:internalName="FriendlyTitle" ma:readOnly="false">
      <xsd:simpleType>
        <xsd:restriction base="dms:Text"/>
      </xsd:simpleType>
    </xsd:element>
    <xsd:element name="PrimaryImageGen" ma:index="43" nillable="true" ma:displayName="Generate Images?" ma:default="true" ma:internalName="PrimaryImageGen">
      <xsd:simpleType>
        <xsd:restriction base="dms:Boolean"/>
      </xsd:simpleType>
    </xsd:element>
    <xsd:element name="HandoffToMSDN" ma:index="44" nillable="true" ma:displayName="Handoff To MSDN Date" ma:default="" ma:internalName="HandoffToMSDN" ma:readOnly="false">
      <xsd:simpleType>
        <xsd:restriction base="dms:DateTime"/>
      </xsd:simpleType>
    </xsd:element>
    <xsd:element name="InProjectListLookup" ma:index="45" nillable="true" ma:displayName="InProjectListLookup" ma:list="{7E2D4CA2-442A-4FDA-AA57-71B8C7B2C53C}" ma:internalName="InProjectListLookup" ma:readOnly="true" ma:showField="InProjectLis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InstallLocation" ma:index="46" nillable="true" ma:displayName="Install Location" ma:default="" ma:internalName="TPInstallLocation">
      <xsd:simpleType>
        <xsd:restriction base="dms:Text"/>
      </xsd:simpleType>
    </xsd:element>
    <xsd:element name="InternalTagsTaxHTField0" ma:index="48" nillable="true" ma:taxonomy="true" ma:internalName="InternalTagsTaxHTField0" ma:taxonomyFieldName="InternalTags" ma:displayName="Internal Tags" ma:readOnly="false" ma:default="" ma:fieldId="{fd9a49dc-3dbf-4047-b62d-1d587abe7b40}" ma:taxonomyMulti="true" ma:sspId="8f79753a-75d3-41f5-8ca3-40b843941b4f" ma:termSetId="82b6639e-f7fc-4c18-ad2d-003a6e707765" ma:anchorId="00000000-0000-0000-0000-000000000000" ma:open="false" ma:isKeyword="false">
      <xsd:complexType>
        <xsd:sequence>
          <xsd:element ref="pc:Terms" minOccurs="0" maxOccurs="1"/>
        </xsd:sequence>
      </xsd:complexType>
    </xsd:element>
    <xsd:element name="IntlLangReview" ma:index="49" nillable="true" ma:displayName="Intl Lang QA Review Required?" ma:default="" ma:internalName="IntlLangReview" ma:readOnly="false">
      <xsd:simpleType>
        <xsd:restriction base="dms:Boolean"/>
      </xsd:simpleType>
    </xsd:element>
    <xsd:element name="IntlLangReviewer" ma:index="50" nillable="true" ma:displayName="Intl Lang QA Reviewer" ma:default="" ma:internalName="IntlLangReviewer" ma:readOnly="false">
      <xsd:simpleType>
        <xsd:restriction base="dms:Text"/>
      </xsd:simpleType>
    </xsd:element>
    <xsd:element name="MarketSpecific" ma:index="51" nillable="true" ma:displayName="Is Market Specific?" ma:default="" ma:internalName="MarketSpecific" ma:readOnly="false">
      <xsd:simpleType>
        <xsd:restriction base="dms:Boolean"/>
      </xsd:simpleType>
    </xsd:element>
    <xsd:element name="LastCompleteVersionLookup" ma:index="52" nillable="true" ma:displayName="Last Complete Version Lookup" ma:default="" ma:list="{7E2D4CA2-442A-4FDA-AA57-71B8C7B2C53C}" ma:internalName="LastCompleteVersionLookup" ma:readOnly="true" ma:showField="LastComplete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HandOff" ma:index="53" nillable="true" ma:displayName="Last Hand-off" ma:default="" ma:internalName="LastHandOff" ma:readOnly="false">
      <xsd:simpleType>
        <xsd:restriction base="dms:DateTime"/>
      </xsd:simpleType>
    </xsd:element>
    <xsd:element name="LastModifiedDateTime" ma:index="54" nillable="true" ma:displayName="Last Modified Date" ma:default="" ma:internalName="LastModifiedDateTime" ma:readOnly="false">
      <xsd:simpleType>
        <xsd:restriction base="dms:DateTime"/>
      </xsd:simpleType>
    </xsd:element>
    <xsd:element name="LastPreviewErrorLookup" ma:index="55" nillable="true" ma:displayName="Last Preview Attempt Error" ma:default="" ma:list="{7E2D4CA2-442A-4FDA-AA57-71B8C7B2C53C}" ma:internalName="LastPreviewErrorLookup" ma:readOnly="true" ma:showField="LastPreview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ResultLookup" ma:index="56" nillable="true" ma:displayName="Last Preview Attempt Result" ma:default="" ma:list="{7E2D4CA2-442A-4FDA-AA57-71B8C7B2C53C}" ma:internalName="LastPreviewResultLookup" ma:readOnly="true" ma:showField="LastPreview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AttemptDateLookup" ma:index="57" nillable="true" ma:displayName="Last Preview Attempted On" ma:default="" ma:list="{7E2D4CA2-442A-4FDA-AA57-71B8C7B2C53C}" ma:internalName="LastPreviewAttemptDateLookup" ma:readOnly="true" ma:showField="LastPreview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edByLookup" ma:index="58" nillable="true" ma:displayName="Last Previewed By" ma:default="" ma:list="{7E2D4CA2-442A-4FDA-AA57-71B8C7B2C53C}" ma:internalName="LastPreviewedByLookup" ma:readOnly="true" ma:showField="LastPreview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TimeLookup" ma:index="59" nillable="true" ma:displayName="Last Previewed Date" ma:default="" ma:list="{7E2D4CA2-442A-4FDA-AA57-71B8C7B2C53C}" ma:internalName="LastPreviewTimeLookup" ma:readOnly="true" ma:showField="LastPreview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VersionLookup" ma:index="60" nillable="true" ma:displayName="Last Previewed Version" ma:default="" ma:list="{7E2D4CA2-442A-4FDA-AA57-71B8C7B2C53C}" ma:internalName="LastPreviewVersionLookup" ma:readOnly="true" ma:showField="LastPreview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rrorLookup" ma:index="61" nillable="true" ma:displayName="Last Publish Attempt Error" ma:default="" ma:list="{7E2D4CA2-442A-4FDA-AA57-71B8C7B2C53C}" ma:internalName="LastPublishErrorLookup" ma:readOnly="true" ma:showField="LastPublish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ResultLookup" ma:index="62" nillable="true" ma:displayName="Last Publish Attempt Result" ma:default="" ma:list="{7E2D4CA2-442A-4FDA-AA57-71B8C7B2C53C}" ma:internalName="LastPublishResultLookup" ma:readOnly="true" ma:showField="LastPublish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AttemptDateLookup" ma:index="63" nillable="true" ma:displayName="Last Publish Attempted On" ma:default="" ma:list="{7E2D4CA2-442A-4FDA-AA57-71B8C7B2C53C}" ma:internalName="LastPublishAttemptDateLookup" ma:readOnly="true" ma:showField="LastPublish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dByLookup" ma:index="64" nillable="true" ma:displayName="Last Published By" ma:default="" ma:list="{7E2D4CA2-442A-4FDA-AA57-71B8C7B2C53C}" ma:internalName="LastPublishedByLookup" ma:readOnly="true" ma:showField="LastPublish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TimeLookup" ma:index="65" nillable="true" ma:displayName="Last Published Date" ma:default="" ma:list="{7E2D4CA2-442A-4FDA-AA57-71B8C7B2C53C}" ma:internalName="LastPublishTimeLookup" ma:readOnly="true" ma:showField="LastPublish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VersionLookup" ma:index="66" nillable="true" ma:displayName="Last Published Version" ma:default="" ma:list="{7E2D4CA2-442A-4FDA-AA57-71B8C7B2C53C}" ma:internalName="LastPublishVersionLookup" ma:readOnly="true" ma:showField="LastPublish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LaunchHelpLinkType" ma:index="67" nillable="true" ma:displayName="Launch Help Link Type" ma:default="Template" ma:internalName="TPLaunchHelpLinkType">
      <xsd:simpleType>
        <xsd:restriction base="dms:Choice">
          <xsd:enumeration value="Template"/>
          <xsd:enumeration value="Training"/>
          <xsd:enumeration value="URL"/>
          <xsd:enumeration value="None"/>
        </xsd:restriction>
      </xsd:simpleType>
    </xsd:element>
    <xsd:element name="LegacyData" ma:index="68" nillable="true" ma:displayName="Legacy Data" ma:default="" ma:internalName="LegacyData" ma:readOnly="false">
      <xsd:simpleType>
        <xsd:restriction base="dms:Note"/>
      </xsd:simpleType>
    </xsd:element>
    <xsd:element name="TPLaunchHelpLink" ma:index="69" nillable="true" ma:displayName="Link to Launch Help Topic" ma:default="" ma:internalName="TPLaunchHelpLink">
      <xsd:simpleType>
        <xsd:restriction base="dms:Text"/>
      </xsd:simpleType>
    </xsd:element>
    <xsd:element name="LocComments" ma:index="70" nillable="true" ma:displayName="Loc Approval Comments" ma:default="" ma:internalName="LocComments" ma:readOnly="false">
      <xsd:simpleType>
        <xsd:restriction base="dms:Note"/>
      </xsd:simpleType>
    </xsd:element>
    <xsd:element name="LocLastLocAttemptVersionLookup" ma:index="71" nillable="true" ma:displayName="Loc Last Loc Attempt Version" ma:default="" ma:list="{4CDE398E-75A7-4993-8C61-2BFD31F64754}" ma:internalName="LocLastLocAttemptVersionLookup" ma:readOnly="false" ma:showField="LastLocAttemptVersion" ma:web="6d93d202-47fc-4405-873a-cab67cc5f1b2">
      <xsd:simpleType>
        <xsd:restriction base="dms:Lookup"/>
      </xsd:simpleType>
    </xsd:element>
    <xsd:element name="LocLastLocAttemptVersionTypeLookup" ma:index="72" nillable="true" ma:displayName="Loc Last Loc Attempt Version Type" ma:default="" ma:list="{4CDE398E-75A7-4993-8C61-2BFD31F64754}" ma:internalName="LocLastLocAttemptVersionTypeLookup" ma:readOnly="true" ma:showField="LastLocAttemptVersionType" ma:web="6d93d202-47fc-4405-873a-cab67cc5f1b2">
      <xsd:simpleType>
        <xsd:restriction base="dms:Lookup"/>
      </xsd:simpleType>
    </xsd:element>
    <xsd:element name="LocManualTestRequired" ma:index="73" nillable="true" ma:displayName="Loc Manual Test Required" ma:default="" ma:internalName="LocManualTestRequired" ma:readOnly="false">
      <xsd:simpleType>
        <xsd:restriction base="dms:Boolean"/>
      </xsd:simpleType>
    </xsd:element>
    <xsd:element name="LocMarketGroupTiers2" ma:index="74" nillable="true" ma:displayName="Loc Market Group Tiers" ma:internalName="LocMarketGroupTiers2" ma:readOnly="false">
      <xsd:simpleType>
        <xsd:restriction base="dms:Unknown"/>
      </xsd:simpleType>
    </xsd:element>
    <xsd:element name="LocNewPublishedVersionLookup" ma:index="75" nillable="true" ma:displayName="Loc New Published Version Lookup" ma:default="" ma:list="{4CDE398E-75A7-4993-8C61-2BFD31F64754}" ma:internalName="LocNewPublishedVersionLookup" ma:readOnly="true" ma:showField="NewPublishedVersion" ma:web="6d93d202-47fc-4405-873a-cab67cc5f1b2">
      <xsd:simpleType>
        <xsd:restriction base="dms:Lookup"/>
      </xsd:simpleType>
    </xsd:element>
    <xsd:element name="LocOverallHandbackStatusLookup" ma:index="76" nillable="true" ma:displayName="Loc Overall Handback Status" ma:default="" ma:list="{4CDE398E-75A7-4993-8C61-2BFD31F64754}" ma:internalName="LocOverallHandbackStatusLookup" ma:readOnly="true" ma:showField="OverallHandbackStatus" ma:web="6d93d202-47fc-4405-873a-cab67cc5f1b2">
      <xsd:simpleType>
        <xsd:restriction base="dms:Lookup"/>
      </xsd:simpleType>
    </xsd:element>
    <xsd:element name="LocOverallLocStatusLookup" ma:index="77" nillable="true" ma:displayName="Loc Overall Localize Status" ma:default="" ma:list="{4CDE398E-75A7-4993-8C61-2BFD31F64754}" ma:internalName="LocOverallLocStatusLookup" ma:readOnly="true" ma:showField="OverallLocStatus" ma:web="6d93d202-47fc-4405-873a-cab67cc5f1b2">
      <xsd:simpleType>
        <xsd:restriction base="dms:Lookup"/>
      </xsd:simpleType>
    </xsd:element>
    <xsd:element name="LocOverallPreviewStatusLookup" ma:index="78" nillable="true" ma:displayName="Loc Overall Preview Status" ma:default="" ma:list="{4CDE398E-75A7-4993-8C61-2BFD31F64754}" ma:internalName="LocOverallPreviewStatusLookup" ma:readOnly="true" ma:showField="OverallPreviewStatus" ma:web="6d93d202-47fc-4405-873a-cab67cc5f1b2">
      <xsd:simpleType>
        <xsd:restriction base="dms:Lookup"/>
      </xsd:simpleType>
    </xsd:element>
    <xsd:element name="LocOverallPublishStatusLookup" ma:index="79" nillable="true" ma:displayName="Loc Overall Publish Status" ma:default="" ma:list="{4CDE398E-75A7-4993-8C61-2BFD31F64754}" ma:internalName="LocOverallPublishStatusLookup" ma:readOnly="true" ma:showField="OverallPublishStatus" ma:web="6d93d202-47fc-4405-873a-cab67cc5f1b2">
      <xsd:simpleType>
        <xsd:restriction base="dms:Lookup"/>
      </xsd:simpleType>
    </xsd:element>
    <xsd:element name="IntlLocPriority" ma:index="80" nillable="true" ma:displayName="Loc Priority" ma:default="" ma:internalName="IntlLocPriority" ma:readOnly="false">
      <xsd:simpleType>
        <xsd:restriction base="dms:Unknown"/>
      </xsd:simpleType>
    </xsd:element>
    <xsd:element name="LocProcessedForHandoffsLookup" ma:index="81" nillable="true" ma:displayName="Loc Processed For Handoffs" ma:default="" ma:list="{4CDE398E-75A7-4993-8C61-2BFD31F64754}" ma:internalName="LocProcessedForHandoffsLookup" ma:readOnly="true" ma:showField="ProcessedForHandoffs" ma:web="6d93d202-47fc-4405-873a-cab67cc5f1b2">
      <xsd:simpleType>
        <xsd:restriction base="dms:Lookup"/>
      </xsd:simpleType>
    </xsd:element>
    <xsd:element name="LocProcessedForMarketsLookup" ma:index="82" nillable="true" ma:displayName="Loc Processed For Markets" ma:default="" ma:list="{4CDE398E-75A7-4993-8C61-2BFD31F64754}" ma:internalName="LocProcessedForMarketsLookup" ma:readOnly="true" ma:showField="ProcessedForMarkets" ma:web="6d93d202-47fc-4405-873a-cab67cc5f1b2">
      <xsd:simpleType>
        <xsd:restriction base="dms:Lookup"/>
      </xsd:simpleType>
    </xsd:element>
    <xsd:element name="LocPublishedDependentAssetsLookup" ma:index="83" nillable="true" ma:displayName="Loc Published Dependent Assets" ma:default="" ma:list="{4CDE398E-75A7-4993-8C61-2BFD31F64754}" ma:internalName="LocPublishedDependentAssetsLookup" ma:readOnly="true" ma:showField="PublishedDependentAssets" ma:web="6d93d202-47fc-4405-873a-cab67cc5f1b2">
      <xsd:simpleType>
        <xsd:restriction base="dms:Lookup"/>
      </xsd:simpleType>
    </xsd:element>
    <xsd:element name="LocPublishedLinkedAssetsLookup" ma:index="84" nillable="true" ma:displayName="Loc Published Linked Assets" ma:default="" ma:list="{4CDE398E-75A7-4993-8C61-2BFD31F64754}" ma:internalName="LocPublishedLinkedAssetsLookup" ma:readOnly="true" ma:showField="PublishedLinkedAssets" ma:web="6d93d202-47fc-4405-873a-cab67cc5f1b2">
      <xsd:simpleType>
        <xsd:restriction base="dms:Lookup"/>
      </xsd:simpleType>
    </xsd:element>
    <xsd:element name="LocRecommendedHandoff" ma:index="85" nillable="true" ma:displayName="Loc Recommended Handoff" ma:default="" ma:indexed="true" ma:internalName="LocRecommendedHandoff" ma:readOnly="false">
      <xsd:simpleType>
        <xsd:restriction base="dms:Text"/>
      </xsd:simpleType>
    </xsd:element>
    <xsd:element name="LocalizationTagsTaxHTField0" ma:index="87" nillable="true" ma:taxonomy="true" ma:internalName="LocalizationTagsTaxHTField0" ma:taxonomyFieldName="LocalizationTags" ma:displayName="Localization Tags" ma:readOnly="false" ma:default="" ma:fieldId="{db560eb5-700a-4f94-8fda-b57de4261f12}" ma:taxonomyMulti="true" ma:sspId="8f79753a-75d3-41f5-8ca3-40b843941b4f" ma:termSetId="5b7703a5-8e8b-4b58-8b31-1cea35331da3" ma:anchorId="00000000-0000-0000-0000-000000000000" ma:open="false" ma:isKeyword="false">
      <xsd:complexType>
        <xsd:sequence>
          <xsd:element ref="pc:Terms" minOccurs="0" maxOccurs="1"/>
        </xsd:sequence>
      </xsd:complexType>
    </xsd:element>
    <xsd:element name="MachineTranslated" ma:index="88" nillable="true" ma:displayName="Machine Translated" ma:default="" ma:internalName="MachineTranslated" ma:readOnly="false">
      <xsd:simpleType>
        <xsd:restriction base="dms:Boolean"/>
      </xsd:simpleType>
    </xsd:element>
    <xsd:element name="Manager" ma:index="89" nillable="true" ma:displayName="Manager" ma:hidden="true" ma:internalName="Manager" ma:readOnly="false">
      <xsd:simpleType>
        <xsd:restriction base="dms:Text"/>
      </xsd:simpleType>
    </xsd:element>
    <xsd:element name="Markets" ma:index="90" nillable="true" ma:displayName="Markets" ma:default="" ma:description="Leave blank to show in all markets" ma:list="{80C6DD30-196A-4C6B-B1BF-A43F3B8ACD4F}" ma:internalName="Markets" ma:readOnly="false" ma:showField="MarketNa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Milestone" ma:index="91" nillable="true" ma:displayName="Milestone" ma:default="" ma:internalName="Milestone" ma:readOnly="false">
      <xsd:simpleType>
        <xsd:restriction base="dms:Unknown"/>
      </xsd:simpleType>
    </xsd:element>
    <xsd:element name="TPNamespace" ma:index="94" nillable="true" ma:displayName="Namespace" ma:default="" ma:internalName="TPNamespace">
      <xsd:simpleType>
        <xsd:restriction base="dms:Text"/>
      </xsd:simpleType>
    </xsd:element>
    <xsd:element name="NumericId" ma:index="95" nillable="true" ma:displayName="Numeric ID" ma:default="" ma:indexed="true" ma:internalName="NumericId" ma:readOnly="false">
      <xsd:simpleType>
        <xsd:restriction base="dms:Number"/>
      </xsd:simpleType>
    </xsd:element>
    <xsd:element name="NumOfRatingsLookup" ma:index="96" nillable="true" ma:displayName="NumOfRatings" ma:default="" ma:list="{7E2D4CA2-442A-4FDA-AA57-71B8C7B2C53C}" ma:internalName="NumOfRatingsLookup" ma:readOnly="true" ma:showField="NumOfRating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OOCacheId" ma:index="97" nillable="true" ma:displayName="OOCacheId" ma:internalName="OOCacheId" ma:readOnly="false">
      <xsd:simpleType>
        <xsd:restriction base="dms:Text"/>
      </xsd:simpleType>
    </xsd:element>
    <xsd:element name="OpenTemplate" ma:index="98" nillable="true" ma:displayName="Open Template" ma:default="true" ma:internalName="OpenTemplate">
      <xsd:simpleType>
        <xsd:restriction base="dms:Boolean"/>
      </xsd:simpleType>
    </xsd:element>
    <xsd:element name="OriginAsset" ma:index="99" nillable="true" ma:displayName="Origin Asset" ma:default="" ma:internalName="OriginAsset" ma:readOnly="false">
      <xsd:simpleType>
        <xsd:restriction base="dms:Text"/>
      </xsd:simpleType>
    </xsd:element>
    <xsd:element name="OriginalRelease" ma:index="100" nillable="true" ma:displayName="Original Release" ma:default="15" ma:internalName="OriginalRelease" ma:readOnly="false">
      <xsd:simpleType>
        <xsd:restriction base="dms:Choice">
          <xsd:enumeration value="14"/>
          <xsd:enumeration value="15"/>
          <xsd:enumeration value="16"/>
        </xsd:restriction>
      </xsd:simpleType>
    </xsd:element>
    <xsd:element name="OriginalSourceMarket" ma:index="101" nillable="true" ma:displayName="Original Source Market Group" ma:default="" ma:internalName="OriginalSourceMarket" ma:readOnly="false">
      <xsd:simpleType>
        <xsd:restriction base="dms:Text"/>
      </xsd:simpleType>
    </xsd:element>
    <xsd:element name="OutputCachingOn" ma:index="102" nillable="true" ma:displayName="Output Caching" ma:default="true" ma:hidden="true" ma:internalName="OutputCachingOn" ma:readOnly="false">
      <xsd:simpleType>
        <xsd:restriction base="dms:Boolean"/>
      </xsd:simpleType>
    </xsd:element>
    <xsd:element name="ParentAssetId" ma:index="103" nillable="true" ma:displayName="Parent Asset Id" ma:default="" ma:internalName="ParentAssetId" ma:readOnly="false">
      <xsd:simpleType>
        <xsd:restriction base="dms:Text"/>
      </xsd:simpleType>
    </xsd:element>
    <xsd:element name="PlannedPubDate" ma:index="104" nillable="true" ma:displayName="Planned Publish Date" ma:default="" ma:indexed="true" ma:internalName="PlannedPubDate" ma:readOnly="false">
      <xsd:simpleType>
        <xsd:restriction base="dms:DateTime"/>
      </xsd:simpleType>
    </xsd:element>
    <xsd:element name="PolicheckWords" ma:index="105" nillable="true" ma:displayName="Policheck Words" ma:default="" ma:internalName="PolicheckWords" ma:readOnly="false">
      <xsd:simpleType>
        <xsd:restriction base="dms:Text"/>
      </xsd:simpleType>
    </xsd:element>
    <xsd:element name="BusinessGroup" ma:index="106" nillable="true" ma:displayName="Product Division Owner" ma:default="" ma:internalName="BusinessGroup" ma:readOnly="false">
      <xsd:simpleType>
        <xsd:restriction base="dms:Unknown"/>
      </xsd:simpleType>
    </xsd:element>
    <xsd:element name="UAProjectedTotalWords" ma:index="107" nillable="true" ma:displayName="Projected Word Count" ma:default="" ma:internalName="UAProjectedTotalWords" ma:readOnly="false">
      <xsd:simpleType>
        <xsd:restriction base="dms:Unknown"/>
      </xsd:simpleType>
    </xsd:element>
    <xsd:element name="Provider" ma:index="108" nillable="true" ma:displayName="Provider" ma:default="" ma:internalName="Provider" ma:readOnly="false">
      <xsd:simpleType>
        <xsd:restriction base="dms:Unknown"/>
      </xsd:simpleType>
    </xsd:element>
    <xsd:element name="Providers" ma:index="109" nillable="true" ma:displayName="Providers" ma:default="" ma:internalName="Providers">
      <xsd:simpleType>
        <xsd:restriction base="dms:Unknown"/>
      </xsd:simpleType>
    </xsd:element>
    <xsd:element name="PublishStatusLookup" ma:index="110" nillable="true" ma:displayName="Publish Status" ma:default="" ma:list="{7E2D4CA2-442A-4FDA-AA57-71B8C7B2C53C}" ma:internalName="PublishStatusLookup" ma:readOnly="false" ma:showField="PublishStatu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PublishTargets" ma:index="111" nillable="true" ma:displayName="Publish Target" ma:default="OfficeOnlineVNext" ma:internalName="PublishTargets" ma:readOnly="false">
      <xsd:simpleType>
        <xsd:restriction base="dms:Unknown"/>
      </xsd:simpleType>
    </xsd:element>
    <xsd:element name="RecommendationsModifier" ma:index="112" nillable="true" ma:displayName="Recommendations Modifier" ma:default="" ma:internalName="RecommendationsModifier" ma:readOnly="false">
      <xsd:simpleType>
        <xsd:restriction base="dms:Number"/>
      </xsd:simpleType>
    </xsd:element>
    <xsd:element name="ArtSampleDocs" ma:index="113" nillable="true" ma:displayName="Sample Docs" ma:default="" ma:hidden="true" ma:internalName="ArtSampleDocs" ma:readOnly="false">
      <xsd:simpleType>
        <xsd:restriction base="dms:Text"/>
      </xsd:simpleType>
    </xsd:element>
    <xsd:element name="ScenarioTagsTaxHTField0" ma:index="115" nillable="true" ma:taxonomy="true" ma:internalName="ScenarioTagsTaxHTField0" ma:taxonomyFieldName="ScenarioTags" ma:displayName="Scenarios" ma:readOnly="false" ma:default="" ma:fieldId="{6e3f7319-fb8f-4449-8902-000ab73a8566}" ma:taxonomyMulti="true" ma:sspId="8f79753a-75d3-41f5-8ca3-40b843941b4f" ma:termSetId="4b7d5f16-e2f2-4fc0-bab3-6e8b931e57d6" ma:anchorId="00000000-0000-0000-0000-000000000000" ma:open="false" ma:isKeyword="false">
      <xsd:complexType>
        <xsd:sequence>
          <xsd:element ref="pc:Terms" minOccurs="0" maxOccurs="1"/>
        </xsd:sequence>
      </xsd:complexType>
    </xsd:element>
    <xsd:element name="ShowIn" ma:index="117" nillable="true" ma:displayName="Show In" ma:default="Show everywhere" ma:internalName="ShowIn" ma:readOnly="false">
      <xsd:simpleType>
        <xsd:restriction base="dms:Choice">
          <xsd:enumeration value="Hide on web"/>
          <xsd:enumeration value="On Web no search"/>
          <xsd:enumeration value="Show everywhere"/>
          <xsd:enumeration value="Special use only"/>
        </xsd:restriction>
      </xsd:simpleType>
    </xsd:element>
    <xsd:element name="SourceTitle" ma:index="118" nillable="true" ma:displayName="Source Title" ma:default="" ma:indexed="true" ma:internalName="SourceTitle" ma:readOnly="false">
      <xsd:simpleType>
        <xsd:restriction base="dms:Text"/>
      </xsd:simpleType>
    </xsd:element>
    <xsd:element name="CSXSubmissionDate" ma:index="119" nillable="true" ma:displayName="Submission Date" ma:default="" ma:internalName="CSXSubmissionDate" ma:readOnly="false">
      <xsd:simpleType>
        <xsd:restriction base="dms:DateTime"/>
      </xsd:simpleType>
    </xsd:element>
    <xsd:element name="SubmitterId" ma:index="120" nillable="true" ma:displayName="Submitter ID" ma:default="" ma:internalName="SubmitterId" ma:readOnly="false">
      <xsd:simpleType>
        <xsd:restriction base="dms:Text"/>
      </xsd:simpleType>
    </xsd:element>
    <xsd:element name="TaxCatchAll" ma:index="121" nillable="true" ma:displayName="Taxonomy Catch All Column" ma:hidden="true" ma:list="{11d213f5-ec09-44b6-a8be-9da225be7a8d}" ma:internalName="TaxCatchAll" ma:showField="CatchAllData"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axCatchAllLabel" ma:index="122" nillable="true" ma:displayName="Taxonomy Catch All Column1" ma:hidden="true" ma:list="{11d213f5-ec09-44b6-a8be-9da225be7a8d}" ma:internalName="TaxCatchAllLabel" ma:readOnly="true" ma:showField="CatchAllDataLabel"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emplateStatus" ma:index="123" nillable="true" ma:displayName="Template Status" ma:default="" ma:internalName="TemplateStatus">
      <xsd:simpleType>
        <xsd:restriction base="dms:Unknown"/>
      </xsd:simpleType>
    </xsd:element>
    <xsd:element name="TemplateTemplateType" ma:index="124" nillable="true" ma:displayName="Template Type" ma:default="" ma:internalName="TemplateTemplateType">
      <xsd:simpleType>
        <xsd:restriction base="dms:Unknown"/>
      </xsd:simpleType>
    </xsd:element>
    <xsd:element name="ThumbnailAssetId" ma:index="125" nillable="true" ma:displayName="Thumbnail Image Asset" ma:default="" ma:internalName="ThumbnailAssetId" ma:readOnly="false">
      <xsd:simpleType>
        <xsd:restriction base="dms:Text"/>
      </xsd:simpleType>
    </xsd:element>
    <xsd:element name="TimesCloned" ma:index="126" nillable="true" ma:displayName="Times Cloned" ma:default="" ma:internalName="TimesCloned" ma:readOnly="false">
      <xsd:simpleType>
        <xsd:restriction base="dms:Number"/>
      </xsd:simpleType>
    </xsd:element>
    <xsd:element name="TrustLevel" ma:index="128" nillable="true" ma:displayName="Trust Level" ma:default="1 Microsoft Managed Content" ma:internalName="TrustLevel" ma:readOnly="false">
      <xsd:simpleType>
        <xsd:restriction base="dms:Unknown"/>
      </xsd:simpleType>
    </xsd:element>
    <xsd:element name="UALocComments" ma:index="129" nillable="true" ma:displayName="UA Loc Comments" ma:default="" ma:internalName="UALocComments" ma:readOnly="false">
      <xsd:simpleType>
        <xsd:restriction base="dms:Note"/>
      </xsd:simpleType>
    </xsd:element>
    <xsd:element name="UALocRecommendation" ma:index="130" nillable="true" ma:displayName="UA Loc Recommendation" ma:default="Localize" ma:internalName="UALocRecommendation" ma:readOnly="false">
      <xsd:simpleType>
        <xsd:restriction base="dms:Choice">
          <xsd:enumeration value="Localize"/>
          <xsd:enumeration value="Never Localize"/>
          <xsd:enumeration value="Priority Localize"/>
        </xsd:restriction>
      </xsd:simpleType>
    </xsd:element>
    <xsd:element name="UANotes" ma:index="131" nillable="true" ma:displayName="UA Notes" ma:default="" ma:internalName="UANotes" ma:readOnly="false">
      <xsd:simpleType>
        <xsd:restriction base="dms:Note"/>
      </xsd:simpleType>
    </xsd:element>
    <xsd:element name="TPAppVersion" ma:index="132" nillable="true" ma:displayName="Version" ma:default="" ma:internalName="TPAppVersion">
      <xsd:simpleType>
        <xsd:restriction base="dms:Text"/>
      </xsd:simpleType>
    </xsd:element>
    <xsd:element name="VoteCount" ma:index="133" nillable="true" ma:displayName="Vote Count" ma:default="" ma:internalName="VoteCount" ma:readOnly="fals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4acb2c5-0a2b-4bda-bd34-58e36cbb80d2" elementFormDefault="qualified">
    <xsd:import namespace="http://schemas.microsoft.com/office/2006/documentManagement/types"/>
    <xsd:import namespace="http://schemas.microsoft.com/office/infopath/2007/PartnerControls"/>
    <xsd:element name="Description0" ma:index="134" nillable="true" ma:displayName="Description" ma:internalName="Description0">
      <xsd:simpleType>
        <xsd:restriction base="dms:Note"/>
      </xsd:simpleType>
    </xsd:element>
    <xsd:element name="Component" ma:index="135" nillable="true" ma:displayName="Component" ma:internalName="Component">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22" ma:displayName="Content Type"/>
        <xsd:element ref="dc:title" minOccurs="0" maxOccurs="1" ma:index="127"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DirectSourceMarket xmlns="6d93d202-47fc-4405-873a-cab67cc5f1b2">english</DirectSourceMarket>
    <ApprovalStatus xmlns="6d93d202-47fc-4405-873a-cab67cc5f1b2">InProgress</ApprovalStatus>
    <MarketSpecific xmlns="6d93d202-47fc-4405-873a-cab67cc5f1b2">false</MarketSpecific>
    <LocComments xmlns="6d93d202-47fc-4405-873a-cab67cc5f1b2" xsi:nil="true"/>
    <ThumbnailAssetId xmlns="6d93d202-47fc-4405-873a-cab67cc5f1b2" xsi:nil="true"/>
    <PrimaryImageGen xmlns="6d93d202-47fc-4405-873a-cab67cc5f1b2">true</PrimaryImageGen>
    <LegacyData xmlns="6d93d202-47fc-4405-873a-cab67cc5f1b2" xsi:nil="true"/>
    <LocRecommendedHandoff xmlns="6d93d202-47fc-4405-873a-cab67cc5f1b2" xsi:nil="true"/>
    <BusinessGroup xmlns="6d93d202-47fc-4405-873a-cab67cc5f1b2" xsi:nil="true"/>
    <BlockPublish xmlns="6d93d202-47fc-4405-873a-cab67cc5f1b2">false</BlockPublish>
    <TPFriendlyName xmlns="6d93d202-47fc-4405-873a-cab67cc5f1b2" xsi:nil="true"/>
    <NumericId xmlns="6d93d202-47fc-4405-873a-cab67cc5f1b2" xsi:nil="true"/>
    <APEditor xmlns="6d93d202-47fc-4405-873a-cab67cc5f1b2">
      <UserInfo>
        <DisplayName/>
        <AccountId xsi:nil="true"/>
        <AccountType/>
      </UserInfo>
    </APEditor>
    <SourceTitle xmlns="6d93d202-47fc-4405-873a-cab67cc5f1b2" xsi:nil="true"/>
    <OpenTemplate xmlns="6d93d202-47fc-4405-873a-cab67cc5f1b2">true</OpenTemplate>
    <UALocComments xmlns="6d93d202-47fc-4405-873a-cab67cc5f1b2" xsi:nil="true"/>
    <ParentAssetId xmlns="6d93d202-47fc-4405-873a-cab67cc5f1b2" xsi:nil="true"/>
    <IntlLangReviewDate xmlns="6d93d202-47fc-4405-873a-cab67cc5f1b2" xsi:nil="true"/>
    <FeatureTagsTaxHTField0 xmlns="6d93d202-47fc-4405-873a-cab67cc5f1b2">
      <Terms xmlns="http://schemas.microsoft.com/office/infopath/2007/PartnerControls"/>
    </FeatureTagsTaxHTField0>
    <PublishStatusLookup xmlns="6d93d202-47fc-4405-873a-cab67cc5f1b2">
      <Value>464431</Value>
    </PublishStatusLookup>
    <Providers xmlns="6d93d202-47fc-4405-873a-cab67cc5f1b2" xsi:nil="true"/>
    <MachineTranslated xmlns="6d93d202-47fc-4405-873a-cab67cc5f1b2">false</MachineTranslated>
    <OriginalSourceMarket xmlns="6d93d202-47fc-4405-873a-cab67cc5f1b2">english</OriginalSourceMarket>
    <APDescription xmlns="6d93d202-47fc-4405-873a-cab67cc5f1b2">Teachers can use this handy template to track the attendance of all their students by month and year. Detailed instructions are included.
</APDescription>
    <ClipArtFilename xmlns="6d93d202-47fc-4405-873a-cab67cc5f1b2" xsi:nil="true"/>
    <ContentItem xmlns="6d93d202-47fc-4405-873a-cab67cc5f1b2" xsi:nil="true"/>
    <TPInstallLocation xmlns="6d93d202-47fc-4405-873a-cab67cc5f1b2" xsi:nil="true"/>
    <PublishTargets xmlns="6d93d202-47fc-4405-873a-cab67cc5f1b2">OfficeOnlineVNext</PublishTargets>
    <TimesCloned xmlns="6d93d202-47fc-4405-873a-cab67cc5f1b2" xsi:nil="true"/>
    <AssetStart xmlns="6d93d202-47fc-4405-873a-cab67cc5f1b2">2011-12-15T00:32:00+00:00</AssetStart>
    <Provider xmlns="6d93d202-47fc-4405-873a-cab67cc5f1b2" xsi:nil="true"/>
    <AcquiredFrom xmlns="6d93d202-47fc-4405-873a-cab67cc5f1b2">Internal MS</AcquiredFrom>
    <FriendlyTitle xmlns="6d93d202-47fc-4405-873a-cab67cc5f1b2" xsi:nil="true"/>
    <LastHandOff xmlns="6d93d202-47fc-4405-873a-cab67cc5f1b2" xsi:nil="true"/>
    <TPClientViewer xmlns="6d93d202-47fc-4405-873a-cab67cc5f1b2" xsi:nil="true"/>
    <UACurrentWords xmlns="6d93d202-47fc-4405-873a-cab67cc5f1b2" xsi:nil="true"/>
    <ArtSampleDocs xmlns="6d93d202-47fc-4405-873a-cab67cc5f1b2" xsi:nil="true"/>
    <UALocRecommendation xmlns="6d93d202-47fc-4405-873a-cab67cc5f1b2">Localize</UALocRecommendation>
    <Manager xmlns="6d93d202-47fc-4405-873a-cab67cc5f1b2" xsi:nil="true"/>
    <ShowIn xmlns="6d93d202-47fc-4405-873a-cab67cc5f1b2">Show everywhere</ShowIn>
    <UANotes xmlns="6d93d202-47fc-4405-873a-cab67cc5f1b2" xsi:nil="true"/>
    <TemplateStatus xmlns="6d93d202-47fc-4405-873a-cab67cc5f1b2">Complete</TemplateStatus>
    <InternalTagsTaxHTField0 xmlns="6d93d202-47fc-4405-873a-cab67cc5f1b2">
      <Terms xmlns="http://schemas.microsoft.com/office/infopath/2007/PartnerControls"/>
    </InternalTagsTaxHTField0>
    <CSXHash xmlns="6d93d202-47fc-4405-873a-cab67cc5f1b2" xsi:nil="true"/>
    <Downloads xmlns="6d93d202-47fc-4405-873a-cab67cc5f1b2">0</Downloads>
    <VoteCount xmlns="6d93d202-47fc-4405-873a-cab67cc5f1b2" xsi:nil="true"/>
    <OOCacheId xmlns="6d93d202-47fc-4405-873a-cab67cc5f1b2" xsi:nil="true"/>
    <IsDeleted xmlns="6d93d202-47fc-4405-873a-cab67cc5f1b2">false</IsDeleted>
    <AssetExpire xmlns="6d93d202-47fc-4405-873a-cab67cc5f1b2">2100-01-01T08:00:00+00:00</AssetExpire>
    <DSATActionTaken xmlns="6d93d202-47fc-4405-873a-cab67cc5f1b2" xsi:nil="true"/>
    <CSXSubmissionMarket xmlns="6d93d202-47fc-4405-873a-cab67cc5f1b2" xsi:nil="true"/>
    <TPExecutable xmlns="6d93d202-47fc-4405-873a-cab67cc5f1b2" xsi:nil="true"/>
    <SubmitterId xmlns="6d93d202-47fc-4405-873a-cab67cc5f1b2" xsi:nil="true"/>
    <EditorialTags xmlns="6d93d202-47fc-4405-873a-cab67cc5f1b2" xsi:nil="true"/>
    <ApprovalLog xmlns="6d93d202-47fc-4405-873a-cab67cc5f1b2" xsi:nil="true"/>
    <AssetType xmlns="6d93d202-47fc-4405-873a-cab67cc5f1b2">TP</AssetType>
    <BugNumber xmlns="6d93d202-47fc-4405-873a-cab67cc5f1b2" xsi:nil="true"/>
    <CSXSubmissionDate xmlns="6d93d202-47fc-4405-873a-cab67cc5f1b2" xsi:nil="true"/>
    <CSXUpdate xmlns="6d93d202-47fc-4405-873a-cab67cc5f1b2">false</CSXUpdate>
    <Milestone xmlns="6d93d202-47fc-4405-873a-cab67cc5f1b2" xsi:nil="true"/>
    <RecommendationsModifier xmlns="6d93d202-47fc-4405-873a-cab67cc5f1b2" xsi:nil="true"/>
    <OriginAsset xmlns="6d93d202-47fc-4405-873a-cab67cc5f1b2" xsi:nil="true"/>
    <TPComponent xmlns="6d93d202-47fc-4405-873a-cab67cc5f1b2" xsi:nil="true"/>
    <AssetId xmlns="6d93d202-47fc-4405-873a-cab67cc5f1b2">TP102802368</AssetId>
    <IntlLocPriority xmlns="6d93d202-47fc-4405-873a-cab67cc5f1b2" xsi:nil="true"/>
    <PolicheckWords xmlns="6d93d202-47fc-4405-873a-cab67cc5f1b2" xsi:nil="true"/>
    <TPLaunchHelpLink xmlns="6d93d202-47fc-4405-873a-cab67cc5f1b2" xsi:nil="true"/>
    <TPApplication xmlns="6d93d202-47fc-4405-873a-cab67cc5f1b2" xsi:nil="true"/>
    <CrawlForDependencies xmlns="6d93d202-47fc-4405-873a-cab67cc5f1b2">false</CrawlForDependencies>
    <HandoffToMSDN xmlns="6d93d202-47fc-4405-873a-cab67cc5f1b2" xsi:nil="true"/>
    <PlannedPubDate xmlns="6d93d202-47fc-4405-873a-cab67cc5f1b2" xsi:nil="true"/>
    <IntlLangReviewer xmlns="6d93d202-47fc-4405-873a-cab67cc5f1b2" xsi:nil="true"/>
    <TrustLevel xmlns="6d93d202-47fc-4405-873a-cab67cc5f1b2">1 Microsoft Managed Content</TrustLevel>
    <LocLastLocAttemptVersionLookup xmlns="6d93d202-47fc-4405-873a-cab67cc5f1b2">712809</LocLastLocAttemptVersionLookup>
    <IsSearchable xmlns="6d93d202-47fc-4405-873a-cab67cc5f1b2">true</IsSearchable>
    <TemplateTemplateType xmlns="6d93d202-47fc-4405-873a-cab67cc5f1b2">Excel 2007 Default</TemplateTemplateType>
    <CampaignTagsTaxHTField0 xmlns="6d93d202-47fc-4405-873a-cab67cc5f1b2">
      <Terms xmlns="http://schemas.microsoft.com/office/infopath/2007/PartnerControls"/>
    </CampaignTagsTaxHTField0>
    <TPNamespace xmlns="6d93d202-47fc-4405-873a-cab67cc5f1b2" xsi:nil="true"/>
    <TaxCatchAll xmlns="6d93d202-47fc-4405-873a-cab67cc5f1b2"/>
    <Markets xmlns="6d93d202-47fc-4405-873a-cab67cc5f1b2"/>
    <UAProjectedTotalWords xmlns="6d93d202-47fc-4405-873a-cab67cc5f1b2" xsi:nil="true"/>
    <IntlLangReview xmlns="6d93d202-47fc-4405-873a-cab67cc5f1b2">false</IntlLangReview>
    <OutputCachingOn xmlns="6d93d202-47fc-4405-873a-cab67cc5f1b2">false</OutputCachingOn>
    <AverageRating xmlns="6d93d202-47fc-4405-873a-cab67cc5f1b2" xsi:nil="true"/>
    <APAuthor xmlns="6d93d202-47fc-4405-873a-cab67cc5f1b2">
      <UserInfo>
        <DisplayName>REDMOND\v-aptall</DisplayName>
        <AccountId>2566</AccountId>
        <AccountType/>
      </UserInfo>
    </APAuthor>
    <LocManualTestRequired xmlns="6d93d202-47fc-4405-873a-cab67cc5f1b2">false</LocManualTestRequired>
    <TPCommandLine xmlns="6d93d202-47fc-4405-873a-cab67cc5f1b2" xsi:nil="true"/>
    <TPAppVersion xmlns="6d93d202-47fc-4405-873a-cab67cc5f1b2" xsi:nil="true"/>
    <EditorialStatus xmlns="6d93d202-47fc-4405-873a-cab67cc5f1b2">Complete</EditorialStatus>
    <LastModifiedDateTime xmlns="6d93d202-47fc-4405-873a-cab67cc5f1b2" xsi:nil="true"/>
    <ScenarioTagsTaxHTField0 xmlns="6d93d202-47fc-4405-873a-cab67cc5f1b2">
      <Terms xmlns="http://schemas.microsoft.com/office/infopath/2007/PartnerControls"/>
    </ScenarioTagsTaxHTField0>
    <OriginalRelease xmlns="6d93d202-47fc-4405-873a-cab67cc5f1b2">14</OriginalRelease>
    <TPLaunchHelpLinkType xmlns="6d93d202-47fc-4405-873a-cab67cc5f1b2">Template</TPLaunchHelpLinkType>
    <LocalizationTagsTaxHTField0 xmlns="6d93d202-47fc-4405-873a-cab67cc5f1b2">
      <Terms xmlns="http://schemas.microsoft.com/office/infopath/2007/PartnerControls"/>
    </LocalizationTagsTaxHTField0>
    <Component xmlns="64acb2c5-0a2b-4bda-bd34-58e36cbb80d2" xsi:nil="true"/>
    <LocMarketGroupTiers2 xmlns="6d93d202-47fc-4405-873a-cab67cc5f1b2" xsi:nil="true"/>
    <Description0 xmlns="64acb2c5-0a2b-4bda-bd34-58e36cbb80d2" xsi:nil="true"/>
  </documentManagement>
</p:properties>
</file>

<file path=customXml/itemProps1.xml><?xml version="1.0" encoding="utf-8"?>
<ds:datastoreItem xmlns:ds="http://schemas.openxmlformats.org/officeDocument/2006/customXml" ds:itemID="{06CD18CD-13F4-472B-B1AB-DDBE2AC449C0}">
  <ds:schemaRefs>
    <ds:schemaRef ds:uri="http://schemas.microsoft.com/sharepoint/v3/contenttype/forms"/>
  </ds:schemaRefs>
</ds:datastoreItem>
</file>

<file path=customXml/itemProps2.xml><?xml version="1.0" encoding="utf-8"?>
<ds:datastoreItem xmlns:ds="http://schemas.openxmlformats.org/officeDocument/2006/customXml" ds:itemID="{F38648A1-E16D-4B85-8B5E-D637DFA87AC7}">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d93d202-47fc-4405-873a-cab67cc5f1b2"/>
    <ds:schemaRef ds:uri="64acb2c5-0a2b-4bda-bd34-58e36cbb80d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E8F49177-07E4-4945-8B2E-E6385401DEBD}">
  <ds:schemaRefs>
    <ds:schemaRef ds:uri="http://schemas.microsoft.com/office/2006/metadata/properties"/>
    <ds:schemaRef ds:uri="http://schemas.microsoft.com/office/infopath/2007/PartnerControls"/>
    <ds:schemaRef ds:uri="6d93d202-47fc-4405-873a-cab67cc5f1b2"/>
    <ds:schemaRef ds:uri="64acb2c5-0a2b-4bda-bd34-58e36cbb80d2"/>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25</vt:i4>
      </vt:variant>
    </vt:vector>
  </HeadingPairs>
  <TitlesOfParts>
    <vt:vector size="30" baseType="lpstr">
      <vt:lpstr>Liste des employer</vt:lpstr>
      <vt:lpstr>Octobre</vt:lpstr>
      <vt:lpstr>Novembre</vt:lpstr>
      <vt:lpstr>Décembre</vt:lpstr>
      <vt:lpstr>Rapport de présence</vt:lpstr>
      <vt:lpstr>ANNECIVILE</vt:lpstr>
      <vt:lpstr>AnnéeCivile</vt:lpstr>
      <vt:lpstr>b</vt:lpstr>
      <vt:lpstr>cd</vt:lpstr>
      <vt:lpstr>Décembre!CODE1</vt:lpstr>
      <vt:lpstr>Novembre!CODE1</vt:lpstr>
      <vt:lpstr>CODE1</vt:lpstr>
      <vt:lpstr>Décembre!CODE2</vt:lpstr>
      <vt:lpstr>Novembre!CODE2</vt:lpstr>
      <vt:lpstr>CODE2</vt:lpstr>
      <vt:lpstr>Décembre!IDEmployer</vt:lpstr>
      <vt:lpstr>Novembre!IDEmployer</vt:lpstr>
      <vt:lpstr>IDEmployer</vt:lpstr>
      <vt:lpstr>Décembre!IDÉtudiant</vt:lpstr>
      <vt:lpstr>Novembre!IDÉtudiant</vt:lpstr>
      <vt:lpstr>IDÉtudiant</vt:lpstr>
      <vt:lpstr>Décembre!NomÉtudiant</vt:lpstr>
      <vt:lpstr>Novembre!NomÉtudiant</vt:lpstr>
      <vt:lpstr>NomÉtudiant</vt:lpstr>
      <vt:lpstr>RechercheEmployer</vt:lpstr>
      <vt:lpstr>RechercheÉtudiant</vt:lpstr>
      <vt:lpstr>Décembre!TexteCléDeCouleur</vt:lpstr>
      <vt:lpstr>Novembre!TexteCléDeCouleur</vt:lpstr>
      <vt:lpstr>TexteCléDeCouleur</vt:lpstr>
      <vt:lpstr>'Liste des employer'!Titres_à_imprimer</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Rachid Najeh Eddiouani</dc:creator>
  <cp:lastModifiedBy>HP</cp:lastModifiedBy>
  <dcterms:created xsi:type="dcterms:W3CDTF">2011-04-01T16:06:21Z</dcterms:created>
  <dcterms:modified xsi:type="dcterms:W3CDTF">2017-11-02T12:02:44Z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nternalTags">
    <vt:lpwstr/>
  </property>
  <property fmtid="{D5CDD505-2E9C-101B-9397-08002B2CF9AE}" pid="3" name="ContentTypeId">
    <vt:lpwstr>0x01010069924D1ECC420D47A2456556BC94F7370400BDF4491DEA4973499845289601F88B9F</vt:lpwstr>
  </property>
  <property fmtid="{D5CDD505-2E9C-101B-9397-08002B2CF9AE}" pid="4" name="FeatureTags">
    <vt:lpwstr/>
  </property>
  <property fmtid="{D5CDD505-2E9C-101B-9397-08002B2CF9AE}" pid="5" name="LocalizationTags">
    <vt:lpwstr/>
  </property>
  <property fmtid="{D5CDD505-2E9C-101B-9397-08002B2CF9AE}" pid="6" name="ScenarioTags">
    <vt:lpwstr/>
  </property>
  <property fmtid="{D5CDD505-2E9C-101B-9397-08002B2CF9AE}" pid="7" name="CampaignTags">
    <vt:lpwstr/>
  </property>
  <property fmtid="{D5CDD505-2E9C-101B-9397-08002B2CF9AE}" pid="8" name="Order">
    <vt:r8>9329300</vt:r8>
  </property>
  <property fmtid="{D5CDD505-2E9C-101B-9397-08002B2CF9AE}" pid="9" name="HiddenCategoryTags">
    <vt:lpwstr/>
  </property>
  <property fmtid="{D5CDD505-2E9C-101B-9397-08002B2CF9AE}" pid="10" name="ImageGenStatus">
    <vt:i4>0</vt:i4>
  </property>
  <property fmtid="{D5CDD505-2E9C-101B-9397-08002B2CF9AE}" pid="11" name="CategoryTags">
    <vt:lpwstr/>
  </property>
  <property fmtid="{D5CDD505-2E9C-101B-9397-08002B2CF9AE}" pid="12" name="Applications">
    <vt:lpwstr/>
  </property>
</Properties>
</file>