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ilippe.NUNES\Documents\"/>
    </mc:Choice>
  </mc:AlternateContent>
  <bookViews>
    <workbookView xWindow="0" yWindow="0" windowWidth="23040" windowHeight="9096" tabRatio="703" activeTab="3"/>
  </bookViews>
  <sheets>
    <sheet name="Tableau" sheetId="37" r:id="rId1"/>
    <sheet name="Base" sheetId="19" r:id="rId2"/>
    <sheet name="Formule" sheetId="36" r:id="rId3"/>
    <sheet name="S36" sheetId="15" r:id="rId4"/>
    <sheet name="S37" sheetId="20" r:id="rId5"/>
    <sheet name="S38" sheetId="21" r:id="rId6"/>
    <sheet name="S39" sheetId="22" r:id="rId7"/>
    <sheet name="S40" sheetId="23" r:id="rId8"/>
    <sheet name="S41" sheetId="24" r:id="rId9"/>
    <sheet name="S42" sheetId="25" r:id="rId10"/>
    <sheet name="S43" sheetId="26" r:id="rId11"/>
    <sheet name="S44" sheetId="27" r:id="rId12"/>
    <sheet name="S45" sheetId="28" r:id="rId13"/>
    <sheet name="S46" sheetId="29" r:id="rId14"/>
    <sheet name="S47" sheetId="30" r:id="rId15"/>
    <sheet name="S48" sheetId="31" r:id="rId16"/>
    <sheet name="S49" sheetId="32" r:id="rId17"/>
    <sheet name="S50" sheetId="33" r:id="rId18"/>
    <sheet name="S51" sheetId="34" r:id="rId19"/>
    <sheet name="S52" sheetId="35" r:id="rId20"/>
  </sheets>
  <calcPr calcId="171027"/>
  <pivotCaches>
    <pivotCache cacheId="38" r:id="rId21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45" i="19" l="1"/>
  <c r="G2245" i="19"/>
  <c r="F2245" i="19"/>
  <c r="E2245" i="19"/>
  <c r="D2245" i="19"/>
  <c r="C2245" i="19"/>
  <c r="B2245" i="19"/>
  <c r="A2245" i="19"/>
  <c r="H2244" i="19"/>
  <c r="G2244" i="19"/>
  <c r="F2244" i="19"/>
  <c r="E2244" i="19"/>
  <c r="D2244" i="19"/>
  <c r="C2244" i="19"/>
  <c r="B2244" i="19"/>
  <c r="A2244" i="19"/>
  <c r="H2243" i="19"/>
  <c r="G2243" i="19"/>
  <c r="F2243" i="19"/>
  <c r="E2243" i="19"/>
  <c r="D2243" i="19"/>
  <c r="C2243" i="19"/>
  <c r="B2243" i="19"/>
  <c r="A2243" i="19"/>
  <c r="H2242" i="19"/>
  <c r="G2242" i="19"/>
  <c r="F2242" i="19"/>
  <c r="E2242" i="19"/>
  <c r="D2242" i="19"/>
  <c r="C2242" i="19"/>
  <c r="B2242" i="19"/>
  <c r="A2242" i="19"/>
  <c r="H2241" i="19"/>
  <c r="G2241" i="19"/>
  <c r="F2241" i="19"/>
  <c r="E2241" i="19"/>
  <c r="D2241" i="19"/>
  <c r="C2241" i="19"/>
  <c r="B2241" i="19"/>
  <c r="A2241" i="19"/>
  <c r="H2240" i="19"/>
  <c r="G2240" i="19"/>
  <c r="F2240" i="19"/>
  <c r="E2240" i="19"/>
  <c r="D2240" i="19"/>
  <c r="C2240" i="19"/>
  <c r="B2240" i="19"/>
  <c r="A2240" i="19"/>
  <c r="H2239" i="19"/>
  <c r="G2239" i="19"/>
  <c r="F2239" i="19"/>
  <c r="E2239" i="19"/>
  <c r="D2239" i="19"/>
  <c r="C2239" i="19"/>
  <c r="B2239" i="19"/>
  <c r="A2239" i="19"/>
  <c r="H2238" i="19"/>
  <c r="G2238" i="19"/>
  <c r="F2238" i="19"/>
  <c r="E2238" i="19"/>
  <c r="D2238" i="19"/>
  <c r="C2238" i="19"/>
  <c r="B2238" i="19"/>
  <c r="A2238" i="19"/>
  <c r="H2237" i="19"/>
  <c r="G2237" i="19"/>
  <c r="F2237" i="19"/>
  <c r="E2237" i="19"/>
  <c r="D2237" i="19"/>
  <c r="C2237" i="19"/>
  <c r="B2237" i="19"/>
  <c r="A2237" i="19"/>
  <c r="H2236" i="19"/>
  <c r="G2236" i="19"/>
  <c r="F2236" i="19"/>
  <c r="E2236" i="19"/>
  <c r="D2236" i="19"/>
  <c r="C2236" i="19"/>
  <c r="B2236" i="19"/>
  <c r="A2236" i="19"/>
  <c r="H2235" i="19"/>
  <c r="G2235" i="19"/>
  <c r="F2235" i="19"/>
  <c r="E2235" i="19"/>
  <c r="D2235" i="19"/>
  <c r="C2235" i="19"/>
  <c r="B2235" i="19"/>
  <c r="A2235" i="19"/>
  <c r="H2234" i="19"/>
  <c r="G2234" i="19"/>
  <c r="F2234" i="19"/>
  <c r="E2234" i="19"/>
  <c r="D2234" i="19"/>
  <c r="C2234" i="19"/>
  <c r="B2234" i="19"/>
  <c r="A2234" i="19"/>
  <c r="H2233" i="19"/>
  <c r="G2233" i="19"/>
  <c r="F2233" i="19"/>
  <c r="E2233" i="19"/>
  <c r="D2233" i="19"/>
  <c r="C2233" i="19"/>
  <c r="B2233" i="19"/>
  <c r="A2233" i="19"/>
  <c r="H2232" i="19"/>
  <c r="G2232" i="19"/>
  <c r="F2232" i="19"/>
  <c r="E2232" i="19"/>
  <c r="D2232" i="19"/>
  <c r="C2232" i="19"/>
  <c r="B2232" i="19"/>
  <c r="A2232" i="19"/>
  <c r="H2231" i="19"/>
  <c r="G2231" i="19"/>
  <c r="F2231" i="19"/>
  <c r="E2231" i="19"/>
  <c r="D2231" i="19"/>
  <c r="C2231" i="19"/>
  <c r="B2231" i="19"/>
  <c r="A2231" i="19"/>
  <c r="H2230" i="19"/>
  <c r="G2230" i="19"/>
  <c r="F2230" i="19"/>
  <c r="E2230" i="19"/>
  <c r="D2230" i="19"/>
  <c r="C2230" i="19"/>
  <c r="B2230" i="19"/>
  <c r="A2230" i="19"/>
  <c r="H2229" i="19"/>
  <c r="G2229" i="19"/>
  <c r="F2229" i="19"/>
  <c r="E2229" i="19"/>
  <c r="D2229" i="19"/>
  <c r="C2229" i="19"/>
  <c r="B2229" i="19"/>
  <c r="A2229" i="19"/>
  <c r="H2228" i="19"/>
  <c r="G2228" i="19"/>
  <c r="F2228" i="19"/>
  <c r="E2228" i="19"/>
  <c r="D2228" i="19"/>
  <c r="C2228" i="19"/>
  <c r="B2228" i="19"/>
  <c r="A2228" i="19"/>
  <c r="H2227" i="19"/>
  <c r="G2227" i="19"/>
  <c r="F2227" i="19"/>
  <c r="E2227" i="19"/>
  <c r="D2227" i="19"/>
  <c r="C2227" i="19"/>
  <c r="B2227" i="19"/>
  <c r="A2227" i="19"/>
  <c r="H2226" i="19"/>
  <c r="G2226" i="19"/>
  <c r="F2226" i="19"/>
  <c r="E2226" i="19"/>
  <c r="D2226" i="19"/>
  <c r="C2226" i="19"/>
  <c r="B2226" i="19"/>
  <c r="A2226" i="19"/>
  <c r="H2225" i="19"/>
  <c r="G2225" i="19"/>
  <c r="F2225" i="19"/>
  <c r="E2225" i="19"/>
  <c r="D2225" i="19"/>
  <c r="C2225" i="19"/>
  <c r="B2225" i="19"/>
  <c r="A2225" i="19"/>
  <c r="H2224" i="19"/>
  <c r="G2224" i="19"/>
  <c r="F2224" i="19"/>
  <c r="E2224" i="19"/>
  <c r="D2224" i="19"/>
  <c r="C2224" i="19"/>
  <c r="B2224" i="19"/>
  <c r="A2224" i="19"/>
  <c r="H2223" i="19"/>
  <c r="G2223" i="19"/>
  <c r="F2223" i="19"/>
  <c r="E2223" i="19"/>
  <c r="D2223" i="19"/>
  <c r="C2223" i="19"/>
  <c r="B2223" i="19"/>
  <c r="A2223" i="19"/>
  <c r="H2222" i="19"/>
  <c r="G2222" i="19"/>
  <c r="F2222" i="19"/>
  <c r="E2222" i="19"/>
  <c r="D2222" i="19"/>
  <c r="C2222" i="19"/>
  <c r="B2222" i="19"/>
  <c r="A2222" i="19"/>
  <c r="H2221" i="19"/>
  <c r="G2221" i="19"/>
  <c r="F2221" i="19"/>
  <c r="E2221" i="19"/>
  <c r="D2221" i="19"/>
  <c r="C2221" i="19"/>
  <c r="B2221" i="19"/>
  <c r="A2221" i="19"/>
  <c r="H2220" i="19"/>
  <c r="G2220" i="19"/>
  <c r="F2220" i="19"/>
  <c r="E2220" i="19"/>
  <c r="D2220" i="19"/>
  <c r="C2220" i="19"/>
  <c r="B2220" i="19"/>
  <c r="A2220" i="19"/>
  <c r="H2219" i="19"/>
  <c r="G2219" i="19"/>
  <c r="F2219" i="19"/>
  <c r="E2219" i="19"/>
  <c r="D2219" i="19"/>
  <c r="C2219" i="19"/>
  <c r="B2219" i="19"/>
  <c r="A2219" i="19"/>
  <c r="H2218" i="19"/>
  <c r="G2218" i="19"/>
  <c r="F2218" i="19"/>
  <c r="E2218" i="19"/>
  <c r="D2218" i="19"/>
  <c r="C2218" i="19"/>
  <c r="B2218" i="19"/>
  <c r="A2218" i="19"/>
  <c r="H2217" i="19"/>
  <c r="G2217" i="19"/>
  <c r="F2217" i="19"/>
  <c r="E2217" i="19"/>
  <c r="D2217" i="19"/>
  <c r="C2217" i="19"/>
  <c r="B2217" i="19"/>
  <c r="A2217" i="19"/>
  <c r="H2216" i="19"/>
  <c r="G2216" i="19"/>
  <c r="F2216" i="19"/>
  <c r="E2216" i="19"/>
  <c r="D2216" i="19"/>
  <c r="C2216" i="19"/>
  <c r="B2216" i="19"/>
  <c r="A2216" i="19"/>
  <c r="H2215" i="19"/>
  <c r="G2215" i="19"/>
  <c r="F2215" i="19"/>
  <c r="E2215" i="19"/>
  <c r="D2215" i="19"/>
  <c r="C2215" i="19"/>
  <c r="B2215" i="19"/>
  <c r="A2215" i="19"/>
  <c r="H2214" i="19"/>
  <c r="G2214" i="19"/>
  <c r="F2214" i="19"/>
  <c r="E2214" i="19"/>
  <c r="D2214" i="19"/>
  <c r="C2214" i="19"/>
  <c r="B2214" i="19"/>
  <c r="A2214" i="19"/>
  <c r="H2213" i="19"/>
  <c r="G2213" i="19"/>
  <c r="F2213" i="19"/>
  <c r="E2213" i="19"/>
  <c r="D2213" i="19"/>
  <c r="C2213" i="19"/>
  <c r="B2213" i="19"/>
  <c r="A2213" i="19"/>
  <c r="H2212" i="19"/>
  <c r="G2212" i="19"/>
  <c r="F2212" i="19"/>
  <c r="E2212" i="19"/>
  <c r="D2212" i="19"/>
  <c r="C2212" i="19"/>
  <c r="B2212" i="19"/>
  <c r="A2212" i="19"/>
  <c r="H2211" i="19"/>
  <c r="G2211" i="19"/>
  <c r="F2211" i="19"/>
  <c r="E2211" i="19"/>
  <c r="D2211" i="19"/>
  <c r="C2211" i="19"/>
  <c r="B2211" i="19"/>
  <c r="A2211" i="19"/>
  <c r="H2210" i="19"/>
  <c r="G2210" i="19"/>
  <c r="F2210" i="19"/>
  <c r="E2210" i="19"/>
  <c r="D2210" i="19"/>
  <c r="C2210" i="19"/>
  <c r="B2210" i="19"/>
  <c r="A2210" i="19"/>
  <c r="H2209" i="19"/>
  <c r="G2209" i="19"/>
  <c r="F2209" i="19"/>
  <c r="E2209" i="19"/>
  <c r="D2209" i="19"/>
  <c r="C2209" i="19"/>
  <c r="B2209" i="19"/>
  <c r="A2209" i="19"/>
  <c r="H2208" i="19"/>
  <c r="G2208" i="19"/>
  <c r="F2208" i="19"/>
  <c r="E2208" i="19"/>
  <c r="D2208" i="19"/>
  <c r="C2208" i="19"/>
  <c r="B2208" i="19"/>
  <c r="A2208" i="19"/>
  <c r="H2207" i="19"/>
  <c r="G2207" i="19"/>
  <c r="F2207" i="19"/>
  <c r="E2207" i="19"/>
  <c r="D2207" i="19"/>
  <c r="C2207" i="19"/>
  <c r="B2207" i="19"/>
  <c r="A2207" i="19"/>
  <c r="H2206" i="19"/>
  <c r="G2206" i="19"/>
  <c r="F2206" i="19"/>
  <c r="E2206" i="19"/>
  <c r="D2206" i="19"/>
  <c r="C2206" i="19"/>
  <c r="B2206" i="19"/>
  <c r="A2206" i="19"/>
  <c r="H2205" i="19"/>
  <c r="G2205" i="19"/>
  <c r="F2205" i="19"/>
  <c r="E2205" i="19"/>
  <c r="D2205" i="19"/>
  <c r="C2205" i="19"/>
  <c r="B2205" i="19"/>
  <c r="A2205" i="19"/>
  <c r="H2204" i="19"/>
  <c r="G2204" i="19"/>
  <c r="F2204" i="19"/>
  <c r="E2204" i="19"/>
  <c r="D2204" i="19"/>
  <c r="C2204" i="19"/>
  <c r="B2204" i="19"/>
  <c r="A2204" i="19"/>
  <c r="H2203" i="19"/>
  <c r="G2203" i="19"/>
  <c r="F2203" i="19"/>
  <c r="E2203" i="19"/>
  <c r="D2203" i="19"/>
  <c r="C2203" i="19"/>
  <c r="B2203" i="19"/>
  <c r="A2203" i="19"/>
  <c r="H2202" i="19"/>
  <c r="G2202" i="19"/>
  <c r="F2202" i="19"/>
  <c r="E2202" i="19"/>
  <c r="D2202" i="19"/>
  <c r="C2202" i="19"/>
  <c r="B2202" i="19"/>
  <c r="A2202" i="19"/>
  <c r="H2201" i="19"/>
  <c r="G2201" i="19"/>
  <c r="F2201" i="19"/>
  <c r="E2201" i="19"/>
  <c r="D2201" i="19"/>
  <c r="C2201" i="19"/>
  <c r="B2201" i="19"/>
  <c r="A2201" i="19"/>
  <c r="H2200" i="19"/>
  <c r="G2200" i="19"/>
  <c r="F2200" i="19"/>
  <c r="E2200" i="19"/>
  <c r="D2200" i="19"/>
  <c r="C2200" i="19"/>
  <c r="B2200" i="19"/>
  <c r="A2200" i="19"/>
  <c r="H2199" i="19"/>
  <c r="G2199" i="19"/>
  <c r="F2199" i="19"/>
  <c r="E2199" i="19"/>
  <c r="D2199" i="19"/>
  <c r="C2199" i="19"/>
  <c r="B2199" i="19"/>
  <c r="A2199" i="19"/>
  <c r="H2198" i="19"/>
  <c r="G2198" i="19"/>
  <c r="F2198" i="19"/>
  <c r="E2198" i="19"/>
  <c r="D2198" i="19"/>
  <c r="C2198" i="19"/>
  <c r="B2198" i="19"/>
  <c r="A2198" i="19"/>
  <c r="H2197" i="19"/>
  <c r="G2197" i="19"/>
  <c r="F2197" i="19"/>
  <c r="E2197" i="19"/>
  <c r="D2197" i="19"/>
  <c r="C2197" i="19"/>
  <c r="B2197" i="19"/>
  <c r="A2197" i="19"/>
  <c r="H2196" i="19"/>
  <c r="G2196" i="19"/>
  <c r="F2196" i="19"/>
  <c r="E2196" i="19"/>
  <c r="D2196" i="19"/>
  <c r="C2196" i="19"/>
  <c r="B2196" i="19"/>
  <c r="A2196" i="19"/>
  <c r="H2195" i="19"/>
  <c r="G2195" i="19"/>
  <c r="F2195" i="19"/>
  <c r="E2195" i="19"/>
  <c r="D2195" i="19"/>
  <c r="C2195" i="19"/>
  <c r="B2195" i="19"/>
  <c r="A2195" i="19"/>
  <c r="H2194" i="19"/>
  <c r="G2194" i="19"/>
  <c r="F2194" i="19"/>
  <c r="E2194" i="19"/>
  <c r="D2194" i="19"/>
  <c r="C2194" i="19"/>
  <c r="B2194" i="19"/>
  <c r="A2194" i="19"/>
  <c r="H2193" i="19"/>
  <c r="G2193" i="19"/>
  <c r="F2193" i="19"/>
  <c r="E2193" i="19"/>
  <c r="D2193" i="19"/>
  <c r="C2193" i="19"/>
  <c r="B2193" i="19"/>
  <c r="A2193" i="19"/>
  <c r="H2192" i="19"/>
  <c r="G2192" i="19"/>
  <c r="F2192" i="19"/>
  <c r="E2192" i="19"/>
  <c r="D2192" i="19"/>
  <c r="C2192" i="19"/>
  <c r="B2192" i="19"/>
  <c r="A2192" i="19"/>
  <c r="H2191" i="19"/>
  <c r="G2191" i="19"/>
  <c r="F2191" i="19"/>
  <c r="E2191" i="19"/>
  <c r="D2191" i="19"/>
  <c r="C2191" i="19"/>
  <c r="B2191" i="19"/>
  <c r="A2191" i="19"/>
  <c r="H2190" i="19"/>
  <c r="G2190" i="19"/>
  <c r="F2190" i="19"/>
  <c r="E2190" i="19"/>
  <c r="D2190" i="19"/>
  <c r="C2190" i="19"/>
  <c r="B2190" i="19"/>
  <c r="A2190" i="19"/>
  <c r="H2189" i="19"/>
  <c r="G2189" i="19"/>
  <c r="F2189" i="19"/>
  <c r="E2189" i="19"/>
  <c r="D2189" i="19"/>
  <c r="C2189" i="19"/>
  <c r="B2189" i="19"/>
  <c r="A2189" i="19"/>
  <c r="H2188" i="19"/>
  <c r="G2188" i="19"/>
  <c r="F2188" i="19"/>
  <c r="E2188" i="19"/>
  <c r="D2188" i="19"/>
  <c r="C2188" i="19"/>
  <c r="B2188" i="19"/>
  <c r="A2188" i="19"/>
  <c r="H2187" i="19"/>
  <c r="G2187" i="19"/>
  <c r="F2187" i="19"/>
  <c r="E2187" i="19"/>
  <c r="D2187" i="19"/>
  <c r="C2187" i="19"/>
  <c r="B2187" i="19"/>
  <c r="A2187" i="19"/>
  <c r="H2186" i="19"/>
  <c r="G2186" i="19"/>
  <c r="F2186" i="19"/>
  <c r="E2186" i="19"/>
  <c r="D2186" i="19"/>
  <c r="C2186" i="19"/>
  <c r="B2186" i="19"/>
  <c r="A2186" i="19"/>
  <c r="H2185" i="19"/>
  <c r="G2185" i="19"/>
  <c r="F2185" i="19"/>
  <c r="E2185" i="19"/>
  <c r="D2185" i="19"/>
  <c r="C2185" i="19"/>
  <c r="B2185" i="19"/>
  <c r="A2185" i="19"/>
  <c r="H2184" i="19"/>
  <c r="G2184" i="19"/>
  <c r="F2184" i="19"/>
  <c r="E2184" i="19"/>
  <c r="D2184" i="19"/>
  <c r="C2184" i="19"/>
  <c r="B2184" i="19"/>
  <c r="A2184" i="19"/>
  <c r="H2183" i="19"/>
  <c r="G2183" i="19"/>
  <c r="F2183" i="19"/>
  <c r="E2183" i="19"/>
  <c r="D2183" i="19"/>
  <c r="C2183" i="19"/>
  <c r="B2183" i="19"/>
  <c r="A2183" i="19"/>
  <c r="H2182" i="19"/>
  <c r="G2182" i="19"/>
  <c r="F2182" i="19"/>
  <c r="E2182" i="19"/>
  <c r="D2182" i="19"/>
  <c r="C2182" i="19"/>
  <c r="B2182" i="19"/>
  <c r="A2182" i="19"/>
  <c r="H2181" i="19"/>
  <c r="G2181" i="19"/>
  <c r="F2181" i="19"/>
  <c r="E2181" i="19"/>
  <c r="D2181" i="19"/>
  <c r="C2181" i="19"/>
  <c r="B2181" i="19"/>
  <c r="A2181" i="19"/>
  <c r="H2180" i="19"/>
  <c r="G2180" i="19"/>
  <c r="F2180" i="19"/>
  <c r="E2180" i="19"/>
  <c r="D2180" i="19"/>
  <c r="C2180" i="19"/>
  <c r="B2180" i="19"/>
  <c r="A2180" i="19"/>
  <c r="H2179" i="19"/>
  <c r="G2179" i="19"/>
  <c r="F2179" i="19"/>
  <c r="E2179" i="19"/>
  <c r="D2179" i="19"/>
  <c r="C2179" i="19"/>
  <c r="B2179" i="19"/>
  <c r="A2179" i="19"/>
  <c r="H2178" i="19"/>
  <c r="G2178" i="19"/>
  <c r="F2178" i="19"/>
  <c r="E2178" i="19"/>
  <c r="D2178" i="19"/>
  <c r="C2178" i="19"/>
  <c r="B2178" i="19"/>
  <c r="A2178" i="19"/>
  <c r="H2177" i="19"/>
  <c r="G2177" i="19"/>
  <c r="F2177" i="19"/>
  <c r="E2177" i="19"/>
  <c r="D2177" i="19"/>
  <c r="C2177" i="19"/>
  <c r="B2177" i="19"/>
  <c r="A2177" i="19"/>
  <c r="H2176" i="19"/>
  <c r="G2176" i="19"/>
  <c r="F2176" i="19"/>
  <c r="E2176" i="19"/>
  <c r="D2176" i="19"/>
  <c r="C2176" i="19"/>
  <c r="B2176" i="19"/>
  <c r="A2176" i="19"/>
  <c r="H2175" i="19"/>
  <c r="G2175" i="19"/>
  <c r="F2175" i="19"/>
  <c r="E2175" i="19"/>
  <c r="D2175" i="19"/>
  <c r="C2175" i="19"/>
  <c r="B2175" i="19"/>
  <c r="A2175" i="19"/>
  <c r="H2174" i="19"/>
  <c r="G2174" i="19"/>
  <c r="F2174" i="19"/>
  <c r="E2174" i="19"/>
  <c r="D2174" i="19"/>
  <c r="C2174" i="19"/>
  <c r="B2174" i="19"/>
  <c r="A2174" i="19"/>
  <c r="H2173" i="19"/>
  <c r="G2173" i="19"/>
  <c r="F2173" i="19"/>
  <c r="E2173" i="19"/>
  <c r="D2173" i="19"/>
  <c r="C2173" i="19"/>
  <c r="B2173" i="19"/>
  <c r="A2173" i="19"/>
  <c r="H2172" i="19"/>
  <c r="G2172" i="19"/>
  <c r="F2172" i="19"/>
  <c r="E2172" i="19"/>
  <c r="D2172" i="19"/>
  <c r="C2172" i="19"/>
  <c r="B2172" i="19"/>
  <c r="A2172" i="19"/>
  <c r="H2171" i="19"/>
  <c r="G2171" i="19"/>
  <c r="F2171" i="19"/>
  <c r="E2171" i="19"/>
  <c r="D2171" i="19"/>
  <c r="C2171" i="19"/>
  <c r="B2171" i="19"/>
  <c r="A2171" i="19"/>
  <c r="H2170" i="19"/>
  <c r="G2170" i="19"/>
  <c r="F2170" i="19"/>
  <c r="E2170" i="19"/>
  <c r="D2170" i="19"/>
  <c r="C2170" i="19"/>
  <c r="B2170" i="19"/>
  <c r="A2170" i="19"/>
  <c r="H2169" i="19"/>
  <c r="G2169" i="19"/>
  <c r="F2169" i="19"/>
  <c r="E2169" i="19"/>
  <c r="D2169" i="19"/>
  <c r="C2169" i="19"/>
  <c r="B2169" i="19"/>
  <c r="A2169" i="19"/>
  <c r="H2168" i="19"/>
  <c r="G2168" i="19"/>
  <c r="F2168" i="19"/>
  <c r="E2168" i="19"/>
  <c r="D2168" i="19"/>
  <c r="C2168" i="19"/>
  <c r="B2168" i="19"/>
  <c r="A2168" i="19"/>
  <c r="H2167" i="19"/>
  <c r="G2167" i="19"/>
  <c r="F2167" i="19"/>
  <c r="E2167" i="19"/>
  <c r="D2167" i="19"/>
  <c r="C2167" i="19"/>
  <c r="B2167" i="19"/>
  <c r="A2167" i="19"/>
  <c r="H2166" i="19"/>
  <c r="G2166" i="19"/>
  <c r="F2166" i="19"/>
  <c r="E2166" i="19"/>
  <c r="D2166" i="19"/>
  <c r="C2166" i="19"/>
  <c r="B2166" i="19"/>
  <c r="A2166" i="19"/>
  <c r="H2165" i="19"/>
  <c r="G2165" i="19"/>
  <c r="F2165" i="19"/>
  <c r="E2165" i="19"/>
  <c r="D2165" i="19"/>
  <c r="C2165" i="19"/>
  <c r="B2165" i="19"/>
  <c r="A2165" i="19"/>
  <c r="H2164" i="19"/>
  <c r="G2164" i="19"/>
  <c r="F2164" i="19"/>
  <c r="E2164" i="19"/>
  <c r="D2164" i="19"/>
  <c r="C2164" i="19"/>
  <c r="B2164" i="19"/>
  <c r="A2164" i="19"/>
  <c r="H2163" i="19"/>
  <c r="G2163" i="19"/>
  <c r="F2163" i="19"/>
  <c r="E2163" i="19"/>
  <c r="D2163" i="19"/>
  <c r="C2163" i="19"/>
  <c r="B2163" i="19"/>
  <c r="A2163" i="19"/>
  <c r="H2162" i="19"/>
  <c r="G2162" i="19"/>
  <c r="F2162" i="19"/>
  <c r="E2162" i="19"/>
  <c r="D2162" i="19"/>
  <c r="C2162" i="19"/>
  <c r="B2162" i="19"/>
  <c r="A2162" i="19"/>
  <c r="H2161" i="19"/>
  <c r="G2161" i="19"/>
  <c r="F2161" i="19"/>
  <c r="E2161" i="19"/>
  <c r="D2161" i="19"/>
  <c r="C2161" i="19"/>
  <c r="B2161" i="19"/>
  <c r="A2161" i="19"/>
  <c r="H2160" i="19"/>
  <c r="G2160" i="19"/>
  <c r="F2160" i="19"/>
  <c r="E2160" i="19"/>
  <c r="D2160" i="19"/>
  <c r="C2160" i="19"/>
  <c r="B2160" i="19"/>
  <c r="A2160" i="19"/>
  <c r="H2159" i="19"/>
  <c r="G2159" i="19"/>
  <c r="F2159" i="19"/>
  <c r="E2159" i="19"/>
  <c r="D2159" i="19"/>
  <c r="C2159" i="19"/>
  <c r="B2159" i="19"/>
  <c r="A2159" i="19"/>
  <c r="H2158" i="19"/>
  <c r="G2158" i="19"/>
  <c r="F2158" i="19"/>
  <c r="E2158" i="19"/>
  <c r="D2158" i="19"/>
  <c r="C2158" i="19"/>
  <c r="B2158" i="19"/>
  <c r="A2158" i="19"/>
  <c r="H2157" i="19"/>
  <c r="G2157" i="19"/>
  <c r="F2157" i="19"/>
  <c r="E2157" i="19"/>
  <c r="D2157" i="19"/>
  <c r="C2157" i="19"/>
  <c r="B2157" i="19"/>
  <c r="A2157" i="19"/>
  <c r="H2156" i="19"/>
  <c r="G2156" i="19"/>
  <c r="F2156" i="19"/>
  <c r="E2156" i="19"/>
  <c r="D2156" i="19"/>
  <c r="C2156" i="19"/>
  <c r="B2156" i="19"/>
  <c r="A2156" i="19"/>
  <c r="H2155" i="19"/>
  <c r="G2155" i="19"/>
  <c r="F2155" i="19"/>
  <c r="E2155" i="19"/>
  <c r="D2155" i="19"/>
  <c r="C2155" i="19"/>
  <c r="B2155" i="19"/>
  <c r="A2155" i="19"/>
  <c r="H2154" i="19"/>
  <c r="G2154" i="19"/>
  <c r="F2154" i="19"/>
  <c r="E2154" i="19"/>
  <c r="D2154" i="19"/>
  <c r="C2154" i="19"/>
  <c r="B2154" i="19"/>
  <c r="A2154" i="19"/>
  <c r="H2153" i="19"/>
  <c r="G2153" i="19"/>
  <c r="F2153" i="19"/>
  <c r="E2153" i="19"/>
  <c r="D2153" i="19"/>
  <c r="C2153" i="19"/>
  <c r="B2153" i="19"/>
  <c r="A2153" i="19"/>
  <c r="H2152" i="19"/>
  <c r="G2152" i="19"/>
  <c r="F2152" i="19"/>
  <c r="E2152" i="19"/>
  <c r="D2152" i="19"/>
  <c r="C2152" i="19"/>
  <c r="B2152" i="19"/>
  <c r="A2152" i="19"/>
  <c r="H2151" i="19"/>
  <c r="G2151" i="19"/>
  <c r="F2151" i="19"/>
  <c r="E2151" i="19"/>
  <c r="D2151" i="19"/>
  <c r="C2151" i="19"/>
  <c r="B2151" i="19"/>
  <c r="A2151" i="19"/>
  <c r="H2150" i="19"/>
  <c r="G2150" i="19"/>
  <c r="F2150" i="19"/>
  <c r="E2150" i="19"/>
  <c r="D2150" i="19"/>
  <c r="C2150" i="19"/>
  <c r="B2150" i="19"/>
  <c r="A2150" i="19"/>
  <c r="H2149" i="19"/>
  <c r="G2149" i="19"/>
  <c r="F2149" i="19"/>
  <c r="E2149" i="19"/>
  <c r="D2149" i="19"/>
  <c r="C2149" i="19"/>
  <c r="B2149" i="19"/>
  <c r="A2149" i="19"/>
  <c r="H2148" i="19"/>
  <c r="G2148" i="19"/>
  <c r="F2148" i="19"/>
  <c r="E2148" i="19"/>
  <c r="D2148" i="19"/>
  <c r="C2148" i="19"/>
  <c r="B2148" i="19"/>
  <c r="A2148" i="19"/>
  <c r="H2147" i="19"/>
  <c r="G2147" i="19"/>
  <c r="F2147" i="19"/>
  <c r="E2147" i="19"/>
  <c r="D2147" i="19"/>
  <c r="C2147" i="19"/>
  <c r="B2147" i="19"/>
  <c r="A2147" i="19"/>
  <c r="H2146" i="19"/>
  <c r="G2146" i="19"/>
  <c r="F2146" i="19"/>
  <c r="E2146" i="19"/>
  <c r="D2146" i="19"/>
  <c r="C2146" i="19"/>
  <c r="B2146" i="19"/>
  <c r="A2146" i="19"/>
  <c r="H2145" i="19"/>
  <c r="G2145" i="19"/>
  <c r="F2145" i="19"/>
  <c r="E2145" i="19"/>
  <c r="D2145" i="19"/>
  <c r="C2145" i="19"/>
  <c r="B2145" i="19"/>
  <c r="A2145" i="19"/>
  <c r="H2144" i="19"/>
  <c r="G2144" i="19"/>
  <c r="F2144" i="19"/>
  <c r="E2144" i="19"/>
  <c r="D2144" i="19"/>
  <c r="C2144" i="19"/>
  <c r="B2144" i="19"/>
  <c r="A2144" i="19"/>
  <c r="H2143" i="19"/>
  <c r="G2143" i="19"/>
  <c r="F2143" i="19"/>
  <c r="E2143" i="19"/>
  <c r="D2143" i="19"/>
  <c r="C2143" i="19"/>
  <c r="B2143" i="19"/>
  <c r="A2143" i="19"/>
  <c r="H2142" i="19"/>
  <c r="G2142" i="19"/>
  <c r="F2142" i="19"/>
  <c r="E2142" i="19"/>
  <c r="D2142" i="19"/>
  <c r="C2142" i="19"/>
  <c r="B2142" i="19"/>
  <c r="A2142" i="19"/>
  <c r="H2141" i="19"/>
  <c r="G2141" i="19"/>
  <c r="F2141" i="19"/>
  <c r="E2141" i="19"/>
  <c r="D2141" i="19"/>
  <c r="C2141" i="19"/>
  <c r="B2141" i="19"/>
  <c r="A2141" i="19"/>
  <c r="H2140" i="19"/>
  <c r="G2140" i="19"/>
  <c r="F2140" i="19"/>
  <c r="E2140" i="19"/>
  <c r="D2140" i="19"/>
  <c r="C2140" i="19"/>
  <c r="B2140" i="19"/>
  <c r="A2140" i="19"/>
  <c r="H2139" i="19"/>
  <c r="G2139" i="19"/>
  <c r="F2139" i="19"/>
  <c r="E2139" i="19"/>
  <c r="D2139" i="19"/>
  <c r="C2139" i="19"/>
  <c r="B2139" i="19"/>
  <c r="A2139" i="19"/>
  <c r="H2138" i="19"/>
  <c r="G2138" i="19"/>
  <c r="F2138" i="19"/>
  <c r="E2138" i="19"/>
  <c r="D2138" i="19"/>
  <c r="C2138" i="19"/>
  <c r="B2138" i="19"/>
  <c r="A2138" i="19"/>
  <c r="H2137" i="19"/>
  <c r="G2137" i="19"/>
  <c r="F2137" i="19"/>
  <c r="E2137" i="19"/>
  <c r="D2137" i="19"/>
  <c r="C2137" i="19"/>
  <c r="B2137" i="19"/>
  <c r="A2137" i="19"/>
  <c r="H2136" i="19"/>
  <c r="G2136" i="19"/>
  <c r="F2136" i="19"/>
  <c r="E2136" i="19"/>
  <c r="D2136" i="19"/>
  <c r="C2136" i="19"/>
  <c r="B2136" i="19"/>
  <c r="A2136" i="19"/>
  <c r="H2135" i="19"/>
  <c r="G2135" i="19"/>
  <c r="F2135" i="19"/>
  <c r="E2135" i="19"/>
  <c r="D2135" i="19"/>
  <c r="C2135" i="19"/>
  <c r="B2135" i="19"/>
  <c r="A2135" i="19"/>
  <c r="H2134" i="19"/>
  <c r="G2134" i="19"/>
  <c r="F2134" i="19"/>
  <c r="E2134" i="19"/>
  <c r="D2134" i="19"/>
  <c r="C2134" i="19"/>
  <c r="B2134" i="19"/>
  <c r="A2134" i="19"/>
  <c r="H2133" i="19"/>
  <c r="G2133" i="19"/>
  <c r="F2133" i="19"/>
  <c r="E2133" i="19"/>
  <c r="D2133" i="19"/>
  <c r="C2133" i="19"/>
  <c r="B2133" i="19"/>
  <c r="A2133" i="19"/>
  <c r="H2132" i="19"/>
  <c r="G2132" i="19"/>
  <c r="F2132" i="19"/>
  <c r="E2132" i="19"/>
  <c r="D2132" i="19"/>
  <c r="C2132" i="19"/>
  <c r="B2132" i="19"/>
  <c r="A2132" i="19"/>
  <c r="H2131" i="19"/>
  <c r="G2131" i="19"/>
  <c r="F2131" i="19"/>
  <c r="E2131" i="19"/>
  <c r="D2131" i="19"/>
  <c r="C2131" i="19"/>
  <c r="B2131" i="19"/>
  <c r="A2131" i="19"/>
  <c r="H2130" i="19"/>
  <c r="G2130" i="19"/>
  <c r="F2130" i="19"/>
  <c r="E2130" i="19"/>
  <c r="D2130" i="19"/>
  <c r="C2130" i="19"/>
  <c r="B2130" i="19"/>
  <c r="A2130" i="19"/>
  <c r="H2129" i="19"/>
  <c r="G2129" i="19"/>
  <c r="F2129" i="19"/>
  <c r="E2129" i="19"/>
  <c r="D2129" i="19"/>
  <c r="C2129" i="19"/>
  <c r="B2129" i="19"/>
  <c r="A2129" i="19"/>
  <c r="H2128" i="19"/>
  <c r="G2128" i="19"/>
  <c r="F2128" i="19"/>
  <c r="E2128" i="19"/>
  <c r="D2128" i="19"/>
  <c r="C2128" i="19"/>
  <c r="B2128" i="19"/>
  <c r="A2128" i="19"/>
  <c r="H2127" i="19"/>
  <c r="G2127" i="19"/>
  <c r="F2127" i="19"/>
  <c r="E2127" i="19"/>
  <c r="D2127" i="19"/>
  <c r="C2127" i="19"/>
  <c r="B2127" i="19"/>
  <c r="A2127" i="19"/>
  <c r="H2126" i="19"/>
  <c r="G2126" i="19"/>
  <c r="F2126" i="19"/>
  <c r="E2126" i="19"/>
  <c r="D2126" i="19"/>
  <c r="C2126" i="19"/>
  <c r="B2126" i="19"/>
  <c r="A2126" i="19"/>
  <c r="H2125" i="19"/>
  <c r="G2125" i="19"/>
  <c r="F2125" i="19"/>
  <c r="E2125" i="19"/>
  <c r="D2125" i="19"/>
  <c r="C2125" i="19"/>
  <c r="B2125" i="19"/>
  <c r="A2125" i="19"/>
  <c r="H2124" i="19"/>
  <c r="G2124" i="19"/>
  <c r="F2124" i="19"/>
  <c r="E2124" i="19"/>
  <c r="D2124" i="19"/>
  <c r="C2124" i="19"/>
  <c r="B2124" i="19"/>
  <c r="A2124" i="19"/>
  <c r="H2123" i="19"/>
  <c r="G2123" i="19"/>
  <c r="F2123" i="19"/>
  <c r="E2123" i="19"/>
  <c r="D2123" i="19"/>
  <c r="C2123" i="19"/>
  <c r="B2123" i="19"/>
  <c r="A2123" i="19"/>
  <c r="H2122" i="19"/>
  <c r="G2122" i="19"/>
  <c r="F2122" i="19"/>
  <c r="E2122" i="19"/>
  <c r="D2122" i="19"/>
  <c r="C2122" i="19"/>
  <c r="B2122" i="19"/>
  <c r="A2122" i="19"/>
  <c r="H2121" i="19"/>
  <c r="G2121" i="19"/>
  <c r="F2121" i="19"/>
  <c r="E2121" i="19"/>
  <c r="D2121" i="19"/>
  <c r="C2121" i="19"/>
  <c r="B2121" i="19"/>
  <c r="A2121" i="19"/>
  <c r="H2120" i="19"/>
  <c r="G2120" i="19"/>
  <c r="F2120" i="19"/>
  <c r="E2120" i="19"/>
  <c r="D2120" i="19"/>
  <c r="C2120" i="19"/>
  <c r="B2120" i="19"/>
  <c r="A2120" i="19"/>
  <c r="H2119" i="19"/>
  <c r="G2119" i="19"/>
  <c r="F2119" i="19"/>
  <c r="E2119" i="19"/>
  <c r="D2119" i="19"/>
  <c r="C2119" i="19"/>
  <c r="B2119" i="19"/>
  <c r="A2119" i="19"/>
  <c r="H2118" i="19"/>
  <c r="G2118" i="19"/>
  <c r="F2118" i="19"/>
  <c r="E2118" i="19"/>
  <c r="D2118" i="19"/>
  <c r="C2118" i="19"/>
  <c r="B2118" i="19"/>
  <c r="A2118" i="19"/>
  <c r="H2117" i="19"/>
  <c r="G2117" i="19"/>
  <c r="F2117" i="19"/>
  <c r="E2117" i="19"/>
  <c r="D2117" i="19"/>
  <c r="C2117" i="19"/>
  <c r="B2117" i="19"/>
  <c r="A2117" i="19"/>
  <c r="H2116" i="19"/>
  <c r="G2116" i="19"/>
  <c r="F2116" i="19"/>
  <c r="E2116" i="19"/>
  <c r="D2116" i="19"/>
  <c r="C2116" i="19"/>
  <c r="B2116" i="19"/>
  <c r="A2116" i="19"/>
  <c r="H2115" i="19"/>
  <c r="G2115" i="19"/>
  <c r="F2115" i="19"/>
  <c r="E2115" i="19"/>
  <c r="D2115" i="19"/>
  <c r="C2115" i="19"/>
  <c r="B2115" i="19"/>
  <c r="A2115" i="19"/>
  <c r="H2114" i="19"/>
  <c r="G2114" i="19"/>
  <c r="F2114" i="19"/>
  <c r="E2114" i="19"/>
  <c r="D2114" i="19"/>
  <c r="C2114" i="19"/>
  <c r="B2114" i="19"/>
  <c r="A2114" i="19"/>
  <c r="H2113" i="19"/>
  <c r="G2113" i="19"/>
  <c r="F2113" i="19"/>
  <c r="E2113" i="19"/>
  <c r="D2113" i="19"/>
  <c r="C2113" i="19"/>
  <c r="B2113" i="19"/>
  <c r="A2113" i="19"/>
  <c r="H2112" i="19"/>
  <c r="G2112" i="19"/>
  <c r="F2112" i="19"/>
  <c r="E2112" i="19"/>
  <c r="D2112" i="19"/>
  <c r="C2112" i="19"/>
  <c r="B2112" i="19"/>
  <c r="A2112" i="19"/>
  <c r="H2111" i="19"/>
  <c r="G2111" i="19"/>
  <c r="F2111" i="19"/>
  <c r="E2111" i="19"/>
  <c r="D2111" i="19"/>
  <c r="C2111" i="19"/>
  <c r="B2111" i="19"/>
  <c r="A2111" i="19"/>
  <c r="H2110" i="19"/>
  <c r="G2110" i="19"/>
  <c r="F2110" i="19"/>
  <c r="E2110" i="19"/>
  <c r="D2110" i="19"/>
  <c r="C2110" i="19"/>
  <c r="B2110" i="19"/>
  <c r="A2110" i="19"/>
  <c r="H2109" i="19"/>
  <c r="G2109" i="19"/>
  <c r="F2109" i="19"/>
  <c r="E2109" i="19"/>
  <c r="D2109" i="19"/>
  <c r="C2109" i="19"/>
  <c r="B2109" i="19"/>
  <c r="A2109" i="19"/>
  <c r="H2108" i="19"/>
  <c r="G2108" i="19"/>
  <c r="F2108" i="19"/>
  <c r="E2108" i="19"/>
  <c r="D2108" i="19"/>
  <c r="C2108" i="19"/>
  <c r="B2108" i="19"/>
  <c r="A2108" i="19"/>
  <c r="H2107" i="19"/>
  <c r="G2107" i="19"/>
  <c r="F2107" i="19"/>
  <c r="E2107" i="19"/>
  <c r="D2107" i="19"/>
  <c r="C2107" i="19"/>
  <c r="B2107" i="19"/>
  <c r="A2107" i="19"/>
  <c r="H2106" i="19"/>
  <c r="G2106" i="19"/>
  <c r="F2106" i="19"/>
  <c r="E2106" i="19"/>
  <c r="D2106" i="19"/>
  <c r="C2106" i="19"/>
  <c r="B2106" i="19"/>
  <c r="A2106" i="19"/>
  <c r="H2105" i="19"/>
  <c r="G2105" i="19"/>
  <c r="F2105" i="19"/>
  <c r="E2105" i="19"/>
  <c r="D2105" i="19"/>
  <c r="C2105" i="19"/>
  <c r="B2105" i="19"/>
  <c r="A2105" i="19"/>
  <c r="H2104" i="19"/>
  <c r="G2104" i="19"/>
  <c r="F2104" i="19"/>
  <c r="E2104" i="19"/>
  <c r="D2104" i="19"/>
  <c r="C2104" i="19"/>
  <c r="B2104" i="19"/>
  <c r="A2104" i="19"/>
  <c r="H2103" i="19"/>
  <c r="G2103" i="19"/>
  <c r="F2103" i="19"/>
  <c r="E2103" i="19"/>
  <c r="D2103" i="19"/>
  <c r="C2103" i="19"/>
  <c r="B2103" i="19"/>
  <c r="A2103" i="19"/>
  <c r="H2102" i="19"/>
  <c r="G2102" i="19"/>
  <c r="F2102" i="19"/>
  <c r="E2102" i="19"/>
  <c r="D2102" i="19"/>
  <c r="C2102" i="19"/>
  <c r="B2102" i="19"/>
  <c r="A2102" i="19"/>
  <c r="H2101" i="19"/>
  <c r="G2101" i="19"/>
  <c r="F2101" i="19"/>
  <c r="E2101" i="19"/>
  <c r="D2101" i="19"/>
  <c r="C2101" i="19"/>
  <c r="B2101" i="19"/>
  <c r="A2101" i="19"/>
  <c r="H2100" i="19"/>
  <c r="G2100" i="19"/>
  <c r="F2100" i="19"/>
  <c r="E2100" i="19"/>
  <c r="D2100" i="19"/>
  <c r="C2100" i="19"/>
  <c r="B2100" i="19"/>
  <c r="A2100" i="19"/>
  <c r="H2099" i="19"/>
  <c r="G2099" i="19"/>
  <c r="F2099" i="19"/>
  <c r="E2099" i="19"/>
  <c r="D2099" i="19"/>
  <c r="C2099" i="19"/>
  <c r="B2099" i="19"/>
  <c r="A2099" i="19"/>
  <c r="H2098" i="19"/>
  <c r="G2098" i="19"/>
  <c r="F2098" i="19"/>
  <c r="E2098" i="19"/>
  <c r="D2098" i="19"/>
  <c r="C2098" i="19"/>
  <c r="B2098" i="19"/>
  <c r="A2098" i="19"/>
  <c r="H2097" i="19"/>
  <c r="G2097" i="19"/>
  <c r="F2097" i="19"/>
  <c r="E2097" i="19"/>
  <c r="D2097" i="19"/>
  <c r="C2097" i="19"/>
  <c r="B2097" i="19"/>
  <c r="A2097" i="19"/>
  <c r="H2096" i="19"/>
  <c r="G2096" i="19"/>
  <c r="F2096" i="19"/>
  <c r="E2096" i="19"/>
  <c r="D2096" i="19"/>
  <c r="C2096" i="19"/>
  <c r="B2096" i="19"/>
  <c r="A2096" i="19"/>
  <c r="H2095" i="19"/>
  <c r="G2095" i="19"/>
  <c r="F2095" i="19"/>
  <c r="E2095" i="19"/>
  <c r="D2095" i="19"/>
  <c r="C2095" i="19"/>
  <c r="B2095" i="19"/>
  <c r="A2095" i="19"/>
  <c r="H2094" i="19"/>
  <c r="G2094" i="19"/>
  <c r="F2094" i="19"/>
  <c r="E2094" i="19"/>
  <c r="D2094" i="19"/>
  <c r="C2094" i="19"/>
  <c r="B2094" i="19"/>
  <c r="A2094" i="19"/>
  <c r="H2093" i="19"/>
  <c r="G2093" i="19"/>
  <c r="F2093" i="19"/>
  <c r="E2093" i="19"/>
  <c r="D2093" i="19"/>
  <c r="C2093" i="19"/>
  <c r="B2093" i="19"/>
  <c r="A2093" i="19"/>
  <c r="H2092" i="19"/>
  <c r="G2092" i="19"/>
  <c r="F2092" i="19"/>
  <c r="E2092" i="19"/>
  <c r="D2092" i="19"/>
  <c r="C2092" i="19"/>
  <c r="B2092" i="19"/>
  <c r="A2092" i="19"/>
  <c r="H2091" i="19"/>
  <c r="G2091" i="19"/>
  <c r="F2091" i="19"/>
  <c r="E2091" i="19"/>
  <c r="D2091" i="19"/>
  <c r="C2091" i="19"/>
  <c r="B2091" i="19"/>
  <c r="A2091" i="19"/>
  <c r="H2090" i="19"/>
  <c r="G2090" i="19"/>
  <c r="F2090" i="19"/>
  <c r="E2090" i="19"/>
  <c r="D2090" i="19"/>
  <c r="C2090" i="19"/>
  <c r="B2090" i="19"/>
  <c r="A2090" i="19"/>
  <c r="H2089" i="19"/>
  <c r="G2089" i="19"/>
  <c r="F2089" i="19"/>
  <c r="E2089" i="19"/>
  <c r="D2089" i="19"/>
  <c r="C2089" i="19"/>
  <c r="B2089" i="19"/>
  <c r="A2089" i="19"/>
  <c r="H2088" i="19"/>
  <c r="G2088" i="19"/>
  <c r="F2088" i="19"/>
  <c r="E2088" i="19"/>
  <c r="D2088" i="19"/>
  <c r="C2088" i="19"/>
  <c r="B2088" i="19"/>
  <c r="A2088" i="19"/>
  <c r="H2087" i="19"/>
  <c r="G2087" i="19"/>
  <c r="F2087" i="19"/>
  <c r="E2087" i="19"/>
  <c r="D2087" i="19"/>
  <c r="C2087" i="19"/>
  <c r="B2087" i="19"/>
  <c r="A2087" i="19"/>
  <c r="H2086" i="19"/>
  <c r="G2086" i="19"/>
  <c r="F2086" i="19"/>
  <c r="E2086" i="19"/>
  <c r="D2086" i="19"/>
  <c r="C2086" i="19"/>
  <c r="B2086" i="19"/>
  <c r="A2086" i="19"/>
  <c r="H2085" i="19"/>
  <c r="G2085" i="19"/>
  <c r="F2085" i="19"/>
  <c r="E2085" i="19"/>
  <c r="D2085" i="19"/>
  <c r="C2085" i="19"/>
  <c r="B2085" i="19"/>
  <c r="A2085" i="19"/>
  <c r="H2084" i="19"/>
  <c r="G2084" i="19"/>
  <c r="F2084" i="19"/>
  <c r="E2084" i="19"/>
  <c r="D2084" i="19"/>
  <c r="C2084" i="19"/>
  <c r="B2084" i="19"/>
  <c r="A2084" i="19"/>
  <c r="H2083" i="19"/>
  <c r="G2083" i="19"/>
  <c r="F2083" i="19"/>
  <c r="E2083" i="19"/>
  <c r="D2083" i="19"/>
  <c r="C2083" i="19"/>
  <c r="B2083" i="19"/>
  <c r="A2083" i="19"/>
  <c r="H2082" i="19"/>
  <c r="G2082" i="19"/>
  <c r="F2082" i="19"/>
  <c r="E2082" i="19"/>
  <c r="D2082" i="19"/>
  <c r="C2082" i="19"/>
  <c r="B2082" i="19"/>
  <c r="A2082" i="19"/>
  <c r="H2081" i="19"/>
  <c r="G2081" i="19"/>
  <c r="F2081" i="19"/>
  <c r="E2081" i="19"/>
  <c r="D2081" i="19"/>
  <c r="C2081" i="19"/>
  <c r="B2081" i="19"/>
  <c r="A2081" i="19"/>
  <c r="H2080" i="19"/>
  <c r="G2080" i="19"/>
  <c r="F2080" i="19"/>
  <c r="E2080" i="19"/>
  <c r="D2080" i="19"/>
  <c r="C2080" i="19"/>
  <c r="B2080" i="19"/>
  <c r="A2080" i="19"/>
  <c r="H2079" i="19"/>
  <c r="G2079" i="19"/>
  <c r="F2079" i="19"/>
  <c r="E2079" i="19"/>
  <c r="D2079" i="19"/>
  <c r="C2079" i="19"/>
  <c r="B2079" i="19"/>
  <c r="A2079" i="19"/>
  <c r="H2078" i="19"/>
  <c r="G2078" i="19"/>
  <c r="F2078" i="19"/>
  <c r="E2078" i="19"/>
  <c r="D2078" i="19"/>
  <c r="C2078" i="19"/>
  <c r="B2078" i="19"/>
  <c r="A2078" i="19"/>
  <c r="H2077" i="19"/>
  <c r="G2077" i="19"/>
  <c r="F2077" i="19"/>
  <c r="E2077" i="19"/>
  <c r="D2077" i="19"/>
  <c r="C2077" i="19"/>
  <c r="B2077" i="19"/>
  <c r="A2077" i="19"/>
  <c r="H2076" i="19"/>
  <c r="G2076" i="19"/>
  <c r="F2076" i="19"/>
  <c r="E2076" i="19"/>
  <c r="D2076" i="19"/>
  <c r="C2076" i="19"/>
  <c r="B2076" i="19"/>
  <c r="A2076" i="19"/>
  <c r="H2075" i="19"/>
  <c r="G2075" i="19"/>
  <c r="F2075" i="19"/>
  <c r="E2075" i="19"/>
  <c r="D2075" i="19"/>
  <c r="C2075" i="19"/>
  <c r="B2075" i="19"/>
  <c r="A2075" i="19"/>
  <c r="H2074" i="19"/>
  <c r="G2074" i="19"/>
  <c r="F2074" i="19"/>
  <c r="E2074" i="19"/>
  <c r="D2074" i="19"/>
  <c r="C2074" i="19"/>
  <c r="B2074" i="19"/>
  <c r="A2074" i="19"/>
  <c r="H2073" i="19"/>
  <c r="G2073" i="19"/>
  <c r="F2073" i="19"/>
  <c r="E2073" i="19"/>
  <c r="D2073" i="19"/>
  <c r="C2073" i="19"/>
  <c r="B2073" i="19"/>
  <c r="A2073" i="19"/>
  <c r="H2072" i="19"/>
  <c r="G2072" i="19"/>
  <c r="F2072" i="19"/>
  <c r="E2072" i="19"/>
  <c r="D2072" i="19"/>
  <c r="C2072" i="19"/>
  <c r="B2072" i="19"/>
  <c r="A2072" i="19"/>
  <c r="H2071" i="19"/>
  <c r="G2071" i="19"/>
  <c r="F2071" i="19"/>
  <c r="E2071" i="19"/>
  <c r="D2071" i="19"/>
  <c r="C2071" i="19"/>
  <c r="B2071" i="19"/>
  <c r="A2071" i="19"/>
  <c r="H2070" i="19"/>
  <c r="G2070" i="19"/>
  <c r="F2070" i="19"/>
  <c r="E2070" i="19"/>
  <c r="D2070" i="19"/>
  <c r="C2070" i="19"/>
  <c r="B2070" i="19"/>
  <c r="A2070" i="19"/>
  <c r="H2069" i="19"/>
  <c r="G2069" i="19"/>
  <c r="F2069" i="19"/>
  <c r="E2069" i="19"/>
  <c r="D2069" i="19"/>
  <c r="C2069" i="19"/>
  <c r="B2069" i="19"/>
  <c r="A2069" i="19"/>
  <c r="H2068" i="19"/>
  <c r="G2068" i="19"/>
  <c r="F2068" i="19"/>
  <c r="E2068" i="19"/>
  <c r="D2068" i="19"/>
  <c r="C2068" i="19"/>
  <c r="B2068" i="19"/>
  <c r="A2068" i="19"/>
  <c r="H2067" i="19"/>
  <c r="G2067" i="19"/>
  <c r="F2067" i="19"/>
  <c r="E2067" i="19"/>
  <c r="D2067" i="19"/>
  <c r="C2067" i="19"/>
  <c r="B2067" i="19"/>
  <c r="A2067" i="19"/>
  <c r="H2066" i="19"/>
  <c r="G2066" i="19"/>
  <c r="F2066" i="19"/>
  <c r="E2066" i="19"/>
  <c r="D2066" i="19"/>
  <c r="C2066" i="19"/>
  <c r="B2066" i="19"/>
  <c r="A2066" i="19"/>
  <c r="H2065" i="19"/>
  <c r="G2065" i="19"/>
  <c r="F2065" i="19"/>
  <c r="E2065" i="19"/>
  <c r="D2065" i="19"/>
  <c r="C2065" i="19"/>
  <c r="B2065" i="19"/>
  <c r="A2065" i="19"/>
  <c r="H2064" i="19"/>
  <c r="G2064" i="19"/>
  <c r="F2064" i="19"/>
  <c r="E2064" i="19"/>
  <c r="D2064" i="19"/>
  <c r="C2064" i="19"/>
  <c r="B2064" i="19"/>
  <c r="A2064" i="19"/>
  <c r="H2063" i="19"/>
  <c r="G2063" i="19"/>
  <c r="F2063" i="19"/>
  <c r="E2063" i="19"/>
  <c r="D2063" i="19"/>
  <c r="C2063" i="19"/>
  <c r="B2063" i="19"/>
  <c r="A2063" i="19"/>
  <c r="H2062" i="19"/>
  <c r="G2062" i="19"/>
  <c r="F2062" i="19"/>
  <c r="E2062" i="19"/>
  <c r="D2062" i="19"/>
  <c r="C2062" i="19"/>
  <c r="B2062" i="19"/>
  <c r="A2062" i="19"/>
  <c r="H2061" i="19"/>
  <c r="G2061" i="19"/>
  <c r="F2061" i="19"/>
  <c r="E2061" i="19"/>
  <c r="D2061" i="19"/>
  <c r="C2061" i="19"/>
  <c r="B2061" i="19"/>
  <c r="A2061" i="19"/>
  <c r="H2060" i="19"/>
  <c r="G2060" i="19"/>
  <c r="F2060" i="19"/>
  <c r="E2060" i="19"/>
  <c r="D2060" i="19"/>
  <c r="C2060" i="19"/>
  <c r="B2060" i="19"/>
  <c r="A2060" i="19"/>
  <c r="H2059" i="19"/>
  <c r="G2059" i="19"/>
  <c r="F2059" i="19"/>
  <c r="E2059" i="19"/>
  <c r="D2059" i="19"/>
  <c r="C2059" i="19"/>
  <c r="B2059" i="19"/>
  <c r="A2059" i="19"/>
  <c r="H2058" i="19"/>
  <c r="G2058" i="19"/>
  <c r="F2058" i="19"/>
  <c r="E2058" i="19"/>
  <c r="D2058" i="19"/>
  <c r="C2058" i="19"/>
  <c r="B2058" i="19"/>
  <c r="A2058" i="19"/>
  <c r="H2057" i="19"/>
  <c r="G2057" i="19"/>
  <c r="F2057" i="19"/>
  <c r="E2057" i="19"/>
  <c r="D2057" i="19"/>
  <c r="C2057" i="19"/>
  <c r="B2057" i="19"/>
  <c r="A2057" i="19"/>
  <c r="H2056" i="19"/>
  <c r="G2056" i="19"/>
  <c r="F2056" i="19"/>
  <c r="E2056" i="19"/>
  <c r="D2056" i="19"/>
  <c r="C2056" i="19"/>
  <c r="B2056" i="19"/>
  <c r="A2056" i="19"/>
  <c r="H2055" i="19"/>
  <c r="G2055" i="19"/>
  <c r="F2055" i="19"/>
  <c r="E2055" i="19"/>
  <c r="D2055" i="19"/>
  <c r="C2055" i="19"/>
  <c r="B2055" i="19"/>
  <c r="A2055" i="19"/>
  <c r="H2054" i="19"/>
  <c r="G2054" i="19"/>
  <c r="F2054" i="19"/>
  <c r="E2054" i="19"/>
  <c r="D2054" i="19"/>
  <c r="C2054" i="19"/>
  <c r="B2054" i="19"/>
  <c r="A2054" i="19"/>
  <c r="H2053" i="19"/>
  <c r="G2053" i="19"/>
  <c r="F2053" i="19"/>
  <c r="E2053" i="19"/>
  <c r="D2053" i="19"/>
  <c r="C2053" i="19"/>
  <c r="B2053" i="19"/>
  <c r="A2053" i="19"/>
  <c r="H2052" i="19"/>
  <c r="G2052" i="19"/>
  <c r="F2052" i="19"/>
  <c r="E2052" i="19"/>
  <c r="D2052" i="19"/>
  <c r="C2052" i="19"/>
  <c r="B2052" i="19"/>
  <c r="A2052" i="19"/>
  <c r="H2051" i="19"/>
  <c r="G2051" i="19"/>
  <c r="F2051" i="19"/>
  <c r="E2051" i="19"/>
  <c r="D2051" i="19"/>
  <c r="C2051" i="19"/>
  <c r="B2051" i="19"/>
  <c r="A2051" i="19"/>
  <c r="H2050" i="19"/>
  <c r="G2050" i="19"/>
  <c r="F2050" i="19"/>
  <c r="E2050" i="19"/>
  <c r="D2050" i="19"/>
  <c r="C2050" i="19"/>
  <c r="B2050" i="19"/>
  <c r="A2050" i="19"/>
  <c r="H2049" i="19"/>
  <c r="G2049" i="19"/>
  <c r="F2049" i="19"/>
  <c r="E2049" i="19"/>
  <c r="D2049" i="19"/>
  <c r="C2049" i="19"/>
  <c r="B2049" i="19"/>
  <c r="A2049" i="19"/>
  <c r="H2048" i="19"/>
  <c r="G2048" i="19"/>
  <c r="F2048" i="19"/>
  <c r="E2048" i="19"/>
  <c r="D2048" i="19"/>
  <c r="C2048" i="19"/>
  <c r="B2048" i="19"/>
  <c r="A2048" i="19"/>
  <c r="H2047" i="19"/>
  <c r="G2047" i="19"/>
  <c r="F2047" i="19"/>
  <c r="E2047" i="19"/>
  <c r="D2047" i="19"/>
  <c r="C2047" i="19"/>
  <c r="B2047" i="19"/>
  <c r="A2047" i="19"/>
  <c r="H2046" i="19"/>
  <c r="G2046" i="19"/>
  <c r="F2046" i="19"/>
  <c r="E2046" i="19"/>
  <c r="D2046" i="19"/>
  <c r="C2046" i="19"/>
  <c r="B2046" i="19"/>
  <c r="A2046" i="19"/>
  <c r="H2045" i="19"/>
  <c r="G2045" i="19"/>
  <c r="F2045" i="19"/>
  <c r="E2045" i="19"/>
  <c r="D2045" i="19"/>
  <c r="C2045" i="19"/>
  <c r="B2045" i="19"/>
  <c r="A2045" i="19"/>
  <c r="H2044" i="19"/>
  <c r="G2044" i="19"/>
  <c r="F2044" i="19"/>
  <c r="E2044" i="19"/>
  <c r="D2044" i="19"/>
  <c r="C2044" i="19"/>
  <c r="B2044" i="19"/>
  <c r="A2044" i="19"/>
  <c r="H2043" i="19"/>
  <c r="G2043" i="19"/>
  <c r="F2043" i="19"/>
  <c r="E2043" i="19"/>
  <c r="D2043" i="19"/>
  <c r="C2043" i="19"/>
  <c r="B2043" i="19"/>
  <c r="A2043" i="19"/>
  <c r="H2042" i="19"/>
  <c r="G2042" i="19"/>
  <c r="F2042" i="19"/>
  <c r="E2042" i="19"/>
  <c r="D2042" i="19"/>
  <c r="C2042" i="19"/>
  <c r="B2042" i="19"/>
  <c r="A2042" i="19"/>
  <c r="H2041" i="19"/>
  <c r="G2041" i="19"/>
  <c r="F2041" i="19"/>
  <c r="E2041" i="19"/>
  <c r="D2041" i="19"/>
  <c r="C2041" i="19"/>
  <c r="B2041" i="19"/>
  <c r="A2041" i="19"/>
  <c r="H2040" i="19"/>
  <c r="G2040" i="19"/>
  <c r="F2040" i="19"/>
  <c r="E2040" i="19"/>
  <c r="D2040" i="19"/>
  <c r="C2040" i="19"/>
  <c r="B2040" i="19"/>
  <c r="A2040" i="19"/>
  <c r="H2039" i="19"/>
  <c r="G2039" i="19"/>
  <c r="F2039" i="19"/>
  <c r="E2039" i="19"/>
  <c r="D2039" i="19"/>
  <c r="C2039" i="19"/>
  <c r="B2039" i="19"/>
  <c r="A2039" i="19"/>
  <c r="H2038" i="19"/>
  <c r="G2038" i="19"/>
  <c r="F2038" i="19"/>
  <c r="E2038" i="19"/>
  <c r="D2038" i="19"/>
  <c r="C2038" i="19"/>
  <c r="B2038" i="19"/>
  <c r="A2038" i="19"/>
  <c r="H2037" i="19"/>
  <c r="G2037" i="19"/>
  <c r="F2037" i="19"/>
  <c r="E2037" i="19"/>
  <c r="D2037" i="19"/>
  <c r="C2037" i="19"/>
  <c r="B2037" i="19"/>
  <c r="A2037" i="19"/>
  <c r="H2036" i="19"/>
  <c r="G2036" i="19"/>
  <c r="F2036" i="19"/>
  <c r="E2036" i="19"/>
  <c r="D2036" i="19"/>
  <c r="C2036" i="19"/>
  <c r="B2036" i="19"/>
  <c r="A2036" i="19"/>
  <c r="H2035" i="19"/>
  <c r="G2035" i="19"/>
  <c r="F2035" i="19"/>
  <c r="E2035" i="19"/>
  <c r="D2035" i="19"/>
  <c r="C2035" i="19"/>
  <c r="B2035" i="19"/>
  <c r="A2035" i="19"/>
  <c r="H2034" i="19"/>
  <c r="G2034" i="19"/>
  <c r="F2034" i="19"/>
  <c r="E2034" i="19"/>
  <c r="D2034" i="19"/>
  <c r="C2034" i="19"/>
  <c r="B2034" i="19"/>
  <c r="A2034" i="19"/>
  <c r="H2033" i="19"/>
  <c r="G2033" i="19"/>
  <c r="F2033" i="19"/>
  <c r="E2033" i="19"/>
  <c r="D2033" i="19"/>
  <c r="C2033" i="19"/>
  <c r="B2033" i="19"/>
  <c r="A2033" i="19"/>
  <c r="H2032" i="19"/>
  <c r="G2032" i="19"/>
  <c r="F2032" i="19"/>
  <c r="E2032" i="19"/>
  <c r="D2032" i="19"/>
  <c r="C2032" i="19"/>
  <c r="B2032" i="19"/>
  <c r="A2032" i="19"/>
  <c r="H2031" i="19"/>
  <c r="G2031" i="19"/>
  <c r="F2031" i="19"/>
  <c r="E2031" i="19"/>
  <c r="D2031" i="19"/>
  <c r="C2031" i="19"/>
  <c r="B2031" i="19"/>
  <c r="A2031" i="19"/>
  <c r="H2030" i="19"/>
  <c r="G2030" i="19"/>
  <c r="F2030" i="19"/>
  <c r="E2030" i="19"/>
  <c r="D2030" i="19"/>
  <c r="C2030" i="19"/>
  <c r="B2030" i="19"/>
  <c r="A2030" i="19"/>
  <c r="H2029" i="19"/>
  <c r="G2029" i="19"/>
  <c r="F2029" i="19"/>
  <c r="E2029" i="19"/>
  <c r="D2029" i="19"/>
  <c r="C2029" i="19"/>
  <c r="B2029" i="19"/>
  <c r="A2029" i="19"/>
  <c r="H2028" i="19"/>
  <c r="G2028" i="19"/>
  <c r="F2028" i="19"/>
  <c r="E2028" i="19"/>
  <c r="D2028" i="19"/>
  <c r="C2028" i="19"/>
  <c r="B2028" i="19"/>
  <c r="A2028" i="19"/>
  <c r="H2027" i="19"/>
  <c r="G2027" i="19"/>
  <c r="F2027" i="19"/>
  <c r="E2027" i="19"/>
  <c r="D2027" i="19"/>
  <c r="C2027" i="19"/>
  <c r="B2027" i="19"/>
  <c r="A2027" i="19"/>
  <c r="H2026" i="19"/>
  <c r="G2026" i="19"/>
  <c r="F2026" i="19"/>
  <c r="E2026" i="19"/>
  <c r="D2026" i="19"/>
  <c r="C2026" i="19"/>
  <c r="B2026" i="19"/>
  <c r="A2026" i="19"/>
  <c r="H2025" i="19"/>
  <c r="G2025" i="19"/>
  <c r="F2025" i="19"/>
  <c r="E2025" i="19"/>
  <c r="D2025" i="19"/>
  <c r="C2025" i="19"/>
  <c r="B2025" i="19"/>
  <c r="A2025" i="19"/>
  <c r="H2024" i="19"/>
  <c r="G2024" i="19"/>
  <c r="F2024" i="19"/>
  <c r="E2024" i="19"/>
  <c r="D2024" i="19"/>
  <c r="C2024" i="19"/>
  <c r="B2024" i="19"/>
  <c r="A2024" i="19"/>
  <c r="H2023" i="19"/>
  <c r="G2023" i="19"/>
  <c r="F2023" i="19"/>
  <c r="E2023" i="19"/>
  <c r="D2023" i="19"/>
  <c r="C2023" i="19"/>
  <c r="B2023" i="19"/>
  <c r="A2023" i="19"/>
  <c r="H2022" i="19"/>
  <c r="G2022" i="19"/>
  <c r="F2022" i="19"/>
  <c r="E2022" i="19"/>
  <c r="D2022" i="19"/>
  <c r="C2022" i="19"/>
  <c r="B2022" i="19"/>
  <c r="A2022" i="19"/>
  <c r="H2021" i="19"/>
  <c r="G2021" i="19"/>
  <c r="F2021" i="19"/>
  <c r="E2021" i="19"/>
  <c r="D2021" i="19"/>
  <c r="C2021" i="19"/>
  <c r="B2021" i="19"/>
  <c r="A2021" i="19"/>
  <c r="H2020" i="19"/>
  <c r="G2020" i="19"/>
  <c r="F2020" i="19"/>
  <c r="E2020" i="19"/>
  <c r="D2020" i="19"/>
  <c r="C2020" i="19"/>
  <c r="B2020" i="19"/>
  <c r="A2020" i="19"/>
  <c r="H2019" i="19"/>
  <c r="G2019" i="19"/>
  <c r="F2019" i="19"/>
  <c r="E2019" i="19"/>
  <c r="D2019" i="19"/>
  <c r="C2019" i="19"/>
  <c r="B2019" i="19"/>
  <c r="A2019" i="19"/>
  <c r="H2018" i="19"/>
  <c r="G2018" i="19"/>
  <c r="F2018" i="19"/>
  <c r="E2018" i="19"/>
  <c r="D2018" i="19"/>
  <c r="C2018" i="19"/>
  <c r="B2018" i="19"/>
  <c r="A2018" i="19"/>
  <c r="H2017" i="19"/>
  <c r="G2017" i="19"/>
  <c r="F2017" i="19"/>
  <c r="E2017" i="19"/>
  <c r="D2017" i="19"/>
  <c r="C2017" i="19"/>
  <c r="B2017" i="19"/>
  <c r="A2017" i="19"/>
  <c r="H2016" i="19"/>
  <c r="G2016" i="19"/>
  <c r="F2016" i="19"/>
  <c r="E2016" i="19"/>
  <c r="D2016" i="19"/>
  <c r="C2016" i="19"/>
  <c r="B2016" i="19"/>
  <c r="A2016" i="19"/>
  <c r="H2015" i="19"/>
  <c r="G2015" i="19"/>
  <c r="F2015" i="19"/>
  <c r="E2015" i="19"/>
  <c r="D2015" i="19"/>
  <c r="C2015" i="19"/>
  <c r="B2015" i="19"/>
  <c r="A2015" i="19"/>
  <c r="H2014" i="19"/>
  <c r="G2014" i="19"/>
  <c r="F2014" i="19"/>
  <c r="E2014" i="19"/>
  <c r="D2014" i="19"/>
  <c r="C2014" i="19"/>
  <c r="B2014" i="19"/>
  <c r="A2014" i="19"/>
  <c r="H2013" i="19"/>
  <c r="G2013" i="19"/>
  <c r="F2013" i="19"/>
  <c r="E2013" i="19"/>
  <c r="D2013" i="19"/>
  <c r="C2013" i="19"/>
  <c r="B2013" i="19"/>
  <c r="A2013" i="19"/>
  <c r="H2012" i="19"/>
  <c r="G2012" i="19"/>
  <c r="F2012" i="19"/>
  <c r="E2012" i="19"/>
  <c r="D2012" i="19"/>
  <c r="C2012" i="19"/>
  <c r="B2012" i="19"/>
  <c r="A2012" i="19"/>
  <c r="H2011" i="19"/>
  <c r="G2011" i="19"/>
  <c r="F2011" i="19"/>
  <c r="E2011" i="19"/>
  <c r="D2011" i="19"/>
  <c r="C2011" i="19"/>
  <c r="B2011" i="19"/>
  <c r="A2011" i="19"/>
  <c r="H2010" i="19"/>
  <c r="G2010" i="19"/>
  <c r="F2010" i="19"/>
  <c r="E2010" i="19"/>
  <c r="D2010" i="19"/>
  <c r="C2010" i="19"/>
  <c r="B2010" i="19"/>
  <c r="A2010" i="19"/>
  <c r="H2009" i="19"/>
  <c r="G2009" i="19"/>
  <c r="F2009" i="19"/>
  <c r="E2009" i="19"/>
  <c r="D2009" i="19"/>
  <c r="C2009" i="19"/>
  <c r="B2009" i="19"/>
  <c r="A2009" i="19"/>
  <c r="H2008" i="19"/>
  <c r="G2008" i="19"/>
  <c r="F2008" i="19"/>
  <c r="E2008" i="19"/>
  <c r="D2008" i="19"/>
  <c r="C2008" i="19"/>
  <c r="B2008" i="19"/>
  <c r="A2008" i="19"/>
  <c r="H2007" i="19"/>
  <c r="G2007" i="19"/>
  <c r="F2007" i="19"/>
  <c r="E2007" i="19"/>
  <c r="D2007" i="19"/>
  <c r="C2007" i="19"/>
  <c r="B2007" i="19"/>
  <c r="A2007" i="19"/>
  <c r="H2006" i="19"/>
  <c r="G2006" i="19"/>
  <c r="F2006" i="19"/>
  <c r="E2006" i="19"/>
  <c r="D2006" i="19"/>
  <c r="C2006" i="19"/>
  <c r="B2006" i="19"/>
  <c r="A2006" i="19"/>
  <c r="H2005" i="19"/>
  <c r="G2005" i="19"/>
  <c r="F2005" i="19"/>
  <c r="E2005" i="19"/>
  <c r="D2005" i="19"/>
  <c r="C2005" i="19"/>
  <c r="B2005" i="19"/>
  <c r="A2005" i="19"/>
  <c r="H2004" i="19"/>
  <c r="G2004" i="19"/>
  <c r="F2004" i="19"/>
  <c r="E2004" i="19"/>
  <c r="D2004" i="19"/>
  <c r="C2004" i="19"/>
  <c r="B2004" i="19"/>
  <c r="A2004" i="19"/>
  <c r="H2003" i="19"/>
  <c r="G2003" i="19"/>
  <c r="F2003" i="19"/>
  <c r="E2003" i="19"/>
  <c r="D2003" i="19"/>
  <c r="C2003" i="19"/>
  <c r="B2003" i="19"/>
  <c r="A2003" i="19"/>
  <c r="H2002" i="19"/>
  <c r="G2002" i="19"/>
  <c r="F2002" i="19"/>
  <c r="E2002" i="19"/>
  <c r="D2002" i="19"/>
  <c r="C2002" i="19"/>
  <c r="B2002" i="19"/>
  <c r="A2002" i="19"/>
  <c r="H2001" i="19"/>
  <c r="G2001" i="19"/>
  <c r="F2001" i="19"/>
  <c r="E2001" i="19"/>
  <c r="D2001" i="19"/>
  <c r="C2001" i="19"/>
  <c r="B2001" i="19"/>
  <c r="A2001" i="19"/>
  <c r="H2000" i="19"/>
  <c r="G2000" i="19"/>
  <c r="F2000" i="19"/>
  <c r="E2000" i="19"/>
  <c r="D2000" i="19"/>
  <c r="C2000" i="19"/>
  <c r="B2000" i="19"/>
  <c r="A2000" i="19"/>
  <c r="H1999" i="19"/>
  <c r="G1999" i="19"/>
  <c r="F1999" i="19"/>
  <c r="E1999" i="19"/>
  <c r="D1999" i="19"/>
  <c r="C1999" i="19"/>
  <c r="B1999" i="19"/>
  <c r="A1999" i="19"/>
  <c r="H1998" i="19"/>
  <c r="G1998" i="19"/>
  <c r="F1998" i="19"/>
  <c r="E1998" i="19"/>
  <c r="D1998" i="19"/>
  <c r="C1998" i="19"/>
  <c r="B1998" i="19"/>
  <c r="A1998" i="19"/>
  <c r="H1997" i="19"/>
  <c r="G1997" i="19"/>
  <c r="F1997" i="19"/>
  <c r="E1997" i="19"/>
  <c r="D1997" i="19"/>
  <c r="C1997" i="19"/>
  <c r="B1997" i="19"/>
  <c r="A1997" i="19"/>
  <c r="H1996" i="19"/>
  <c r="G1996" i="19"/>
  <c r="F1996" i="19"/>
  <c r="E1996" i="19"/>
  <c r="D1996" i="19"/>
  <c r="C1996" i="19"/>
  <c r="B1996" i="19"/>
  <c r="A1996" i="19"/>
  <c r="H1995" i="19"/>
  <c r="G1995" i="19"/>
  <c r="F1995" i="19"/>
  <c r="E1995" i="19"/>
  <c r="D1995" i="19"/>
  <c r="C1995" i="19"/>
  <c r="B1995" i="19"/>
  <c r="A1995" i="19"/>
  <c r="H1994" i="19"/>
  <c r="G1994" i="19"/>
  <c r="F1994" i="19"/>
  <c r="E1994" i="19"/>
  <c r="D1994" i="19"/>
  <c r="C1994" i="19"/>
  <c r="B1994" i="19"/>
  <c r="A1994" i="19"/>
  <c r="H1993" i="19"/>
  <c r="G1993" i="19"/>
  <c r="F1993" i="19"/>
  <c r="E1993" i="19"/>
  <c r="D1993" i="19"/>
  <c r="C1993" i="19"/>
  <c r="B1993" i="19"/>
  <c r="A1993" i="19"/>
  <c r="H1992" i="19"/>
  <c r="G1992" i="19"/>
  <c r="F1992" i="19"/>
  <c r="E1992" i="19"/>
  <c r="D1992" i="19"/>
  <c r="C1992" i="19"/>
  <c r="B1992" i="19"/>
  <c r="A1992" i="19"/>
  <c r="H1991" i="19"/>
  <c r="G1991" i="19"/>
  <c r="F1991" i="19"/>
  <c r="E1991" i="19"/>
  <c r="D1991" i="19"/>
  <c r="C1991" i="19"/>
  <c r="B1991" i="19"/>
  <c r="A1991" i="19"/>
  <c r="H1990" i="19"/>
  <c r="G1990" i="19"/>
  <c r="F1990" i="19"/>
  <c r="E1990" i="19"/>
  <c r="D1990" i="19"/>
  <c r="C1990" i="19"/>
  <c r="B1990" i="19"/>
  <c r="A1990" i="19"/>
  <c r="H1989" i="19"/>
  <c r="G1989" i="19"/>
  <c r="F1989" i="19"/>
  <c r="E1989" i="19"/>
  <c r="D1989" i="19"/>
  <c r="C1989" i="19"/>
  <c r="B1989" i="19"/>
  <c r="A1989" i="19"/>
  <c r="H1988" i="19"/>
  <c r="G1988" i="19"/>
  <c r="F1988" i="19"/>
  <c r="E1988" i="19"/>
  <c r="D1988" i="19"/>
  <c r="C1988" i="19"/>
  <c r="B1988" i="19"/>
  <c r="A1988" i="19"/>
  <c r="H1987" i="19"/>
  <c r="G1987" i="19"/>
  <c r="F1987" i="19"/>
  <c r="E1987" i="19"/>
  <c r="D1987" i="19"/>
  <c r="C1987" i="19"/>
  <c r="B1987" i="19"/>
  <c r="A1987" i="19"/>
  <c r="H1986" i="19"/>
  <c r="G1986" i="19"/>
  <c r="F1986" i="19"/>
  <c r="E1986" i="19"/>
  <c r="D1986" i="19"/>
  <c r="C1986" i="19"/>
  <c r="B1986" i="19"/>
  <c r="A1986" i="19"/>
  <c r="H1985" i="19"/>
  <c r="G1985" i="19"/>
  <c r="F1985" i="19"/>
  <c r="E1985" i="19"/>
  <c r="D1985" i="19"/>
  <c r="C1985" i="19"/>
  <c r="B1985" i="19"/>
  <c r="A1985" i="19"/>
  <c r="H1984" i="19"/>
  <c r="G1984" i="19"/>
  <c r="F1984" i="19"/>
  <c r="E1984" i="19"/>
  <c r="D1984" i="19"/>
  <c r="C1984" i="19"/>
  <c r="B1984" i="19"/>
  <c r="A1984" i="19"/>
  <c r="H1983" i="19"/>
  <c r="G1983" i="19"/>
  <c r="F1983" i="19"/>
  <c r="E1983" i="19"/>
  <c r="D1983" i="19"/>
  <c r="C1983" i="19"/>
  <c r="B1983" i="19"/>
  <c r="A1983" i="19"/>
  <c r="H1982" i="19"/>
  <c r="G1982" i="19"/>
  <c r="F1982" i="19"/>
  <c r="E1982" i="19"/>
  <c r="D1982" i="19"/>
  <c r="C1982" i="19"/>
  <c r="B1982" i="19"/>
  <c r="A1982" i="19"/>
  <c r="H1981" i="19"/>
  <c r="G1981" i="19"/>
  <c r="F1981" i="19"/>
  <c r="E1981" i="19"/>
  <c r="D1981" i="19"/>
  <c r="C1981" i="19"/>
  <c r="B1981" i="19"/>
  <c r="A1981" i="19"/>
  <c r="H1980" i="19"/>
  <c r="G1980" i="19"/>
  <c r="F1980" i="19"/>
  <c r="E1980" i="19"/>
  <c r="D1980" i="19"/>
  <c r="C1980" i="19"/>
  <c r="B1980" i="19"/>
  <c r="A1980" i="19"/>
  <c r="H1979" i="19"/>
  <c r="G1979" i="19"/>
  <c r="F1979" i="19"/>
  <c r="E1979" i="19"/>
  <c r="D1979" i="19"/>
  <c r="C1979" i="19"/>
  <c r="B1979" i="19"/>
  <c r="A1979" i="19"/>
  <c r="H1978" i="19"/>
  <c r="G1978" i="19"/>
  <c r="F1978" i="19"/>
  <c r="E1978" i="19"/>
  <c r="D1978" i="19"/>
  <c r="C1978" i="19"/>
  <c r="B1978" i="19"/>
  <c r="A1978" i="19"/>
  <c r="H1977" i="19"/>
  <c r="G1977" i="19"/>
  <c r="F1977" i="19"/>
  <c r="E1977" i="19"/>
  <c r="D1977" i="19"/>
  <c r="C1977" i="19"/>
  <c r="B1977" i="19"/>
  <c r="A1977" i="19"/>
  <c r="H1976" i="19"/>
  <c r="G1976" i="19"/>
  <c r="F1976" i="19"/>
  <c r="E1976" i="19"/>
  <c r="D1976" i="19"/>
  <c r="C1976" i="19"/>
  <c r="B1976" i="19"/>
  <c r="A1976" i="19"/>
  <c r="H1975" i="19"/>
  <c r="G1975" i="19"/>
  <c r="F1975" i="19"/>
  <c r="E1975" i="19"/>
  <c r="D1975" i="19"/>
  <c r="C1975" i="19"/>
  <c r="B1975" i="19"/>
  <c r="A1975" i="19"/>
  <c r="H1974" i="19"/>
  <c r="G1974" i="19"/>
  <c r="F1974" i="19"/>
  <c r="E1974" i="19"/>
  <c r="D1974" i="19"/>
  <c r="C1974" i="19"/>
  <c r="B1974" i="19"/>
  <c r="A1974" i="19"/>
  <c r="H1973" i="19"/>
  <c r="G1973" i="19"/>
  <c r="F1973" i="19"/>
  <c r="E1973" i="19"/>
  <c r="D1973" i="19"/>
  <c r="C1973" i="19"/>
  <c r="B1973" i="19"/>
  <c r="A1973" i="19"/>
  <c r="H1972" i="19"/>
  <c r="G1972" i="19"/>
  <c r="F1972" i="19"/>
  <c r="E1972" i="19"/>
  <c r="D1972" i="19"/>
  <c r="C1972" i="19"/>
  <c r="B1972" i="19"/>
  <c r="A1972" i="19"/>
  <c r="H1971" i="19"/>
  <c r="G1971" i="19"/>
  <c r="F1971" i="19"/>
  <c r="E1971" i="19"/>
  <c r="D1971" i="19"/>
  <c r="C1971" i="19"/>
  <c r="B1971" i="19"/>
  <c r="A1971" i="19"/>
  <c r="H1970" i="19"/>
  <c r="G1970" i="19"/>
  <c r="F1970" i="19"/>
  <c r="E1970" i="19"/>
  <c r="D1970" i="19"/>
  <c r="C1970" i="19"/>
  <c r="B1970" i="19"/>
  <c r="A1970" i="19"/>
  <c r="H1969" i="19"/>
  <c r="G1969" i="19"/>
  <c r="F1969" i="19"/>
  <c r="E1969" i="19"/>
  <c r="D1969" i="19"/>
  <c r="C1969" i="19"/>
  <c r="B1969" i="19"/>
  <c r="A1969" i="19"/>
  <c r="H1968" i="19"/>
  <c r="G1968" i="19"/>
  <c r="F1968" i="19"/>
  <c r="E1968" i="19"/>
  <c r="D1968" i="19"/>
  <c r="C1968" i="19"/>
  <c r="B1968" i="19"/>
  <c r="A1968" i="19"/>
  <c r="H1967" i="19"/>
  <c r="G1967" i="19"/>
  <c r="F1967" i="19"/>
  <c r="E1967" i="19"/>
  <c r="D1967" i="19"/>
  <c r="C1967" i="19"/>
  <c r="B1967" i="19"/>
  <c r="A1967" i="19"/>
  <c r="H1966" i="19"/>
  <c r="G1966" i="19"/>
  <c r="F1966" i="19"/>
  <c r="E1966" i="19"/>
  <c r="D1966" i="19"/>
  <c r="C1966" i="19"/>
  <c r="B1966" i="19"/>
  <c r="A1966" i="19"/>
  <c r="H1965" i="19"/>
  <c r="G1965" i="19"/>
  <c r="F1965" i="19"/>
  <c r="E1965" i="19"/>
  <c r="D1965" i="19"/>
  <c r="C1965" i="19"/>
  <c r="B1965" i="19"/>
  <c r="A1965" i="19"/>
  <c r="H1964" i="19"/>
  <c r="G1964" i="19"/>
  <c r="F1964" i="19"/>
  <c r="E1964" i="19"/>
  <c r="D1964" i="19"/>
  <c r="C1964" i="19"/>
  <c r="B1964" i="19"/>
  <c r="A1964" i="19"/>
  <c r="H1963" i="19"/>
  <c r="G1963" i="19"/>
  <c r="F1963" i="19"/>
  <c r="E1963" i="19"/>
  <c r="D1963" i="19"/>
  <c r="C1963" i="19"/>
  <c r="B1963" i="19"/>
  <c r="A1963" i="19"/>
  <c r="H1962" i="19"/>
  <c r="G1962" i="19"/>
  <c r="F1962" i="19"/>
  <c r="E1962" i="19"/>
  <c r="D1962" i="19"/>
  <c r="C1962" i="19"/>
  <c r="B1962" i="19"/>
  <c r="A1962" i="19"/>
  <c r="H1961" i="19"/>
  <c r="G1961" i="19"/>
  <c r="F1961" i="19"/>
  <c r="E1961" i="19"/>
  <c r="D1961" i="19"/>
  <c r="C1961" i="19"/>
  <c r="B1961" i="19"/>
  <c r="A1961" i="19"/>
  <c r="H1960" i="19"/>
  <c r="G1960" i="19"/>
  <c r="F1960" i="19"/>
  <c r="E1960" i="19"/>
  <c r="D1960" i="19"/>
  <c r="C1960" i="19"/>
  <c r="B1960" i="19"/>
  <c r="A1960" i="19"/>
  <c r="H1959" i="19"/>
  <c r="G1959" i="19"/>
  <c r="F1959" i="19"/>
  <c r="E1959" i="19"/>
  <c r="D1959" i="19"/>
  <c r="C1959" i="19"/>
  <c r="B1959" i="19"/>
  <c r="A1959" i="19"/>
  <c r="H1958" i="19"/>
  <c r="G1958" i="19"/>
  <c r="F1958" i="19"/>
  <c r="E1958" i="19"/>
  <c r="D1958" i="19"/>
  <c r="C1958" i="19"/>
  <c r="B1958" i="19"/>
  <c r="A1958" i="19"/>
  <c r="H1957" i="19"/>
  <c r="G1957" i="19"/>
  <c r="F1957" i="19"/>
  <c r="E1957" i="19"/>
  <c r="D1957" i="19"/>
  <c r="C1957" i="19"/>
  <c r="B1957" i="19"/>
  <c r="A1957" i="19"/>
  <c r="H1956" i="19"/>
  <c r="G1956" i="19"/>
  <c r="F1956" i="19"/>
  <c r="E1956" i="19"/>
  <c r="D1956" i="19"/>
  <c r="C1956" i="19"/>
  <c r="B1956" i="19"/>
  <c r="A1956" i="19"/>
  <c r="H1955" i="19"/>
  <c r="G1955" i="19"/>
  <c r="F1955" i="19"/>
  <c r="E1955" i="19"/>
  <c r="D1955" i="19"/>
  <c r="C1955" i="19"/>
  <c r="B1955" i="19"/>
  <c r="A1955" i="19"/>
  <c r="H1954" i="19"/>
  <c r="G1954" i="19"/>
  <c r="F1954" i="19"/>
  <c r="E1954" i="19"/>
  <c r="D1954" i="19"/>
  <c r="C1954" i="19"/>
  <c r="B1954" i="19"/>
  <c r="A1954" i="19"/>
  <c r="H1953" i="19"/>
  <c r="G1953" i="19"/>
  <c r="F1953" i="19"/>
  <c r="E1953" i="19"/>
  <c r="D1953" i="19"/>
  <c r="C1953" i="19"/>
  <c r="B1953" i="19"/>
  <c r="A1953" i="19"/>
  <c r="H1952" i="19"/>
  <c r="G1952" i="19"/>
  <c r="F1952" i="19"/>
  <c r="E1952" i="19"/>
  <c r="D1952" i="19"/>
  <c r="C1952" i="19"/>
  <c r="B1952" i="19"/>
  <c r="A1952" i="19"/>
  <c r="H1951" i="19"/>
  <c r="G1951" i="19"/>
  <c r="F1951" i="19"/>
  <c r="E1951" i="19"/>
  <c r="D1951" i="19"/>
  <c r="C1951" i="19"/>
  <c r="B1951" i="19"/>
  <c r="A1951" i="19"/>
  <c r="H1950" i="19"/>
  <c r="G1950" i="19"/>
  <c r="F1950" i="19"/>
  <c r="E1950" i="19"/>
  <c r="D1950" i="19"/>
  <c r="C1950" i="19"/>
  <c r="B1950" i="19"/>
  <c r="A1950" i="19"/>
  <c r="H1949" i="19"/>
  <c r="G1949" i="19"/>
  <c r="F1949" i="19"/>
  <c r="E1949" i="19"/>
  <c r="D1949" i="19"/>
  <c r="C1949" i="19"/>
  <c r="B1949" i="19"/>
  <c r="A1949" i="19"/>
  <c r="H1948" i="19"/>
  <c r="G1948" i="19"/>
  <c r="F1948" i="19"/>
  <c r="E1948" i="19"/>
  <c r="D1948" i="19"/>
  <c r="C1948" i="19"/>
  <c r="B1948" i="19"/>
  <c r="A1948" i="19"/>
  <c r="H1947" i="19"/>
  <c r="G1947" i="19"/>
  <c r="F1947" i="19"/>
  <c r="E1947" i="19"/>
  <c r="D1947" i="19"/>
  <c r="C1947" i="19"/>
  <c r="B1947" i="19"/>
  <c r="A1947" i="19"/>
  <c r="H1946" i="19"/>
  <c r="G1946" i="19"/>
  <c r="F1946" i="19"/>
  <c r="E1946" i="19"/>
  <c r="D1946" i="19"/>
  <c r="C1946" i="19"/>
  <c r="B1946" i="19"/>
  <c r="A1946" i="19"/>
  <c r="H1945" i="19"/>
  <c r="G1945" i="19"/>
  <c r="F1945" i="19"/>
  <c r="E1945" i="19"/>
  <c r="D1945" i="19"/>
  <c r="C1945" i="19"/>
  <c r="B1945" i="19"/>
  <c r="A1945" i="19"/>
  <c r="H1944" i="19"/>
  <c r="G1944" i="19"/>
  <c r="F1944" i="19"/>
  <c r="E1944" i="19"/>
  <c r="D1944" i="19"/>
  <c r="C1944" i="19"/>
  <c r="B1944" i="19"/>
  <c r="A1944" i="19"/>
  <c r="H1943" i="19"/>
  <c r="G1943" i="19"/>
  <c r="F1943" i="19"/>
  <c r="E1943" i="19"/>
  <c r="D1943" i="19"/>
  <c r="C1943" i="19"/>
  <c r="B1943" i="19"/>
  <c r="A1943" i="19"/>
  <c r="H1942" i="19"/>
  <c r="G1942" i="19"/>
  <c r="F1942" i="19"/>
  <c r="E1942" i="19"/>
  <c r="D1942" i="19"/>
  <c r="C1942" i="19"/>
  <c r="B1942" i="19"/>
  <c r="A1942" i="19"/>
  <c r="H1941" i="19"/>
  <c r="G1941" i="19"/>
  <c r="F1941" i="19"/>
  <c r="E1941" i="19"/>
  <c r="D1941" i="19"/>
  <c r="C1941" i="19"/>
  <c r="B1941" i="19"/>
  <c r="A1941" i="19"/>
  <c r="H1940" i="19"/>
  <c r="G1940" i="19"/>
  <c r="F1940" i="19"/>
  <c r="E1940" i="19"/>
  <c r="D1940" i="19"/>
  <c r="C1940" i="19"/>
  <c r="B1940" i="19"/>
  <c r="A1940" i="19"/>
  <c r="H1939" i="19"/>
  <c r="G1939" i="19"/>
  <c r="F1939" i="19"/>
  <c r="E1939" i="19"/>
  <c r="D1939" i="19"/>
  <c r="C1939" i="19"/>
  <c r="B1939" i="19"/>
  <c r="A1939" i="19"/>
  <c r="H1938" i="19"/>
  <c r="G1938" i="19"/>
  <c r="F1938" i="19"/>
  <c r="E1938" i="19"/>
  <c r="D1938" i="19"/>
  <c r="C1938" i="19"/>
  <c r="B1938" i="19"/>
  <c r="A1938" i="19"/>
  <c r="H1937" i="19"/>
  <c r="G1937" i="19"/>
  <c r="F1937" i="19"/>
  <c r="E1937" i="19"/>
  <c r="D1937" i="19"/>
  <c r="C1937" i="19"/>
  <c r="B1937" i="19"/>
  <c r="A1937" i="19"/>
  <c r="H1936" i="19"/>
  <c r="G1936" i="19"/>
  <c r="F1936" i="19"/>
  <c r="E1936" i="19"/>
  <c r="D1936" i="19"/>
  <c r="C1936" i="19"/>
  <c r="B1936" i="19"/>
  <c r="A1936" i="19"/>
  <c r="H1935" i="19"/>
  <c r="G1935" i="19"/>
  <c r="F1935" i="19"/>
  <c r="E1935" i="19"/>
  <c r="D1935" i="19"/>
  <c r="C1935" i="19"/>
  <c r="B1935" i="19"/>
  <c r="A1935" i="19"/>
  <c r="H1934" i="19"/>
  <c r="G1934" i="19"/>
  <c r="F1934" i="19"/>
  <c r="E1934" i="19"/>
  <c r="D1934" i="19"/>
  <c r="C1934" i="19"/>
  <c r="B1934" i="19"/>
  <c r="A1934" i="19"/>
  <c r="H1933" i="19"/>
  <c r="G1933" i="19"/>
  <c r="F1933" i="19"/>
  <c r="E1933" i="19"/>
  <c r="D1933" i="19"/>
  <c r="C1933" i="19"/>
  <c r="B1933" i="19"/>
  <c r="A1933" i="19"/>
  <c r="H1932" i="19"/>
  <c r="G1932" i="19"/>
  <c r="F1932" i="19"/>
  <c r="E1932" i="19"/>
  <c r="D1932" i="19"/>
  <c r="C1932" i="19"/>
  <c r="B1932" i="19"/>
  <c r="A1932" i="19"/>
  <c r="H1931" i="19"/>
  <c r="G1931" i="19"/>
  <c r="F1931" i="19"/>
  <c r="E1931" i="19"/>
  <c r="D1931" i="19"/>
  <c r="C1931" i="19"/>
  <c r="B1931" i="19"/>
  <c r="A1931" i="19"/>
  <c r="H1930" i="19"/>
  <c r="G1930" i="19"/>
  <c r="F1930" i="19"/>
  <c r="E1930" i="19"/>
  <c r="D1930" i="19"/>
  <c r="C1930" i="19"/>
  <c r="B1930" i="19"/>
  <c r="A1930" i="19"/>
  <c r="H1929" i="19"/>
  <c r="G1929" i="19"/>
  <c r="F1929" i="19"/>
  <c r="E1929" i="19"/>
  <c r="D1929" i="19"/>
  <c r="C1929" i="19"/>
  <c r="B1929" i="19"/>
  <c r="A1929" i="19"/>
  <c r="H1928" i="19"/>
  <c r="G1928" i="19"/>
  <c r="F1928" i="19"/>
  <c r="E1928" i="19"/>
  <c r="D1928" i="19"/>
  <c r="C1928" i="19"/>
  <c r="B1928" i="19"/>
  <c r="A1928" i="19"/>
  <c r="H1927" i="19"/>
  <c r="G1927" i="19"/>
  <c r="F1927" i="19"/>
  <c r="E1927" i="19"/>
  <c r="D1927" i="19"/>
  <c r="C1927" i="19"/>
  <c r="B1927" i="19"/>
  <c r="A1927" i="19"/>
  <c r="H1926" i="19"/>
  <c r="G1926" i="19"/>
  <c r="F1926" i="19"/>
  <c r="E1926" i="19"/>
  <c r="D1926" i="19"/>
  <c r="C1926" i="19"/>
  <c r="B1926" i="19"/>
  <c r="A1926" i="19"/>
  <c r="H1925" i="19"/>
  <c r="G1925" i="19"/>
  <c r="F1925" i="19"/>
  <c r="E1925" i="19"/>
  <c r="D1925" i="19"/>
  <c r="C1925" i="19"/>
  <c r="B1925" i="19"/>
  <c r="A1925" i="19"/>
  <c r="H1924" i="19"/>
  <c r="G1924" i="19"/>
  <c r="F1924" i="19"/>
  <c r="E1924" i="19"/>
  <c r="D1924" i="19"/>
  <c r="C1924" i="19"/>
  <c r="B1924" i="19"/>
  <c r="A1924" i="19"/>
  <c r="H1923" i="19"/>
  <c r="G1923" i="19"/>
  <c r="F1923" i="19"/>
  <c r="E1923" i="19"/>
  <c r="D1923" i="19"/>
  <c r="C1923" i="19"/>
  <c r="B1923" i="19"/>
  <c r="A1923" i="19"/>
  <c r="H1922" i="19"/>
  <c r="G1922" i="19"/>
  <c r="F1922" i="19"/>
  <c r="E1922" i="19"/>
  <c r="D1922" i="19"/>
  <c r="C1922" i="19"/>
  <c r="B1922" i="19"/>
  <c r="A1922" i="19"/>
  <c r="H1921" i="19"/>
  <c r="G1921" i="19"/>
  <c r="F1921" i="19"/>
  <c r="E1921" i="19"/>
  <c r="D1921" i="19"/>
  <c r="C1921" i="19"/>
  <c r="B1921" i="19"/>
  <c r="A1921" i="19"/>
  <c r="H1920" i="19"/>
  <c r="G1920" i="19"/>
  <c r="F1920" i="19"/>
  <c r="E1920" i="19"/>
  <c r="D1920" i="19"/>
  <c r="C1920" i="19"/>
  <c r="B1920" i="19"/>
  <c r="A1920" i="19"/>
  <c r="H1919" i="19"/>
  <c r="G1919" i="19"/>
  <c r="F1919" i="19"/>
  <c r="E1919" i="19"/>
  <c r="D1919" i="19"/>
  <c r="C1919" i="19"/>
  <c r="B1919" i="19"/>
  <c r="A1919" i="19"/>
  <c r="H1918" i="19"/>
  <c r="G1918" i="19"/>
  <c r="F1918" i="19"/>
  <c r="E1918" i="19"/>
  <c r="D1918" i="19"/>
  <c r="C1918" i="19"/>
  <c r="B1918" i="19"/>
  <c r="A1918" i="19"/>
  <c r="H1917" i="19"/>
  <c r="G1917" i="19"/>
  <c r="F1917" i="19"/>
  <c r="E1917" i="19"/>
  <c r="D1917" i="19"/>
  <c r="C1917" i="19"/>
  <c r="B1917" i="19"/>
  <c r="A1917" i="19"/>
  <c r="H1916" i="19"/>
  <c r="G1916" i="19"/>
  <c r="F1916" i="19"/>
  <c r="E1916" i="19"/>
  <c r="D1916" i="19"/>
  <c r="C1916" i="19"/>
  <c r="B1916" i="19"/>
  <c r="A1916" i="19"/>
  <c r="H1915" i="19"/>
  <c r="G1915" i="19"/>
  <c r="F1915" i="19"/>
  <c r="E1915" i="19"/>
  <c r="D1915" i="19"/>
  <c r="C1915" i="19"/>
  <c r="B1915" i="19"/>
  <c r="A1915" i="19"/>
  <c r="H1914" i="19"/>
  <c r="G1914" i="19"/>
  <c r="F1914" i="19"/>
  <c r="E1914" i="19"/>
  <c r="D1914" i="19"/>
  <c r="C1914" i="19"/>
  <c r="B1914" i="19"/>
  <c r="A1914" i="19"/>
  <c r="H1913" i="19"/>
  <c r="G1913" i="19"/>
  <c r="F1913" i="19"/>
  <c r="E1913" i="19"/>
  <c r="D1913" i="19"/>
  <c r="C1913" i="19"/>
  <c r="B1913" i="19"/>
  <c r="A1913" i="19"/>
  <c r="H1912" i="19"/>
  <c r="G1912" i="19"/>
  <c r="F1912" i="19"/>
  <c r="E1912" i="19"/>
  <c r="D1912" i="19"/>
  <c r="C1912" i="19"/>
  <c r="B1912" i="19"/>
  <c r="A1912" i="19"/>
  <c r="H1911" i="19"/>
  <c r="G1911" i="19"/>
  <c r="F1911" i="19"/>
  <c r="E1911" i="19"/>
  <c r="D1911" i="19"/>
  <c r="C1911" i="19"/>
  <c r="B1911" i="19"/>
  <c r="A1911" i="19"/>
  <c r="H1910" i="19"/>
  <c r="G1910" i="19"/>
  <c r="F1910" i="19"/>
  <c r="E1910" i="19"/>
  <c r="D1910" i="19"/>
  <c r="C1910" i="19"/>
  <c r="B1910" i="19"/>
  <c r="A1910" i="19"/>
  <c r="H1909" i="19"/>
  <c r="G1909" i="19"/>
  <c r="F1909" i="19"/>
  <c r="E1909" i="19"/>
  <c r="D1909" i="19"/>
  <c r="C1909" i="19"/>
  <c r="B1909" i="19"/>
  <c r="A1909" i="19"/>
  <c r="H1908" i="19"/>
  <c r="G1908" i="19"/>
  <c r="F1908" i="19"/>
  <c r="E1908" i="19"/>
  <c r="D1908" i="19"/>
  <c r="C1908" i="19"/>
  <c r="B1908" i="19"/>
  <c r="A1908" i="19"/>
  <c r="H1907" i="19"/>
  <c r="G1907" i="19"/>
  <c r="F1907" i="19"/>
  <c r="E1907" i="19"/>
  <c r="D1907" i="19"/>
  <c r="C1907" i="19"/>
  <c r="B1907" i="19"/>
  <c r="A1907" i="19"/>
  <c r="H1906" i="19"/>
  <c r="G1906" i="19"/>
  <c r="F1906" i="19"/>
  <c r="E1906" i="19"/>
  <c r="D1906" i="19"/>
  <c r="C1906" i="19"/>
  <c r="B1906" i="19"/>
  <c r="A1906" i="19"/>
  <c r="H1905" i="19"/>
  <c r="G1905" i="19"/>
  <c r="F1905" i="19"/>
  <c r="E1905" i="19"/>
  <c r="D1905" i="19"/>
  <c r="C1905" i="19"/>
  <c r="B1905" i="19"/>
  <c r="A1905" i="19"/>
  <c r="H1904" i="19"/>
  <c r="G1904" i="19"/>
  <c r="F1904" i="19"/>
  <c r="E1904" i="19"/>
  <c r="D1904" i="19"/>
  <c r="C1904" i="19"/>
  <c r="B1904" i="19"/>
  <c r="A1904" i="19"/>
  <c r="H1903" i="19"/>
  <c r="G1903" i="19"/>
  <c r="F1903" i="19"/>
  <c r="E1903" i="19"/>
  <c r="D1903" i="19"/>
  <c r="C1903" i="19"/>
  <c r="B1903" i="19"/>
  <c r="A1903" i="19"/>
  <c r="H1902" i="19"/>
  <c r="G1902" i="19"/>
  <c r="F1902" i="19"/>
  <c r="E1902" i="19"/>
  <c r="D1902" i="19"/>
  <c r="C1902" i="19"/>
  <c r="B1902" i="19"/>
  <c r="A1902" i="19"/>
  <c r="H1901" i="19"/>
  <c r="G1901" i="19"/>
  <c r="F1901" i="19"/>
  <c r="E1901" i="19"/>
  <c r="D1901" i="19"/>
  <c r="C1901" i="19"/>
  <c r="B1901" i="19"/>
  <c r="A1901" i="19"/>
  <c r="H1900" i="19"/>
  <c r="G1900" i="19"/>
  <c r="F1900" i="19"/>
  <c r="E1900" i="19"/>
  <c r="D1900" i="19"/>
  <c r="C1900" i="19"/>
  <c r="B1900" i="19"/>
  <c r="A1900" i="19"/>
  <c r="H1899" i="19"/>
  <c r="G1899" i="19"/>
  <c r="F1899" i="19"/>
  <c r="E1899" i="19"/>
  <c r="D1899" i="19"/>
  <c r="C1899" i="19"/>
  <c r="B1899" i="19"/>
  <c r="A1899" i="19"/>
  <c r="H1898" i="19"/>
  <c r="G1898" i="19"/>
  <c r="F1898" i="19"/>
  <c r="E1898" i="19"/>
  <c r="D1898" i="19"/>
  <c r="C1898" i="19"/>
  <c r="B1898" i="19"/>
  <c r="A1898" i="19"/>
  <c r="H1897" i="19"/>
  <c r="G1897" i="19"/>
  <c r="F1897" i="19"/>
  <c r="E1897" i="19"/>
  <c r="D1897" i="19"/>
  <c r="C1897" i="19"/>
  <c r="B1897" i="19"/>
  <c r="A1897" i="19"/>
  <c r="H1896" i="19"/>
  <c r="G1896" i="19"/>
  <c r="F1896" i="19"/>
  <c r="E1896" i="19"/>
  <c r="D1896" i="19"/>
  <c r="C1896" i="19"/>
  <c r="B1896" i="19"/>
  <c r="A1896" i="19"/>
  <c r="H1895" i="19"/>
  <c r="G1895" i="19"/>
  <c r="F1895" i="19"/>
  <c r="E1895" i="19"/>
  <c r="D1895" i="19"/>
  <c r="C1895" i="19"/>
  <c r="B1895" i="19"/>
  <c r="A1895" i="19"/>
  <c r="H1894" i="19"/>
  <c r="G1894" i="19"/>
  <c r="F1894" i="19"/>
  <c r="E1894" i="19"/>
  <c r="D1894" i="19"/>
  <c r="C1894" i="19"/>
  <c r="B1894" i="19"/>
  <c r="A1894" i="19"/>
  <c r="H1893" i="19"/>
  <c r="G1893" i="19"/>
  <c r="F1893" i="19"/>
  <c r="E1893" i="19"/>
  <c r="D1893" i="19"/>
  <c r="C1893" i="19"/>
  <c r="B1893" i="19"/>
  <c r="A1893" i="19"/>
  <c r="H1892" i="19"/>
  <c r="G1892" i="19"/>
  <c r="F1892" i="19"/>
  <c r="E1892" i="19"/>
  <c r="D1892" i="19"/>
  <c r="C1892" i="19"/>
  <c r="B1892" i="19"/>
  <c r="A1892" i="19"/>
  <c r="H1891" i="19"/>
  <c r="G1891" i="19"/>
  <c r="F1891" i="19"/>
  <c r="E1891" i="19"/>
  <c r="D1891" i="19"/>
  <c r="C1891" i="19"/>
  <c r="B1891" i="19"/>
  <c r="A1891" i="19"/>
  <c r="H1890" i="19"/>
  <c r="G1890" i="19"/>
  <c r="F1890" i="19"/>
  <c r="E1890" i="19"/>
  <c r="D1890" i="19"/>
  <c r="C1890" i="19"/>
  <c r="B1890" i="19"/>
  <c r="A1890" i="19"/>
  <c r="H1889" i="19"/>
  <c r="G1889" i="19"/>
  <c r="F1889" i="19"/>
  <c r="E1889" i="19"/>
  <c r="D1889" i="19"/>
  <c r="C1889" i="19"/>
  <c r="B1889" i="19"/>
  <c r="A1889" i="19"/>
  <c r="H1888" i="19"/>
  <c r="G1888" i="19"/>
  <c r="F1888" i="19"/>
  <c r="E1888" i="19"/>
  <c r="D1888" i="19"/>
  <c r="C1888" i="19"/>
  <c r="B1888" i="19"/>
  <c r="A1888" i="19"/>
  <c r="H1887" i="19"/>
  <c r="G1887" i="19"/>
  <c r="F1887" i="19"/>
  <c r="E1887" i="19"/>
  <c r="D1887" i="19"/>
  <c r="C1887" i="19"/>
  <c r="B1887" i="19"/>
  <c r="A1887" i="19"/>
  <c r="H1886" i="19"/>
  <c r="G1886" i="19"/>
  <c r="F1886" i="19"/>
  <c r="E1886" i="19"/>
  <c r="D1886" i="19"/>
  <c r="C1886" i="19"/>
  <c r="B1886" i="19"/>
  <c r="A1886" i="19"/>
  <c r="H1885" i="19"/>
  <c r="G1885" i="19"/>
  <c r="F1885" i="19"/>
  <c r="E1885" i="19"/>
  <c r="D1885" i="19"/>
  <c r="C1885" i="19"/>
  <c r="B1885" i="19"/>
  <c r="A1885" i="19"/>
  <c r="H1884" i="19"/>
  <c r="G1884" i="19"/>
  <c r="F1884" i="19"/>
  <c r="E1884" i="19"/>
  <c r="D1884" i="19"/>
  <c r="C1884" i="19"/>
  <c r="B1884" i="19"/>
  <c r="A1884" i="19"/>
  <c r="H1883" i="19"/>
  <c r="G1883" i="19"/>
  <c r="F1883" i="19"/>
  <c r="E1883" i="19"/>
  <c r="D1883" i="19"/>
  <c r="C1883" i="19"/>
  <c r="B1883" i="19"/>
  <c r="A1883" i="19"/>
  <c r="H1882" i="19"/>
  <c r="G1882" i="19"/>
  <c r="F1882" i="19"/>
  <c r="E1882" i="19"/>
  <c r="D1882" i="19"/>
  <c r="C1882" i="19"/>
  <c r="B1882" i="19"/>
  <c r="A1882" i="19"/>
  <c r="H1881" i="19"/>
  <c r="G1881" i="19"/>
  <c r="F1881" i="19"/>
  <c r="E1881" i="19"/>
  <c r="D1881" i="19"/>
  <c r="C1881" i="19"/>
  <c r="B1881" i="19"/>
  <c r="A1881" i="19"/>
  <c r="H1880" i="19"/>
  <c r="G1880" i="19"/>
  <c r="F1880" i="19"/>
  <c r="E1880" i="19"/>
  <c r="D1880" i="19"/>
  <c r="C1880" i="19"/>
  <c r="B1880" i="19"/>
  <c r="A1880" i="19"/>
  <c r="H1879" i="19"/>
  <c r="G1879" i="19"/>
  <c r="F1879" i="19"/>
  <c r="E1879" i="19"/>
  <c r="D1879" i="19"/>
  <c r="C1879" i="19"/>
  <c r="B1879" i="19"/>
  <c r="A1879" i="19"/>
  <c r="H1878" i="19"/>
  <c r="G1878" i="19"/>
  <c r="F1878" i="19"/>
  <c r="E1878" i="19"/>
  <c r="D1878" i="19"/>
  <c r="C1878" i="19"/>
  <c r="B1878" i="19"/>
  <c r="A1878" i="19"/>
  <c r="H1877" i="19"/>
  <c r="G1877" i="19"/>
  <c r="F1877" i="19"/>
  <c r="E1877" i="19"/>
  <c r="D1877" i="19"/>
  <c r="C1877" i="19"/>
  <c r="B1877" i="19"/>
  <c r="A1877" i="19"/>
  <c r="H1876" i="19"/>
  <c r="G1876" i="19"/>
  <c r="F1876" i="19"/>
  <c r="E1876" i="19"/>
  <c r="D1876" i="19"/>
  <c r="C1876" i="19"/>
  <c r="B1876" i="19"/>
  <c r="A1876" i="19"/>
  <c r="H1875" i="19"/>
  <c r="G1875" i="19"/>
  <c r="F1875" i="19"/>
  <c r="E1875" i="19"/>
  <c r="D1875" i="19"/>
  <c r="C1875" i="19"/>
  <c r="B1875" i="19"/>
  <c r="A1875" i="19"/>
  <c r="H1874" i="19"/>
  <c r="G1874" i="19"/>
  <c r="F1874" i="19"/>
  <c r="E1874" i="19"/>
  <c r="D1874" i="19"/>
  <c r="C1874" i="19"/>
  <c r="B1874" i="19"/>
  <c r="A1874" i="19"/>
  <c r="H1873" i="19"/>
  <c r="G1873" i="19"/>
  <c r="F1873" i="19"/>
  <c r="E1873" i="19"/>
  <c r="D1873" i="19"/>
  <c r="C1873" i="19"/>
  <c r="B1873" i="19"/>
  <c r="A1873" i="19"/>
  <c r="H1872" i="19"/>
  <c r="G1872" i="19"/>
  <c r="F1872" i="19"/>
  <c r="E1872" i="19"/>
  <c r="D1872" i="19"/>
  <c r="C1872" i="19"/>
  <c r="B1872" i="19"/>
  <c r="A1872" i="19"/>
  <c r="H1871" i="19"/>
  <c r="G1871" i="19"/>
  <c r="F1871" i="19"/>
  <c r="E1871" i="19"/>
  <c r="D1871" i="19"/>
  <c r="C1871" i="19"/>
  <c r="B1871" i="19"/>
  <c r="A1871" i="19"/>
  <c r="H1870" i="19"/>
  <c r="G1870" i="19"/>
  <c r="F1870" i="19"/>
  <c r="E1870" i="19"/>
  <c r="D1870" i="19"/>
  <c r="C1870" i="19"/>
  <c r="B1870" i="19"/>
  <c r="A1870" i="19"/>
  <c r="H1869" i="19"/>
  <c r="G1869" i="19"/>
  <c r="F1869" i="19"/>
  <c r="E1869" i="19"/>
  <c r="D1869" i="19"/>
  <c r="C1869" i="19"/>
  <c r="B1869" i="19"/>
  <c r="A1869" i="19"/>
  <c r="H1868" i="19"/>
  <c r="G1868" i="19"/>
  <c r="F1868" i="19"/>
  <c r="E1868" i="19"/>
  <c r="D1868" i="19"/>
  <c r="C1868" i="19"/>
  <c r="B1868" i="19"/>
  <c r="A1868" i="19"/>
  <c r="H1867" i="19"/>
  <c r="G1867" i="19"/>
  <c r="F1867" i="19"/>
  <c r="E1867" i="19"/>
  <c r="D1867" i="19"/>
  <c r="C1867" i="19"/>
  <c r="B1867" i="19"/>
  <c r="A1867" i="19"/>
  <c r="H1866" i="19"/>
  <c r="G1866" i="19"/>
  <c r="F1866" i="19"/>
  <c r="E1866" i="19"/>
  <c r="D1866" i="19"/>
  <c r="C1866" i="19"/>
  <c r="B1866" i="19"/>
  <c r="A1866" i="19"/>
  <c r="H1865" i="19"/>
  <c r="G1865" i="19"/>
  <c r="F1865" i="19"/>
  <c r="E1865" i="19"/>
  <c r="D1865" i="19"/>
  <c r="C1865" i="19"/>
  <c r="B1865" i="19"/>
  <c r="A1865" i="19"/>
  <c r="H1864" i="19"/>
  <c r="G1864" i="19"/>
  <c r="F1864" i="19"/>
  <c r="E1864" i="19"/>
  <c r="D1864" i="19"/>
  <c r="C1864" i="19"/>
  <c r="B1864" i="19"/>
  <c r="A1864" i="19"/>
  <c r="H1863" i="19"/>
  <c r="G1863" i="19"/>
  <c r="F1863" i="19"/>
  <c r="E1863" i="19"/>
  <c r="D1863" i="19"/>
  <c r="C1863" i="19"/>
  <c r="B1863" i="19"/>
  <c r="A1863" i="19"/>
  <c r="H1862" i="19"/>
  <c r="G1862" i="19"/>
  <c r="F1862" i="19"/>
  <c r="E1862" i="19"/>
  <c r="D1862" i="19"/>
  <c r="C1862" i="19"/>
  <c r="B1862" i="19"/>
  <c r="A1862" i="19"/>
  <c r="H1861" i="19"/>
  <c r="G1861" i="19"/>
  <c r="F1861" i="19"/>
  <c r="E1861" i="19"/>
  <c r="D1861" i="19"/>
  <c r="C1861" i="19"/>
  <c r="B1861" i="19"/>
  <c r="A1861" i="19"/>
  <c r="H1860" i="19"/>
  <c r="G1860" i="19"/>
  <c r="F1860" i="19"/>
  <c r="E1860" i="19"/>
  <c r="D1860" i="19"/>
  <c r="C1860" i="19"/>
  <c r="B1860" i="19"/>
  <c r="A1860" i="19"/>
  <c r="H1859" i="19"/>
  <c r="G1859" i="19"/>
  <c r="F1859" i="19"/>
  <c r="E1859" i="19"/>
  <c r="D1859" i="19"/>
  <c r="C1859" i="19"/>
  <c r="B1859" i="19"/>
  <c r="A1859" i="19"/>
  <c r="H1858" i="19"/>
  <c r="G1858" i="19"/>
  <c r="F1858" i="19"/>
  <c r="E1858" i="19"/>
  <c r="D1858" i="19"/>
  <c r="C1858" i="19"/>
  <c r="B1858" i="19"/>
  <c r="A1858" i="19"/>
  <c r="H1857" i="19"/>
  <c r="G1857" i="19"/>
  <c r="F1857" i="19"/>
  <c r="E1857" i="19"/>
  <c r="D1857" i="19"/>
  <c r="C1857" i="19"/>
  <c r="B1857" i="19"/>
  <c r="A1857" i="19"/>
  <c r="H1856" i="19"/>
  <c r="G1856" i="19"/>
  <c r="F1856" i="19"/>
  <c r="E1856" i="19"/>
  <c r="D1856" i="19"/>
  <c r="C1856" i="19"/>
  <c r="B1856" i="19"/>
  <c r="A1856" i="19"/>
  <c r="H1855" i="19"/>
  <c r="G1855" i="19"/>
  <c r="F1855" i="19"/>
  <c r="E1855" i="19"/>
  <c r="D1855" i="19"/>
  <c r="C1855" i="19"/>
  <c r="B1855" i="19"/>
  <c r="A1855" i="19"/>
  <c r="H1854" i="19"/>
  <c r="G1854" i="19"/>
  <c r="F1854" i="19"/>
  <c r="E1854" i="19"/>
  <c r="D1854" i="19"/>
  <c r="C1854" i="19"/>
  <c r="B1854" i="19"/>
  <c r="A1854" i="19"/>
  <c r="H1853" i="19"/>
  <c r="G1853" i="19"/>
  <c r="F1853" i="19"/>
  <c r="E1853" i="19"/>
  <c r="D1853" i="19"/>
  <c r="C1853" i="19"/>
  <c r="B1853" i="19"/>
  <c r="A1853" i="19"/>
  <c r="H1852" i="19"/>
  <c r="G1852" i="19"/>
  <c r="F1852" i="19"/>
  <c r="E1852" i="19"/>
  <c r="D1852" i="19"/>
  <c r="C1852" i="19"/>
  <c r="B1852" i="19"/>
  <c r="A1852" i="19"/>
  <c r="H1851" i="19"/>
  <c r="G1851" i="19"/>
  <c r="F1851" i="19"/>
  <c r="E1851" i="19"/>
  <c r="D1851" i="19"/>
  <c r="C1851" i="19"/>
  <c r="B1851" i="19"/>
  <c r="A1851" i="19"/>
  <c r="H1850" i="19"/>
  <c r="G1850" i="19"/>
  <c r="F1850" i="19"/>
  <c r="E1850" i="19"/>
  <c r="D1850" i="19"/>
  <c r="C1850" i="19"/>
  <c r="B1850" i="19"/>
  <c r="A1850" i="19"/>
  <c r="H1849" i="19"/>
  <c r="G1849" i="19"/>
  <c r="F1849" i="19"/>
  <c r="E1849" i="19"/>
  <c r="D1849" i="19"/>
  <c r="C1849" i="19"/>
  <c r="B1849" i="19"/>
  <c r="A1849" i="19"/>
  <c r="H1848" i="19"/>
  <c r="G1848" i="19"/>
  <c r="F1848" i="19"/>
  <c r="E1848" i="19"/>
  <c r="D1848" i="19"/>
  <c r="C1848" i="19"/>
  <c r="B1848" i="19"/>
  <c r="A1848" i="19"/>
  <c r="H1847" i="19"/>
  <c r="G1847" i="19"/>
  <c r="F1847" i="19"/>
  <c r="E1847" i="19"/>
  <c r="D1847" i="19"/>
  <c r="C1847" i="19"/>
  <c r="B1847" i="19"/>
  <c r="A1847" i="19"/>
  <c r="H1846" i="19"/>
  <c r="G1846" i="19"/>
  <c r="F1846" i="19"/>
  <c r="E1846" i="19"/>
  <c r="D1846" i="19"/>
  <c r="C1846" i="19"/>
  <c r="B1846" i="19"/>
  <c r="A1846" i="19"/>
  <c r="H1845" i="19"/>
  <c r="G1845" i="19"/>
  <c r="F1845" i="19"/>
  <c r="E1845" i="19"/>
  <c r="D1845" i="19"/>
  <c r="C1845" i="19"/>
  <c r="B1845" i="19"/>
  <c r="A1845" i="19"/>
  <c r="H1844" i="19"/>
  <c r="G1844" i="19"/>
  <c r="F1844" i="19"/>
  <c r="E1844" i="19"/>
  <c r="D1844" i="19"/>
  <c r="C1844" i="19"/>
  <c r="B1844" i="19"/>
  <c r="A1844" i="19"/>
  <c r="H1843" i="19"/>
  <c r="G1843" i="19"/>
  <c r="F1843" i="19"/>
  <c r="E1843" i="19"/>
  <c r="D1843" i="19"/>
  <c r="C1843" i="19"/>
  <c r="B1843" i="19"/>
  <c r="A1843" i="19"/>
  <c r="H1842" i="19"/>
  <c r="G1842" i="19"/>
  <c r="F1842" i="19"/>
  <c r="E1842" i="19"/>
  <c r="D1842" i="19"/>
  <c r="C1842" i="19"/>
  <c r="B1842" i="19"/>
  <c r="A1842" i="19"/>
  <c r="H1841" i="19"/>
  <c r="G1841" i="19"/>
  <c r="F1841" i="19"/>
  <c r="E1841" i="19"/>
  <c r="D1841" i="19"/>
  <c r="C1841" i="19"/>
  <c r="B1841" i="19"/>
  <c r="A1841" i="19"/>
  <c r="H1840" i="19"/>
  <c r="G1840" i="19"/>
  <c r="F1840" i="19"/>
  <c r="E1840" i="19"/>
  <c r="D1840" i="19"/>
  <c r="C1840" i="19"/>
  <c r="B1840" i="19"/>
  <c r="A1840" i="19"/>
  <c r="H1839" i="19"/>
  <c r="G1839" i="19"/>
  <c r="F1839" i="19"/>
  <c r="E1839" i="19"/>
  <c r="D1839" i="19"/>
  <c r="C1839" i="19"/>
  <c r="B1839" i="19"/>
  <c r="A1839" i="19"/>
  <c r="H1838" i="19"/>
  <c r="G1838" i="19"/>
  <c r="F1838" i="19"/>
  <c r="E1838" i="19"/>
  <c r="D1838" i="19"/>
  <c r="C1838" i="19"/>
  <c r="B1838" i="19"/>
  <c r="A1838" i="19"/>
  <c r="H1837" i="19"/>
  <c r="G1837" i="19"/>
  <c r="F1837" i="19"/>
  <c r="E1837" i="19"/>
  <c r="D1837" i="19"/>
  <c r="C1837" i="19"/>
  <c r="B1837" i="19"/>
  <c r="A1837" i="19"/>
  <c r="H1836" i="19"/>
  <c r="G1836" i="19"/>
  <c r="F1836" i="19"/>
  <c r="E1836" i="19"/>
  <c r="D1836" i="19"/>
  <c r="C1836" i="19"/>
  <c r="B1836" i="19"/>
  <c r="A1836" i="19"/>
  <c r="H1835" i="19"/>
  <c r="G1835" i="19"/>
  <c r="F1835" i="19"/>
  <c r="E1835" i="19"/>
  <c r="D1835" i="19"/>
  <c r="C1835" i="19"/>
  <c r="B1835" i="19"/>
  <c r="A1835" i="19"/>
  <c r="H1834" i="19"/>
  <c r="G1834" i="19"/>
  <c r="F1834" i="19"/>
  <c r="E1834" i="19"/>
  <c r="D1834" i="19"/>
  <c r="C1834" i="19"/>
  <c r="B1834" i="19"/>
  <c r="A1834" i="19"/>
  <c r="H1833" i="19"/>
  <c r="G1833" i="19"/>
  <c r="F1833" i="19"/>
  <c r="E1833" i="19"/>
  <c r="D1833" i="19"/>
  <c r="C1833" i="19"/>
  <c r="B1833" i="19"/>
  <c r="A1833" i="19"/>
  <c r="H1832" i="19"/>
  <c r="G1832" i="19"/>
  <c r="F1832" i="19"/>
  <c r="E1832" i="19"/>
  <c r="D1832" i="19"/>
  <c r="C1832" i="19"/>
  <c r="B1832" i="19"/>
  <c r="A1832" i="19"/>
  <c r="H1831" i="19"/>
  <c r="G1831" i="19"/>
  <c r="F1831" i="19"/>
  <c r="E1831" i="19"/>
  <c r="D1831" i="19"/>
  <c r="C1831" i="19"/>
  <c r="B1831" i="19"/>
  <c r="A1831" i="19"/>
  <c r="H1830" i="19"/>
  <c r="G1830" i="19"/>
  <c r="F1830" i="19"/>
  <c r="E1830" i="19"/>
  <c r="D1830" i="19"/>
  <c r="C1830" i="19"/>
  <c r="B1830" i="19"/>
  <c r="A1830" i="19"/>
  <c r="H1829" i="19"/>
  <c r="G1829" i="19"/>
  <c r="F1829" i="19"/>
  <c r="E1829" i="19"/>
  <c r="D1829" i="19"/>
  <c r="C1829" i="19"/>
  <c r="B1829" i="19"/>
  <c r="A1829" i="19"/>
  <c r="H1828" i="19"/>
  <c r="G1828" i="19"/>
  <c r="F1828" i="19"/>
  <c r="E1828" i="19"/>
  <c r="D1828" i="19"/>
  <c r="C1828" i="19"/>
  <c r="B1828" i="19"/>
  <c r="A1828" i="19"/>
  <c r="H1827" i="19"/>
  <c r="G1827" i="19"/>
  <c r="F1827" i="19"/>
  <c r="E1827" i="19"/>
  <c r="D1827" i="19"/>
  <c r="C1827" i="19"/>
  <c r="B1827" i="19"/>
  <c r="A1827" i="19"/>
  <c r="H1826" i="19"/>
  <c r="G1826" i="19"/>
  <c r="F1826" i="19"/>
  <c r="E1826" i="19"/>
  <c r="D1826" i="19"/>
  <c r="C1826" i="19"/>
  <c r="B1826" i="19"/>
  <c r="A1826" i="19"/>
  <c r="H1825" i="19"/>
  <c r="G1825" i="19"/>
  <c r="F1825" i="19"/>
  <c r="E1825" i="19"/>
  <c r="D1825" i="19"/>
  <c r="C1825" i="19"/>
  <c r="B1825" i="19"/>
  <c r="A1825" i="19"/>
  <c r="H1824" i="19"/>
  <c r="G1824" i="19"/>
  <c r="F1824" i="19"/>
  <c r="E1824" i="19"/>
  <c r="D1824" i="19"/>
  <c r="C1824" i="19"/>
  <c r="B1824" i="19"/>
  <c r="A1824" i="19"/>
  <c r="H1823" i="19"/>
  <c r="G1823" i="19"/>
  <c r="F1823" i="19"/>
  <c r="E1823" i="19"/>
  <c r="D1823" i="19"/>
  <c r="C1823" i="19"/>
  <c r="B1823" i="19"/>
  <c r="A1823" i="19"/>
  <c r="H1822" i="19"/>
  <c r="G1822" i="19"/>
  <c r="F1822" i="19"/>
  <c r="E1822" i="19"/>
  <c r="D1822" i="19"/>
  <c r="C1822" i="19"/>
  <c r="B1822" i="19"/>
  <c r="A1822" i="19"/>
  <c r="H1821" i="19"/>
  <c r="G1821" i="19"/>
  <c r="F1821" i="19"/>
  <c r="E1821" i="19"/>
  <c r="D1821" i="19"/>
  <c r="C1821" i="19"/>
  <c r="B1821" i="19"/>
  <c r="A1821" i="19"/>
  <c r="H1820" i="19"/>
  <c r="G1820" i="19"/>
  <c r="F1820" i="19"/>
  <c r="E1820" i="19"/>
  <c r="D1820" i="19"/>
  <c r="C1820" i="19"/>
  <c r="B1820" i="19"/>
  <c r="A1820" i="19"/>
  <c r="H1819" i="19"/>
  <c r="G1819" i="19"/>
  <c r="F1819" i="19"/>
  <c r="E1819" i="19"/>
  <c r="D1819" i="19"/>
  <c r="C1819" i="19"/>
  <c r="B1819" i="19"/>
  <c r="A1819" i="19"/>
  <c r="H1818" i="19"/>
  <c r="G1818" i="19"/>
  <c r="F1818" i="19"/>
  <c r="E1818" i="19"/>
  <c r="D1818" i="19"/>
  <c r="C1818" i="19"/>
  <c r="B1818" i="19"/>
  <c r="A1818" i="19"/>
  <c r="H1817" i="19"/>
  <c r="G1817" i="19"/>
  <c r="F1817" i="19"/>
  <c r="E1817" i="19"/>
  <c r="D1817" i="19"/>
  <c r="C1817" i="19"/>
  <c r="B1817" i="19"/>
  <c r="A1817" i="19"/>
  <c r="H1816" i="19"/>
  <c r="G1816" i="19"/>
  <c r="F1816" i="19"/>
  <c r="E1816" i="19"/>
  <c r="D1816" i="19"/>
  <c r="C1816" i="19"/>
  <c r="B1816" i="19"/>
  <c r="A1816" i="19"/>
  <c r="H1815" i="19"/>
  <c r="G1815" i="19"/>
  <c r="F1815" i="19"/>
  <c r="E1815" i="19"/>
  <c r="D1815" i="19"/>
  <c r="C1815" i="19"/>
  <c r="B1815" i="19"/>
  <c r="A1815" i="19"/>
  <c r="H1814" i="19"/>
  <c r="G1814" i="19"/>
  <c r="F1814" i="19"/>
  <c r="E1814" i="19"/>
  <c r="D1814" i="19"/>
  <c r="C1814" i="19"/>
  <c r="B1814" i="19"/>
  <c r="A1814" i="19"/>
  <c r="H1813" i="19"/>
  <c r="G1813" i="19"/>
  <c r="F1813" i="19"/>
  <c r="E1813" i="19"/>
  <c r="D1813" i="19"/>
  <c r="C1813" i="19"/>
  <c r="B1813" i="19"/>
  <c r="A1813" i="19"/>
  <c r="H1812" i="19"/>
  <c r="G1812" i="19"/>
  <c r="F1812" i="19"/>
  <c r="E1812" i="19"/>
  <c r="D1812" i="19"/>
  <c r="C1812" i="19"/>
  <c r="B1812" i="19"/>
  <c r="A1812" i="19"/>
  <c r="H1811" i="19"/>
  <c r="G1811" i="19"/>
  <c r="F1811" i="19"/>
  <c r="E1811" i="19"/>
  <c r="D1811" i="19"/>
  <c r="C1811" i="19"/>
  <c r="B1811" i="19"/>
  <c r="A1811" i="19"/>
  <c r="H1810" i="19"/>
  <c r="G1810" i="19"/>
  <c r="F1810" i="19"/>
  <c r="E1810" i="19"/>
  <c r="D1810" i="19"/>
  <c r="C1810" i="19"/>
  <c r="B1810" i="19"/>
  <c r="A1810" i="19"/>
  <c r="H1809" i="19"/>
  <c r="G1809" i="19"/>
  <c r="F1809" i="19"/>
  <c r="E1809" i="19"/>
  <c r="D1809" i="19"/>
  <c r="C1809" i="19"/>
  <c r="B1809" i="19"/>
  <c r="A1809" i="19"/>
  <c r="H1808" i="19"/>
  <c r="G1808" i="19"/>
  <c r="F1808" i="19"/>
  <c r="E1808" i="19"/>
  <c r="D1808" i="19"/>
  <c r="C1808" i="19"/>
  <c r="B1808" i="19"/>
  <c r="A1808" i="19"/>
  <c r="H1807" i="19"/>
  <c r="G1807" i="19"/>
  <c r="F1807" i="19"/>
  <c r="E1807" i="19"/>
  <c r="D1807" i="19"/>
  <c r="C1807" i="19"/>
  <c r="B1807" i="19"/>
  <c r="A1807" i="19"/>
  <c r="H1806" i="19"/>
  <c r="G1806" i="19"/>
  <c r="F1806" i="19"/>
  <c r="E1806" i="19"/>
  <c r="D1806" i="19"/>
  <c r="C1806" i="19"/>
  <c r="B1806" i="19"/>
  <c r="A1806" i="19"/>
  <c r="H1805" i="19"/>
  <c r="G1805" i="19"/>
  <c r="F1805" i="19"/>
  <c r="E1805" i="19"/>
  <c r="D1805" i="19"/>
  <c r="C1805" i="19"/>
  <c r="B1805" i="19"/>
  <c r="A1805" i="19"/>
  <c r="H1804" i="19"/>
  <c r="G1804" i="19"/>
  <c r="F1804" i="19"/>
  <c r="E1804" i="19"/>
  <c r="D1804" i="19"/>
  <c r="C1804" i="19"/>
  <c r="B1804" i="19"/>
  <c r="A1804" i="19"/>
  <c r="H1803" i="19"/>
  <c r="G1803" i="19"/>
  <c r="F1803" i="19"/>
  <c r="E1803" i="19"/>
  <c r="D1803" i="19"/>
  <c r="C1803" i="19"/>
  <c r="B1803" i="19"/>
  <c r="A1803" i="19"/>
  <c r="H1802" i="19"/>
  <c r="G1802" i="19"/>
  <c r="F1802" i="19"/>
  <c r="E1802" i="19"/>
  <c r="D1802" i="19"/>
  <c r="C1802" i="19"/>
  <c r="B1802" i="19"/>
  <c r="A1802" i="19"/>
  <c r="H1801" i="19"/>
  <c r="G1801" i="19"/>
  <c r="F1801" i="19"/>
  <c r="E1801" i="19"/>
  <c r="D1801" i="19"/>
  <c r="C1801" i="19"/>
  <c r="B1801" i="19"/>
  <c r="A1801" i="19"/>
  <c r="H1800" i="19"/>
  <c r="G1800" i="19"/>
  <c r="F1800" i="19"/>
  <c r="E1800" i="19"/>
  <c r="D1800" i="19"/>
  <c r="C1800" i="19"/>
  <c r="B1800" i="19"/>
  <c r="A1800" i="19"/>
  <c r="H1799" i="19"/>
  <c r="G1799" i="19"/>
  <c r="F1799" i="19"/>
  <c r="E1799" i="19"/>
  <c r="D1799" i="19"/>
  <c r="C1799" i="19"/>
  <c r="B1799" i="19"/>
  <c r="A1799" i="19"/>
  <c r="H1798" i="19"/>
  <c r="G1798" i="19"/>
  <c r="F1798" i="19"/>
  <c r="E1798" i="19"/>
  <c r="D1798" i="19"/>
  <c r="C1798" i="19"/>
  <c r="B1798" i="19"/>
  <c r="A1798" i="19"/>
  <c r="H1797" i="19"/>
  <c r="G1797" i="19"/>
  <c r="F1797" i="19"/>
  <c r="E1797" i="19"/>
  <c r="D1797" i="19"/>
  <c r="C1797" i="19"/>
  <c r="B1797" i="19"/>
  <c r="A1797" i="19"/>
  <c r="H1796" i="19"/>
  <c r="G1796" i="19"/>
  <c r="F1796" i="19"/>
  <c r="E1796" i="19"/>
  <c r="D1796" i="19"/>
  <c r="C1796" i="19"/>
  <c r="B1796" i="19"/>
  <c r="A1796" i="19"/>
  <c r="H1795" i="19"/>
  <c r="G1795" i="19"/>
  <c r="F1795" i="19"/>
  <c r="E1795" i="19"/>
  <c r="D1795" i="19"/>
  <c r="C1795" i="19"/>
  <c r="B1795" i="19"/>
  <c r="A1795" i="19"/>
  <c r="H1794" i="19"/>
  <c r="G1794" i="19"/>
  <c r="F1794" i="19"/>
  <c r="E1794" i="19"/>
  <c r="D1794" i="19"/>
  <c r="C1794" i="19"/>
  <c r="B1794" i="19"/>
  <c r="A1794" i="19"/>
  <c r="H1793" i="19"/>
  <c r="G1793" i="19"/>
  <c r="F1793" i="19"/>
  <c r="E1793" i="19"/>
  <c r="D1793" i="19"/>
  <c r="C1793" i="19"/>
  <c r="B1793" i="19"/>
  <c r="A1793" i="19"/>
  <c r="H1792" i="19"/>
  <c r="G1792" i="19"/>
  <c r="F1792" i="19"/>
  <c r="E1792" i="19"/>
  <c r="D1792" i="19"/>
  <c r="C1792" i="19"/>
  <c r="B1792" i="19"/>
  <c r="A1792" i="19"/>
  <c r="H1791" i="19"/>
  <c r="G1791" i="19"/>
  <c r="F1791" i="19"/>
  <c r="E1791" i="19"/>
  <c r="D1791" i="19"/>
  <c r="C1791" i="19"/>
  <c r="B1791" i="19"/>
  <c r="A1791" i="19"/>
  <c r="H1790" i="19"/>
  <c r="G1790" i="19"/>
  <c r="F1790" i="19"/>
  <c r="E1790" i="19"/>
  <c r="D1790" i="19"/>
  <c r="C1790" i="19"/>
  <c r="B1790" i="19"/>
  <c r="A1790" i="19"/>
  <c r="H1789" i="19"/>
  <c r="G1789" i="19"/>
  <c r="F1789" i="19"/>
  <c r="E1789" i="19"/>
  <c r="D1789" i="19"/>
  <c r="C1789" i="19"/>
  <c r="B1789" i="19"/>
  <c r="A1789" i="19"/>
  <c r="H1788" i="19"/>
  <c r="G1788" i="19"/>
  <c r="F1788" i="19"/>
  <c r="E1788" i="19"/>
  <c r="D1788" i="19"/>
  <c r="C1788" i="19"/>
  <c r="B1788" i="19"/>
  <c r="A1788" i="19"/>
  <c r="H1787" i="19"/>
  <c r="G1787" i="19"/>
  <c r="F1787" i="19"/>
  <c r="E1787" i="19"/>
  <c r="D1787" i="19"/>
  <c r="C1787" i="19"/>
  <c r="B1787" i="19"/>
  <c r="A1787" i="19"/>
  <c r="H1786" i="19"/>
  <c r="G1786" i="19"/>
  <c r="F1786" i="19"/>
  <c r="E1786" i="19"/>
  <c r="D1786" i="19"/>
  <c r="C1786" i="19"/>
  <c r="B1786" i="19"/>
  <c r="A1786" i="19"/>
  <c r="H1785" i="19"/>
  <c r="G1785" i="19"/>
  <c r="F1785" i="19"/>
  <c r="E1785" i="19"/>
  <c r="D1785" i="19"/>
  <c r="C1785" i="19"/>
  <c r="B1785" i="19"/>
  <c r="A1785" i="19"/>
  <c r="H1784" i="19"/>
  <c r="G1784" i="19"/>
  <c r="F1784" i="19"/>
  <c r="E1784" i="19"/>
  <c r="D1784" i="19"/>
  <c r="C1784" i="19"/>
  <c r="B1784" i="19"/>
  <c r="A1784" i="19"/>
  <c r="H1783" i="19"/>
  <c r="G1783" i="19"/>
  <c r="F1783" i="19"/>
  <c r="E1783" i="19"/>
  <c r="D1783" i="19"/>
  <c r="C1783" i="19"/>
  <c r="B1783" i="19"/>
  <c r="A1783" i="19"/>
  <c r="H1782" i="19"/>
  <c r="G1782" i="19"/>
  <c r="F1782" i="19"/>
  <c r="E1782" i="19"/>
  <c r="D1782" i="19"/>
  <c r="C1782" i="19"/>
  <c r="B1782" i="19"/>
  <c r="A1782" i="19"/>
  <c r="H1781" i="19"/>
  <c r="G1781" i="19"/>
  <c r="F1781" i="19"/>
  <c r="E1781" i="19"/>
  <c r="D1781" i="19"/>
  <c r="C1781" i="19"/>
  <c r="B1781" i="19"/>
  <c r="A1781" i="19"/>
  <c r="H1780" i="19"/>
  <c r="G1780" i="19"/>
  <c r="F1780" i="19"/>
  <c r="E1780" i="19"/>
  <c r="D1780" i="19"/>
  <c r="C1780" i="19"/>
  <c r="B1780" i="19"/>
  <c r="A1780" i="19"/>
  <c r="H1779" i="19"/>
  <c r="G1779" i="19"/>
  <c r="F1779" i="19"/>
  <c r="E1779" i="19"/>
  <c r="D1779" i="19"/>
  <c r="C1779" i="19"/>
  <c r="B1779" i="19"/>
  <c r="A1779" i="19"/>
  <c r="H1778" i="19"/>
  <c r="G1778" i="19"/>
  <c r="F1778" i="19"/>
  <c r="E1778" i="19"/>
  <c r="D1778" i="19"/>
  <c r="C1778" i="19"/>
  <c r="B1778" i="19"/>
  <c r="A1778" i="19"/>
  <c r="H1777" i="19"/>
  <c r="G1777" i="19"/>
  <c r="F1777" i="19"/>
  <c r="E1777" i="19"/>
  <c r="D1777" i="19"/>
  <c r="C1777" i="19"/>
  <c r="B1777" i="19"/>
  <c r="A1777" i="19"/>
  <c r="H1776" i="19"/>
  <c r="G1776" i="19"/>
  <c r="F1776" i="19"/>
  <c r="E1776" i="19"/>
  <c r="D1776" i="19"/>
  <c r="C1776" i="19"/>
  <c r="B1776" i="19"/>
  <c r="A1776" i="19"/>
  <c r="H1775" i="19"/>
  <c r="G1775" i="19"/>
  <c r="F1775" i="19"/>
  <c r="E1775" i="19"/>
  <c r="D1775" i="19"/>
  <c r="C1775" i="19"/>
  <c r="B1775" i="19"/>
  <c r="A1775" i="19"/>
  <c r="H1774" i="19"/>
  <c r="G1774" i="19"/>
  <c r="F1774" i="19"/>
  <c r="E1774" i="19"/>
  <c r="D1774" i="19"/>
  <c r="C1774" i="19"/>
  <c r="B1774" i="19"/>
  <c r="A1774" i="19"/>
  <c r="H1773" i="19"/>
  <c r="G1773" i="19"/>
  <c r="F1773" i="19"/>
  <c r="E1773" i="19"/>
  <c r="D1773" i="19"/>
  <c r="C1773" i="19"/>
  <c r="B1773" i="19"/>
  <c r="A1773" i="19"/>
  <c r="H1772" i="19"/>
  <c r="G1772" i="19"/>
  <c r="F1772" i="19"/>
  <c r="E1772" i="19"/>
  <c r="D1772" i="19"/>
  <c r="C1772" i="19"/>
  <c r="B1772" i="19"/>
  <c r="A1772" i="19"/>
  <c r="H1771" i="19"/>
  <c r="G1771" i="19"/>
  <c r="F1771" i="19"/>
  <c r="E1771" i="19"/>
  <c r="D1771" i="19"/>
  <c r="C1771" i="19"/>
  <c r="B1771" i="19"/>
  <c r="A1771" i="19"/>
  <c r="H1770" i="19"/>
  <c r="G1770" i="19"/>
  <c r="F1770" i="19"/>
  <c r="E1770" i="19"/>
  <c r="D1770" i="19"/>
  <c r="C1770" i="19"/>
  <c r="B1770" i="19"/>
  <c r="A1770" i="19"/>
  <c r="H1769" i="19"/>
  <c r="G1769" i="19"/>
  <c r="F1769" i="19"/>
  <c r="E1769" i="19"/>
  <c r="D1769" i="19"/>
  <c r="C1769" i="19"/>
  <c r="B1769" i="19"/>
  <c r="A1769" i="19"/>
  <c r="H1768" i="19"/>
  <c r="G1768" i="19"/>
  <c r="F1768" i="19"/>
  <c r="E1768" i="19"/>
  <c r="D1768" i="19"/>
  <c r="C1768" i="19"/>
  <c r="B1768" i="19"/>
  <c r="A1768" i="19"/>
  <c r="H1767" i="19"/>
  <c r="G1767" i="19"/>
  <c r="F1767" i="19"/>
  <c r="E1767" i="19"/>
  <c r="D1767" i="19"/>
  <c r="C1767" i="19"/>
  <c r="B1767" i="19"/>
  <c r="A1767" i="19"/>
  <c r="H1766" i="19"/>
  <c r="G1766" i="19"/>
  <c r="F1766" i="19"/>
  <c r="E1766" i="19"/>
  <c r="D1766" i="19"/>
  <c r="C1766" i="19"/>
  <c r="B1766" i="19"/>
  <c r="A1766" i="19"/>
  <c r="H1765" i="19"/>
  <c r="G1765" i="19"/>
  <c r="F1765" i="19"/>
  <c r="E1765" i="19"/>
  <c r="D1765" i="19"/>
  <c r="C1765" i="19"/>
  <c r="B1765" i="19"/>
  <c r="A1765" i="19"/>
  <c r="H1764" i="19"/>
  <c r="G1764" i="19"/>
  <c r="F1764" i="19"/>
  <c r="E1764" i="19"/>
  <c r="D1764" i="19"/>
  <c r="C1764" i="19"/>
  <c r="B1764" i="19"/>
  <c r="A1764" i="19"/>
  <c r="H1763" i="19"/>
  <c r="G1763" i="19"/>
  <c r="F1763" i="19"/>
  <c r="E1763" i="19"/>
  <c r="D1763" i="19"/>
  <c r="C1763" i="19"/>
  <c r="B1763" i="19"/>
  <c r="A1763" i="19"/>
  <c r="H1762" i="19"/>
  <c r="G1762" i="19"/>
  <c r="F1762" i="19"/>
  <c r="E1762" i="19"/>
  <c r="D1762" i="19"/>
  <c r="C1762" i="19"/>
  <c r="B1762" i="19"/>
  <c r="A1762" i="19"/>
  <c r="H1761" i="19"/>
  <c r="G1761" i="19"/>
  <c r="F1761" i="19"/>
  <c r="E1761" i="19"/>
  <c r="D1761" i="19"/>
  <c r="C1761" i="19"/>
  <c r="B1761" i="19"/>
  <c r="A1761" i="19"/>
  <c r="H1760" i="19"/>
  <c r="G1760" i="19"/>
  <c r="F1760" i="19"/>
  <c r="E1760" i="19"/>
  <c r="D1760" i="19"/>
  <c r="C1760" i="19"/>
  <c r="B1760" i="19"/>
  <c r="A1760" i="19"/>
  <c r="H1759" i="19"/>
  <c r="G1759" i="19"/>
  <c r="F1759" i="19"/>
  <c r="E1759" i="19"/>
  <c r="D1759" i="19"/>
  <c r="C1759" i="19"/>
  <c r="B1759" i="19"/>
  <c r="A1759" i="19"/>
  <c r="H1758" i="19"/>
  <c r="G1758" i="19"/>
  <c r="F1758" i="19"/>
  <c r="E1758" i="19"/>
  <c r="D1758" i="19"/>
  <c r="C1758" i="19"/>
  <c r="B1758" i="19"/>
  <c r="A1758" i="19"/>
  <c r="H1757" i="19"/>
  <c r="G1757" i="19"/>
  <c r="F1757" i="19"/>
  <c r="E1757" i="19"/>
  <c r="D1757" i="19"/>
  <c r="C1757" i="19"/>
  <c r="B1757" i="19"/>
  <c r="A1757" i="19"/>
  <c r="H1756" i="19"/>
  <c r="G1756" i="19"/>
  <c r="F1756" i="19"/>
  <c r="E1756" i="19"/>
  <c r="D1756" i="19"/>
  <c r="C1756" i="19"/>
  <c r="B1756" i="19"/>
  <c r="A1756" i="19"/>
  <c r="H1755" i="19"/>
  <c r="G1755" i="19"/>
  <c r="F1755" i="19"/>
  <c r="E1755" i="19"/>
  <c r="D1755" i="19"/>
  <c r="C1755" i="19"/>
  <c r="B1755" i="19"/>
  <c r="A1755" i="19"/>
  <c r="H1754" i="19"/>
  <c r="G1754" i="19"/>
  <c r="F1754" i="19"/>
  <c r="E1754" i="19"/>
  <c r="D1754" i="19"/>
  <c r="C1754" i="19"/>
  <c r="B1754" i="19"/>
  <c r="A1754" i="19"/>
  <c r="H1753" i="19"/>
  <c r="G1753" i="19"/>
  <c r="F1753" i="19"/>
  <c r="E1753" i="19"/>
  <c r="D1753" i="19"/>
  <c r="C1753" i="19"/>
  <c r="B1753" i="19"/>
  <c r="A1753" i="19"/>
  <c r="H1752" i="19"/>
  <c r="G1752" i="19"/>
  <c r="F1752" i="19"/>
  <c r="E1752" i="19"/>
  <c r="D1752" i="19"/>
  <c r="C1752" i="19"/>
  <c r="B1752" i="19"/>
  <c r="A1752" i="19"/>
  <c r="H1751" i="19"/>
  <c r="G1751" i="19"/>
  <c r="F1751" i="19"/>
  <c r="E1751" i="19"/>
  <c r="D1751" i="19"/>
  <c r="C1751" i="19"/>
  <c r="B1751" i="19"/>
  <c r="A1751" i="19"/>
  <c r="H1750" i="19"/>
  <c r="G1750" i="19"/>
  <c r="F1750" i="19"/>
  <c r="E1750" i="19"/>
  <c r="D1750" i="19"/>
  <c r="C1750" i="19"/>
  <c r="B1750" i="19"/>
  <c r="A1750" i="19"/>
  <c r="H1749" i="19"/>
  <c r="G1749" i="19"/>
  <c r="F1749" i="19"/>
  <c r="E1749" i="19"/>
  <c r="D1749" i="19"/>
  <c r="C1749" i="19"/>
  <c r="B1749" i="19"/>
  <c r="A1749" i="19"/>
  <c r="H1748" i="19"/>
  <c r="G1748" i="19"/>
  <c r="F1748" i="19"/>
  <c r="E1748" i="19"/>
  <c r="D1748" i="19"/>
  <c r="C1748" i="19"/>
  <c r="B1748" i="19"/>
  <c r="A1748" i="19"/>
  <c r="H1747" i="19"/>
  <c r="G1747" i="19"/>
  <c r="F1747" i="19"/>
  <c r="E1747" i="19"/>
  <c r="D1747" i="19"/>
  <c r="C1747" i="19"/>
  <c r="B1747" i="19"/>
  <c r="A1747" i="19"/>
  <c r="H1746" i="19"/>
  <c r="G1746" i="19"/>
  <c r="F1746" i="19"/>
  <c r="E1746" i="19"/>
  <c r="D1746" i="19"/>
  <c r="C1746" i="19"/>
  <c r="B1746" i="19"/>
  <c r="A1746" i="19"/>
  <c r="H1745" i="19"/>
  <c r="G1745" i="19"/>
  <c r="F1745" i="19"/>
  <c r="E1745" i="19"/>
  <c r="D1745" i="19"/>
  <c r="C1745" i="19"/>
  <c r="B1745" i="19"/>
  <c r="A1745" i="19"/>
  <c r="H1744" i="19"/>
  <c r="G1744" i="19"/>
  <c r="F1744" i="19"/>
  <c r="E1744" i="19"/>
  <c r="D1744" i="19"/>
  <c r="C1744" i="19"/>
  <c r="B1744" i="19"/>
  <c r="A1744" i="19"/>
  <c r="H1743" i="19"/>
  <c r="G1743" i="19"/>
  <c r="F1743" i="19"/>
  <c r="E1743" i="19"/>
  <c r="D1743" i="19"/>
  <c r="C1743" i="19"/>
  <c r="B1743" i="19"/>
  <c r="A1743" i="19"/>
  <c r="H1742" i="19"/>
  <c r="G1742" i="19"/>
  <c r="F1742" i="19"/>
  <c r="E1742" i="19"/>
  <c r="D1742" i="19"/>
  <c r="C1742" i="19"/>
  <c r="B1742" i="19"/>
  <c r="A1742" i="19"/>
  <c r="H1741" i="19"/>
  <c r="G1741" i="19"/>
  <c r="F1741" i="19"/>
  <c r="E1741" i="19"/>
  <c r="D1741" i="19"/>
  <c r="C1741" i="19"/>
  <c r="B1741" i="19"/>
  <c r="A1741" i="19"/>
  <c r="H1740" i="19"/>
  <c r="G1740" i="19"/>
  <c r="F1740" i="19"/>
  <c r="E1740" i="19"/>
  <c r="D1740" i="19"/>
  <c r="C1740" i="19"/>
  <c r="B1740" i="19"/>
  <c r="A1740" i="19"/>
  <c r="H1739" i="19"/>
  <c r="G1739" i="19"/>
  <c r="F1739" i="19"/>
  <c r="E1739" i="19"/>
  <c r="D1739" i="19"/>
  <c r="C1739" i="19"/>
  <c r="B1739" i="19"/>
  <c r="A1739" i="19"/>
  <c r="H1738" i="19"/>
  <c r="G1738" i="19"/>
  <c r="F1738" i="19"/>
  <c r="E1738" i="19"/>
  <c r="D1738" i="19"/>
  <c r="C1738" i="19"/>
  <c r="B1738" i="19"/>
  <c r="A1738" i="19"/>
  <c r="H1737" i="19"/>
  <c r="G1737" i="19"/>
  <c r="F1737" i="19"/>
  <c r="E1737" i="19"/>
  <c r="D1737" i="19"/>
  <c r="C1737" i="19"/>
  <c r="B1737" i="19"/>
  <c r="A1737" i="19"/>
  <c r="H1736" i="19"/>
  <c r="G1736" i="19"/>
  <c r="F1736" i="19"/>
  <c r="E1736" i="19"/>
  <c r="D1736" i="19"/>
  <c r="C1736" i="19"/>
  <c r="B1736" i="19"/>
  <c r="A1736" i="19"/>
  <c r="H1735" i="19"/>
  <c r="G1735" i="19"/>
  <c r="F1735" i="19"/>
  <c r="E1735" i="19"/>
  <c r="D1735" i="19"/>
  <c r="C1735" i="19"/>
  <c r="B1735" i="19"/>
  <c r="A1735" i="19"/>
  <c r="H1734" i="19"/>
  <c r="G1734" i="19"/>
  <c r="F1734" i="19"/>
  <c r="E1734" i="19"/>
  <c r="D1734" i="19"/>
  <c r="C1734" i="19"/>
  <c r="B1734" i="19"/>
  <c r="A1734" i="19"/>
  <c r="H1733" i="19"/>
  <c r="G1733" i="19"/>
  <c r="F1733" i="19"/>
  <c r="E1733" i="19"/>
  <c r="D1733" i="19"/>
  <c r="C1733" i="19"/>
  <c r="B1733" i="19"/>
  <c r="A1733" i="19"/>
  <c r="H1732" i="19"/>
  <c r="G1732" i="19"/>
  <c r="F1732" i="19"/>
  <c r="E1732" i="19"/>
  <c r="D1732" i="19"/>
  <c r="C1732" i="19"/>
  <c r="B1732" i="19"/>
  <c r="A1732" i="19"/>
  <c r="H1731" i="19"/>
  <c r="G1731" i="19"/>
  <c r="F1731" i="19"/>
  <c r="E1731" i="19"/>
  <c r="D1731" i="19"/>
  <c r="C1731" i="19"/>
  <c r="B1731" i="19"/>
  <c r="A1731" i="19"/>
  <c r="H1730" i="19"/>
  <c r="G1730" i="19"/>
  <c r="F1730" i="19"/>
  <c r="E1730" i="19"/>
  <c r="D1730" i="19"/>
  <c r="C1730" i="19"/>
  <c r="B1730" i="19"/>
  <c r="A1730" i="19"/>
  <c r="H1729" i="19"/>
  <c r="G1729" i="19"/>
  <c r="F1729" i="19"/>
  <c r="E1729" i="19"/>
  <c r="D1729" i="19"/>
  <c r="C1729" i="19"/>
  <c r="B1729" i="19"/>
  <c r="A1729" i="19"/>
  <c r="H1728" i="19"/>
  <c r="G1728" i="19"/>
  <c r="F1728" i="19"/>
  <c r="E1728" i="19"/>
  <c r="D1728" i="19"/>
  <c r="C1728" i="19"/>
  <c r="B1728" i="19"/>
  <c r="A1728" i="19"/>
  <c r="H1727" i="19"/>
  <c r="G1727" i="19"/>
  <c r="F1727" i="19"/>
  <c r="E1727" i="19"/>
  <c r="D1727" i="19"/>
  <c r="C1727" i="19"/>
  <c r="B1727" i="19"/>
  <c r="A1727" i="19"/>
  <c r="H1726" i="19"/>
  <c r="G1726" i="19"/>
  <c r="F1726" i="19"/>
  <c r="E1726" i="19"/>
  <c r="D1726" i="19"/>
  <c r="C1726" i="19"/>
  <c r="B1726" i="19"/>
  <c r="A1726" i="19"/>
  <c r="H1725" i="19"/>
  <c r="G1725" i="19"/>
  <c r="F1725" i="19"/>
  <c r="E1725" i="19"/>
  <c r="D1725" i="19"/>
  <c r="C1725" i="19"/>
  <c r="B1725" i="19"/>
  <c r="A1725" i="19"/>
  <c r="H1724" i="19"/>
  <c r="G1724" i="19"/>
  <c r="F1724" i="19"/>
  <c r="E1724" i="19"/>
  <c r="D1724" i="19"/>
  <c r="C1724" i="19"/>
  <c r="B1724" i="19"/>
  <c r="A1724" i="19"/>
  <c r="H1723" i="19"/>
  <c r="G1723" i="19"/>
  <c r="F1723" i="19"/>
  <c r="E1723" i="19"/>
  <c r="D1723" i="19"/>
  <c r="C1723" i="19"/>
  <c r="B1723" i="19"/>
  <c r="A1723" i="19"/>
  <c r="H1722" i="19"/>
  <c r="G1722" i="19"/>
  <c r="F1722" i="19"/>
  <c r="E1722" i="19"/>
  <c r="D1722" i="19"/>
  <c r="C1722" i="19"/>
  <c r="B1722" i="19"/>
  <c r="A1722" i="19"/>
  <c r="H1721" i="19"/>
  <c r="G1721" i="19"/>
  <c r="F1721" i="19"/>
  <c r="E1721" i="19"/>
  <c r="D1721" i="19"/>
  <c r="C1721" i="19"/>
  <c r="B1721" i="19"/>
  <c r="A1721" i="19"/>
  <c r="H1720" i="19"/>
  <c r="G1720" i="19"/>
  <c r="F1720" i="19"/>
  <c r="E1720" i="19"/>
  <c r="D1720" i="19"/>
  <c r="C1720" i="19"/>
  <c r="B1720" i="19"/>
  <c r="A1720" i="19"/>
  <c r="H1719" i="19"/>
  <c r="G1719" i="19"/>
  <c r="F1719" i="19"/>
  <c r="E1719" i="19"/>
  <c r="D1719" i="19"/>
  <c r="C1719" i="19"/>
  <c r="B1719" i="19"/>
  <c r="A1719" i="19"/>
  <c r="H1718" i="19"/>
  <c r="G1718" i="19"/>
  <c r="F1718" i="19"/>
  <c r="E1718" i="19"/>
  <c r="D1718" i="19"/>
  <c r="C1718" i="19"/>
  <c r="B1718" i="19"/>
  <c r="A1718" i="19"/>
  <c r="H1717" i="19"/>
  <c r="G1717" i="19"/>
  <c r="F1717" i="19"/>
  <c r="E1717" i="19"/>
  <c r="D1717" i="19"/>
  <c r="C1717" i="19"/>
  <c r="B1717" i="19"/>
  <c r="A1717" i="19"/>
  <c r="H1716" i="19"/>
  <c r="G1716" i="19"/>
  <c r="F1716" i="19"/>
  <c r="E1716" i="19"/>
  <c r="D1716" i="19"/>
  <c r="C1716" i="19"/>
  <c r="B1716" i="19"/>
  <c r="A1716" i="19"/>
  <c r="H1715" i="19"/>
  <c r="G1715" i="19"/>
  <c r="F1715" i="19"/>
  <c r="E1715" i="19"/>
  <c r="D1715" i="19"/>
  <c r="C1715" i="19"/>
  <c r="B1715" i="19"/>
  <c r="A1715" i="19"/>
  <c r="H1714" i="19"/>
  <c r="G1714" i="19"/>
  <c r="F1714" i="19"/>
  <c r="E1714" i="19"/>
  <c r="D1714" i="19"/>
  <c r="C1714" i="19"/>
  <c r="B1714" i="19"/>
  <c r="A1714" i="19"/>
  <c r="H1713" i="19"/>
  <c r="G1713" i="19"/>
  <c r="F1713" i="19"/>
  <c r="E1713" i="19"/>
  <c r="D1713" i="19"/>
  <c r="C1713" i="19"/>
  <c r="B1713" i="19"/>
  <c r="A1713" i="19"/>
  <c r="H1712" i="19"/>
  <c r="G1712" i="19"/>
  <c r="F1712" i="19"/>
  <c r="E1712" i="19"/>
  <c r="D1712" i="19"/>
  <c r="C1712" i="19"/>
  <c r="B1712" i="19"/>
  <c r="A1712" i="19"/>
  <c r="H1711" i="19"/>
  <c r="G1711" i="19"/>
  <c r="F1711" i="19"/>
  <c r="E1711" i="19"/>
  <c r="D1711" i="19"/>
  <c r="C1711" i="19"/>
  <c r="B1711" i="19"/>
  <c r="A1711" i="19"/>
  <c r="H1710" i="19"/>
  <c r="G1710" i="19"/>
  <c r="F1710" i="19"/>
  <c r="E1710" i="19"/>
  <c r="D1710" i="19"/>
  <c r="C1710" i="19"/>
  <c r="B1710" i="19"/>
  <c r="A1710" i="19"/>
  <c r="H1709" i="19"/>
  <c r="G1709" i="19"/>
  <c r="F1709" i="19"/>
  <c r="E1709" i="19"/>
  <c r="D1709" i="19"/>
  <c r="C1709" i="19"/>
  <c r="B1709" i="19"/>
  <c r="A1709" i="19"/>
  <c r="H1708" i="19"/>
  <c r="G1708" i="19"/>
  <c r="F1708" i="19"/>
  <c r="E1708" i="19"/>
  <c r="D1708" i="19"/>
  <c r="C1708" i="19"/>
  <c r="B1708" i="19"/>
  <c r="A1708" i="19"/>
  <c r="H1707" i="19"/>
  <c r="G1707" i="19"/>
  <c r="F1707" i="19"/>
  <c r="E1707" i="19"/>
  <c r="D1707" i="19"/>
  <c r="C1707" i="19"/>
  <c r="B1707" i="19"/>
  <c r="A1707" i="19"/>
  <c r="H1706" i="19"/>
  <c r="G1706" i="19"/>
  <c r="F1706" i="19"/>
  <c r="E1706" i="19"/>
  <c r="D1706" i="19"/>
  <c r="C1706" i="19"/>
  <c r="B1706" i="19"/>
  <c r="A1706" i="19"/>
  <c r="H1705" i="19"/>
  <c r="G1705" i="19"/>
  <c r="F1705" i="19"/>
  <c r="E1705" i="19"/>
  <c r="D1705" i="19"/>
  <c r="C1705" i="19"/>
  <c r="B1705" i="19"/>
  <c r="A1705" i="19"/>
  <c r="H1704" i="19"/>
  <c r="G1704" i="19"/>
  <c r="F1704" i="19"/>
  <c r="E1704" i="19"/>
  <c r="D1704" i="19"/>
  <c r="C1704" i="19"/>
  <c r="B1704" i="19"/>
  <c r="A1704" i="19"/>
  <c r="H1703" i="19"/>
  <c r="G1703" i="19"/>
  <c r="F1703" i="19"/>
  <c r="E1703" i="19"/>
  <c r="D1703" i="19"/>
  <c r="C1703" i="19"/>
  <c r="B1703" i="19"/>
  <c r="A1703" i="19"/>
  <c r="H1702" i="19"/>
  <c r="G1702" i="19"/>
  <c r="F1702" i="19"/>
  <c r="E1702" i="19"/>
  <c r="D1702" i="19"/>
  <c r="C1702" i="19"/>
  <c r="B1702" i="19"/>
  <c r="A1702" i="19"/>
  <c r="H1701" i="19"/>
  <c r="G1701" i="19"/>
  <c r="F1701" i="19"/>
  <c r="E1701" i="19"/>
  <c r="D1701" i="19"/>
  <c r="C1701" i="19"/>
  <c r="B1701" i="19"/>
  <c r="A1701" i="19"/>
  <c r="H1700" i="19"/>
  <c r="G1700" i="19"/>
  <c r="F1700" i="19"/>
  <c r="E1700" i="19"/>
  <c r="D1700" i="19"/>
  <c r="C1700" i="19"/>
  <c r="B1700" i="19"/>
  <c r="A1700" i="19"/>
  <c r="H1699" i="19"/>
  <c r="G1699" i="19"/>
  <c r="F1699" i="19"/>
  <c r="E1699" i="19"/>
  <c r="D1699" i="19"/>
  <c r="C1699" i="19"/>
  <c r="B1699" i="19"/>
  <c r="A1699" i="19"/>
  <c r="H1698" i="19"/>
  <c r="G1698" i="19"/>
  <c r="F1698" i="19"/>
  <c r="E1698" i="19"/>
  <c r="D1698" i="19"/>
  <c r="C1698" i="19"/>
  <c r="B1698" i="19"/>
  <c r="A1698" i="19"/>
  <c r="H1697" i="19"/>
  <c r="G1697" i="19"/>
  <c r="F1697" i="19"/>
  <c r="E1697" i="19"/>
  <c r="D1697" i="19"/>
  <c r="C1697" i="19"/>
  <c r="B1697" i="19"/>
  <c r="A1697" i="19"/>
  <c r="H1696" i="19"/>
  <c r="G1696" i="19"/>
  <c r="F1696" i="19"/>
  <c r="E1696" i="19"/>
  <c r="D1696" i="19"/>
  <c r="C1696" i="19"/>
  <c r="B1696" i="19"/>
  <c r="A1696" i="19"/>
  <c r="H1695" i="19"/>
  <c r="G1695" i="19"/>
  <c r="F1695" i="19"/>
  <c r="E1695" i="19"/>
  <c r="D1695" i="19"/>
  <c r="C1695" i="19"/>
  <c r="B1695" i="19"/>
  <c r="A1695" i="19"/>
  <c r="H1694" i="19"/>
  <c r="G1694" i="19"/>
  <c r="F1694" i="19"/>
  <c r="E1694" i="19"/>
  <c r="D1694" i="19"/>
  <c r="C1694" i="19"/>
  <c r="B1694" i="19"/>
  <c r="A1694" i="19"/>
  <c r="H1693" i="19"/>
  <c r="G1693" i="19"/>
  <c r="F1693" i="19"/>
  <c r="E1693" i="19"/>
  <c r="D1693" i="19"/>
  <c r="C1693" i="19"/>
  <c r="B1693" i="19"/>
  <c r="A1693" i="19"/>
  <c r="H1692" i="19"/>
  <c r="G1692" i="19"/>
  <c r="F1692" i="19"/>
  <c r="E1692" i="19"/>
  <c r="D1692" i="19"/>
  <c r="C1692" i="19"/>
  <c r="B1692" i="19"/>
  <c r="A1692" i="19"/>
  <c r="H1691" i="19"/>
  <c r="G1691" i="19"/>
  <c r="F1691" i="19"/>
  <c r="E1691" i="19"/>
  <c r="D1691" i="19"/>
  <c r="C1691" i="19"/>
  <c r="B1691" i="19"/>
  <c r="A1691" i="19"/>
  <c r="H1690" i="19"/>
  <c r="G1690" i="19"/>
  <c r="F1690" i="19"/>
  <c r="E1690" i="19"/>
  <c r="D1690" i="19"/>
  <c r="C1690" i="19"/>
  <c r="B1690" i="19"/>
  <c r="A1690" i="19"/>
  <c r="H1689" i="19"/>
  <c r="G1689" i="19"/>
  <c r="F1689" i="19"/>
  <c r="E1689" i="19"/>
  <c r="D1689" i="19"/>
  <c r="C1689" i="19"/>
  <c r="B1689" i="19"/>
  <c r="A1689" i="19"/>
  <c r="H1688" i="19"/>
  <c r="G1688" i="19"/>
  <c r="F1688" i="19"/>
  <c r="E1688" i="19"/>
  <c r="D1688" i="19"/>
  <c r="C1688" i="19"/>
  <c r="B1688" i="19"/>
  <c r="A1688" i="19"/>
  <c r="H1687" i="19"/>
  <c r="G1687" i="19"/>
  <c r="F1687" i="19"/>
  <c r="E1687" i="19"/>
  <c r="D1687" i="19"/>
  <c r="C1687" i="19"/>
  <c r="B1687" i="19"/>
  <c r="A1687" i="19"/>
  <c r="H1686" i="19"/>
  <c r="G1686" i="19"/>
  <c r="F1686" i="19"/>
  <c r="E1686" i="19"/>
  <c r="D1686" i="19"/>
  <c r="C1686" i="19"/>
  <c r="B1686" i="19"/>
  <c r="A1686" i="19"/>
  <c r="H1685" i="19"/>
  <c r="G1685" i="19"/>
  <c r="F1685" i="19"/>
  <c r="E1685" i="19"/>
  <c r="D1685" i="19"/>
  <c r="C1685" i="19"/>
  <c r="B1685" i="19"/>
  <c r="A1685" i="19"/>
  <c r="H1684" i="19"/>
  <c r="G1684" i="19"/>
  <c r="F1684" i="19"/>
  <c r="E1684" i="19"/>
  <c r="D1684" i="19"/>
  <c r="C1684" i="19"/>
  <c r="B1684" i="19"/>
  <c r="A1684" i="19"/>
  <c r="H1683" i="19"/>
  <c r="G1683" i="19"/>
  <c r="F1683" i="19"/>
  <c r="E1683" i="19"/>
  <c r="D1683" i="19"/>
  <c r="C1683" i="19"/>
  <c r="B1683" i="19"/>
  <c r="A1683" i="19"/>
  <c r="H1682" i="19"/>
  <c r="G1682" i="19"/>
  <c r="F1682" i="19"/>
  <c r="E1682" i="19"/>
  <c r="D1682" i="19"/>
  <c r="C1682" i="19"/>
  <c r="B1682" i="19"/>
  <c r="A1682" i="19"/>
  <c r="H1681" i="19"/>
  <c r="G1681" i="19"/>
  <c r="F1681" i="19"/>
  <c r="E1681" i="19"/>
  <c r="D1681" i="19"/>
  <c r="C1681" i="19"/>
  <c r="B1681" i="19"/>
  <c r="A1681" i="19"/>
  <c r="H1680" i="19"/>
  <c r="G1680" i="19"/>
  <c r="F1680" i="19"/>
  <c r="E1680" i="19"/>
  <c r="D1680" i="19"/>
  <c r="C1680" i="19"/>
  <c r="B1680" i="19"/>
  <c r="A1680" i="19"/>
  <c r="H1679" i="19"/>
  <c r="G1679" i="19"/>
  <c r="F1679" i="19"/>
  <c r="E1679" i="19"/>
  <c r="D1679" i="19"/>
  <c r="C1679" i="19"/>
  <c r="B1679" i="19"/>
  <c r="A1679" i="19"/>
  <c r="H1678" i="19"/>
  <c r="G1678" i="19"/>
  <c r="F1678" i="19"/>
  <c r="E1678" i="19"/>
  <c r="D1678" i="19"/>
  <c r="C1678" i="19"/>
  <c r="B1678" i="19"/>
  <c r="A1678" i="19"/>
  <c r="H1677" i="19"/>
  <c r="G1677" i="19"/>
  <c r="F1677" i="19"/>
  <c r="E1677" i="19"/>
  <c r="D1677" i="19"/>
  <c r="C1677" i="19"/>
  <c r="B1677" i="19"/>
  <c r="A1677" i="19"/>
  <c r="H1676" i="19"/>
  <c r="G1676" i="19"/>
  <c r="F1676" i="19"/>
  <c r="E1676" i="19"/>
  <c r="D1676" i="19"/>
  <c r="C1676" i="19"/>
  <c r="B1676" i="19"/>
  <c r="A1676" i="19"/>
  <c r="H1675" i="19"/>
  <c r="G1675" i="19"/>
  <c r="F1675" i="19"/>
  <c r="E1675" i="19"/>
  <c r="D1675" i="19"/>
  <c r="C1675" i="19"/>
  <c r="B1675" i="19"/>
  <c r="A1675" i="19"/>
  <c r="H1674" i="19"/>
  <c r="G1674" i="19"/>
  <c r="F1674" i="19"/>
  <c r="E1674" i="19"/>
  <c r="D1674" i="19"/>
  <c r="C1674" i="19"/>
  <c r="B1674" i="19"/>
  <c r="A1674" i="19"/>
  <c r="H1673" i="19"/>
  <c r="G1673" i="19"/>
  <c r="F1673" i="19"/>
  <c r="E1673" i="19"/>
  <c r="D1673" i="19"/>
  <c r="C1673" i="19"/>
  <c r="B1673" i="19"/>
  <c r="A1673" i="19"/>
  <c r="H1672" i="19"/>
  <c r="G1672" i="19"/>
  <c r="F1672" i="19"/>
  <c r="E1672" i="19"/>
  <c r="D1672" i="19"/>
  <c r="C1672" i="19"/>
  <c r="B1672" i="19"/>
  <c r="A1672" i="19"/>
  <c r="H1671" i="19"/>
  <c r="G1671" i="19"/>
  <c r="F1671" i="19"/>
  <c r="E1671" i="19"/>
  <c r="D1671" i="19"/>
  <c r="C1671" i="19"/>
  <c r="B1671" i="19"/>
  <c r="A1671" i="19"/>
  <c r="H1670" i="19"/>
  <c r="G1670" i="19"/>
  <c r="F1670" i="19"/>
  <c r="E1670" i="19"/>
  <c r="D1670" i="19"/>
  <c r="C1670" i="19"/>
  <c r="B1670" i="19"/>
  <c r="A1670" i="19"/>
  <c r="H1669" i="19"/>
  <c r="G1669" i="19"/>
  <c r="F1669" i="19"/>
  <c r="E1669" i="19"/>
  <c r="D1669" i="19"/>
  <c r="C1669" i="19"/>
  <c r="B1669" i="19"/>
  <c r="A1669" i="19"/>
  <c r="H1668" i="19"/>
  <c r="G1668" i="19"/>
  <c r="F1668" i="19"/>
  <c r="E1668" i="19"/>
  <c r="D1668" i="19"/>
  <c r="C1668" i="19"/>
  <c r="B1668" i="19"/>
  <c r="A1668" i="19"/>
  <c r="H1667" i="19"/>
  <c r="G1667" i="19"/>
  <c r="F1667" i="19"/>
  <c r="E1667" i="19"/>
  <c r="D1667" i="19"/>
  <c r="C1667" i="19"/>
  <c r="B1667" i="19"/>
  <c r="A1667" i="19"/>
  <c r="H1666" i="19"/>
  <c r="G1666" i="19"/>
  <c r="F1666" i="19"/>
  <c r="E1666" i="19"/>
  <c r="D1666" i="19"/>
  <c r="C1666" i="19"/>
  <c r="B1666" i="19"/>
  <c r="A1666" i="19"/>
  <c r="H1665" i="19"/>
  <c r="G1665" i="19"/>
  <c r="F1665" i="19"/>
  <c r="E1665" i="19"/>
  <c r="D1665" i="19"/>
  <c r="C1665" i="19"/>
  <c r="B1665" i="19"/>
  <c r="A1665" i="19"/>
  <c r="H1664" i="19"/>
  <c r="G1664" i="19"/>
  <c r="F1664" i="19"/>
  <c r="E1664" i="19"/>
  <c r="D1664" i="19"/>
  <c r="C1664" i="19"/>
  <c r="B1664" i="19"/>
  <c r="A1664" i="19"/>
  <c r="H1663" i="19"/>
  <c r="G1663" i="19"/>
  <c r="F1663" i="19"/>
  <c r="E1663" i="19"/>
  <c r="D1663" i="19"/>
  <c r="C1663" i="19"/>
  <c r="B1663" i="19"/>
  <c r="A1663" i="19"/>
  <c r="H1662" i="19"/>
  <c r="G1662" i="19"/>
  <c r="F1662" i="19"/>
  <c r="E1662" i="19"/>
  <c r="D1662" i="19"/>
  <c r="C1662" i="19"/>
  <c r="B1662" i="19"/>
  <c r="A1662" i="19"/>
  <c r="H1661" i="19"/>
  <c r="G1661" i="19"/>
  <c r="F1661" i="19"/>
  <c r="E1661" i="19"/>
  <c r="D1661" i="19"/>
  <c r="C1661" i="19"/>
  <c r="B1661" i="19"/>
  <c r="A1661" i="19"/>
  <c r="H1660" i="19"/>
  <c r="G1660" i="19"/>
  <c r="F1660" i="19"/>
  <c r="E1660" i="19"/>
  <c r="D1660" i="19"/>
  <c r="C1660" i="19"/>
  <c r="B1660" i="19"/>
  <c r="A1660" i="19"/>
  <c r="H1659" i="19"/>
  <c r="G1659" i="19"/>
  <c r="F1659" i="19"/>
  <c r="E1659" i="19"/>
  <c r="D1659" i="19"/>
  <c r="C1659" i="19"/>
  <c r="B1659" i="19"/>
  <c r="A1659" i="19"/>
  <c r="H1658" i="19"/>
  <c r="G1658" i="19"/>
  <c r="F1658" i="19"/>
  <c r="E1658" i="19"/>
  <c r="D1658" i="19"/>
  <c r="C1658" i="19"/>
  <c r="B1658" i="19"/>
  <c r="A1658" i="19"/>
  <c r="H1657" i="19"/>
  <c r="G1657" i="19"/>
  <c r="F1657" i="19"/>
  <c r="E1657" i="19"/>
  <c r="D1657" i="19"/>
  <c r="C1657" i="19"/>
  <c r="B1657" i="19"/>
  <c r="A1657" i="19"/>
  <c r="H1656" i="19"/>
  <c r="G1656" i="19"/>
  <c r="F1656" i="19"/>
  <c r="E1656" i="19"/>
  <c r="D1656" i="19"/>
  <c r="C1656" i="19"/>
  <c r="B1656" i="19"/>
  <c r="A1656" i="19"/>
  <c r="H1655" i="19"/>
  <c r="G1655" i="19"/>
  <c r="F1655" i="19"/>
  <c r="E1655" i="19"/>
  <c r="D1655" i="19"/>
  <c r="C1655" i="19"/>
  <c r="B1655" i="19"/>
  <c r="A1655" i="19"/>
  <c r="H1654" i="19"/>
  <c r="G1654" i="19"/>
  <c r="F1654" i="19"/>
  <c r="E1654" i="19"/>
  <c r="D1654" i="19"/>
  <c r="C1654" i="19"/>
  <c r="B1654" i="19"/>
  <c r="A1654" i="19"/>
  <c r="H1653" i="19"/>
  <c r="G1653" i="19"/>
  <c r="F1653" i="19"/>
  <c r="E1653" i="19"/>
  <c r="D1653" i="19"/>
  <c r="C1653" i="19"/>
  <c r="B1653" i="19"/>
  <c r="A1653" i="19"/>
  <c r="H1652" i="19"/>
  <c r="G1652" i="19"/>
  <c r="F1652" i="19"/>
  <c r="E1652" i="19"/>
  <c r="D1652" i="19"/>
  <c r="C1652" i="19"/>
  <c r="B1652" i="19"/>
  <c r="A1652" i="19"/>
  <c r="H1651" i="19"/>
  <c r="G1651" i="19"/>
  <c r="F1651" i="19"/>
  <c r="E1651" i="19"/>
  <c r="D1651" i="19"/>
  <c r="C1651" i="19"/>
  <c r="B1651" i="19"/>
  <c r="A1651" i="19"/>
  <c r="H1650" i="19"/>
  <c r="G1650" i="19"/>
  <c r="F1650" i="19"/>
  <c r="E1650" i="19"/>
  <c r="D1650" i="19"/>
  <c r="C1650" i="19"/>
  <c r="B1650" i="19"/>
  <c r="A1650" i="19"/>
  <c r="H1649" i="19"/>
  <c r="G1649" i="19"/>
  <c r="F1649" i="19"/>
  <c r="E1649" i="19"/>
  <c r="D1649" i="19"/>
  <c r="C1649" i="19"/>
  <c r="B1649" i="19"/>
  <c r="A1649" i="19"/>
  <c r="H1648" i="19"/>
  <c r="G1648" i="19"/>
  <c r="F1648" i="19"/>
  <c r="E1648" i="19"/>
  <c r="D1648" i="19"/>
  <c r="C1648" i="19"/>
  <c r="B1648" i="19"/>
  <c r="A1648" i="19"/>
  <c r="H1647" i="19"/>
  <c r="G1647" i="19"/>
  <c r="F1647" i="19"/>
  <c r="E1647" i="19"/>
  <c r="D1647" i="19"/>
  <c r="C1647" i="19"/>
  <c r="B1647" i="19"/>
  <c r="A1647" i="19"/>
  <c r="H1646" i="19"/>
  <c r="G1646" i="19"/>
  <c r="F1646" i="19"/>
  <c r="E1646" i="19"/>
  <c r="D1646" i="19"/>
  <c r="C1646" i="19"/>
  <c r="B1646" i="19"/>
  <c r="A1646" i="19"/>
  <c r="H1645" i="19"/>
  <c r="G1645" i="19"/>
  <c r="F1645" i="19"/>
  <c r="E1645" i="19"/>
  <c r="D1645" i="19"/>
  <c r="C1645" i="19"/>
  <c r="B1645" i="19"/>
  <c r="A1645" i="19"/>
  <c r="H1644" i="19"/>
  <c r="G1644" i="19"/>
  <c r="F1644" i="19"/>
  <c r="E1644" i="19"/>
  <c r="D1644" i="19"/>
  <c r="C1644" i="19"/>
  <c r="B1644" i="19"/>
  <c r="A1644" i="19"/>
  <c r="H1643" i="19"/>
  <c r="G1643" i="19"/>
  <c r="F1643" i="19"/>
  <c r="E1643" i="19"/>
  <c r="D1643" i="19"/>
  <c r="C1643" i="19"/>
  <c r="B1643" i="19"/>
  <c r="A1643" i="19"/>
  <c r="H1642" i="19"/>
  <c r="G1642" i="19"/>
  <c r="F1642" i="19"/>
  <c r="E1642" i="19"/>
  <c r="D1642" i="19"/>
  <c r="C1642" i="19"/>
  <c r="B1642" i="19"/>
  <c r="A1642" i="19"/>
  <c r="H1641" i="19"/>
  <c r="G1641" i="19"/>
  <c r="F1641" i="19"/>
  <c r="E1641" i="19"/>
  <c r="D1641" i="19"/>
  <c r="C1641" i="19"/>
  <c r="B1641" i="19"/>
  <c r="A1641" i="19"/>
  <c r="H1640" i="19"/>
  <c r="G1640" i="19"/>
  <c r="F1640" i="19"/>
  <c r="E1640" i="19"/>
  <c r="D1640" i="19"/>
  <c r="C1640" i="19"/>
  <c r="B1640" i="19"/>
  <c r="A1640" i="19"/>
  <c r="H1639" i="19"/>
  <c r="G1639" i="19"/>
  <c r="F1639" i="19"/>
  <c r="E1639" i="19"/>
  <c r="D1639" i="19"/>
  <c r="C1639" i="19"/>
  <c r="B1639" i="19"/>
  <c r="A1639" i="19"/>
  <c r="H1638" i="19"/>
  <c r="G1638" i="19"/>
  <c r="F1638" i="19"/>
  <c r="E1638" i="19"/>
  <c r="D1638" i="19"/>
  <c r="C1638" i="19"/>
  <c r="B1638" i="19"/>
  <c r="A1638" i="19"/>
  <c r="H1637" i="19"/>
  <c r="G1637" i="19"/>
  <c r="F1637" i="19"/>
  <c r="E1637" i="19"/>
  <c r="D1637" i="19"/>
  <c r="C1637" i="19"/>
  <c r="B1637" i="19"/>
  <c r="A1637" i="19"/>
  <c r="H1636" i="19"/>
  <c r="G1636" i="19"/>
  <c r="F1636" i="19"/>
  <c r="E1636" i="19"/>
  <c r="D1636" i="19"/>
  <c r="C1636" i="19"/>
  <c r="B1636" i="19"/>
  <c r="A1636" i="19"/>
  <c r="H1635" i="19"/>
  <c r="G1635" i="19"/>
  <c r="F1635" i="19"/>
  <c r="E1635" i="19"/>
  <c r="D1635" i="19"/>
  <c r="C1635" i="19"/>
  <c r="B1635" i="19"/>
  <c r="A1635" i="19"/>
  <c r="H1634" i="19"/>
  <c r="G1634" i="19"/>
  <c r="F1634" i="19"/>
  <c r="E1634" i="19"/>
  <c r="D1634" i="19"/>
  <c r="C1634" i="19"/>
  <c r="B1634" i="19"/>
  <c r="A1634" i="19"/>
  <c r="H1633" i="19"/>
  <c r="G1633" i="19"/>
  <c r="F1633" i="19"/>
  <c r="E1633" i="19"/>
  <c r="D1633" i="19"/>
  <c r="C1633" i="19"/>
  <c r="B1633" i="19"/>
  <c r="A1633" i="19"/>
  <c r="H1632" i="19"/>
  <c r="G1632" i="19"/>
  <c r="F1632" i="19"/>
  <c r="E1632" i="19"/>
  <c r="D1632" i="19"/>
  <c r="C1632" i="19"/>
  <c r="B1632" i="19"/>
  <c r="A1632" i="19"/>
  <c r="H1631" i="19"/>
  <c r="G1631" i="19"/>
  <c r="F1631" i="19"/>
  <c r="E1631" i="19"/>
  <c r="D1631" i="19"/>
  <c r="C1631" i="19"/>
  <c r="B1631" i="19"/>
  <c r="A1631" i="19"/>
  <c r="H1630" i="19"/>
  <c r="G1630" i="19"/>
  <c r="F1630" i="19"/>
  <c r="E1630" i="19"/>
  <c r="D1630" i="19"/>
  <c r="C1630" i="19"/>
  <c r="B1630" i="19"/>
  <c r="A1630" i="19"/>
  <c r="H1629" i="19"/>
  <c r="G1629" i="19"/>
  <c r="F1629" i="19"/>
  <c r="E1629" i="19"/>
  <c r="D1629" i="19"/>
  <c r="C1629" i="19"/>
  <c r="B1629" i="19"/>
  <c r="A1629" i="19"/>
  <c r="H1628" i="19"/>
  <c r="G1628" i="19"/>
  <c r="F1628" i="19"/>
  <c r="E1628" i="19"/>
  <c r="D1628" i="19"/>
  <c r="C1628" i="19"/>
  <c r="B1628" i="19"/>
  <c r="A1628" i="19"/>
  <c r="H1627" i="19"/>
  <c r="G1627" i="19"/>
  <c r="F1627" i="19"/>
  <c r="E1627" i="19"/>
  <c r="D1627" i="19"/>
  <c r="C1627" i="19"/>
  <c r="B1627" i="19"/>
  <c r="A1627" i="19"/>
  <c r="H1626" i="19"/>
  <c r="G1626" i="19"/>
  <c r="F1626" i="19"/>
  <c r="E1626" i="19"/>
  <c r="D1626" i="19"/>
  <c r="C1626" i="19"/>
  <c r="B1626" i="19"/>
  <c r="A1626" i="19"/>
  <c r="H1625" i="19"/>
  <c r="G1625" i="19"/>
  <c r="F1625" i="19"/>
  <c r="E1625" i="19"/>
  <c r="D1625" i="19"/>
  <c r="C1625" i="19"/>
  <c r="B1625" i="19"/>
  <c r="A1625" i="19"/>
  <c r="H1624" i="19"/>
  <c r="G1624" i="19"/>
  <c r="F1624" i="19"/>
  <c r="E1624" i="19"/>
  <c r="D1624" i="19"/>
  <c r="C1624" i="19"/>
  <c r="B1624" i="19"/>
  <c r="A1624" i="19"/>
  <c r="H1623" i="19"/>
  <c r="G1623" i="19"/>
  <c r="F1623" i="19"/>
  <c r="E1623" i="19"/>
  <c r="D1623" i="19"/>
  <c r="C1623" i="19"/>
  <c r="B1623" i="19"/>
  <c r="A1623" i="19"/>
  <c r="H1622" i="19"/>
  <c r="G1622" i="19"/>
  <c r="F1622" i="19"/>
  <c r="E1622" i="19"/>
  <c r="D1622" i="19"/>
  <c r="C1622" i="19"/>
  <c r="B1622" i="19"/>
  <c r="A1622" i="19"/>
  <c r="H1621" i="19"/>
  <c r="G1621" i="19"/>
  <c r="F1621" i="19"/>
  <c r="E1621" i="19"/>
  <c r="D1621" i="19"/>
  <c r="C1621" i="19"/>
  <c r="B1621" i="19"/>
  <c r="A1621" i="19"/>
  <c r="H1620" i="19"/>
  <c r="G1620" i="19"/>
  <c r="F1620" i="19"/>
  <c r="E1620" i="19"/>
  <c r="D1620" i="19"/>
  <c r="C1620" i="19"/>
  <c r="B1620" i="19"/>
  <c r="A1620" i="19"/>
  <c r="H1619" i="19"/>
  <c r="G1619" i="19"/>
  <c r="F1619" i="19"/>
  <c r="E1619" i="19"/>
  <c r="D1619" i="19"/>
  <c r="C1619" i="19"/>
  <c r="B1619" i="19"/>
  <c r="A1619" i="19"/>
  <c r="H1618" i="19"/>
  <c r="G1618" i="19"/>
  <c r="F1618" i="19"/>
  <c r="E1618" i="19"/>
  <c r="D1618" i="19"/>
  <c r="C1618" i="19"/>
  <c r="B1618" i="19"/>
  <c r="A1618" i="19"/>
  <c r="H1617" i="19"/>
  <c r="G1617" i="19"/>
  <c r="F1617" i="19"/>
  <c r="E1617" i="19"/>
  <c r="D1617" i="19"/>
  <c r="C1617" i="19"/>
  <c r="B1617" i="19"/>
  <c r="A1617" i="19"/>
  <c r="H1616" i="19"/>
  <c r="G1616" i="19"/>
  <c r="F1616" i="19"/>
  <c r="E1616" i="19"/>
  <c r="D1616" i="19"/>
  <c r="C1616" i="19"/>
  <c r="B1616" i="19"/>
  <c r="A1616" i="19"/>
  <c r="H1615" i="19"/>
  <c r="G1615" i="19"/>
  <c r="F1615" i="19"/>
  <c r="E1615" i="19"/>
  <c r="D1615" i="19"/>
  <c r="C1615" i="19"/>
  <c r="B1615" i="19"/>
  <c r="A1615" i="19"/>
  <c r="H1614" i="19"/>
  <c r="G1614" i="19"/>
  <c r="F1614" i="19"/>
  <c r="E1614" i="19"/>
  <c r="D1614" i="19"/>
  <c r="C1614" i="19"/>
  <c r="B1614" i="19"/>
  <c r="A1614" i="19"/>
  <c r="H1613" i="19"/>
  <c r="G1613" i="19"/>
  <c r="F1613" i="19"/>
  <c r="E1613" i="19"/>
  <c r="D1613" i="19"/>
  <c r="C1613" i="19"/>
  <c r="B1613" i="19"/>
  <c r="A1613" i="19"/>
  <c r="H1612" i="19"/>
  <c r="G1612" i="19"/>
  <c r="F1612" i="19"/>
  <c r="E1612" i="19"/>
  <c r="D1612" i="19"/>
  <c r="C1612" i="19"/>
  <c r="B1612" i="19"/>
  <c r="A1612" i="19"/>
  <c r="H1611" i="19"/>
  <c r="G1611" i="19"/>
  <c r="F1611" i="19"/>
  <c r="E1611" i="19"/>
  <c r="D1611" i="19"/>
  <c r="C1611" i="19"/>
  <c r="B1611" i="19"/>
  <c r="A1611" i="19"/>
  <c r="H1610" i="19"/>
  <c r="G1610" i="19"/>
  <c r="F1610" i="19"/>
  <c r="E1610" i="19"/>
  <c r="D1610" i="19"/>
  <c r="C1610" i="19"/>
  <c r="B1610" i="19"/>
  <c r="A1610" i="19"/>
  <c r="H1609" i="19"/>
  <c r="G1609" i="19"/>
  <c r="F1609" i="19"/>
  <c r="E1609" i="19"/>
  <c r="D1609" i="19"/>
  <c r="C1609" i="19"/>
  <c r="B1609" i="19"/>
  <c r="A1609" i="19"/>
  <c r="H1608" i="19"/>
  <c r="G1608" i="19"/>
  <c r="F1608" i="19"/>
  <c r="E1608" i="19"/>
  <c r="D1608" i="19"/>
  <c r="C1608" i="19"/>
  <c r="B1608" i="19"/>
  <c r="A1608" i="19"/>
  <c r="H1607" i="19"/>
  <c r="G1607" i="19"/>
  <c r="F1607" i="19"/>
  <c r="E1607" i="19"/>
  <c r="D1607" i="19"/>
  <c r="C1607" i="19"/>
  <c r="B1607" i="19"/>
  <c r="A1607" i="19"/>
  <c r="H1606" i="19"/>
  <c r="G1606" i="19"/>
  <c r="F1606" i="19"/>
  <c r="E1606" i="19"/>
  <c r="D1606" i="19"/>
  <c r="C1606" i="19"/>
  <c r="B1606" i="19"/>
  <c r="A1606" i="19"/>
  <c r="H1605" i="19"/>
  <c r="G1605" i="19"/>
  <c r="F1605" i="19"/>
  <c r="E1605" i="19"/>
  <c r="D1605" i="19"/>
  <c r="C1605" i="19"/>
  <c r="B1605" i="19"/>
  <c r="A1605" i="19"/>
  <c r="H1604" i="19"/>
  <c r="G1604" i="19"/>
  <c r="F1604" i="19"/>
  <c r="E1604" i="19"/>
  <c r="D1604" i="19"/>
  <c r="C1604" i="19"/>
  <c r="B1604" i="19"/>
  <c r="A1604" i="19"/>
  <c r="H1603" i="19"/>
  <c r="G1603" i="19"/>
  <c r="F1603" i="19"/>
  <c r="E1603" i="19"/>
  <c r="D1603" i="19"/>
  <c r="C1603" i="19"/>
  <c r="B1603" i="19"/>
  <c r="A1603" i="19"/>
  <c r="H1602" i="19"/>
  <c r="G1602" i="19"/>
  <c r="F1602" i="19"/>
  <c r="E1602" i="19"/>
  <c r="D1602" i="19"/>
  <c r="C1602" i="19"/>
  <c r="B1602" i="19"/>
  <c r="A1602" i="19"/>
  <c r="H1601" i="19"/>
  <c r="G1601" i="19"/>
  <c r="F1601" i="19"/>
  <c r="E1601" i="19"/>
  <c r="D1601" i="19"/>
  <c r="C1601" i="19"/>
  <c r="B1601" i="19"/>
  <c r="A1601" i="19"/>
  <c r="H1600" i="19"/>
  <c r="G1600" i="19"/>
  <c r="F1600" i="19"/>
  <c r="E1600" i="19"/>
  <c r="D1600" i="19"/>
  <c r="C1600" i="19"/>
  <c r="B1600" i="19"/>
  <c r="A1600" i="19"/>
  <c r="H1599" i="19"/>
  <c r="G1599" i="19"/>
  <c r="F1599" i="19"/>
  <c r="E1599" i="19"/>
  <c r="D1599" i="19"/>
  <c r="C1599" i="19"/>
  <c r="B1599" i="19"/>
  <c r="A1599" i="19"/>
  <c r="H1598" i="19"/>
  <c r="G1598" i="19"/>
  <c r="F1598" i="19"/>
  <c r="E1598" i="19"/>
  <c r="D1598" i="19"/>
  <c r="C1598" i="19"/>
  <c r="B1598" i="19"/>
  <c r="A1598" i="19"/>
  <c r="H1597" i="19"/>
  <c r="G1597" i="19"/>
  <c r="F1597" i="19"/>
  <c r="E1597" i="19"/>
  <c r="D1597" i="19"/>
  <c r="C1597" i="19"/>
  <c r="B1597" i="19"/>
  <c r="A1597" i="19"/>
  <c r="H1596" i="19"/>
  <c r="G1596" i="19"/>
  <c r="F1596" i="19"/>
  <c r="E1596" i="19"/>
  <c r="D1596" i="19"/>
  <c r="C1596" i="19"/>
  <c r="B1596" i="19"/>
  <c r="A1596" i="19"/>
  <c r="H1595" i="19"/>
  <c r="G1595" i="19"/>
  <c r="F1595" i="19"/>
  <c r="E1595" i="19"/>
  <c r="D1595" i="19"/>
  <c r="C1595" i="19"/>
  <c r="B1595" i="19"/>
  <c r="A1595" i="19"/>
  <c r="H1594" i="19"/>
  <c r="G1594" i="19"/>
  <c r="F1594" i="19"/>
  <c r="E1594" i="19"/>
  <c r="D1594" i="19"/>
  <c r="C1594" i="19"/>
  <c r="B1594" i="19"/>
  <c r="A1594" i="19"/>
  <c r="H1593" i="19"/>
  <c r="G1593" i="19"/>
  <c r="F1593" i="19"/>
  <c r="E1593" i="19"/>
  <c r="D1593" i="19"/>
  <c r="C1593" i="19"/>
  <c r="B1593" i="19"/>
  <c r="A1593" i="19"/>
  <c r="H1592" i="19"/>
  <c r="G1592" i="19"/>
  <c r="F1592" i="19"/>
  <c r="E1592" i="19"/>
  <c r="D1592" i="19"/>
  <c r="C1592" i="19"/>
  <c r="B1592" i="19"/>
  <c r="A1592" i="19"/>
  <c r="H1591" i="19"/>
  <c r="G1591" i="19"/>
  <c r="F1591" i="19"/>
  <c r="E1591" i="19"/>
  <c r="D1591" i="19"/>
  <c r="C1591" i="19"/>
  <c r="B1591" i="19"/>
  <c r="A1591" i="19"/>
  <c r="H1590" i="19"/>
  <c r="G1590" i="19"/>
  <c r="F1590" i="19"/>
  <c r="E1590" i="19"/>
  <c r="D1590" i="19"/>
  <c r="C1590" i="19"/>
  <c r="B1590" i="19"/>
  <c r="A1590" i="19"/>
  <c r="H1589" i="19"/>
  <c r="G1589" i="19"/>
  <c r="F1589" i="19"/>
  <c r="E1589" i="19"/>
  <c r="D1589" i="19"/>
  <c r="C1589" i="19"/>
  <c r="B1589" i="19"/>
  <c r="A1589" i="19"/>
  <c r="H1588" i="19"/>
  <c r="G1588" i="19"/>
  <c r="F1588" i="19"/>
  <c r="E1588" i="19"/>
  <c r="D1588" i="19"/>
  <c r="C1588" i="19"/>
  <c r="B1588" i="19"/>
  <c r="A1588" i="19"/>
  <c r="H1587" i="19"/>
  <c r="G1587" i="19"/>
  <c r="F1587" i="19"/>
  <c r="E1587" i="19"/>
  <c r="D1587" i="19"/>
  <c r="C1587" i="19"/>
  <c r="B1587" i="19"/>
  <c r="A1587" i="19"/>
  <c r="H1586" i="19"/>
  <c r="G1586" i="19"/>
  <c r="F1586" i="19"/>
  <c r="E1586" i="19"/>
  <c r="D1586" i="19"/>
  <c r="C1586" i="19"/>
  <c r="B1586" i="19"/>
  <c r="A1586" i="19"/>
  <c r="H1585" i="19"/>
  <c r="G1585" i="19"/>
  <c r="F1585" i="19"/>
  <c r="E1585" i="19"/>
  <c r="D1585" i="19"/>
  <c r="C1585" i="19"/>
  <c r="B1585" i="19"/>
  <c r="A1585" i="19"/>
  <c r="H1584" i="19"/>
  <c r="G1584" i="19"/>
  <c r="F1584" i="19"/>
  <c r="E1584" i="19"/>
  <c r="D1584" i="19"/>
  <c r="C1584" i="19"/>
  <c r="B1584" i="19"/>
  <c r="A1584" i="19"/>
  <c r="H1583" i="19"/>
  <c r="G1583" i="19"/>
  <c r="F1583" i="19"/>
  <c r="E1583" i="19"/>
  <c r="D1583" i="19"/>
  <c r="C1583" i="19"/>
  <c r="B1583" i="19"/>
  <c r="A1583" i="19"/>
  <c r="H1582" i="19"/>
  <c r="G1582" i="19"/>
  <c r="F1582" i="19"/>
  <c r="E1582" i="19"/>
  <c r="D1582" i="19"/>
  <c r="C1582" i="19"/>
  <c r="B1582" i="19"/>
  <c r="A1582" i="19"/>
  <c r="H1581" i="19"/>
  <c r="G1581" i="19"/>
  <c r="F1581" i="19"/>
  <c r="E1581" i="19"/>
  <c r="D1581" i="19"/>
  <c r="C1581" i="19"/>
  <c r="B1581" i="19"/>
  <c r="A1581" i="19"/>
  <c r="H1580" i="19"/>
  <c r="G1580" i="19"/>
  <c r="F1580" i="19"/>
  <c r="E1580" i="19"/>
  <c r="D1580" i="19"/>
  <c r="C1580" i="19"/>
  <c r="B1580" i="19"/>
  <c r="A1580" i="19"/>
  <c r="H1579" i="19"/>
  <c r="G1579" i="19"/>
  <c r="F1579" i="19"/>
  <c r="E1579" i="19"/>
  <c r="D1579" i="19"/>
  <c r="C1579" i="19"/>
  <c r="B1579" i="19"/>
  <c r="A1579" i="19"/>
  <c r="H1578" i="19"/>
  <c r="G1578" i="19"/>
  <c r="F1578" i="19"/>
  <c r="E1578" i="19"/>
  <c r="D1578" i="19"/>
  <c r="C1578" i="19"/>
  <c r="B1578" i="19"/>
  <c r="A1578" i="19"/>
  <c r="H1577" i="19"/>
  <c r="G1577" i="19"/>
  <c r="F1577" i="19"/>
  <c r="E1577" i="19"/>
  <c r="D1577" i="19"/>
  <c r="C1577" i="19"/>
  <c r="B1577" i="19"/>
  <c r="A1577" i="19"/>
  <c r="H1576" i="19"/>
  <c r="G1576" i="19"/>
  <c r="F1576" i="19"/>
  <c r="E1576" i="19"/>
  <c r="D1576" i="19"/>
  <c r="C1576" i="19"/>
  <c r="B1576" i="19"/>
  <c r="A1576" i="19"/>
  <c r="H1575" i="19"/>
  <c r="G1575" i="19"/>
  <c r="F1575" i="19"/>
  <c r="E1575" i="19"/>
  <c r="D1575" i="19"/>
  <c r="C1575" i="19"/>
  <c r="B1575" i="19"/>
  <c r="A1575" i="19"/>
  <c r="H1574" i="19"/>
  <c r="G1574" i="19"/>
  <c r="F1574" i="19"/>
  <c r="E1574" i="19"/>
  <c r="D1574" i="19"/>
  <c r="C1574" i="19"/>
  <c r="B1574" i="19"/>
  <c r="A1574" i="19"/>
  <c r="H1573" i="19"/>
  <c r="G1573" i="19"/>
  <c r="F1573" i="19"/>
  <c r="E1573" i="19"/>
  <c r="D1573" i="19"/>
  <c r="C1573" i="19"/>
  <c r="B1573" i="19"/>
  <c r="A1573" i="19"/>
  <c r="H1572" i="19"/>
  <c r="G1572" i="19"/>
  <c r="F1572" i="19"/>
  <c r="E1572" i="19"/>
  <c r="D1572" i="19"/>
  <c r="C1572" i="19"/>
  <c r="B1572" i="19"/>
  <c r="A1572" i="19"/>
  <c r="H1571" i="19"/>
  <c r="G1571" i="19"/>
  <c r="F1571" i="19"/>
  <c r="E1571" i="19"/>
  <c r="D1571" i="19"/>
  <c r="C1571" i="19"/>
  <c r="B1571" i="19"/>
  <c r="A1571" i="19"/>
  <c r="H1570" i="19"/>
  <c r="G1570" i="19"/>
  <c r="F1570" i="19"/>
  <c r="E1570" i="19"/>
  <c r="D1570" i="19"/>
  <c r="C1570" i="19"/>
  <c r="B1570" i="19"/>
  <c r="A1570" i="19"/>
  <c r="H1569" i="19"/>
  <c r="G1569" i="19"/>
  <c r="F1569" i="19"/>
  <c r="E1569" i="19"/>
  <c r="D1569" i="19"/>
  <c r="C1569" i="19"/>
  <c r="B1569" i="19"/>
  <c r="A1569" i="19"/>
  <c r="H1568" i="19"/>
  <c r="G1568" i="19"/>
  <c r="F1568" i="19"/>
  <c r="E1568" i="19"/>
  <c r="D1568" i="19"/>
  <c r="C1568" i="19"/>
  <c r="B1568" i="19"/>
  <c r="A1568" i="19"/>
  <c r="H1567" i="19"/>
  <c r="G1567" i="19"/>
  <c r="F1567" i="19"/>
  <c r="E1567" i="19"/>
  <c r="D1567" i="19"/>
  <c r="C1567" i="19"/>
  <c r="B1567" i="19"/>
  <c r="A1567" i="19"/>
  <c r="H1566" i="19"/>
  <c r="G1566" i="19"/>
  <c r="F1566" i="19"/>
  <c r="E1566" i="19"/>
  <c r="D1566" i="19"/>
  <c r="C1566" i="19"/>
  <c r="B1566" i="19"/>
  <c r="A1566" i="19"/>
  <c r="H1565" i="19"/>
  <c r="G1565" i="19"/>
  <c r="F1565" i="19"/>
  <c r="E1565" i="19"/>
  <c r="D1565" i="19"/>
  <c r="C1565" i="19"/>
  <c r="B1565" i="19"/>
  <c r="A1565" i="19"/>
  <c r="H1564" i="19"/>
  <c r="G1564" i="19"/>
  <c r="F1564" i="19"/>
  <c r="E1564" i="19"/>
  <c r="D1564" i="19"/>
  <c r="C1564" i="19"/>
  <c r="B1564" i="19"/>
  <c r="A1564" i="19"/>
  <c r="H1563" i="19"/>
  <c r="G1563" i="19"/>
  <c r="F1563" i="19"/>
  <c r="E1563" i="19"/>
  <c r="D1563" i="19"/>
  <c r="C1563" i="19"/>
  <c r="B1563" i="19"/>
  <c r="A1563" i="19"/>
  <c r="H1562" i="19"/>
  <c r="G1562" i="19"/>
  <c r="F1562" i="19"/>
  <c r="E1562" i="19"/>
  <c r="D1562" i="19"/>
  <c r="C1562" i="19"/>
  <c r="B1562" i="19"/>
  <c r="A1562" i="19"/>
  <c r="H1561" i="19"/>
  <c r="G1561" i="19"/>
  <c r="F1561" i="19"/>
  <c r="E1561" i="19"/>
  <c r="D1561" i="19"/>
  <c r="C1561" i="19"/>
  <c r="B1561" i="19"/>
  <c r="A1561" i="19"/>
  <c r="H1560" i="19"/>
  <c r="G1560" i="19"/>
  <c r="F1560" i="19"/>
  <c r="E1560" i="19"/>
  <c r="D1560" i="19"/>
  <c r="C1560" i="19"/>
  <c r="B1560" i="19"/>
  <c r="A1560" i="19"/>
  <c r="H1559" i="19"/>
  <c r="G1559" i="19"/>
  <c r="F1559" i="19"/>
  <c r="E1559" i="19"/>
  <c r="D1559" i="19"/>
  <c r="C1559" i="19"/>
  <c r="B1559" i="19"/>
  <c r="A1559" i="19"/>
  <c r="H1558" i="19"/>
  <c r="G1558" i="19"/>
  <c r="F1558" i="19"/>
  <c r="E1558" i="19"/>
  <c r="D1558" i="19"/>
  <c r="C1558" i="19"/>
  <c r="B1558" i="19"/>
  <c r="A1558" i="19"/>
  <c r="H1557" i="19"/>
  <c r="G1557" i="19"/>
  <c r="F1557" i="19"/>
  <c r="E1557" i="19"/>
  <c r="D1557" i="19"/>
  <c r="C1557" i="19"/>
  <c r="B1557" i="19"/>
  <c r="A1557" i="19"/>
  <c r="H1556" i="19"/>
  <c r="G1556" i="19"/>
  <c r="F1556" i="19"/>
  <c r="E1556" i="19"/>
  <c r="D1556" i="19"/>
  <c r="C1556" i="19"/>
  <c r="B1556" i="19"/>
  <c r="A1556" i="19"/>
  <c r="H1555" i="19"/>
  <c r="G1555" i="19"/>
  <c r="F1555" i="19"/>
  <c r="E1555" i="19"/>
  <c r="D1555" i="19"/>
  <c r="C1555" i="19"/>
  <c r="B1555" i="19"/>
  <c r="A1555" i="19"/>
  <c r="H1554" i="19"/>
  <c r="G1554" i="19"/>
  <c r="F1554" i="19"/>
  <c r="E1554" i="19"/>
  <c r="D1554" i="19"/>
  <c r="C1554" i="19"/>
  <c r="B1554" i="19"/>
  <c r="A1554" i="19"/>
  <c r="H1553" i="19"/>
  <c r="G1553" i="19"/>
  <c r="F1553" i="19"/>
  <c r="E1553" i="19"/>
  <c r="D1553" i="19"/>
  <c r="C1553" i="19"/>
  <c r="B1553" i="19"/>
  <c r="A1553" i="19"/>
  <c r="H1552" i="19"/>
  <c r="G1552" i="19"/>
  <c r="F1552" i="19"/>
  <c r="E1552" i="19"/>
  <c r="D1552" i="19"/>
  <c r="C1552" i="19"/>
  <c r="B1552" i="19"/>
  <c r="A1552" i="19"/>
  <c r="H1551" i="19"/>
  <c r="G1551" i="19"/>
  <c r="F1551" i="19"/>
  <c r="E1551" i="19"/>
  <c r="D1551" i="19"/>
  <c r="C1551" i="19"/>
  <c r="B1551" i="19"/>
  <c r="A1551" i="19"/>
  <c r="H1550" i="19"/>
  <c r="G1550" i="19"/>
  <c r="F1550" i="19"/>
  <c r="E1550" i="19"/>
  <c r="D1550" i="19"/>
  <c r="C1550" i="19"/>
  <c r="B1550" i="19"/>
  <c r="A1550" i="19"/>
  <c r="H1549" i="19"/>
  <c r="G1549" i="19"/>
  <c r="F1549" i="19"/>
  <c r="E1549" i="19"/>
  <c r="D1549" i="19"/>
  <c r="C1549" i="19"/>
  <c r="B1549" i="19"/>
  <c r="A1549" i="19"/>
  <c r="H1548" i="19"/>
  <c r="G1548" i="19"/>
  <c r="F1548" i="19"/>
  <c r="E1548" i="19"/>
  <c r="D1548" i="19"/>
  <c r="C1548" i="19"/>
  <c r="B1548" i="19"/>
  <c r="A1548" i="19"/>
  <c r="H1547" i="19"/>
  <c r="G1547" i="19"/>
  <c r="F1547" i="19"/>
  <c r="E1547" i="19"/>
  <c r="D1547" i="19"/>
  <c r="C1547" i="19"/>
  <c r="B1547" i="19"/>
  <c r="A1547" i="19"/>
  <c r="H1546" i="19"/>
  <c r="G1546" i="19"/>
  <c r="F1546" i="19"/>
  <c r="E1546" i="19"/>
  <c r="D1546" i="19"/>
  <c r="C1546" i="19"/>
  <c r="B1546" i="19"/>
  <c r="A1546" i="19"/>
  <c r="H1545" i="19"/>
  <c r="G1545" i="19"/>
  <c r="F1545" i="19"/>
  <c r="E1545" i="19"/>
  <c r="D1545" i="19"/>
  <c r="C1545" i="19"/>
  <c r="B1545" i="19"/>
  <c r="A1545" i="19"/>
  <c r="H1544" i="19"/>
  <c r="G1544" i="19"/>
  <c r="F1544" i="19"/>
  <c r="E1544" i="19"/>
  <c r="D1544" i="19"/>
  <c r="C1544" i="19"/>
  <c r="B1544" i="19"/>
  <c r="A1544" i="19"/>
  <c r="H1543" i="19"/>
  <c r="G1543" i="19"/>
  <c r="F1543" i="19"/>
  <c r="E1543" i="19"/>
  <c r="D1543" i="19"/>
  <c r="C1543" i="19"/>
  <c r="B1543" i="19"/>
  <c r="A1543" i="19"/>
  <c r="H1542" i="19"/>
  <c r="G1542" i="19"/>
  <c r="F1542" i="19"/>
  <c r="E1542" i="19"/>
  <c r="D1542" i="19"/>
  <c r="C1542" i="19"/>
  <c r="B1542" i="19"/>
  <c r="A1542" i="19"/>
  <c r="H1541" i="19"/>
  <c r="G1541" i="19"/>
  <c r="F1541" i="19"/>
  <c r="E1541" i="19"/>
  <c r="D1541" i="19"/>
  <c r="C1541" i="19"/>
  <c r="B1541" i="19"/>
  <c r="A1541" i="19"/>
  <c r="H1540" i="19"/>
  <c r="G1540" i="19"/>
  <c r="F1540" i="19"/>
  <c r="E1540" i="19"/>
  <c r="D1540" i="19"/>
  <c r="C1540" i="19"/>
  <c r="B1540" i="19"/>
  <c r="A1540" i="19"/>
  <c r="H1539" i="19"/>
  <c r="G1539" i="19"/>
  <c r="F1539" i="19"/>
  <c r="E1539" i="19"/>
  <c r="D1539" i="19"/>
  <c r="C1539" i="19"/>
  <c r="B1539" i="19"/>
  <c r="A1539" i="19"/>
  <c r="H1538" i="19"/>
  <c r="G1538" i="19"/>
  <c r="F1538" i="19"/>
  <c r="E1538" i="19"/>
  <c r="D1538" i="19"/>
  <c r="C1538" i="19"/>
  <c r="B1538" i="19"/>
  <c r="A1538" i="19"/>
  <c r="H1537" i="19"/>
  <c r="G1537" i="19"/>
  <c r="F1537" i="19"/>
  <c r="E1537" i="19"/>
  <c r="D1537" i="19"/>
  <c r="C1537" i="19"/>
  <c r="B1537" i="19"/>
  <c r="A1537" i="19"/>
  <c r="H1536" i="19"/>
  <c r="G1536" i="19"/>
  <c r="F1536" i="19"/>
  <c r="E1536" i="19"/>
  <c r="D1536" i="19"/>
  <c r="C1536" i="19"/>
  <c r="B1536" i="19"/>
  <c r="A1536" i="19"/>
  <c r="H1535" i="19"/>
  <c r="G1535" i="19"/>
  <c r="F1535" i="19"/>
  <c r="E1535" i="19"/>
  <c r="D1535" i="19"/>
  <c r="C1535" i="19"/>
  <c r="B1535" i="19"/>
  <c r="A1535" i="19"/>
  <c r="H1534" i="19"/>
  <c r="G1534" i="19"/>
  <c r="F1534" i="19"/>
  <c r="E1534" i="19"/>
  <c r="D1534" i="19"/>
  <c r="C1534" i="19"/>
  <c r="B1534" i="19"/>
  <c r="A1534" i="19"/>
  <c r="H1533" i="19"/>
  <c r="G1533" i="19"/>
  <c r="F1533" i="19"/>
  <c r="E1533" i="19"/>
  <c r="D1533" i="19"/>
  <c r="C1533" i="19"/>
  <c r="B1533" i="19"/>
  <c r="A1533" i="19"/>
  <c r="H1532" i="19"/>
  <c r="G1532" i="19"/>
  <c r="F1532" i="19"/>
  <c r="E1532" i="19"/>
  <c r="D1532" i="19"/>
  <c r="C1532" i="19"/>
  <c r="B1532" i="19"/>
  <c r="A1532" i="19"/>
  <c r="H1531" i="19"/>
  <c r="G1531" i="19"/>
  <c r="F1531" i="19"/>
  <c r="E1531" i="19"/>
  <c r="D1531" i="19"/>
  <c r="C1531" i="19"/>
  <c r="B1531" i="19"/>
  <c r="A1531" i="19"/>
  <c r="H1530" i="19"/>
  <c r="G1530" i="19"/>
  <c r="F1530" i="19"/>
  <c r="E1530" i="19"/>
  <c r="D1530" i="19"/>
  <c r="C1530" i="19"/>
  <c r="B1530" i="19"/>
  <c r="A1530" i="19"/>
  <c r="H1529" i="19"/>
  <c r="G1529" i="19"/>
  <c r="F1529" i="19"/>
  <c r="E1529" i="19"/>
  <c r="D1529" i="19"/>
  <c r="C1529" i="19"/>
  <c r="B1529" i="19"/>
  <c r="A1529" i="19"/>
  <c r="H1528" i="19"/>
  <c r="G1528" i="19"/>
  <c r="F1528" i="19"/>
  <c r="E1528" i="19"/>
  <c r="D1528" i="19"/>
  <c r="C1528" i="19"/>
  <c r="B1528" i="19"/>
  <c r="A1528" i="19"/>
  <c r="H1527" i="19"/>
  <c r="G1527" i="19"/>
  <c r="F1527" i="19"/>
  <c r="E1527" i="19"/>
  <c r="D1527" i="19"/>
  <c r="C1527" i="19"/>
  <c r="B1527" i="19"/>
  <c r="A1527" i="19"/>
  <c r="H1526" i="19"/>
  <c r="G1526" i="19"/>
  <c r="F1526" i="19"/>
  <c r="E1526" i="19"/>
  <c r="D1526" i="19"/>
  <c r="C1526" i="19"/>
  <c r="B1526" i="19"/>
  <c r="A1526" i="19"/>
  <c r="H1525" i="19"/>
  <c r="G1525" i="19"/>
  <c r="F1525" i="19"/>
  <c r="E1525" i="19"/>
  <c r="D1525" i="19"/>
  <c r="C1525" i="19"/>
  <c r="B1525" i="19"/>
  <c r="A1525" i="19"/>
  <c r="H1524" i="19"/>
  <c r="G1524" i="19"/>
  <c r="F1524" i="19"/>
  <c r="E1524" i="19"/>
  <c r="D1524" i="19"/>
  <c r="C1524" i="19"/>
  <c r="B1524" i="19"/>
  <c r="A1524" i="19"/>
  <c r="H1523" i="19"/>
  <c r="G1523" i="19"/>
  <c r="F1523" i="19"/>
  <c r="E1523" i="19"/>
  <c r="D1523" i="19"/>
  <c r="C1523" i="19"/>
  <c r="B1523" i="19"/>
  <c r="A1523" i="19"/>
  <c r="H1522" i="19"/>
  <c r="G1522" i="19"/>
  <c r="F1522" i="19"/>
  <c r="E1522" i="19"/>
  <c r="D1522" i="19"/>
  <c r="C1522" i="19"/>
  <c r="B1522" i="19"/>
  <c r="A1522" i="19"/>
  <c r="H1521" i="19"/>
  <c r="G1521" i="19"/>
  <c r="F1521" i="19"/>
  <c r="E1521" i="19"/>
  <c r="D1521" i="19"/>
  <c r="C1521" i="19"/>
  <c r="B1521" i="19"/>
  <c r="A1521" i="19"/>
  <c r="H1520" i="19"/>
  <c r="G1520" i="19"/>
  <c r="F1520" i="19"/>
  <c r="E1520" i="19"/>
  <c r="D1520" i="19"/>
  <c r="C1520" i="19"/>
  <c r="B1520" i="19"/>
  <c r="A1520" i="19"/>
  <c r="H1519" i="19"/>
  <c r="G1519" i="19"/>
  <c r="F1519" i="19"/>
  <c r="E1519" i="19"/>
  <c r="D1519" i="19"/>
  <c r="C1519" i="19"/>
  <c r="B1519" i="19"/>
  <c r="A1519" i="19"/>
  <c r="H1518" i="19"/>
  <c r="G1518" i="19"/>
  <c r="F1518" i="19"/>
  <c r="E1518" i="19"/>
  <c r="D1518" i="19"/>
  <c r="C1518" i="19"/>
  <c r="B1518" i="19"/>
  <c r="A1518" i="19"/>
  <c r="H1517" i="19"/>
  <c r="G1517" i="19"/>
  <c r="F1517" i="19"/>
  <c r="E1517" i="19"/>
  <c r="D1517" i="19"/>
  <c r="C1517" i="19"/>
  <c r="B1517" i="19"/>
  <c r="A1517" i="19"/>
  <c r="H1516" i="19"/>
  <c r="G1516" i="19"/>
  <c r="F1516" i="19"/>
  <c r="E1516" i="19"/>
  <c r="D1516" i="19"/>
  <c r="C1516" i="19"/>
  <c r="B1516" i="19"/>
  <c r="A1516" i="19"/>
  <c r="H1515" i="19"/>
  <c r="G1515" i="19"/>
  <c r="F1515" i="19"/>
  <c r="E1515" i="19"/>
  <c r="D1515" i="19"/>
  <c r="C1515" i="19"/>
  <c r="B1515" i="19"/>
  <c r="A1515" i="19"/>
  <c r="H1514" i="19"/>
  <c r="G1514" i="19"/>
  <c r="F1514" i="19"/>
  <c r="E1514" i="19"/>
  <c r="D1514" i="19"/>
  <c r="C1514" i="19"/>
  <c r="B1514" i="19"/>
  <c r="A1514" i="19"/>
  <c r="H1513" i="19"/>
  <c r="G1513" i="19"/>
  <c r="F1513" i="19"/>
  <c r="E1513" i="19"/>
  <c r="D1513" i="19"/>
  <c r="C1513" i="19"/>
  <c r="B1513" i="19"/>
  <c r="A1513" i="19"/>
  <c r="H1512" i="19"/>
  <c r="G1512" i="19"/>
  <c r="F1512" i="19"/>
  <c r="E1512" i="19"/>
  <c r="D1512" i="19"/>
  <c r="C1512" i="19"/>
  <c r="B1512" i="19"/>
  <c r="A1512" i="19"/>
  <c r="H1511" i="19"/>
  <c r="G1511" i="19"/>
  <c r="F1511" i="19"/>
  <c r="E1511" i="19"/>
  <c r="D1511" i="19"/>
  <c r="C1511" i="19"/>
  <c r="B1511" i="19"/>
  <c r="A1511" i="19"/>
  <c r="H1510" i="19"/>
  <c r="G1510" i="19"/>
  <c r="F1510" i="19"/>
  <c r="E1510" i="19"/>
  <c r="D1510" i="19"/>
  <c r="C1510" i="19"/>
  <c r="B1510" i="19"/>
  <c r="A1510" i="19"/>
  <c r="H1509" i="19"/>
  <c r="G1509" i="19"/>
  <c r="F1509" i="19"/>
  <c r="E1509" i="19"/>
  <c r="D1509" i="19"/>
  <c r="C1509" i="19"/>
  <c r="B1509" i="19"/>
  <c r="A1509" i="19"/>
  <c r="H1508" i="19"/>
  <c r="G1508" i="19"/>
  <c r="F1508" i="19"/>
  <c r="E1508" i="19"/>
  <c r="D1508" i="19"/>
  <c r="C1508" i="19"/>
  <c r="B1508" i="19"/>
  <c r="A1508" i="19"/>
  <c r="H1507" i="19"/>
  <c r="G1507" i="19"/>
  <c r="F1507" i="19"/>
  <c r="E1507" i="19"/>
  <c r="D1507" i="19"/>
  <c r="C1507" i="19"/>
  <c r="B1507" i="19"/>
  <c r="A1507" i="19"/>
  <c r="H1506" i="19"/>
  <c r="G1506" i="19"/>
  <c r="F1506" i="19"/>
  <c r="E1506" i="19"/>
  <c r="D1506" i="19"/>
  <c r="C1506" i="19"/>
  <c r="B1506" i="19"/>
  <c r="A1506" i="19"/>
  <c r="H1505" i="19"/>
  <c r="G1505" i="19"/>
  <c r="F1505" i="19"/>
  <c r="E1505" i="19"/>
  <c r="D1505" i="19"/>
  <c r="C1505" i="19"/>
  <c r="B1505" i="19"/>
  <c r="A1505" i="19"/>
  <c r="H1504" i="19"/>
  <c r="G1504" i="19"/>
  <c r="F1504" i="19"/>
  <c r="E1504" i="19"/>
  <c r="D1504" i="19"/>
  <c r="C1504" i="19"/>
  <c r="B1504" i="19"/>
  <c r="A1504" i="19"/>
  <c r="H1503" i="19"/>
  <c r="G1503" i="19"/>
  <c r="F1503" i="19"/>
  <c r="E1503" i="19"/>
  <c r="D1503" i="19"/>
  <c r="C1503" i="19"/>
  <c r="B1503" i="19"/>
  <c r="A1503" i="19"/>
  <c r="H1502" i="19"/>
  <c r="G1502" i="19"/>
  <c r="F1502" i="19"/>
  <c r="E1502" i="19"/>
  <c r="D1502" i="19"/>
  <c r="C1502" i="19"/>
  <c r="B1502" i="19"/>
  <c r="A1502" i="19"/>
  <c r="H1501" i="19"/>
  <c r="G1501" i="19"/>
  <c r="F1501" i="19"/>
  <c r="E1501" i="19"/>
  <c r="D1501" i="19"/>
  <c r="C1501" i="19"/>
  <c r="B1501" i="19"/>
  <c r="A1501" i="19"/>
  <c r="H1500" i="19"/>
  <c r="G1500" i="19"/>
  <c r="F1500" i="19"/>
  <c r="E1500" i="19"/>
  <c r="D1500" i="19"/>
  <c r="C1500" i="19"/>
  <c r="B1500" i="19"/>
  <c r="A1500" i="19"/>
  <c r="H1499" i="19"/>
  <c r="G1499" i="19"/>
  <c r="F1499" i="19"/>
  <c r="E1499" i="19"/>
  <c r="D1499" i="19"/>
  <c r="C1499" i="19"/>
  <c r="B1499" i="19"/>
  <c r="A1499" i="19"/>
  <c r="H1498" i="19"/>
  <c r="G1498" i="19"/>
  <c r="F1498" i="19"/>
  <c r="E1498" i="19"/>
  <c r="D1498" i="19"/>
  <c r="C1498" i="19"/>
  <c r="B1498" i="19"/>
  <c r="A1498" i="19"/>
  <c r="H1497" i="19"/>
  <c r="G1497" i="19"/>
  <c r="F1497" i="19"/>
  <c r="E1497" i="19"/>
  <c r="D1497" i="19"/>
  <c r="C1497" i="19"/>
  <c r="B1497" i="19"/>
  <c r="A1497" i="19"/>
  <c r="H1496" i="19"/>
  <c r="G1496" i="19"/>
  <c r="F1496" i="19"/>
  <c r="E1496" i="19"/>
  <c r="D1496" i="19"/>
  <c r="C1496" i="19"/>
  <c r="B1496" i="19"/>
  <c r="A1496" i="19"/>
  <c r="H1495" i="19"/>
  <c r="G1495" i="19"/>
  <c r="F1495" i="19"/>
  <c r="E1495" i="19"/>
  <c r="D1495" i="19"/>
  <c r="C1495" i="19"/>
  <c r="B1495" i="19"/>
  <c r="A1495" i="19"/>
  <c r="H1494" i="19"/>
  <c r="G1494" i="19"/>
  <c r="F1494" i="19"/>
  <c r="E1494" i="19"/>
  <c r="D1494" i="19"/>
  <c r="C1494" i="19"/>
  <c r="B1494" i="19"/>
  <c r="A1494" i="19"/>
  <c r="H1493" i="19"/>
  <c r="G1493" i="19"/>
  <c r="F1493" i="19"/>
  <c r="E1493" i="19"/>
  <c r="D1493" i="19"/>
  <c r="C1493" i="19"/>
  <c r="B1493" i="19"/>
  <c r="A1493" i="19"/>
  <c r="H1492" i="19"/>
  <c r="G1492" i="19"/>
  <c r="F1492" i="19"/>
  <c r="E1492" i="19"/>
  <c r="D1492" i="19"/>
  <c r="C1492" i="19"/>
  <c r="B1492" i="19"/>
  <c r="A1492" i="19"/>
  <c r="H1491" i="19"/>
  <c r="G1491" i="19"/>
  <c r="F1491" i="19"/>
  <c r="E1491" i="19"/>
  <c r="D1491" i="19"/>
  <c r="C1491" i="19"/>
  <c r="B1491" i="19"/>
  <c r="A1491" i="19"/>
  <c r="H1490" i="19"/>
  <c r="G1490" i="19"/>
  <c r="F1490" i="19"/>
  <c r="E1490" i="19"/>
  <c r="D1490" i="19"/>
  <c r="C1490" i="19"/>
  <c r="B1490" i="19"/>
  <c r="A1490" i="19"/>
  <c r="H1489" i="19"/>
  <c r="G1489" i="19"/>
  <c r="F1489" i="19"/>
  <c r="E1489" i="19"/>
  <c r="D1489" i="19"/>
  <c r="C1489" i="19"/>
  <c r="B1489" i="19"/>
  <c r="A1489" i="19"/>
  <c r="H1488" i="19"/>
  <c r="G1488" i="19"/>
  <c r="F1488" i="19"/>
  <c r="E1488" i="19"/>
  <c r="D1488" i="19"/>
  <c r="C1488" i="19"/>
  <c r="B1488" i="19"/>
  <c r="A1488" i="19"/>
  <c r="H1487" i="19"/>
  <c r="G1487" i="19"/>
  <c r="F1487" i="19"/>
  <c r="E1487" i="19"/>
  <c r="D1487" i="19"/>
  <c r="C1487" i="19"/>
  <c r="B1487" i="19"/>
  <c r="A1487" i="19"/>
  <c r="H1486" i="19"/>
  <c r="G1486" i="19"/>
  <c r="F1486" i="19"/>
  <c r="E1486" i="19"/>
  <c r="D1486" i="19"/>
  <c r="C1486" i="19"/>
  <c r="B1486" i="19"/>
  <c r="A1486" i="19"/>
  <c r="H1485" i="19"/>
  <c r="G1485" i="19"/>
  <c r="F1485" i="19"/>
  <c r="E1485" i="19"/>
  <c r="D1485" i="19"/>
  <c r="C1485" i="19"/>
  <c r="B1485" i="19"/>
  <c r="A1485" i="19"/>
  <c r="H1484" i="19"/>
  <c r="G1484" i="19"/>
  <c r="F1484" i="19"/>
  <c r="E1484" i="19"/>
  <c r="D1484" i="19"/>
  <c r="C1484" i="19"/>
  <c r="B1484" i="19"/>
  <c r="A1484" i="19"/>
  <c r="H1483" i="19"/>
  <c r="G1483" i="19"/>
  <c r="F1483" i="19"/>
  <c r="E1483" i="19"/>
  <c r="D1483" i="19"/>
  <c r="C1483" i="19"/>
  <c r="B1483" i="19"/>
  <c r="A1483" i="19"/>
  <c r="H1482" i="19"/>
  <c r="G1482" i="19"/>
  <c r="F1482" i="19"/>
  <c r="E1482" i="19"/>
  <c r="D1482" i="19"/>
  <c r="C1482" i="19"/>
  <c r="B1482" i="19"/>
  <c r="A1482" i="19"/>
  <c r="H1481" i="19"/>
  <c r="G1481" i="19"/>
  <c r="F1481" i="19"/>
  <c r="E1481" i="19"/>
  <c r="D1481" i="19"/>
  <c r="C1481" i="19"/>
  <c r="B1481" i="19"/>
  <c r="A1481" i="19"/>
  <c r="H1480" i="19"/>
  <c r="G1480" i="19"/>
  <c r="F1480" i="19"/>
  <c r="E1480" i="19"/>
  <c r="D1480" i="19"/>
  <c r="C1480" i="19"/>
  <c r="B1480" i="19"/>
  <c r="A1480" i="19"/>
  <c r="H1479" i="19"/>
  <c r="G1479" i="19"/>
  <c r="F1479" i="19"/>
  <c r="E1479" i="19"/>
  <c r="D1479" i="19"/>
  <c r="C1479" i="19"/>
  <c r="B1479" i="19"/>
  <c r="A1479" i="19"/>
  <c r="H1478" i="19"/>
  <c r="G1478" i="19"/>
  <c r="F1478" i="19"/>
  <c r="E1478" i="19"/>
  <c r="D1478" i="19"/>
  <c r="C1478" i="19"/>
  <c r="B1478" i="19"/>
  <c r="A1478" i="19"/>
  <c r="H1477" i="19"/>
  <c r="G1477" i="19"/>
  <c r="F1477" i="19"/>
  <c r="E1477" i="19"/>
  <c r="D1477" i="19"/>
  <c r="C1477" i="19"/>
  <c r="B1477" i="19"/>
  <c r="A1477" i="19"/>
  <c r="H1476" i="19"/>
  <c r="G1476" i="19"/>
  <c r="F1476" i="19"/>
  <c r="E1476" i="19"/>
  <c r="D1476" i="19"/>
  <c r="C1476" i="19"/>
  <c r="B1476" i="19"/>
  <c r="A1476" i="19"/>
  <c r="H1475" i="19"/>
  <c r="G1475" i="19"/>
  <c r="F1475" i="19"/>
  <c r="E1475" i="19"/>
  <c r="D1475" i="19"/>
  <c r="C1475" i="19"/>
  <c r="B1475" i="19"/>
  <c r="A1475" i="19"/>
  <c r="H1474" i="19"/>
  <c r="G1474" i="19"/>
  <c r="F1474" i="19"/>
  <c r="E1474" i="19"/>
  <c r="D1474" i="19"/>
  <c r="C1474" i="19"/>
  <c r="B1474" i="19"/>
  <c r="A1474" i="19"/>
  <c r="H1473" i="19"/>
  <c r="G1473" i="19"/>
  <c r="F1473" i="19"/>
  <c r="E1473" i="19"/>
  <c r="D1473" i="19"/>
  <c r="C1473" i="19"/>
  <c r="B1473" i="19"/>
  <c r="A1473" i="19"/>
  <c r="H1472" i="19"/>
  <c r="G1472" i="19"/>
  <c r="F1472" i="19"/>
  <c r="E1472" i="19"/>
  <c r="D1472" i="19"/>
  <c r="C1472" i="19"/>
  <c r="B1472" i="19"/>
  <c r="A1472" i="19"/>
  <c r="H1471" i="19"/>
  <c r="G1471" i="19"/>
  <c r="F1471" i="19"/>
  <c r="E1471" i="19"/>
  <c r="D1471" i="19"/>
  <c r="C1471" i="19"/>
  <c r="B1471" i="19"/>
  <c r="A1471" i="19"/>
  <c r="H1470" i="19"/>
  <c r="G1470" i="19"/>
  <c r="F1470" i="19"/>
  <c r="E1470" i="19"/>
  <c r="D1470" i="19"/>
  <c r="C1470" i="19"/>
  <c r="B1470" i="19"/>
  <c r="A1470" i="19"/>
  <c r="H1469" i="19"/>
  <c r="G1469" i="19"/>
  <c r="F1469" i="19"/>
  <c r="E1469" i="19"/>
  <c r="D1469" i="19"/>
  <c r="C1469" i="19"/>
  <c r="B1469" i="19"/>
  <c r="A1469" i="19"/>
  <c r="H1468" i="19"/>
  <c r="G1468" i="19"/>
  <c r="F1468" i="19"/>
  <c r="E1468" i="19"/>
  <c r="D1468" i="19"/>
  <c r="C1468" i="19"/>
  <c r="B1468" i="19"/>
  <c r="A1468" i="19"/>
  <c r="H1467" i="19"/>
  <c r="G1467" i="19"/>
  <c r="F1467" i="19"/>
  <c r="E1467" i="19"/>
  <c r="D1467" i="19"/>
  <c r="C1467" i="19"/>
  <c r="B1467" i="19"/>
  <c r="A1467" i="19"/>
  <c r="H1466" i="19"/>
  <c r="G1466" i="19"/>
  <c r="F1466" i="19"/>
  <c r="E1466" i="19"/>
  <c r="D1466" i="19"/>
  <c r="C1466" i="19"/>
  <c r="B1466" i="19"/>
  <c r="A1466" i="19"/>
  <c r="H1465" i="19"/>
  <c r="G1465" i="19"/>
  <c r="F1465" i="19"/>
  <c r="E1465" i="19"/>
  <c r="D1465" i="19"/>
  <c r="C1465" i="19"/>
  <c r="B1465" i="19"/>
  <c r="A1465" i="19"/>
  <c r="H1464" i="19"/>
  <c r="G1464" i="19"/>
  <c r="F1464" i="19"/>
  <c r="E1464" i="19"/>
  <c r="D1464" i="19"/>
  <c r="C1464" i="19"/>
  <c r="B1464" i="19"/>
  <c r="A1464" i="19"/>
  <c r="H1463" i="19"/>
  <c r="G1463" i="19"/>
  <c r="F1463" i="19"/>
  <c r="E1463" i="19"/>
  <c r="D1463" i="19"/>
  <c r="C1463" i="19"/>
  <c r="B1463" i="19"/>
  <c r="A1463" i="19"/>
  <c r="H1462" i="19"/>
  <c r="G1462" i="19"/>
  <c r="F1462" i="19"/>
  <c r="E1462" i="19"/>
  <c r="D1462" i="19"/>
  <c r="C1462" i="19"/>
  <c r="B1462" i="19"/>
  <c r="A1462" i="19"/>
  <c r="H1461" i="19"/>
  <c r="G1461" i="19"/>
  <c r="F1461" i="19"/>
  <c r="E1461" i="19"/>
  <c r="D1461" i="19"/>
  <c r="C1461" i="19"/>
  <c r="B1461" i="19"/>
  <c r="A1461" i="19"/>
  <c r="H1460" i="19"/>
  <c r="G1460" i="19"/>
  <c r="F1460" i="19"/>
  <c r="E1460" i="19"/>
  <c r="D1460" i="19"/>
  <c r="C1460" i="19"/>
  <c r="B1460" i="19"/>
  <c r="A1460" i="19"/>
  <c r="H1459" i="19"/>
  <c r="G1459" i="19"/>
  <c r="F1459" i="19"/>
  <c r="E1459" i="19"/>
  <c r="D1459" i="19"/>
  <c r="C1459" i="19"/>
  <c r="B1459" i="19"/>
  <c r="A1459" i="19"/>
  <c r="H1458" i="19"/>
  <c r="G1458" i="19"/>
  <c r="F1458" i="19"/>
  <c r="E1458" i="19"/>
  <c r="D1458" i="19"/>
  <c r="C1458" i="19"/>
  <c r="B1458" i="19"/>
  <c r="A1458" i="19"/>
  <c r="H1457" i="19"/>
  <c r="G1457" i="19"/>
  <c r="F1457" i="19"/>
  <c r="E1457" i="19"/>
  <c r="D1457" i="19"/>
  <c r="C1457" i="19"/>
  <c r="B1457" i="19"/>
  <c r="A1457" i="19"/>
  <c r="H1456" i="19"/>
  <c r="G1456" i="19"/>
  <c r="F1456" i="19"/>
  <c r="E1456" i="19"/>
  <c r="D1456" i="19"/>
  <c r="C1456" i="19"/>
  <c r="B1456" i="19"/>
  <c r="A1456" i="19"/>
  <c r="H1455" i="19"/>
  <c r="G1455" i="19"/>
  <c r="F1455" i="19"/>
  <c r="E1455" i="19"/>
  <c r="D1455" i="19"/>
  <c r="C1455" i="19"/>
  <c r="B1455" i="19"/>
  <c r="A1455" i="19"/>
  <c r="H1454" i="19"/>
  <c r="G1454" i="19"/>
  <c r="F1454" i="19"/>
  <c r="E1454" i="19"/>
  <c r="D1454" i="19"/>
  <c r="C1454" i="19"/>
  <c r="B1454" i="19"/>
  <c r="A1454" i="19"/>
  <c r="H1453" i="19"/>
  <c r="G1453" i="19"/>
  <c r="F1453" i="19"/>
  <c r="E1453" i="19"/>
  <c r="D1453" i="19"/>
  <c r="C1453" i="19"/>
  <c r="B1453" i="19"/>
  <c r="A1453" i="19"/>
  <c r="H1452" i="19"/>
  <c r="G1452" i="19"/>
  <c r="F1452" i="19"/>
  <c r="E1452" i="19"/>
  <c r="D1452" i="19"/>
  <c r="C1452" i="19"/>
  <c r="B1452" i="19"/>
  <c r="A1452" i="19"/>
  <c r="H1451" i="19"/>
  <c r="G1451" i="19"/>
  <c r="F1451" i="19"/>
  <c r="E1451" i="19"/>
  <c r="D1451" i="19"/>
  <c r="C1451" i="19"/>
  <c r="B1451" i="19"/>
  <c r="A1451" i="19"/>
  <c r="H1450" i="19"/>
  <c r="G1450" i="19"/>
  <c r="F1450" i="19"/>
  <c r="E1450" i="19"/>
  <c r="D1450" i="19"/>
  <c r="C1450" i="19"/>
  <c r="B1450" i="19"/>
  <c r="A1450" i="19"/>
  <c r="H1449" i="19"/>
  <c r="G1449" i="19"/>
  <c r="F1449" i="19"/>
  <c r="E1449" i="19"/>
  <c r="D1449" i="19"/>
  <c r="C1449" i="19"/>
  <c r="B1449" i="19"/>
  <c r="A1449" i="19"/>
  <c r="H1448" i="19"/>
  <c r="G1448" i="19"/>
  <c r="F1448" i="19"/>
  <c r="E1448" i="19"/>
  <c r="D1448" i="19"/>
  <c r="C1448" i="19"/>
  <c r="B1448" i="19"/>
  <c r="A1448" i="19"/>
  <c r="H1447" i="19"/>
  <c r="G1447" i="19"/>
  <c r="F1447" i="19"/>
  <c r="E1447" i="19"/>
  <c r="D1447" i="19"/>
  <c r="C1447" i="19"/>
  <c r="B1447" i="19"/>
  <c r="A1447" i="19"/>
  <c r="H1446" i="19"/>
  <c r="G1446" i="19"/>
  <c r="F1446" i="19"/>
  <c r="E1446" i="19"/>
  <c r="D1446" i="19"/>
  <c r="C1446" i="19"/>
  <c r="B1446" i="19"/>
  <c r="A1446" i="19"/>
  <c r="H1445" i="19"/>
  <c r="G1445" i="19"/>
  <c r="F1445" i="19"/>
  <c r="E1445" i="19"/>
  <c r="D1445" i="19"/>
  <c r="C1445" i="19"/>
  <c r="B1445" i="19"/>
  <c r="A1445" i="19"/>
  <c r="H1444" i="19"/>
  <c r="G1444" i="19"/>
  <c r="F1444" i="19"/>
  <c r="E1444" i="19"/>
  <c r="D1444" i="19"/>
  <c r="C1444" i="19"/>
  <c r="B1444" i="19"/>
  <c r="A1444" i="19"/>
  <c r="H1443" i="19"/>
  <c r="G1443" i="19"/>
  <c r="F1443" i="19"/>
  <c r="E1443" i="19"/>
  <c r="D1443" i="19"/>
  <c r="C1443" i="19"/>
  <c r="B1443" i="19"/>
  <c r="A1443" i="19"/>
  <c r="H1442" i="19"/>
  <c r="G1442" i="19"/>
  <c r="F1442" i="19"/>
  <c r="E1442" i="19"/>
  <c r="D1442" i="19"/>
  <c r="C1442" i="19"/>
  <c r="B1442" i="19"/>
  <c r="A1442" i="19"/>
  <c r="H1441" i="19"/>
  <c r="G1441" i="19"/>
  <c r="F1441" i="19"/>
  <c r="E1441" i="19"/>
  <c r="D1441" i="19"/>
  <c r="C1441" i="19"/>
  <c r="B1441" i="19"/>
  <c r="A1441" i="19"/>
  <c r="H1440" i="19"/>
  <c r="G1440" i="19"/>
  <c r="F1440" i="19"/>
  <c r="E1440" i="19"/>
  <c r="D1440" i="19"/>
  <c r="C1440" i="19"/>
  <c r="B1440" i="19"/>
  <c r="A1440" i="19"/>
  <c r="H1439" i="19"/>
  <c r="G1439" i="19"/>
  <c r="F1439" i="19"/>
  <c r="E1439" i="19"/>
  <c r="D1439" i="19"/>
  <c r="C1439" i="19"/>
  <c r="B1439" i="19"/>
  <c r="A1439" i="19"/>
  <c r="H1438" i="19"/>
  <c r="G1438" i="19"/>
  <c r="F1438" i="19"/>
  <c r="E1438" i="19"/>
  <c r="D1438" i="19"/>
  <c r="C1438" i="19"/>
  <c r="B1438" i="19"/>
  <c r="A1438" i="19"/>
  <c r="H1437" i="19"/>
  <c r="G1437" i="19"/>
  <c r="F1437" i="19"/>
  <c r="E1437" i="19"/>
  <c r="D1437" i="19"/>
  <c r="C1437" i="19"/>
  <c r="B1437" i="19"/>
  <c r="A1437" i="19"/>
  <c r="H1436" i="19"/>
  <c r="G1436" i="19"/>
  <c r="F1436" i="19"/>
  <c r="E1436" i="19"/>
  <c r="D1436" i="19"/>
  <c r="C1436" i="19"/>
  <c r="B1436" i="19"/>
  <c r="A1436" i="19"/>
  <c r="H1435" i="19"/>
  <c r="G1435" i="19"/>
  <c r="F1435" i="19"/>
  <c r="E1435" i="19"/>
  <c r="D1435" i="19"/>
  <c r="C1435" i="19"/>
  <c r="B1435" i="19"/>
  <c r="A1435" i="19"/>
  <c r="H1434" i="19"/>
  <c r="G1434" i="19"/>
  <c r="F1434" i="19"/>
  <c r="E1434" i="19"/>
  <c r="D1434" i="19"/>
  <c r="C1434" i="19"/>
  <c r="B1434" i="19"/>
  <c r="A1434" i="19"/>
  <c r="H1433" i="19"/>
  <c r="G1433" i="19"/>
  <c r="F1433" i="19"/>
  <c r="E1433" i="19"/>
  <c r="D1433" i="19"/>
  <c r="C1433" i="19"/>
  <c r="B1433" i="19"/>
  <c r="A1433" i="19"/>
  <c r="H1432" i="19"/>
  <c r="G1432" i="19"/>
  <c r="F1432" i="19"/>
  <c r="E1432" i="19"/>
  <c r="D1432" i="19"/>
  <c r="C1432" i="19"/>
  <c r="B1432" i="19"/>
  <c r="A1432" i="19"/>
  <c r="H1431" i="19"/>
  <c r="G1431" i="19"/>
  <c r="F1431" i="19"/>
  <c r="E1431" i="19"/>
  <c r="D1431" i="19"/>
  <c r="C1431" i="19"/>
  <c r="B1431" i="19"/>
  <c r="A1431" i="19"/>
  <c r="H1430" i="19"/>
  <c r="G1430" i="19"/>
  <c r="F1430" i="19"/>
  <c r="E1430" i="19"/>
  <c r="D1430" i="19"/>
  <c r="C1430" i="19"/>
  <c r="B1430" i="19"/>
  <c r="A1430" i="19"/>
  <c r="H1429" i="19"/>
  <c r="G1429" i="19"/>
  <c r="F1429" i="19"/>
  <c r="E1429" i="19"/>
  <c r="D1429" i="19"/>
  <c r="C1429" i="19"/>
  <c r="B1429" i="19"/>
  <c r="A1429" i="19"/>
  <c r="H1428" i="19"/>
  <c r="G1428" i="19"/>
  <c r="F1428" i="19"/>
  <c r="E1428" i="19"/>
  <c r="D1428" i="19"/>
  <c r="C1428" i="19"/>
  <c r="B1428" i="19"/>
  <c r="A1428" i="19"/>
  <c r="H1427" i="19"/>
  <c r="G1427" i="19"/>
  <c r="F1427" i="19"/>
  <c r="E1427" i="19"/>
  <c r="D1427" i="19"/>
  <c r="C1427" i="19"/>
  <c r="B1427" i="19"/>
  <c r="A1427" i="19"/>
  <c r="H1426" i="19"/>
  <c r="G1426" i="19"/>
  <c r="F1426" i="19"/>
  <c r="E1426" i="19"/>
  <c r="D1426" i="19"/>
  <c r="C1426" i="19"/>
  <c r="B1426" i="19"/>
  <c r="A1426" i="19"/>
  <c r="H1425" i="19"/>
  <c r="G1425" i="19"/>
  <c r="F1425" i="19"/>
  <c r="E1425" i="19"/>
  <c r="D1425" i="19"/>
  <c r="C1425" i="19"/>
  <c r="B1425" i="19"/>
  <c r="A1425" i="19"/>
  <c r="H1424" i="19"/>
  <c r="G1424" i="19"/>
  <c r="F1424" i="19"/>
  <c r="E1424" i="19"/>
  <c r="D1424" i="19"/>
  <c r="C1424" i="19"/>
  <c r="B1424" i="19"/>
  <c r="A1424" i="19"/>
  <c r="H1423" i="19"/>
  <c r="G1423" i="19"/>
  <c r="F1423" i="19"/>
  <c r="E1423" i="19"/>
  <c r="D1423" i="19"/>
  <c r="C1423" i="19"/>
  <c r="B1423" i="19"/>
  <c r="A1423" i="19"/>
  <c r="H1422" i="19"/>
  <c r="G1422" i="19"/>
  <c r="F1422" i="19"/>
  <c r="E1422" i="19"/>
  <c r="D1422" i="19"/>
  <c r="C1422" i="19"/>
  <c r="B1422" i="19"/>
  <c r="A1422" i="19"/>
  <c r="H1421" i="19"/>
  <c r="G1421" i="19"/>
  <c r="F1421" i="19"/>
  <c r="E1421" i="19"/>
  <c r="D1421" i="19"/>
  <c r="C1421" i="19"/>
  <c r="B1421" i="19"/>
  <c r="A1421" i="19"/>
  <c r="H1420" i="19"/>
  <c r="G1420" i="19"/>
  <c r="F1420" i="19"/>
  <c r="E1420" i="19"/>
  <c r="D1420" i="19"/>
  <c r="C1420" i="19"/>
  <c r="B1420" i="19"/>
  <c r="A1420" i="19"/>
  <c r="H1419" i="19"/>
  <c r="G1419" i="19"/>
  <c r="F1419" i="19"/>
  <c r="E1419" i="19"/>
  <c r="D1419" i="19"/>
  <c r="C1419" i="19"/>
  <c r="B1419" i="19"/>
  <c r="A1419" i="19"/>
  <c r="H1418" i="19"/>
  <c r="G1418" i="19"/>
  <c r="F1418" i="19"/>
  <c r="E1418" i="19"/>
  <c r="D1418" i="19"/>
  <c r="C1418" i="19"/>
  <c r="B1418" i="19"/>
  <c r="A1418" i="19"/>
  <c r="H1417" i="19"/>
  <c r="G1417" i="19"/>
  <c r="F1417" i="19"/>
  <c r="E1417" i="19"/>
  <c r="D1417" i="19"/>
  <c r="C1417" i="19"/>
  <c r="B1417" i="19"/>
  <c r="A1417" i="19"/>
  <c r="H1416" i="19"/>
  <c r="G1416" i="19"/>
  <c r="F1416" i="19"/>
  <c r="E1416" i="19"/>
  <c r="D1416" i="19"/>
  <c r="C1416" i="19"/>
  <c r="B1416" i="19"/>
  <c r="A1416" i="19"/>
  <c r="H1415" i="19"/>
  <c r="G1415" i="19"/>
  <c r="F1415" i="19"/>
  <c r="E1415" i="19"/>
  <c r="D1415" i="19"/>
  <c r="C1415" i="19"/>
  <c r="B1415" i="19"/>
  <c r="A1415" i="19"/>
  <c r="H1414" i="19"/>
  <c r="G1414" i="19"/>
  <c r="F1414" i="19"/>
  <c r="E1414" i="19"/>
  <c r="D1414" i="19"/>
  <c r="C1414" i="19"/>
  <c r="B1414" i="19"/>
  <c r="A1414" i="19"/>
  <c r="H1413" i="19"/>
  <c r="G1413" i="19"/>
  <c r="F1413" i="19"/>
  <c r="E1413" i="19"/>
  <c r="D1413" i="19"/>
  <c r="C1413" i="19"/>
  <c r="B1413" i="19"/>
  <c r="A1413" i="19"/>
  <c r="H1412" i="19"/>
  <c r="G1412" i="19"/>
  <c r="F1412" i="19"/>
  <c r="E1412" i="19"/>
  <c r="D1412" i="19"/>
  <c r="C1412" i="19"/>
  <c r="B1412" i="19"/>
  <c r="A1412" i="19"/>
  <c r="H1411" i="19"/>
  <c r="G1411" i="19"/>
  <c r="F1411" i="19"/>
  <c r="E1411" i="19"/>
  <c r="D1411" i="19"/>
  <c r="C1411" i="19"/>
  <c r="B1411" i="19"/>
  <c r="A1411" i="19"/>
  <c r="H1410" i="19"/>
  <c r="G1410" i="19"/>
  <c r="F1410" i="19"/>
  <c r="E1410" i="19"/>
  <c r="D1410" i="19"/>
  <c r="C1410" i="19"/>
  <c r="B1410" i="19"/>
  <c r="A1410" i="19"/>
  <c r="H1409" i="19"/>
  <c r="G1409" i="19"/>
  <c r="F1409" i="19"/>
  <c r="E1409" i="19"/>
  <c r="D1409" i="19"/>
  <c r="C1409" i="19"/>
  <c r="B1409" i="19"/>
  <c r="A1409" i="19"/>
  <c r="H1408" i="19"/>
  <c r="G1408" i="19"/>
  <c r="F1408" i="19"/>
  <c r="E1408" i="19"/>
  <c r="D1408" i="19"/>
  <c r="C1408" i="19"/>
  <c r="B1408" i="19"/>
  <c r="A1408" i="19"/>
  <c r="H1407" i="19"/>
  <c r="G1407" i="19"/>
  <c r="F1407" i="19"/>
  <c r="E1407" i="19"/>
  <c r="D1407" i="19"/>
  <c r="C1407" i="19"/>
  <c r="B1407" i="19"/>
  <c r="A1407" i="19"/>
  <c r="H1406" i="19"/>
  <c r="G1406" i="19"/>
  <c r="F1406" i="19"/>
  <c r="E1406" i="19"/>
  <c r="D1406" i="19"/>
  <c r="C1406" i="19"/>
  <c r="B1406" i="19"/>
  <c r="A1406" i="19"/>
  <c r="H1405" i="19"/>
  <c r="G1405" i="19"/>
  <c r="F1405" i="19"/>
  <c r="E1405" i="19"/>
  <c r="D1405" i="19"/>
  <c r="C1405" i="19"/>
  <c r="B1405" i="19"/>
  <c r="A1405" i="19"/>
  <c r="H1404" i="19"/>
  <c r="G1404" i="19"/>
  <c r="F1404" i="19"/>
  <c r="E1404" i="19"/>
  <c r="D1404" i="19"/>
  <c r="C1404" i="19"/>
  <c r="B1404" i="19"/>
  <c r="A1404" i="19"/>
  <c r="H1403" i="19"/>
  <c r="G1403" i="19"/>
  <c r="F1403" i="19"/>
  <c r="E1403" i="19"/>
  <c r="D1403" i="19"/>
  <c r="C1403" i="19"/>
  <c r="B1403" i="19"/>
  <c r="A1403" i="19"/>
  <c r="H1402" i="19"/>
  <c r="G1402" i="19"/>
  <c r="F1402" i="19"/>
  <c r="E1402" i="19"/>
  <c r="D1402" i="19"/>
  <c r="C1402" i="19"/>
  <c r="B1402" i="19"/>
  <c r="A1402" i="19"/>
  <c r="H1401" i="19"/>
  <c r="G1401" i="19"/>
  <c r="F1401" i="19"/>
  <c r="E1401" i="19"/>
  <c r="D1401" i="19"/>
  <c r="C1401" i="19"/>
  <c r="B1401" i="19"/>
  <c r="A1401" i="19"/>
  <c r="H1400" i="19"/>
  <c r="G1400" i="19"/>
  <c r="F1400" i="19"/>
  <c r="E1400" i="19"/>
  <c r="D1400" i="19"/>
  <c r="C1400" i="19"/>
  <c r="B1400" i="19"/>
  <c r="A1400" i="19"/>
  <c r="H1399" i="19"/>
  <c r="G1399" i="19"/>
  <c r="F1399" i="19"/>
  <c r="E1399" i="19"/>
  <c r="D1399" i="19"/>
  <c r="C1399" i="19"/>
  <c r="B1399" i="19"/>
  <c r="A1399" i="19"/>
  <c r="H1398" i="19"/>
  <c r="G1398" i="19"/>
  <c r="F1398" i="19"/>
  <c r="E1398" i="19"/>
  <c r="D1398" i="19"/>
  <c r="C1398" i="19"/>
  <c r="B1398" i="19"/>
  <c r="A1398" i="19"/>
  <c r="H1397" i="19"/>
  <c r="G1397" i="19"/>
  <c r="F1397" i="19"/>
  <c r="E1397" i="19"/>
  <c r="D1397" i="19"/>
  <c r="C1397" i="19"/>
  <c r="B1397" i="19"/>
  <c r="A1397" i="19"/>
  <c r="H1396" i="19"/>
  <c r="G1396" i="19"/>
  <c r="F1396" i="19"/>
  <c r="E1396" i="19"/>
  <c r="D1396" i="19"/>
  <c r="C1396" i="19"/>
  <c r="B1396" i="19"/>
  <c r="A1396" i="19"/>
  <c r="H1395" i="19"/>
  <c r="G1395" i="19"/>
  <c r="F1395" i="19"/>
  <c r="E1395" i="19"/>
  <c r="D1395" i="19"/>
  <c r="C1395" i="19"/>
  <c r="B1395" i="19"/>
  <c r="A1395" i="19"/>
  <c r="H1394" i="19"/>
  <c r="G1394" i="19"/>
  <c r="F1394" i="19"/>
  <c r="E1394" i="19"/>
  <c r="D1394" i="19"/>
  <c r="C1394" i="19"/>
  <c r="B1394" i="19"/>
  <c r="A1394" i="19"/>
  <c r="H1393" i="19"/>
  <c r="G1393" i="19"/>
  <c r="F1393" i="19"/>
  <c r="E1393" i="19"/>
  <c r="D1393" i="19"/>
  <c r="C1393" i="19"/>
  <c r="B1393" i="19"/>
  <c r="A1393" i="19"/>
  <c r="H1392" i="19"/>
  <c r="G1392" i="19"/>
  <c r="F1392" i="19"/>
  <c r="E1392" i="19"/>
  <c r="D1392" i="19"/>
  <c r="C1392" i="19"/>
  <c r="B1392" i="19"/>
  <c r="A1392" i="19"/>
  <c r="H1391" i="19"/>
  <c r="G1391" i="19"/>
  <c r="F1391" i="19"/>
  <c r="E1391" i="19"/>
  <c r="D1391" i="19"/>
  <c r="C1391" i="19"/>
  <c r="B1391" i="19"/>
  <c r="A1391" i="19"/>
  <c r="H1390" i="19"/>
  <c r="G1390" i="19"/>
  <c r="F1390" i="19"/>
  <c r="E1390" i="19"/>
  <c r="D1390" i="19"/>
  <c r="C1390" i="19"/>
  <c r="B1390" i="19"/>
  <c r="A1390" i="19"/>
  <c r="H1389" i="19"/>
  <c r="G1389" i="19"/>
  <c r="F1389" i="19"/>
  <c r="E1389" i="19"/>
  <c r="D1389" i="19"/>
  <c r="C1389" i="19"/>
  <c r="B1389" i="19"/>
  <c r="A1389" i="19"/>
  <c r="H1388" i="19"/>
  <c r="G1388" i="19"/>
  <c r="F1388" i="19"/>
  <c r="E1388" i="19"/>
  <c r="D1388" i="19"/>
  <c r="C1388" i="19"/>
  <c r="B1388" i="19"/>
  <c r="A1388" i="19"/>
  <c r="H1387" i="19"/>
  <c r="G1387" i="19"/>
  <c r="F1387" i="19"/>
  <c r="E1387" i="19"/>
  <c r="D1387" i="19"/>
  <c r="C1387" i="19"/>
  <c r="B1387" i="19"/>
  <c r="A1387" i="19"/>
  <c r="H1386" i="19"/>
  <c r="G1386" i="19"/>
  <c r="F1386" i="19"/>
  <c r="E1386" i="19"/>
  <c r="D1386" i="19"/>
  <c r="C1386" i="19"/>
  <c r="B1386" i="19"/>
  <c r="A1386" i="19"/>
  <c r="H1385" i="19"/>
  <c r="G1385" i="19"/>
  <c r="F1385" i="19"/>
  <c r="E1385" i="19"/>
  <c r="D1385" i="19"/>
  <c r="C1385" i="19"/>
  <c r="B1385" i="19"/>
  <c r="A1385" i="19"/>
  <c r="H1384" i="19"/>
  <c r="G1384" i="19"/>
  <c r="F1384" i="19"/>
  <c r="E1384" i="19"/>
  <c r="D1384" i="19"/>
  <c r="C1384" i="19"/>
  <c r="B1384" i="19"/>
  <c r="A1384" i="19"/>
  <c r="H1383" i="19"/>
  <c r="G1383" i="19"/>
  <c r="F1383" i="19"/>
  <c r="E1383" i="19"/>
  <c r="D1383" i="19"/>
  <c r="C1383" i="19"/>
  <c r="B1383" i="19"/>
  <c r="A1383" i="19"/>
  <c r="H1382" i="19"/>
  <c r="G1382" i="19"/>
  <c r="F1382" i="19"/>
  <c r="E1382" i="19"/>
  <c r="D1382" i="19"/>
  <c r="C1382" i="19"/>
  <c r="B1382" i="19"/>
  <c r="A1382" i="19"/>
  <c r="H1381" i="19"/>
  <c r="G1381" i="19"/>
  <c r="F1381" i="19"/>
  <c r="E1381" i="19"/>
  <c r="D1381" i="19"/>
  <c r="C1381" i="19"/>
  <c r="B1381" i="19"/>
  <c r="A1381" i="19"/>
  <c r="H1380" i="19"/>
  <c r="G1380" i="19"/>
  <c r="F1380" i="19"/>
  <c r="E1380" i="19"/>
  <c r="D1380" i="19"/>
  <c r="C1380" i="19"/>
  <c r="B1380" i="19"/>
  <c r="A1380" i="19"/>
  <c r="H1379" i="19"/>
  <c r="G1379" i="19"/>
  <c r="F1379" i="19"/>
  <c r="E1379" i="19"/>
  <c r="D1379" i="19"/>
  <c r="C1379" i="19"/>
  <c r="B1379" i="19"/>
  <c r="A1379" i="19"/>
  <c r="H1378" i="19"/>
  <c r="G1378" i="19"/>
  <c r="F1378" i="19"/>
  <c r="E1378" i="19"/>
  <c r="D1378" i="19"/>
  <c r="C1378" i="19"/>
  <c r="B1378" i="19"/>
  <c r="A1378" i="19"/>
  <c r="H1377" i="19"/>
  <c r="G1377" i="19"/>
  <c r="F1377" i="19"/>
  <c r="E1377" i="19"/>
  <c r="D1377" i="19"/>
  <c r="C1377" i="19"/>
  <c r="B1377" i="19"/>
  <c r="A1377" i="19"/>
  <c r="H1376" i="19"/>
  <c r="G1376" i="19"/>
  <c r="F1376" i="19"/>
  <c r="E1376" i="19"/>
  <c r="D1376" i="19"/>
  <c r="C1376" i="19"/>
  <c r="B1376" i="19"/>
  <c r="A1376" i="19"/>
  <c r="H1375" i="19"/>
  <c r="G1375" i="19"/>
  <c r="F1375" i="19"/>
  <c r="E1375" i="19"/>
  <c r="D1375" i="19"/>
  <c r="C1375" i="19"/>
  <c r="B1375" i="19"/>
  <c r="A1375" i="19"/>
  <c r="H1374" i="19"/>
  <c r="G1374" i="19"/>
  <c r="F1374" i="19"/>
  <c r="E1374" i="19"/>
  <c r="D1374" i="19"/>
  <c r="C1374" i="19"/>
  <c r="B1374" i="19"/>
  <c r="A1374" i="19"/>
  <c r="H1373" i="19"/>
  <c r="G1373" i="19"/>
  <c r="F1373" i="19"/>
  <c r="E1373" i="19"/>
  <c r="D1373" i="19"/>
  <c r="C1373" i="19"/>
  <c r="B1373" i="19"/>
  <c r="A1373" i="19"/>
  <c r="H1372" i="19"/>
  <c r="G1372" i="19"/>
  <c r="F1372" i="19"/>
  <c r="E1372" i="19"/>
  <c r="D1372" i="19"/>
  <c r="C1372" i="19"/>
  <c r="B1372" i="19"/>
  <c r="A1372" i="19"/>
  <c r="H1371" i="19"/>
  <c r="G1371" i="19"/>
  <c r="F1371" i="19"/>
  <c r="E1371" i="19"/>
  <c r="D1371" i="19"/>
  <c r="C1371" i="19"/>
  <c r="B1371" i="19"/>
  <c r="A1371" i="19"/>
  <c r="H1370" i="19"/>
  <c r="G1370" i="19"/>
  <c r="F1370" i="19"/>
  <c r="E1370" i="19"/>
  <c r="D1370" i="19"/>
  <c r="C1370" i="19"/>
  <c r="B1370" i="19"/>
  <c r="A1370" i="19"/>
  <c r="H1369" i="19"/>
  <c r="G1369" i="19"/>
  <c r="F1369" i="19"/>
  <c r="E1369" i="19"/>
  <c r="D1369" i="19"/>
  <c r="C1369" i="19"/>
  <c r="B1369" i="19"/>
  <c r="A1369" i="19"/>
  <c r="H1368" i="19"/>
  <c r="G1368" i="19"/>
  <c r="F1368" i="19"/>
  <c r="E1368" i="19"/>
  <c r="D1368" i="19"/>
  <c r="C1368" i="19"/>
  <c r="B1368" i="19"/>
  <c r="A1368" i="19"/>
  <c r="H1367" i="19"/>
  <c r="G1367" i="19"/>
  <c r="F1367" i="19"/>
  <c r="E1367" i="19"/>
  <c r="D1367" i="19"/>
  <c r="C1367" i="19"/>
  <c r="B1367" i="19"/>
  <c r="A1367" i="19"/>
  <c r="H1366" i="19"/>
  <c r="G1366" i="19"/>
  <c r="F1366" i="19"/>
  <c r="E1366" i="19"/>
  <c r="D1366" i="19"/>
  <c r="C1366" i="19"/>
  <c r="B1366" i="19"/>
  <c r="A1366" i="19"/>
  <c r="H1365" i="19"/>
  <c r="G1365" i="19"/>
  <c r="F1365" i="19"/>
  <c r="E1365" i="19"/>
  <c r="D1365" i="19"/>
  <c r="C1365" i="19"/>
  <c r="B1365" i="19"/>
  <c r="A1365" i="19"/>
  <c r="H1364" i="19"/>
  <c r="G1364" i="19"/>
  <c r="F1364" i="19"/>
  <c r="E1364" i="19"/>
  <c r="D1364" i="19"/>
  <c r="C1364" i="19"/>
  <c r="B1364" i="19"/>
  <c r="A1364" i="19"/>
  <c r="H1363" i="19"/>
  <c r="G1363" i="19"/>
  <c r="F1363" i="19"/>
  <c r="E1363" i="19"/>
  <c r="D1363" i="19"/>
  <c r="C1363" i="19"/>
  <c r="B1363" i="19"/>
  <c r="A1363" i="19"/>
  <c r="H1362" i="19"/>
  <c r="G1362" i="19"/>
  <c r="F1362" i="19"/>
  <c r="E1362" i="19"/>
  <c r="D1362" i="19"/>
  <c r="C1362" i="19"/>
  <c r="B1362" i="19"/>
  <c r="A1362" i="19"/>
  <c r="H1361" i="19"/>
  <c r="G1361" i="19"/>
  <c r="F1361" i="19"/>
  <c r="E1361" i="19"/>
  <c r="D1361" i="19"/>
  <c r="C1361" i="19"/>
  <c r="B1361" i="19"/>
  <c r="A1361" i="19"/>
  <c r="H1360" i="19"/>
  <c r="G1360" i="19"/>
  <c r="F1360" i="19"/>
  <c r="E1360" i="19"/>
  <c r="D1360" i="19"/>
  <c r="C1360" i="19"/>
  <c r="B1360" i="19"/>
  <c r="A1360" i="19"/>
  <c r="H1359" i="19"/>
  <c r="G1359" i="19"/>
  <c r="F1359" i="19"/>
  <c r="E1359" i="19"/>
  <c r="D1359" i="19"/>
  <c r="C1359" i="19"/>
  <c r="B1359" i="19"/>
  <c r="A1359" i="19"/>
  <c r="H1358" i="19"/>
  <c r="G1358" i="19"/>
  <c r="F1358" i="19"/>
  <c r="E1358" i="19"/>
  <c r="D1358" i="19"/>
  <c r="C1358" i="19"/>
  <c r="B1358" i="19"/>
  <c r="A1358" i="19"/>
  <c r="H1357" i="19"/>
  <c r="G1357" i="19"/>
  <c r="F1357" i="19"/>
  <c r="E1357" i="19"/>
  <c r="D1357" i="19"/>
  <c r="C1357" i="19"/>
  <c r="B1357" i="19"/>
  <c r="A1357" i="19"/>
  <c r="H1356" i="19"/>
  <c r="G1356" i="19"/>
  <c r="F1356" i="19"/>
  <c r="E1356" i="19"/>
  <c r="D1356" i="19"/>
  <c r="C1356" i="19"/>
  <c r="B1356" i="19"/>
  <c r="A1356" i="19"/>
  <c r="H1355" i="19"/>
  <c r="G1355" i="19"/>
  <c r="F1355" i="19"/>
  <c r="E1355" i="19"/>
  <c r="D1355" i="19"/>
  <c r="C1355" i="19"/>
  <c r="B1355" i="19"/>
  <c r="A1355" i="19"/>
  <c r="H1354" i="19"/>
  <c r="G1354" i="19"/>
  <c r="F1354" i="19"/>
  <c r="E1354" i="19"/>
  <c r="D1354" i="19"/>
  <c r="C1354" i="19"/>
  <c r="B1354" i="19"/>
  <c r="A1354" i="19"/>
  <c r="H1353" i="19"/>
  <c r="G1353" i="19"/>
  <c r="F1353" i="19"/>
  <c r="E1353" i="19"/>
  <c r="D1353" i="19"/>
  <c r="C1353" i="19"/>
  <c r="B1353" i="19"/>
  <c r="A1353" i="19"/>
  <c r="H1352" i="19"/>
  <c r="G1352" i="19"/>
  <c r="F1352" i="19"/>
  <c r="E1352" i="19"/>
  <c r="D1352" i="19"/>
  <c r="C1352" i="19"/>
  <c r="B1352" i="19"/>
  <c r="A1352" i="19"/>
  <c r="H1351" i="19"/>
  <c r="G1351" i="19"/>
  <c r="F1351" i="19"/>
  <c r="E1351" i="19"/>
  <c r="D1351" i="19"/>
  <c r="C1351" i="19"/>
  <c r="B1351" i="19"/>
  <c r="A1351" i="19"/>
  <c r="H1350" i="19"/>
  <c r="G1350" i="19"/>
  <c r="F1350" i="19"/>
  <c r="E1350" i="19"/>
  <c r="D1350" i="19"/>
  <c r="C1350" i="19"/>
  <c r="B1350" i="19"/>
  <c r="A1350" i="19"/>
  <c r="H1349" i="19"/>
  <c r="G1349" i="19"/>
  <c r="F1349" i="19"/>
  <c r="E1349" i="19"/>
  <c r="D1349" i="19"/>
  <c r="C1349" i="19"/>
  <c r="B1349" i="19"/>
  <c r="A1349" i="19"/>
  <c r="H1348" i="19"/>
  <c r="G1348" i="19"/>
  <c r="F1348" i="19"/>
  <c r="E1348" i="19"/>
  <c r="D1348" i="19"/>
  <c r="C1348" i="19"/>
  <c r="B1348" i="19"/>
  <c r="A1348" i="19"/>
  <c r="H1347" i="19"/>
  <c r="G1347" i="19"/>
  <c r="F1347" i="19"/>
  <c r="E1347" i="19"/>
  <c r="D1347" i="19"/>
  <c r="C1347" i="19"/>
  <c r="B1347" i="19"/>
  <c r="A1347" i="19"/>
  <c r="H1346" i="19"/>
  <c r="G1346" i="19"/>
  <c r="F1346" i="19"/>
  <c r="E1346" i="19"/>
  <c r="D1346" i="19"/>
  <c r="C1346" i="19"/>
  <c r="B1346" i="19"/>
  <c r="A1346" i="19"/>
  <c r="H1345" i="19"/>
  <c r="G1345" i="19"/>
  <c r="F1345" i="19"/>
  <c r="E1345" i="19"/>
  <c r="D1345" i="19"/>
  <c r="C1345" i="19"/>
  <c r="B1345" i="19"/>
  <c r="A1345" i="19"/>
  <c r="H1344" i="19"/>
  <c r="G1344" i="19"/>
  <c r="F1344" i="19"/>
  <c r="E1344" i="19"/>
  <c r="D1344" i="19"/>
  <c r="C1344" i="19"/>
  <c r="B1344" i="19"/>
  <c r="A1344" i="19"/>
  <c r="H1343" i="19"/>
  <c r="G1343" i="19"/>
  <c r="F1343" i="19"/>
  <c r="E1343" i="19"/>
  <c r="D1343" i="19"/>
  <c r="C1343" i="19"/>
  <c r="B1343" i="19"/>
  <c r="A1343" i="19"/>
  <c r="H1342" i="19"/>
  <c r="G1342" i="19"/>
  <c r="F1342" i="19"/>
  <c r="E1342" i="19"/>
  <c r="D1342" i="19"/>
  <c r="C1342" i="19"/>
  <c r="B1342" i="19"/>
  <c r="A1342" i="19"/>
  <c r="H1341" i="19"/>
  <c r="G1341" i="19"/>
  <c r="F1341" i="19"/>
  <c r="E1341" i="19"/>
  <c r="D1341" i="19"/>
  <c r="C1341" i="19"/>
  <c r="B1341" i="19"/>
  <c r="A1341" i="19"/>
  <c r="H1340" i="19"/>
  <c r="G1340" i="19"/>
  <c r="F1340" i="19"/>
  <c r="E1340" i="19"/>
  <c r="D1340" i="19"/>
  <c r="C1340" i="19"/>
  <c r="B1340" i="19"/>
  <c r="A1340" i="19"/>
  <c r="H1339" i="19"/>
  <c r="G1339" i="19"/>
  <c r="F1339" i="19"/>
  <c r="E1339" i="19"/>
  <c r="D1339" i="19"/>
  <c r="C1339" i="19"/>
  <c r="B1339" i="19"/>
  <c r="A1339" i="19"/>
  <c r="H1338" i="19"/>
  <c r="G1338" i="19"/>
  <c r="F1338" i="19"/>
  <c r="E1338" i="19"/>
  <c r="D1338" i="19"/>
  <c r="C1338" i="19"/>
  <c r="B1338" i="19"/>
  <c r="A1338" i="19"/>
  <c r="H1337" i="19"/>
  <c r="G1337" i="19"/>
  <c r="F1337" i="19"/>
  <c r="E1337" i="19"/>
  <c r="D1337" i="19"/>
  <c r="C1337" i="19"/>
  <c r="B1337" i="19"/>
  <c r="A1337" i="19"/>
  <c r="H1336" i="19"/>
  <c r="G1336" i="19"/>
  <c r="F1336" i="19"/>
  <c r="E1336" i="19"/>
  <c r="D1336" i="19"/>
  <c r="C1336" i="19"/>
  <c r="B1336" i="19"/>
  <c r="A1336" i="19"/>
  <c r="H1335" i="19"/>
  <c r="G1335" i="19"/>
  <c r="F1335" i="19"/>
  <c r="E1335" i="19"/>
  <c r="D1335" i="19"/>
  <c r="C1335" i="19"/>
  <c r="B1335" i="19"/>
  <c r="A1335" i="19"/>
  <c r="H1334" i="19"/>
  <c r="G1334" i="19"/>
  <c r="F1334" i="19"/>
  <c r="E1334" i="19"/>
  <c r="D1334" i="19"/>
  <c r="C1334" i="19"/>
  <c r="B1334" i="19"/>
  <c r="A1334" i="19"/>
  <c r="H1333" i="19"/>
  <c r="G1333" i="19"/>
  <c r="F1333" i="19"/>
  <c r="E1333" i="19"/>
  <c r="D1333" i="19"/>
  <c r="C1333" i="19"/>
  <c r="B1333" i="19"/>
  <c r="A1333" i="19"/>
  <c r="H1332" i="19"/>
  <c r="G1332" i="19"/>
  <c r="F1332" i="19"/>
  <c r="E1332" i="19"/>
  <c r="D1332" i="19"/>
  <c r="C1332" i="19"/>
  <c r="B1332" i="19"/>
  <c r="A1332" i="19"/>
  <c r="H1331" i="19"/>
  <c r="G1331" i="19"/>
  <c r="F1331" i="19"/>
  <c r="E1331" i="19"/>
  <c r="D1331" i="19"/>
  <c r="C1331" i="19"/>
  <c r="B1331" i="19"/>
  <c r="A1331" i="19"/>
  <c r="H1330" i="19"/>
  <c r="G1330" i="19"/>
  <c r="F1330" i="19"/>
  <c r="E1330" i="19"/>
  <c r="D1330" i="19"/>
  <c r="C1330" i="19"/>
  <c r="B1330" i="19"/>
  <c r="A1330" i="19"/>
  <c r="H1329" i="19"/>
  <c r="G1329" i="19"/>
  <c r="F1329" i="19"/>
  <c r="E1329" i="19"/>
  <c r="D1329" i="19"/>
  <c r="C1329" i="19"/>
  <c r="B1329" i="19"/>
  <c r="A1329" i="19"/>
  <c r="H1328" i="19"/>
  <c r="G1328" i="19"/>
  <c r="F1328" i="19"/>
  <c r="E1328" i="19"/>
  <c r="D1328" i="19"/>
  <c r="C1328" i="19"/>
  <c r="B1328" i="19"/>
  <c r="A1328" i="19"/>
  <c r="H1327" i="19"/>
  <c r="G1327" i="19"/>
  <c r="F1327" i="19"/>
  <c r="E1327" i="19"/>
  <c r="D1327" i="19"/>
  <c r="C1327" i="19"/>
  <c r="B1327" i="19"/>
  <c r="A1327" i="19"/>
  <c r="H1326" i="19"/>
  <c r="G1326" i="19"/>
  <c r="F1326" i="19"/>
  <c r="E1326" i="19"/>
  <c r="D1326" i="19"/>
  <c r="C1326" i="19"/>
  <c r="B1326" i="19"/>
  <c r="A1326" i="19"/>
  <c r="H1325" i="19"/>
  <c r="G1325" i="19"/>
  <c r="F1325" i="19"/>
  <c r="E1325" i="19"/>
  <c r="D1325" i="19"/>
  <c r="C1325" i="19"/>
  <c r="B1325" i="19"/>
  <c r="A1325" i="19"/>
  <c r="H1324" i="19"/>
  <c r="G1324" i="19"/>
  <c r="F1324" i="19"/>
  <c r="E1324" i="19"/>
  <c r="D1324" i="19"/>
  <c r="C1324" i="19"/>
  <c r="B1324" i="19"/>
  <c r="A1324" i="19"/>
  <c r="H1323" i="19"/>
  <c r="G1323" i="19"/>
  <c r="F1323" i="19"/>
  <c r="E1323" i="19"/>
  <c r="D1323" i="19"/>
  <c r="C1323" i="19"/>
  <c r="B1323" i="19"/>
  <c r="A1323" i="19"/>
  <c r="H1322" i="19"/>
  <c r="G1322" i="19"/>
  <c r="F1322" i="19"/>
  <c r="E1322" i="19"/>
  <c r="D1322" i="19"/>
  <c r="C1322" i="19"/>
  <c r="B1322" i="19"/>
  <c r="A1322" i="19"/>
  <c r="H1321" i="19"/>
  <c r="G1321" i="19"/>
  <c r="F1321" i="19"/>
  <c r="E1321" i="19"/>
  <c r="D1321" i="19"/>
  <c r="C1321" i="19"/>
  <c r="B1321" i="19"/>
  <c r="A1321" i="19"/>
  <c r="H1320" i="19"/>
  <c r="G1320" i="19"/>
  <c r="F1320" i="19"/>
  <c r="E1320" i="19"/>
  <c r="D1320" i="19"/>
  <c r="C1320" i="19"/>
  <c r="B1320" i="19"/>
  <c r="A1320" i="19"/>
  <c r="H1319" i="19"/>
  <c r="G1319" i="19"/>
  <c r="F1319" i="19"/>
  <c r="E1319" i="19"/>
  <c r="D1319" i="19"/>
  <c r="C1319" i="19"/>
  <c r="B1319" i="19"/>
  <c r="A1319" i="19"/>
  <c r="H1318" i="19"/>
  <c r="G1318" i="19"/>
  <c r="F1318" i="19"/>
  <c r="E1318" i="19"/>
  <c r="D1318" i="19"/>
  <c r="C1318" i="19"/>
  <c r="B1318" i="19"/>
  <c r="A1318" i="19"/>
  <c r="H1317" i="19"/>
  <c r="G1317" i="19"/>
  <c r="F1317" i="19"/>
  <c r="E1317" i="19"/>
  <c r="D1317" i="19"/>
  <c r="C1317" i="19"/>
  <c r="B1317" i="19"/>
  <c r="A1317" i="19"/>
  <c r="H1316" i="19"/>
  <c r="G1316" i="19"/>
  <c r="F1316" i="19"/>
  <c r="E1316" i="19"/>
  <c r="D1316" i="19"/>
  <c r="C1316" i="19"/>
  <c r="B1316" i="19"/>
  <c r="A1316" i="19"/>
  <c r="H1315" i="19"/>
  <c r="G1315" i="19"/>
  <c r="F1315" i="19"/>
  <c r="E1315" i="19"/>
  <c r="D1315" i="19"/>
  <c r="C1315" i="19"/>
  <c r="B1315" i="19"/>
  <c r="A1315" i="19"/>
  <c r="H1314" i="19"/>
  <c r="G1314" i="19"/>
  <c r="F1314" i="19"/>
  <c r="E1314" i="19"/>
  <c r="D1314" i="19"/>
  <c r="C1314" i="19"/>
  <c r="B1314" i="19"/>
  <c r="A1314" i="19"/>
  <c r="H1313" i="19"/>
  <c r="G1313" i="19"/>
  <c r="F1313" i="19"/>
  <c r="E1313" i="19"/>
  <c r="D1313" i="19"/>
  <c r="C1313" i="19"/>
  <c r="B1313" i="19"/>
  <c r="A1313" i="19"/>
  <c r="H1312" i="19"/>
  <c r="G1312" i="19"/>
  <c r="F1312" i="19"/>
  <c r="E1312" i="19"/>
  <c r="D1312" i="19"/>
  <c r="C1312" i="19"/>
  <c r="B1312" i="19"/>
  <c r="A1312" i="19"/>
  <c r="H1311" i="19"/>
  <c r="G1311" i="19"/>
  <c r="F1311" i="19"/>
  <c r="E1311" i="19"/>
  <c r="D1311" i="19"/>
  <c r="C1311" i="19"/>
  <c r="B1311" i="19"/>
  <c r="A1311" i="19"/>
  <c r="H1310" i="19"/>
  <c r="G1310" i="19"/>
  <c r="F1310" i="19"/>
  <c r="E1310" i="19"/>
  <c r="D1310" i="19"/>
  <c r="C1310" i="19"/>
  <c r="B1310" i="19"/>
  <c r="A1310" i="19"/>
  <c r="H1309" i="19"/>
  <c r="G1309" i="19"/>
  <c r="F1309" i="19"/>
  <c r="E1309" i="19"/>
  <c r="D1309" i="19"/>
  <c r="C1309" i="19"/>
  <c r="B1309" i="19"/>
  <c r="A1309" i="19"/>
  <c r="H1308" i="19"/>
  <c r="G1308" i="19"/>
  <c r="F1308" i="19"/>
  <c r="E1308" i="19"/>
  <c r="D1308" i="19"/>
  <c r="C1308" i="19"/>
  <c r="B1308" i="19"/>
  <c r="A1308" i="19"/>
  <c r="H1307" i="19"/>
  <c r="G1307" i="19"/>
  <c r="F1307" i="19"/>
  <c r="E1307" i="19"/>
  <c r="D1307" i="19"/>
  <c r="C1307" i="19"/>
  <c r="B1307" i="19"/>
  <c r="A1307" i="19"/>
  <c r="H1306" i="19"/>
  <c r="G1306" i="19"/>
  <c r="F1306" i="19"/>
  <c r="E1306" i="19"/>
  <c r="D1306" i="19"/>
  <c r="C1306" i="19"/>
  <c r="B1306" i="19"/>
  <c r="A1306" i="19"/>
  <c r="H1305" i="19"/>
  <c r="G1305" i="19"/>
  <c r="F1305" i="19"/>
  <c r="E1305" i="19"/>
  <c r="D1305" i="19"/>
  <c r="C1305" i="19"/>
  <c r="B1305" i="19"/>
  <c r="A1305" i="19"/>
  <c r="H1304" i="19"/>
  <c r="G1304" i="19"/>
  <c r="F1304" i="19"/>
  <c r="E1304" i="19"/>
  <c r="D1304" i="19"/>
  <c r="C1304" i="19"/>
  <c r="B1304" i="19"/>
  <c r="A1304" i="19"/>
  <c r="H1303" i="19"/>
  <c r="G1303" i="19"/>
  <c r="F1303" i="19"/>
  <c r="E1303" i="19"/>
  <c r="D1303" i="19"/>
  <c r="C1303" i="19"/>
  <c r="B1303" i="19"/>
  <c r="A1303" i="19"/>
  <c r="H1302" i="19"/>
  <c r="G1302" i="19"/>
  <c r="F1302" i="19"/>
  <c r="E1302" i="19"/>
  <c r="D1302" i="19"/>
  <c r="C1302" i="19"/>
  <c r="B1302" i="19"/>
  <c r="A1302" i="19"/>
  <c r="H1301" i="19"/>
  <c r="G1301" i="19"/>
  <c r="F1301" i="19"/>
  <c r="E1301" i="19"/>
  <c r="D1301" i="19"/>
  <c r="C1301" i="19"/>
  <c r="B1301" i="19"/>
  <c r="A1301" i="19"/>
  <c r="H1300" i="19"/>
  <c r="G1300" i="19"/>
  <c r="F1300" i="19"/>
  <c r="E1300" i="19"/>
  <c r="D1300" i="19"/>
  <c r="C1300" i="19"/>
  <c r="B1300" i="19"/>
  <c r="A1300" i="19"/>
  <c r="H1299" i="19"/>
  <c r="G1299" i="19"/>
  <c r="F1299" i="19"/>
  <c r="E1299" i="19"/>
  <c r="D1299" i="19"/>
  <c r="C1299" i="19"/>
  <c r="B1299" i="19"/>
  <c r="A1299" i="19"/>
  <c r="H1298" i="19"/>
  <c r="G1298" i="19"/>
  <c r="F1298" i="19"/>
  <c r="E1298" i="19"/>
  <c r="D1298" i="19"/>
  <c r="C1298" i="19"/>
  <c r="B1298" i="19"/>
  <c r="A1298" i="19"/>
  <c r="H1297" i="19"/>
  <c r="G1297" i="19"/>
  <c r="F1297" i="19"/>
  <c r="E1297" i="19"/>
  <c r="D1297" i="19"/>
  <c r="C1297" i="19"/>
  <c r="B1297" i="19"/>
  <c r="A1297" i="19"/>
  <c r="H1296" i="19"/>
  <c r="G1296" i="19"/>
  <c r="F1296" i="19"/>
  <c r="E1296" i="19"/>
  <c r="D1296" i="19"/>
  <c r="C1296" i="19"/>
  <c r="B1296" i="19"/>
  <c r="A1296" i="19"/>
  <c r="H1295" i="19"/>
  <c r="G1295" i="19"/>
  <c r="F1295" i="19"/>
  <c r="E1295" i="19"/>
  <c r="D1295" i="19"/>
  <c r="C1295" i="19"/>
  <c r="B1295" i="19"/>
  <c r="A1295" i="19"/>
  <c r="H1294" i="19"/>
  <c r="G1294" i="19"/>
  <c r="F1294" i="19"/>
  <c r="E1294" i="19"/>
  <c r="D1294" i="19"/>
  <c r="C1294" i="19"/>
  <c r="B1294" i="19"/>
  <c r="A1294" i="19"/>
  <c r="H1293" i="19"/>
  <c r="G1293" i="19"/>
  <c r="F1293" i="19"/>
  <c r="E1293" i="19"/>
  <c r="D1293" i="19"/>
  <c r="C1293" i="19"/>
  <c r="B1293" i="19"/>
  <c r="A1293" i="19"/>
  <c r="H1292" i="19"/>
  <c r="G1292" i="19"/>
  <c r="F1292" i="19"/>
  <c r="E1292" i="19"/>
  <c r="D1292" i="19"/>
  <c r="C1292" i="19"/>
  <c r="B1292" i="19"/>
  <c r="A1292" i="19"/>
  <c r="H1291" i="19"/>
  <c r="G1291" i="19"/>
  <c r="F1291" i="19"/>
  <c r="E1291" i="19"/>
  <c r="D1291" i="19"/>
  <c r="C1291" i="19"/>
  <c r="B1291" i="19"/>
  <c r="A1291" i="19"/>
  <c r="H1290" i="19"/>
  <c r="G1290" i="19"/>
  <c r="F1290" i="19"/>
  <c r="E1290" i="19"/>
  <c r="D1290" i="19"/>
  <c r="C1290" i="19"/>
  <c r="B1290" i="19"/>
  <c r="A1290" i="19"/>
  <c r="H1289" i="19"/>
  <c r="G1289" i="19"/>
  <c r="F1289" i="19"/>
  <c r="E1289" i="19"/>
  <c r="D1289" i="19"/>
  <c r="C1289" i="19"/>
  <c r="B1289" i="19"/>
  <c r="A1289" i="19"/>
  <c r="H1288" i="19"/>
  <c r="G1288" i="19"/>
  <c r="F1288" i="19"/>
  <c r="E1288" i="19"/>
  <c r="D1288" i="19"/>
  <c r="C1288" i="19"/>
  <c r="B1288" i="19"/>
  <c r="A1288" i="19"/>
  <c r="H1287" i="19"/>
  <c r="G1287" i="19"/>
  <c r="F1287" i="19"/>
  <c r="E1287" i="19"/>
  <c r="D1287" i="19"/>
  <c r="C1287" i="19"/>
  <c r="B1287" i="19"/>
  <c r="A1287" i="19"/>
  <c r="H1286" i="19"/>
  <c r="G1286" i="19"/>
  <c r="F1286" i="19"/>
  <c r="E1286" i="19"/>
  <c r="D1286" i="19"/>
  <c r="C1286" i="19"/>
  <c r="B1286" i="19"/>
  <c r="A1286" i="19"/>
  <c r="H1285" i="19"/>
  <c r="G1285" i="19"/>
  <c r="F1285" i="19"/>
  <c r="E1285" i="19"/>
  <c r="D1285" i="19"/>
  <c r="C1285" i="19"/>
  <c r="B1285" i="19"/>
  <c r="A1285" i="19"/>
  <c r="H1284" i="19"/>
  <c r="G1284" i="19"/>
  <c r="F1284" i="19"/>
  <c r="E1284" i="19"/>
  <c r="D1284" i="19"/>
  <c r="C1284" i="19"/>
  <c r="B1284" i="19"/>
  <c r="A1284" i="19"/>
  <c r="H1283" i="19"/>
  <c r="G1283" i="19"/>
  <c r="F1283" i="19"/>
  <c r="E1283" i="19"/>
  <c r="D1283" i="19"/>
  <c r="C1283" i="19"/>
  <c r="B1283" i="19"/>
  <c r="A1283" i="19"/>
  <c r="H1282" i="19"/>
  <c r="G1282" i="19"/>
  <c r="F1282" i="19"/>
  <c r="E1282" i="19"/>
  <c r="D1282" i="19"/>
  <c r="C1282" i="19"/>
  <c r="B1282" i="19"/>
  <c r="A1282" i="19"/>
  <c r="H1281" i="19"/>
  <c r="G1281" i="19"/>
  <c r="F1281" i="19"/>
  <c r="E1281" i="19"/>
  <c r="D1281" i="19"/>
  <c r="C1281" i="19"/>
  <c r="B1281" i="19"/>
  <c r="A1281" i="19"/>
  <c r="H1280" i="19"/>
  <c r="G1280" i="19"/>
  <c r="F1280" i="19"/>
  <c r="E1280" i="19"/>
  <c r="D1280" i="19"/>
  <c r="C1280" i="19"/>
  <c r="B1280" i="19"/>
  <c r="A1280" i="19"/>
  <c r="H1279" i="19"/>
  <c r="G1279" i="19"/>
  <c r="F1279" i="19"/>
  <c r="E1279" i="19"/>
  <c r="D1279" i="19"/>
  <c r="C1279" i="19"/>
  <c r="B1279" i="19"/>
  <c r="A1279" i="19"/>
  <c r="H1278" i="19"/>
  <c r="G1278" i="19"/>
  <c r="F1278" i="19"/>
  <c r="E1278" i="19"/>
  <c r="D1278" i="19"/>
  <c r="C1278" i="19"/>
  <c r="B1278" i="19"/>
  <c r="A1278" i="19"/>
  <c r="H1277" i="19"/>
  <c r="G1277" i="19"/>
  <c r="F1277" i="19"/>
  <c r="E1277" i="19"/>
  <c r="D1277" i="19"/>
  <c r="C1277" i="19"/>
  <c r="B1277" i="19"/>
  <c r="A1277" i="19"/>
  <c r="H1276" i="19"/>
  <c r="G1276" i="19"/>
  <c r="F1276" i="19"/>
  <c r="E1276" i="19"/>
  <c r="D1276" i="19"/>
  <c r="C1276" i="19"/>
  <c r="B1276" i="19"/>
  <c r="A1276" i="19"/>
  <c r="H1275" i="19"/>
  <c r="G1275" i="19"/>
  <c r="F1275" i="19"/>
  <c r="E1275" i="19"/>
  <c r="D1275" i="19"/>
  <c r="C1275" i="19"/>
  <c r="B1275" i="19"/>
  <c r="A1275" i="19"/>
  <c r="H1274" i="19"/>
  <c r="G1274" i="19"/>
  <c r="F1274" i="19"/>
  <c r="E1274" i="19"/>
  <c r="D1274" i="19"/>
  <c r="C1274" i="19"/>
  <c r="B1274" i="19"/>
  <c r="A1274" i="19"/>
  <c r="H1273" i="19"/>
  <c r="G1273" i="19"/>
  <c r="F1273" i="19"/>
  <c r="E1273" i="19"/>
  <c r="D1273" i="19"/>
  <c r="C1273" i="19"/>
  <c r="B1273" i="19"/>
  <c r="A1273" i="19"/>
  <c r="H1272" i="19"/>
  <c r="G1272" i="19"/>
  <c r="F1272" i="19"/>
  <c r="E1272" i="19"/>
  <c r="D1272" i="19"/>
  <c r="C1272" i="19"/>
  <c r="B1272" i="19"/>
  <c r="A1272" i="19"/>
  <c r="H1271" i="19"/>
  <c r="G1271" i="19"/>
  <c r="F1271" i="19"/>
  <c r="E1271" i="19"/>
  <c r="D1271" i="19"/>
  <c r="C1271" i="19"/>
  <c r="B1271" i="19"/>
  <c r="A1271" i="19"/>
  <c r="H1270" i="19"/>
  <c r="G1270" i="19"/>
  <c r="F1270" i="19"/>
  <c r="E1270" i="19"/>
  <c r="D1270" i="19"/>
  <c r="C1270" i="19"/>
  <c r="B1270" i="19"/>
  <c r="A1270" i="19"/>
  <c r="H1269" i="19"/>
  <c r="G1269" i="19"/>
  <c r="F1269" i="19"/>
  <c r="E1269" i="19"/>
  <c r="D1269" i="19"/>
  <c r="C1269" i="19"/>
  <c r="B1269" i="19"/>
  <c r="A1269" i="19"/>
  <c r="H1268" i="19"/>
  <c r="G1268" i="19"/>
  <c r="F1268" i="19"/>
  <c r="E1268" i="19"/>
  <c r="D1268" i="19"/>
  <c r="C1268" i="19"/>
  <c r="B1268" i="19"/>
  <c r="A1268" i="19"/>
  <c r="H1267" i="19"/>
  <c r="G1267" i="19"/>
  <c r="F1267" i="19"/>
  <c r="E1267" i="19"/>
  <c r="D1267" i="19"/>
  <c r="C1267" i="19"/>
  <c r="B1267" i="19"/>
  <c r="A1267" i="19"/>
  <c r="H1266" i="19"/>
  <c r="G1266" i="19"/>
  <c r="F1266" i="19"/>
  <c r="E1266" i="19"/>
  <c r="D1266" i="19"/>
  <c r="C1266" i="19"/>
  <c r="B1266" i="19"/>
  <c r="A1266" i="19"/>
  <c r="H1265" i="19"/>
  <c r="G1265" i="19"/>
  <c r="F1265" i="19"/>
  <c r="E1265" i="19"/>
  <c r="D1265" i="19"/>
  <c r="C1265" i="19"/>
  <c r="B1265" i="19"/>
  <c r="A1265" i="19"/>
  <c r="H1264" i="19"/>
  <c r="G1264" i="19"/>
  <c r="F1264" i="19"/>
  <c r="E1264" i="19"/>
  <c r="D1264" i="19"/>
  <c r="C1264" i="19"/>
  <c r="B1264" i="19"/>
  <c r="A1264" i="19"/>
  <c r="H1263" i="19"/>
  <c r="G1263" i="19"/>
  <c r="F1263" i="19"/>
  <c r="E1263" i="19"/>
  <c r="D1263" i="19"/>
  <c r="C1263" i="19"/>
  <c r="B1263" i="19"/>
  <c r="A1263" i="19"/>
  <c r="H1262" i="19"/>
  <c r="G1262" i="19"/>
  <c r="F1262" i="19"/>
  <c r="E1262" i="19"/>
  <c r="D1262" i="19"/>
  <c r="C1262" i="19"/>
  <c r="B1262" i="19"/>
  <c r="A1262" i="19"/>
  <c r="H1261" i="19"/>
  <c r="G1261" i="19"/>
  <c r="F1261" i="19"/>
  <c r="E1261" i="19"/>
  <c r="D1261" i="19"/>
  <c r="C1261" i="19"/>
  <c r="B1261" i="19"/>
  <c r="A1261" i="19"/>
  <c r="H1260" i="19"/>
  <c r="G1260" i="19"/>
  <c r="F1260" i="19"/>
  <c r="E1260" i="19"/>
  <c r="D1260" i="19"/>
  <c r="C1260" i="19"/>
  <c r="B1260" i="19"/>
  <c r="A1260" i="19"/>
  <c r="H1259" i="19"/>
  <c r="G1259" i="19"/>
  <c r="F1259" i="19"/>
  <c r="E1259" i="19"/>
  <c r="D1259" i="19"/>
  <c r="C1259" i="19"/>
  <c r="B1259" i="19"/>
  <c r="A1259" i="19"/>
  <c r="H1258" i="19"/>
  <c r="G1258" i="19"/>
  <c r="F1258" i="19"/>
  <c r="E1258" i="19"/>
  <c r="D1258" i="19"/>
  <c r="C1258" i="19"/>
  <c r="B1258" i="19"/>
  <c r="A1258" i="19"/>
  <c r="H1257" i="19"/>
  <c r="G1257" i="19"/>
  <c r="F1257" i="19"/>
  <c r="E1257" i="19"/>
  <c r="D1257" i="19"/>
  <c r="C1257" i="19"/>
  <c r="B1257" i="19"/>
  <c r="A1257" i="19"/>
  <c r="H1256" i="19"/>
  <c r="G1256" i="19"/>
  <c r="F1256" i="19"/>
  <c r="E1256" i="19"/>
  <c r="D1256" i="19"/>
  <c r="C1256" i="19"/>
  <c r="B1256" i="19"/>
  <c r="A1256" i="19"/>
  <c r="H1255" i="19"/>
  <c r="G1255" i="19"/>
  <c r="F1255" i="19"/>
  <c r="E1255" i="19"/>
  <c r="D1255" i="19"/>
  <c r="C1255" i="19"/>
  <c r="B1255" i="19"/>
  <c r="A1255" i="19"/>
  <c r="H1254" i="19"/>
  <c r="G1254" i="19"/>
  <c r="F1254" i="19"/>
  <c r="E1254" i="19"/>
  <c r="D1254" i="19"/>
  <c r="C1254" i="19"/>
  <c r="B1254" i="19"/>
  <c r="A1254" i="19"/>
  <c r="H1253" i="19"/>
  <c r="G1253" i="19"/>
  <c r="F1253" i="19"/>
  <c r="E1253" i="19"/>
  <c r="D1253" i="19"/>
  <c r="C1253" i="19"/>
  <c r="B1253" i="19"/>
  <c r="A1253" i="19"/>
  <c r="H1252" i="19"/>
  <c r="G1252" i="19"/>
  <c r="F1252" i="19"/>
  <c r="E1252" i="19"/>
  <c r="D1252" i="19"/>
  <c r="C1252" i="19"/>
  <c r="B1252" i="19"/>
  <c r="A1252" i="19"/>
  <c r="H1251" i="19"/>
  <c r="G1251" i="19"/>
  <c r="F1251" i="19"/>
  <c r="E1251" i="19"/>
  <c r="D1251" i="19"/>
  <c r="C1251" i="19"/>
  <c r="B1251" i="19"/>
  <c r="A1251" i="19"/>
  <c r="H1250" i="19"/>
  <c r="G1250" i="19"/>
  <c r="F1250" i="19"/>
  <c r="E1250" i="19"/>
  <c r="D1250" i="19"/>
  <c r="C1250" i="19"/>
  <c r="B1250" i="19"/>
  <c r="A1250" i="19"/>
  <c r="H1249" i="19"/>
  <c r="G1249" i="19"/>
  <c r="F1249" i="19"/>
  <c r="E1249" i="19"/>
  <c r="D1249" i="19"/>
  <c r="C1249" i="19"/>
  <c r="B1249" i="19"/>
  <c r="A1249" i="19"/>
  <c r="H1248" i="19"/>
  <c r="G1248" i="19"/>
  <c r="F1248" i="19"/>
  <c r="E1248" i="19"/>
  <c r="D1248" i="19"/>
  <c r="C1248" i="19"/>
  <c r="B1248" i="19"/>
  <c r="A1248" i="19"/>
  <c r="H1247" i="19"/>
  <c r="G1247" i="19"/>
  <c r="F1247" i="19"/>
  <c r="E1247" i="19"/>
  <c r="D1247" i="19"/>
  <c r="C1247" i="19"/>
  <c r="B1247" i="19"/>
  <c r="A1247" i="19"/>
  <c r="H1246" i="19"/>
  <c r="G1246" i="19"/>
  <c r="F1246" i="19"/>
  <c r="E1246" i="19"/>
  <c r="D1246" i="19"/>
  <c r="C1246" i="19"/>
  <c r="B1246" i="19"/>
  <c r="A1246" i="19"/>
  <c r="H1245" i="19"/>
  <c r="G1245" i="19"/>
  <c r="F1245" i="19"/>
  <c r="E1245" i="19"/>
  <c r="D1245" i="19"/>
  <c r="C1245" i="19"/>
  <c r="B1245" i="19"/>
  <c r="A1245" i="19"/>
  <c r="H1244" i="19"/>
  <c r="G1244" i="19"/>
  <c r="F1244" i="19"/>
  <c r="E1244" i="19"/>
  <c r="D1244" i="19"/>
  <c r="C1244" i="19"/>
  <c r="B1244" i="19"/>
  <c r="A1244" i="19"/>
  <c r="H1243" i="19"/>
  <c r="G1243" i="19"/>
  <c r="F1243" i="19"/>
  <c r="E1243" i="19"/>
  <c r="D1243" i="19"/>
  <c r="C1243" i="19"/>
  <c r="B1243" i="19"/>
  <c r="A1243" i="19"/>
  <c r="H1242" i="19"/>
  <c r="G1242" i="19"/>
  <c r="F1242" i="19"/>
  <c r="E1242" i="19"/>
  <c r="D1242" i="19"/>
  <c r="C1242" i="19"/>
  <c r="B1242" i="19"/>
  <c r="A1242" i="19"/>
  <c r="H1241" i="19"/>
  <c r="G1241" i="19"/>
  <c r="F1241" i="19"/>
  <c r="E1241" i="19"/>
  <c r="D1241" i="19"/>
  <c r="C1241" i="19"/>
  <c r="B1241" i="19"/>
  <c r="A1241" i="19"/>
  <c r="H1240" i="19"/>
  <c r="G1240" i="19"/>
  <c r="F1240" i="19"/>
  <c r="E1240" i="19"/>
  <c r="D1240" i="19"/>
  <c r="C1240" i="19"/>
  <c r="B1240" i="19"/>
  <c r="A1240" i="19"/>
  <c r="H1239" i="19"/>
  <c r="G1239" i="19"/>
  <c r="F1239" i="19"/>
  <c r="E1239" i="19"/>
  <c r="D1239" i="19"/>
  <c r="C1239" i="19"/>
  <c r="B1239" i="19"/>
  <c r="A1239" i="19"/>
  <c r="H1238" i="19"/>
  <c r="G1238" i="19"/>
  <c r="F1238" i="19"/>
  <c r="E1238" i="19"/>
  <c r="D1238" i="19"/>
  <c r="C1238" i="19"/>
  <c r="B1238" i="19"/>
  <c r="A1238" i="19"/>
  <c r="H1237" i="19"/>
  <c r="G1237" i="19"/>
  <c r="F1237" i="19"/>
  <c r="E1237" i="19"/>
  <c r="D1237" i="19"/>
  <c r="C1237" i="19"/>
  <c r="B1237" i="19"/>
  <c r="A1237" i="19"/>
  <c r="H1236" i="19"/>
  <c r="G1236" i="19"/>
  <c r="F1236" i="19"/>
  <c r="E1236" i="19"/>
  <c r="D1236" i="19"/>
  <c r="C1236" i="19"/>
  <c r="B1236" i="19"/>
  <c r="A1236" i="19"/>
  <c r="H1235" i="19"/>
  <c r="G1235" i="19"/>
  <c r="F1235" i="19"/>
  <c r="E1235" i="19"/>
  <c r="D1235" i="19"/>
  <c r="C1235" i="19"/>
  <c r="B1235" i="19"/>
  <c r="A1235" i="19"/>
  <c r="H1234" i="19"/>
  <c r="G1234" i="19"/>
  <c r="F1234" i="19"/>
  <c r="E1234" i="19"/>
  <c r="D1234" i="19"/>
  <c r="C1234" i="19"/>
  <c r="B1234" i="19"/>
  <c r="A1234" i="19"/>
  <c r="H1233" i="19"/>
  <c r="G1233" i="19"/>
  <c r="F1233" i="19"/>
  <c r="E1233" i="19"/>
  <c r="D1233" i="19"/>
  <c r="C1233" i="19"/>
  <c r="B1233" i="19"/>
  <c r="A1233" i="19"/>
  <c r="H1232" i="19"/>
  <c r="G1232" i="19"/>
  <c r="F1232" i="19"/>
  <c r="E1232" i="19"/>
  <c r="D1232" i="19"/>
  <c r="C1232" i="19"/>
  <c r="B1232" i="19"/>
  <c r="A1232" i="19"/>
  <c r="H1231" i="19"/>
  <c r="G1231" i="19"/>
  <c r="F1231" i="19"/>
  <c r="E1231" i="19"/>
  <c r="D1231" i="19"/>
  <c r="C1231" i="19"/>
  <c r="B1231" i="19"/>
  <c r="A1231" i="19"/>
  <c r="H1230" i="19"/>
  <c r="G1230" i="19"/>
  <c r="F1230" i="19"/>
  <c r="E1230" i="19"/>
  <c r="D1230" i="19"/>
  <c r="C1230" i="19"/>
  <c r="B1230" i="19"/>
  <c r="A1230" i="19"/>
  <c r="H1229" i="19"/>
  <c r="G1229" i="19"/>
  <c r="F1229" i="19"/>
  <c r="E1229" i="19"/>
  <c r="D1229" i="19"/>
  <c r="C1229" i="19"/>
  <c r="B1229" i="19"/>
  <c r="A1229" i="19"/>
  <c r="H1228" i="19"/>
  <c r="G1228" i="19"/>
  <c r="F1228" i="19"/>
  <c r="E1228" i="19"/>
  <c r="D1228" i="19"/>
  <c r="C1228" i="19"/>
  <c r="B1228" i="19"/>
  <c r="A1228" i="19"/>
  <c r="H1227" i="19"/>
  <c r="G1227" i="19"/>
  <c r="F1227" i="19"/>
  <c r="E1227" i="19"/>
  <c r="D1227" i="19"/>
  <c r="C1227" i="19"/>
  <c r="B1227" i="19"/>
  <c r="A1227" i="19"/>
  <c r="H1226" i="19"/>
  <c r="G1226" i="19"/>
  <c r="F1226" i="19"/>
  <c r="E1226" i="19"/>
  <c r="D1226" i="19"/>
  <c r="C1226" i="19"/>
  <c r="B1226" i="19"/>
  <c r="A1226" i="19"/>
  <c r="H1225" i="19"/>
  <c r="G1225" i="19"/>
  <c r="F1225" i="19"/>
  <c r="E1225" i="19"/>
  <c r="D1225" i="19"/>
  <c r="C1225" i="19"/>
  <c r="B1225" i="19"/>
  <c r="A1225" i="19"/>
  <c r="H1224" i="19"/>
  <c r="G1224" i="19"/>
  <c r="F1224" i="19"/>
  <c r="E1224" i="19"/>
  <c r="D1224" i="19"/>
  <c r="C1224" i="19"/>
  <c r="B1224" i="19"/>
  <c r="A1224" i="19"/>
  <c r="H1223" i="19"/>
  <c r="G1223" i="19"/>
  <c r="F1223" i="19"/>
  <c r="E1223" i="19"/>
  <c r="D1223" i="19"/>
  <c r="C1223" i="19"/>
  <c r="B1223" i="19"/>
  <c r="A1223" i="19"/>
  <c r="H1222" i="19"/>
  <c r="G1222" i="19"/>
  <c r="F1222" i="19"/>
  <c r="E1222" i="19"/>
  <c r="D1222" i="19"/>
  <c r="C1222" i="19"/>
  <c r="B1222" i="19"/>
  <c r="A1222" i="19"/>
  <c r="H1221" i="19"/>
  <c r="G1221" i="19"/>
  <c r="F1221" i="19"/>
  <c r="E1221" i="19"/>
  <c r="D1221" i="19"/>
  <c r="C1221" i="19"/>
  <c r="B1221" i="19"/>
  <c r="A1221" i="19"/>
  <c r="H1220" i="19"/>
  <c r="G1220" i="19"/>
  <c r="F1220" i="19"/>
  <c r="E1220" i="19"/>
  <c r="D1220" i="19"/>
  <c r="C1220" i="19"/>
  <c r="B1220" i="19"/>
  <c r="A1220" i="19"/>
  <c r="H1219" i="19"/>
  <c r="G1219" i="19"/>
  <c r="F1219" i="19"/>
  <c r="E1219" i="19"/>
  <c r="D1219" i="19"/>
  <c r="C1219" i="19"/>
  <c r="B1219" i="19"/>
  <c r="A1219" i="19"/>
  <c r="H1218" i="19"/>
  <c r="G1218" i="19"/>
  <c r="F1218" i="19"/>
  <c r="E1218" i="19"/>
  <c r="D1218" i="19"/>
  <c r="C1218" i="19"/>
  <c r="B1218" i="19"/>
  <c r="A1218" i="19"/>
  <c r="H1217" i="19"/>
  <c r="G1217" i="19"/>
  <c r="F1217" i="19"/>
  <c r="E1217" i="19"/>
  <c r="D1217" i="19"/>
  <c r="C1217" i="19"/>
  <c r="B1217" i="19"/>
  <c r="A1217" i="19"/>
  <c r="H1216" i="19"/>
  <c r="G1216" i="19"/>
  <c r="F1216" i="19"/>
  <c r="E1216" i="19"/>
  <c r="D1216" i="19"/>
  <c r="C1216" i="19"/>
  <c r="B1216" i="19"/>
  <c r="A1216" i="19"/>
  <c r="H1215" i="19"/>
  <c r="G1215" i="19"/>
  <c r="F1215" i="19"/>
  <c r="E1215" i="19"/>
  <c r="D1215" i="19"/>
  <c r="C1215" i="19"/>
  <c r="B1215" i="19"/>
  <c r="A1215" i="19"/>
  <c r="H1214" i="19"/>
  <c r="G1214" i="19"/>
  <c r="F1214" i="19"/>
  <c r="E1214" i="19"/>
  <c r="D1214" i="19"/>
  <c r="C1214" i="19"/>
  <c r="B1214" i="19"/>
  <c r="A1214" i="19"/>
  <c r="H1213" i="19"/>
  <c r="G1213" i="19"/>
  <c r="F1213" i="19"/>
  <c r="E1213" i="19"/>
  <c r="D1213" i="19"/>
  <c r="C1213" i="19"/>
  <c r="B1213" i="19"/>
  <c r="A1213" i="19"/>
  <c r="H1212" i="19"/>
  <c r="G1212" i="19"/>
  <c r="F1212" i="19"/>
  <c r="E1212" i="19"/>
  <c r="D1212" i="19"/>
  <c r="C1212" i="19"/>
  <c r="B1212" i="19"/>
  <c r="A1212" i="19"/>
  <c r="H1211" i="19"/>
  <c r="G1211" i="19"/>
  <c r="F1211" i="19"/>
  <c r="E1211" i="19"/>
  <c r="D1211" i="19"/>
  <c r="C1211" i="19"/>
  <c r="B1211" i="19"/>
  <c r="A1211" i="19"/>
  <c r="H1210" i="19"/>
  <c r="G1210" i="19"/>
  <c r="F1210" i="19"/>
  <c r="E1210" i="19"/>
  <c r="D1210" i="19"/>
  <c r="C1210" i="19"/>
  <c r="B1210" i="19"/>
  <c r="A1210" i="19"/>
  <c r="H1209" i="19"/>
  <c r="G1209" i="19"/>
  <c r="F1209" i="19"/>
  <c r="E1209" i="19"/>
  <c r="D1209" i="19"/>
  <c r="C1209" i="19"/>
  <c r="B1209" i="19"/>
  <c r="A1209" i="19"/>
  <c r="H1208" i="19"/>
  <c r="G1208" i="19"/>
  <c r="F1208" i="19"/>
  <c r="E1208" i="19"/>
  <c r="D1208" i="19"/>
  <c r="C1208" i="19"/>
  <c r="B1208" i="19"/>
  <c r="A1208" i="19"/>
  <c r="H1207" i="19"/>
  <c r="G1207" i="19"/>
  <c r="F1207" i="19"/>
  <c r="E1207" i="19"/>
  <c r="D1207" i="19"/>
  <c r="C1207" i="19"/>
  <c r="B1207" i="19"/>
  <c r="A1207" i="19"/>
  <c r="H1206" i="19"/>
  <c r="G1206" i="19"/>
  <c r="F1206" i="19"/>
  <c r="E1206" i="19"/>
  <c r="D1206" i="19"/>
  <c r="C1206" i="19"/>
  <c r="B1206" i="19"/>
  <c r="A1206" i="19"/>
  <c r="H1205" i="19"/>
  <c r="G1205" i="19"/>
  <c r="F1205" i="19"/>
  <c r="E1205" i="19"/>
  <c r="D1205" i="19"/>
  <c r="C1205" i="19"/>
  <c r="B1205" i="19"/>
  <c r="A1205" i="19"/>
  <c r="H1204" i="19"/>
  <c r="G1204" i="19"/>
  <c r="F1204" i="19"/>
  <c r="E1204" i="19"/>
  <c r="D1204" i="19"/>
  <c r="C1204" i="19"/>
  <c r="B1204" i="19"/>
  <c r="A1204" i="19"/>
  <c r="H1203" i="19"/>
  <c r="G1203" i="19"/>
  <c r="F1203" i="19"/>
  <c r="E1203" i="19"/>
  <c r="D1203" i="19"/>
  <c r="C1203" i="19"/>
  <c r="B1203" i="19"/>
  <c r="A1203" i="19"/>
  <c r="H1202" i="19"/>
  <c r="G1202" i="19"/>
  <c r="F1202" i="19"/>
  <c r="E1202" i="19"/>
  <c r="D1202" i="19"/>
  <c r="C1202" i="19"/>
  <c r="B1202" i="19"/>
  <c r="A1202" i="19"/>
  <c r="H1201" i="19"/>
  <c r="G1201" i="19"/>
  <c r="F1201" i="19"/>
  <c r="E1201" i="19"/>
  <c r="D1201" i="19"/>
  <c r="C1201" i="19"/>
  <c r="B1201" i="19"/>
  <c r="A1201" i="19"/>
  <c r="H1200" i="19"/>
  <c r="G1200" i="19"/>
  <c r="F1200" i="19"/>
  <c r="E1200" i="19"/>
  <c r="D1200" i="19"/>
  <c r="C1200" i="19"/>
  <c r="B1200" i="19"/>
  <c r="A1200" i="19"/>
  <c r="H1199" i="19"/>
  <c r="G1199" i="19"/>
  <c r="F1199" i="19"/>
  <c r="E1199" i="19"/>
  <c r="D1199" i="19"/>
  <c r="C1199" i="19"/>
  <c r="B1199" i="19"/>
  <c r="A1199" i="19"/>
  <c r="H1198" i="19"/>
  <c r="G1198" i="19"/>
  <c r="F1198" i="19"/>
  <c r="E1198" i="19"/>
  <c r="D1198" i="19"/>
  <c r="C1198" i="19"/>
  <c r="B1198" i="19"/>
  <c r="A1198" i="19"/>
  <c r="H1197" i="19"/>
  <c r="G1197" i="19"/>
  <c r="F1197" i="19"/>
  <c r="E1197" i="19"/>
  <c r="D1197" i="19"/>
  <c r="C1197" i="19"/>
  <c r="B1197" i="19"/>
  <c r="A1197" i="19"/>
  <c r="H1196" i="19"/>
  <c r="G1196" i="19"/>
  <c r="F1196" i="19"/>
  <c r="E1196" i="19"/>
  <c r="D1196" i="19"/>
  <c r="C1196" i="19"/>
  <c r="B1196" i="19"/>
  <c r="A1196" i="19"/>
  <c r="H1195" i="19"/>
  <c r="G1195" i="19"/>
  <c r="F1195" i="19"/>
  <c r="E1195" i="19"/>
  <c r="D1195" i="19"/>
  <c r="C1195" i="19"/>
  <c r="B1195" i="19"/>
  <c r="A1195" i="19"/>
  <c r="H1194" i="19"/>
  <c r="G1194" i="19"/>
  <c r="F1194" i="19"/>
  <c r="E1194" i="19"/>
  <c r="D1194" i="19"/>
  <c r="C1194" i="19"/>
  <c r="B1194" i="19"/>
  <c r="A1194" i="19"/>
  <c r="H1193" i="19"/>
  <c r="G1193" i="19"/>
  <c r="F1193" i="19"/>
  <c r="E1193" i="19"/>
  <c r="D1193" i="19"/>
  <c r="C1193" i="19"/>
  <c r="B1193" i="19"/>
  <c r="A1193" i="19"/>
  <c r="H1192" i="19"/>
  <c r="G1192" i="19"/>
  <c r="F1192" i="19"/>
  <c r="E1192" i="19"/>
  <c r="D1192" i="19"/>
  <c r="C1192" i="19"/>
  <c r="B1192" i="19"/>
  <c r="A1192" i="19"/>
  <c r="H1191" i="19"/>
  <c r="G1191" i="19"/>
  <c r="F1191" i="19"/>
  <c r="E1191" i="19"/>
  <c r="D1191" i="19"/>
  <c r="C1191" i="19"/>
  <c r="B1191" i="19"/>
  <c r="A1191" i="19"/>
  <c r="H1190" i="19"/>
  <c r="G1190" i="19"/>
  <c r="F1190" i="19"/>
  <c r="E1190" i="19"/>
  <c r="D1190" i="19"/>
  <c r="C1190" i="19"/>
  <c r="B1190" i="19"/>
  <c r="A1190" i="19"/>
  <c r="H1189" i="19"/>
  <c r="G1189" i="19"/>
  <c r="F1189" i="19"/>
  <c r="E1189" i="19"/>
  <c r="D1189" i="19"/>
  <c r="C1189" i="19"/>
  <c r="B1189" i="19"/>
  <c r="A1189" i="19"/>
  <c r="H1188" i="19"/>
  <c r="G1188" i="19"/>
  <c r="F1188" i="19"/>
  <c r="E1188" i="19"/>
  <c r="D1188" i="19"/>
  <c r="C1188" i="19"/>
  <c r="B1188" i="19"/>
  <c r="A1188" i="19"/>
  <c r="H1187" i="19"/>
  <c r="G1187" i="19"/>
  <c r="F1187" i="19"/>
  <c r="E1187" i="19"/>
  <c r="D1187" i="19"/>
  <c r="C1187" i="19"/>
  <c r="B1187" i="19"/>
  <c r="A1187" i="19"/>
  <c r="H1186" i="19"/>
  <c r="G1186" i="19"/>
  <c r="F1186" i="19"/>
  <c r="E1186" i="19"/>
  <c r="D1186" i="19"/>
  <c r="C1186" i="19"/>
  <c r="B1186" i="19"/>
  <c r="A1186" i="19"/>
  <c r="H1185" i="19"/>
  <c r="G1185" i="19"/>
  <c r="F1185" i="19"/>
  <c r="E1185" i="19"/>
  <c r="D1185" i="19"/>
  <c r="C1185" i="19"/>
  <c r="B1185" i="19"/>
  <c r="A1185" i="19"/>
  <c r="H1184" i="19"/>
  <c r="G1184" i="19"/>
  <c r="F1184" i="19"/>
  <c r="E1184" i="19"/>
  <c r="D1184" i="19"/>
  <c r="C1184" i="19"/>
  <c r="B1184" i="19"/>
  <c r="A1184" i="19"/>
  <c r="H1183" i="19"/>
  <c r="G1183" i="19"/>
  <c r="F1183" i="19"/>
  <c r="E1183" i="19"/>
  <c r="D1183" i="19"/>
  <c r="C1183" i="19"/>
  <c r="B1183" i="19"/>
  <c r="A1183" i="19"/>
  <c r="H1182" i="19"/>
  <c r="G1182" i="19"/>
  <c r="F1182" i="19"/>
  <c r="E1182" i="19"/>
  <c r="D1182" i="19"/>
  <c r="C1182" i="19"/>
  <c r="B1182" i="19"/>
  <c r="A1182" i="19"/>
  <c r="H1181" i="19"/>
  <c r="G1181" i="19"/>
  <c r="F1181" i="19"/>
  <c r="E1181" i="19"/>
  <c r="D1181" i="19"/>
  <c r="C1181" i="19"/>
  <c r="B1181" i="19"/>
  <c r="A1181" i="19"/>
  <c r="H1180" i="19"/>
  <c r="G1180" i="19"/>
  <c r="F1180" i="19"/>
  <c r="E1180" i="19"/>
  <c r="D1180" i="19"/>
  <c r="C1180" i="19"/>
  <c r="B1180" i="19"/>
  <c r="A1180" i="19"/>
  <c r="H1179" i="19"/>
  <c r="G1179" i="19"/>
  <c r="F1179" i="19"/>
  <c r="E1179" i="19"/>
  <c r="D1179" i="19"/>
  <c r="C1179" i="19"/>
  <c r="B1179" i="19"/>
  <c r="A1179" i="19"/>
  <c r="H1178" i="19"/>
  <c r="G1178" i="19"/>
  <c r="F1178" i="19"/>
  <c r="E1178" i="19"/>
  <c r="D1178" i="19"/>
  <c r="C1178" i="19"/>
  <c r="B1178" i="19"/>
  <c r="A1178" i="19"/>
  <c r="H1177" i="19"/>
  <c r="G1177" i="19"/>
  <c r="F1177" i="19"/>
  <c r="E1177" i="19"/>
  <c r="D1177" i="19"/>
  <c r="C1177" i="19"/>
  <c r="B1177" i="19"/>
  <c r="A1177" i="19"/>
  <c r="H1176" i="19"/>
  <c r="G1176" i="19"/>
  <c r="F1176" i="19"/>
  <c r="E1176" i="19"/>
  <c r="D1176" i="19"/>
  <c r="C1176" i="19"/>
  <c r="B1176" i="19"/>
  <c r="A1176" i="19"/>
  <c r="H1175" i="19"/>
  <c r="G1175" i="19"/>
  <c r="F1175" i="19"/>
  <c r="E1175" i="19"/>
  <c r="D1175" i="19"/>
  <c r="C1175" i="19"/>
  <c r="B1175" i="19"/>
  <c r="A1175" i="19"/>
  <c r="H1174" i="19"/>
  <c r="G1174" i="19"/>
  <c r="F1174" i="19"/>
  <c r="E1174" i="19"/>
  <c r="D1174" i="19"/>
  <c r="C1174" i="19"/>
  <c r="B1174" i="19"/>
  <c r="A1174" i="19"/>
  <c r="H1173" i="19"/>
  <c r="G1173" i="19"/>
  <c r="F1173" i="19"/>
  <c r="E1173" i="19"/>
  <c r="D1173" i="19"/>
  <c r="C1173" i="19"/>
  <c r="B1173" i="19"/>
  <c r="A1173" i="19"/>
  <c r="H1172" i="19"/>
  <c r="G1172" i="19"/>
  <c r="F1172" i="19"/>
  <c r="E1172" i="19"/>
  <c r="D1172" i="19"/>
  <c r="C1172" i="19"/>
  <c r="B1172" i="19"/>
  <c r="A1172" i="19"/>
  <c r="H1171" i="19"/>
  <c r="G1171" i="19"/>
  <c r="F1171" i="19"/>
  <c r="E1171" i="19"/>
  <c r="D1171" i="19"/>
  <c r="C1171" i="19"/>
  <c r="B1171" i="19"/>
  <c r="A1171" i="19"/>
  <c r="H1170" i="19"/>
  <c r="G1170" i="19"/>
  <c r="F1170" i="19"/>
  <c r="E1170" i="19"/>
  <c r="D1170" i="19"/>
  <c r="C1170" i="19"/>
  <c r="B1170" i="19"/>
  <c r="A1170" i="19"/>
  <c r="H1169" i="19"/>
  <c r="G1169" i="19"/>
  <c r="F1169" i="19"/>
  <c r="E1169" i="19"/>
  <c r="D1169" i="19"/>
  <c r="C1169" i="19"/>
  <c r="B1169" i="19"/>
  <c r="A1169" i="19"/>
  <c r="H1168" i="19"/>
  <c r="G1168" i="19"/>
  <c r="F1168" i="19"/>
  <c r="E1168" i="19"/>
  <c r="D1168" i="19"/>
  <c r="C1168" i="19"/>
  <c r="B1168" i="19"/>
  <c r="A1168" i="19"/>
  <c r="H1167" i="19"/>
  <c r="G1167" i="19"/>
  <c r="F1167" i="19"/>
  <c r="E1167" i="19"/>
  <c r="D1167" i="19"/>
  <c r="C1167" i="19"/>
  <c r="B1167" i="19"/>
  <c r="A1167" i="19"/>
  <c r="H1166" i="19"/>
  <c r="G1166" i="19"/>
  <c r="F1166" i="19"/>
  <c r="E1166" i="19"/>
  <c r="D1166" i="19"/>
  <c r="C1166" i="19"/>
  <c r="B1166" i="19"/>
  <c r="A1166" i="19"/>
  <c r="H1165" i="19"/>
  <c r="G1165" i="19"/>
  <c r="F1165" i="19"/>
  <c r="E1165" i="19"/>
  <c r="D1165" i="19"/>
  <c r="C1165" i="19"/>
  <c r="B1165" i="19"/>
  <c r="A1165" i="19"/>
  <c r="H1164" i="19"/>
  <c r="G1164" i="19"/>
  <c r="F1164" i="19"/>
  <c r="E1164" i="19"/>
  <c r="D1164" i="19"/>
  <c r="C1164" i="19"/>
  <c r="B1164" i="19"/>
  <c r="A1164" i="19"/>
  <c r="H1163" i="19"/>
  <c r="G1163" i="19"/>
  <c r="F1163" i="19"/>
  <c r="E1163" i="19"/>
  <c r="D1163" i="19"/>
  <c r="C1163" i="19"/>
  <c r="B1163" i="19"/>
  <c r="A1163" i="19"/>
  <c r="H1162" i="19"/>
  <c r="G1162" i="19"/>
  <c r="F1162" i="19"/>
  <c r="E1162" i="19"/>
  <c r="D1162" i="19"/>
  <c r="C1162" i="19"/>
  <c r="B1162" i="19"/>
  <c r="A1162" i="19"/>
  <c r="H1161" i="19"/>
  <c r="G1161" i="19"/>
  <c r="F1161" i="19"/>
  <c r="E1161" i="19"/>
  <c r="D1161" i="19"/>
  <c r="C1161" i="19"/>
  <c r="B1161" i="19"/>
  <c r="A1161" i="19"/>
  <c r="H1160" i="19"/>
  <c r="G1160" i="19"/>
  <c r="F1160" i="19"/>
  <c r="E1160" i="19"/>
  <c r="D1160" i="19"/>
  <c r="C1160" i="19"/>
  <c r="B1160" i="19"/>
  <c r="A1160" i="19"/>
  <c r="H1159" i="19"/>
  <c r="G1159" i="19"/>
  <c r="F1159" i="19"/>
  <c r="E1159" i="19"/>
  <c r="D1159" i="19"/>
  <c r="C1159" i="19"/>
  <c r="B1159" i="19"/>
  <c r="A1159" i="19"/>
  <c r="H1158" i="19"/>
  <c r="G1158" i="19"/>
  <c r="F1158" i="19"/>
  <c r="E1158" i="19"/>
  <c r="D1158" i="19"/>
  <c r="C1158" i="19"/>
  <c r="B1158" i="19"/>
  <c r="A1158" i="19"/>
  <c r="H1157" i="19"/>
  <c r="G1157" i="19"/>
  <c r="F1157" i="19"/>
  <c r="E1157" i="19"/>
  <c r="D1157" i="19"/>
  <c r="C1157" i="19"/>
  <c r="B1157" i="19"/>
  <c r="A1157" i="19"/>
  <c r="H1156" i="19"/>
  <c r="G1156" i="19"/>
  <c r="F1156" i="19"/>
  <c r="E1156" i="19"/>
  <c r="D1156" i="19"/>
  <c r="C1156" i="19"/>
  <c r="B1156" i="19"/>
  <c r="A1156" i="19"/>
  <c r="H1155" i="19"/>
  <c r="G1155" i="19"/>
  <c r="F1155" i="19"/>
  <c r="E1155" i="19"/>
  <c r="D1155" i="19"/>
  <c r="C1155" i="19"/>
  <c r="B1155" i="19"/>
  <c r="A1155" i="19"/>
  <c r="H1154" i="19"/>
  <c r="G1154" i="19"/>
  <c r="F1154" i="19"/>
  <c r="E1154" i="19"/>
  <c r="D1154" i="19"/>
  <c r="C1154" i="19"/>
  <c r="B1154" i="19"/>
  <c r="A1154" i="19"/>
  <c r="H1153" i="19"/>
  <c r="G1153" i="19"/>
  <c r="F1153" i="19"/>
  <c r="E1153" i="19"/>
  <c r="D1153" i="19"/>
  <c r="C1153" i="19"/>
  <c r="B1153" i="19"/>
  <c r="A1153" i="19"/>
  <c r="H1152" i="19"/>
  <c r="G1152" i="19"/>
  <c r="F1152" i="19"/>
  <c r="E1152" i="19"/>
  <c r="D1152" i="19"/>
  <c r="C1152" i="19"/>
  <c r="B1152" i="19"/>
  <c r="A1152" i="19"/>
  <c r="H1151" i="19"/>
  <c r="G1151" i="19"/>
  <c r="F1151" i="19"/>
  <c r="E1151" i="19"/>
  <c r="D1151" i="19"/>
  <c r="C1151" i="19"/>
  <c r="B1151" i="19"/>
  <c r="A1151" i="19"/>
  <c r="H1150" i="19"/>
  <c r="G1150" i="19"/>
  <c r="F1150" i="19"/>
  <c r="E1150" i="19"/>
  <c r="D1150" i="19"/>
  <c r="C1150" i="19"/>
  <c r="B1150" i="19"/>
  <c r="A1150" i="19"/>
  <c r="H1149" i="19"/>
  <c r="G1149" i="19"/>
  <c r="F1149" i="19"/>
  <c r="E1149" i="19"/>
  <c r="D1149" i="19"/>
  <c r="C1149" i="19"/>
  <c r="B1149" i="19"/>
  <c r="A1149" i="19"/>
  <c r="H1148" i="19"/>
  <c r="G1148" i="19"/>
  <c r="F1148" i="19"/>
  <c r="E1148" i="19"/>
  <c r="D1148" i="19"/>
  <c r="C1148" i="19"/>
  <c r="B1148" i="19"/>
  <c r="A1148" i="19"/>
  <c r="H1147" i="19"/>
  <c r="G1147" i="19"/>
  <c r="F1147" i="19"/>
  <c r="E1147" i="19"/>
  <c r="D1147" i="19"/>
  <c r="C1147" i="19"/>
  <c r="B1147" i="19"/>
  <c r="A1147" i="19"/>
  <c r="H1146" i="19"/>
  <c r="G1146" i="19"/>
  <c r="F1146" i="19"/>
  <c r="E1146" i="19"/>
  <c r="D1146" i="19"/>
  <c r="C1146" i="19"/>
  <c r="B1146" i="19"/>
  <c r="A1146" i="19"/>
  <c r="H1145" i="19"/>
  <c r="G1145" i="19"/>
  <c r="F1145" i="19"/>
  <c r="E1145" i="19"/>
  <c r="D1145" i="19"/>
  <c r="C1145" i="19"/>
  <c r="B1145" i="19"/>
  <c r="A1145" i="19"/>
  <c r="H1144" i="19"/>
  <c r="G1144" i="19"/>
  <c r="F1144" i="19"/>
  <c r="E1144" i="19"/>
  <c r="D1144" i="19"/>
  <c r="C1144" i="19"/>
  <c r="B1144" i="19"/>
  <c r="A1144" i="19"/>
  <c r="H1143" i="19"/>
  <c r="G1143" i="19"/>
  <c r="F1143" i="19"/>
  <c r="E1143" i="19"/>
  <c r="D1143" i="19"/>
  <c r="C1143" i="19"/>
  <c r="B1143" i="19"/>
  <c r="A1143" i="19"/>
  <c r="H1142" i="19"/>
  <c r="G1142" i="19"/>
  <c r="F1142" i="19"/>
  <c r="E1142" i="19"/>
  <c r="D1142" i="19"/>
  <c r="C1142" i="19"/>
  <c r="B1142" i="19"/>
  <c r="A1142" i="19"/>
  <c r="H1141" i="19"/>
  <c r="G1141" i="19"/>
  <c r="F1141" i="19"/>
  <c r="E1141" i="19"/>
  <c r="D1141" i="19"/>
  <c r="C1141" i="19"/>
  <c r="B1141" i="19"/>
  <c r="A1141" i="19"/>
  <c r="H1140" i="19"/>
  <c r="G1140" i="19"/>
  <c r="F1140" i="19"/>
  <c r="E1140" i="19"/>
  <c r="D1140" i="19"/>
  <c r="C1140" i="19"/>
  <c r="B1140" i="19"/>
  <c r="A1140" i="19"/>
  <c r="H1139" i="19"/>
  <c r="G1139" i="19"/>
  <c r="F1139" i="19"/>
  <c r="E1139" i="19"/>
  <c r="D1139" i="19"/>
  <c r="C1139" i="19"/>
  <c r="B1139" i="19"/>
  <c r="A1139" i="19"/>
  <c r="H1138" i="19"/>
  <c r="G1138" i="19"/>
  <c r="F1138" i="19"/>
  <c r="E1138" i="19"/>
  <c r="D1138" i="19"/>
  <c r="C1138" i="19"/>
  <c r="B1138" i="19"/>
  <c r="A1138" i="19"/>
  <c r="H1137" i="19"/>
  <c r="G1137" i="19"/>
  <c r="F1137" i="19"/>
  <c r="E1137" i="19"/>
  <c r="D1137" i="19"/>
  <c r="C1137" i="19"/>
  <c r="B1137" i="19"/>
  <c r="A1137" i="19"/>
  <c r="H1136" i="19"/>
  <c r="G1136" i="19"/>
  <c r="F1136" i="19"/>
  <c r="E1136" i="19"/>
  <c r="D1136" i="19"/>
  <c r="C1136" i="19"/>
  <c r="B1136" i="19"/>
  <c r="A1136" i="19"/>
  <c r="H1135" i="19"/>
  <c r="G1135" i="19"/>
  <c r="F1135" i="19"/>
  <c r="E1135" i="19"/>
  <c r="D1135" i="19"/>
  <c r="C1135" i="19"/>
  <c r="B1135" i="19"/>
  <c r="A1135" i="19"/>
  <c r="H1134" i="19"/>
  <c r="G1134" i="19"/>
  <c r="F1134" i="19"/>
  <c r="E1134" i="19"/>
  <c r="D1134" i="19"/>
  <c r="C1134" i="19"/>
  <c r="B1134" i="19"/>
  <c r="A1134" i="19"/>
  <c r="H1133" i="19"/>
  <c r="G1133" i="19"/>
  <c r="F1133" i="19"/>
  <c r="E1133" i="19"/>
  <c r="D1133" i="19"/>
  <c r="C1133" i="19"/>
  <c r="B1133" i="19"/>
  <c r="A1133" i="19"/>
  <c r="H1132" i="19"/>
  <c r="G1132" i="19"/>
  <c r="F1132" i="19"/>
  <c r="E1132" i="19"/>
  <c r="D1132" i="19"/>
  <c r="C1132" i="19"/>
  <c r="B1132" i="19"/>
  <c r="A1132" i="19"/>
  <c r="H1131" i="19"/>
  <c r="G1131" i="19"/>
  <c r="F1131" i="19"/>
  <c r="E1131" i="19"/>
  <c r="D1131" i="19"/>
  <c r="C1131" i="19"/>
  <c r="B1131" i="19"/>
  <c r="A1131" i="19"/>
  <c r="H1130" i="19"/>
  <c r="G1130" i="19"/>
  <c r="F1130" i="19"/>
  <c r="E1130" i="19"/>
  <c r="D1130" i="19"/>
  <c r="C1130" i="19"/>
  <c r="B1130" i="19"/>
  <c r="A1130" i="19"/>
  <c r="H1129" i="19"/>
  <c r="G1129" i="19"/>
  <c r="F1129" i="19"/>
  <c r="E1129" i="19"/>
  <c r="D1129" i="19"/>
  <c r="C1129" i="19"/>
  <c r="B1129" i="19"/>
  <c r="A1129" i="19"/>
  <c r="H1128" i="19"/>
  <c r="G1128" i="19"/>
  <c r="F1128" i="19"/>
  <c r="E1128" i="19"/>
  <c r="D1128" i="19"/>
  <c r="C1128" i="19"/>
  <c r="B1128" i="19"/>
  <c r="A1128" i="19"/>
  <c r="H1127" i="19"/>
  <c r="G1127" i="19"/>
  <c r="F1127" i="19"/>
  <c r="E1127" i="19"/>
  <c r="D1127" i="19"/>
  <c r="C1127" i="19"/>
  <c r="B1127" i="19"/>
  <c r="A1127" i="19"/>
  <c r="H1126" i="19"/>
  <c r="G1126" i="19"/>
  <c r="F1126" i="19"/>
  <c r="E1126" i="19"/>
  <c r="D1126" i="19"/>
  <c r="C1126" i="19"/>
  <c r="B1126" i="19"/>
  <c r="A1126" i="19"/>
  <c r="H1125" i="19"/>
  <c r="G1125" i="19"/>
  <c r="F1125" i="19"/>
  <c r="E1125" i="19"/>
  <c r="D1125" i="19"/>
  <c r="C1125" i="19"/>
  <c r="B1125" i="19"/>
  <c r="A1125" i="19"/>
  <c r="H1124" i="19"/>
  <c r="G1124" i="19"/>
  <c r="F1124" i="19"/>
  <c r="E1124" i="19"/>
  <c r="D1124" i="19"/>
  <c r="C1124" i="19"/>
  <c r="B1124" i="19"/>
  <c r="A1124" i="19"/>
  <c r="H1123" i="19"/>
  <c r="G1123" i="19"/>
  <c r="F1123" i="19"/>
  <c r="E1123" i="19"/>
  <c r="D1123" i="19"/>
  <c r="C1123" i="19"/>
  <c r="B1123" i="19"/>
  <c r="A1123" i="19"/>
  <c r="H1122" i="19"/>
  <c r="G1122" i="19"/>
  <c r="F1122" i="19"/>
  <c r="E1122" i="19"/>
  <c r="D1122" i="19"/>
  <c r="C1122" i="19"/>
  <c r="B1122" i="19"/>
  <c r="A1122" i="19"/>
  <c r="H1121" i="19"/>
  <c r="G1121" i="19"/>
  <c r="F1121" i="19"/>
  <c r="E1121" i="19"/>
  <c r="D1121" i="19"/>
  <c r="C1121" i="19"/>
  <c r="B1121" i="19"/>
  <c r="A1121" i="19"/>
  <c r="H1120" i="19"/>
  <c r="G1120" i="19"/>
  <c r="F1120" i="19"/>
  <c r="E1120" i="19"/>
  <c r="D1120" i="19"/>
  <c r="C1120" i="19"/>
  <c r="B1120" i="19"/>
  <c r="A1120" i="19"/>
  <c r="H1119" i="19"/>
  <c r="G1119" i="19"/>
  <c r="F1119" i="19"/>
  <c r="E1119" i="19"/>
  <c r="D1119" i="19"/>
  <c r="C1119" i="19"/>
  <c r="B1119" i="19"/>
  <c r="A1119" i="19"/>
  <c r="H1118" i="19"/>
  <c r="G1118" i="19"/>
  <c r="F1118" i="19"/>
  <c r="E1118" i="19"/>
  <c r="D1118" i="19"/>
  <c r="C1118" i="19"/>
  <c r="B1118" i="19"/>
  <c r="A1118" i="19"/>
  <c r="H1117" i="19"/>
  <c r="G1117" i="19"/>
  <c r="F1117" i="19"/>
  <c r="E1117" i="19"/>
  <c r="D1117" i="19"/>
  <c r="C1117" i="19"/>
  <c r="B1117" i="19"/>
  <c r="A1117" i="19"/>
  <c r="H1116" i="19"/>
  <c r="G1116" i="19"/>
  <c r="F1116" i="19"/>
  <c r="E1116" i="19"/>
  <c r="D1116" i="19"/>
  <c r="C1116" i="19"/>
  <c r="B1116" i="19"/>
  <c r="A1116" i="19"/>
  <c r="H1115" i="19"/>
  <c r="G1115" i="19"/>
  <c r="F1115" i="19"/>
  <c r="E1115" i="19"/>
  <c r="D1115" i="19"/>
  <c r="C1115" i="19"/>
  <c r="B1115" i="19"/>
  <c r="A1115" i="19"/>
  <c r="H1114" i="19"/>
  <c r="G1114" i="19"/>
  <c r="F1114" i="19"/>
  <c r="E1114" i="19"/>
  <c r="D1114" i="19"/>
  <c r="C1114" i="19"/>
  <c r="B1114" i="19"/>
  <c r="A1114" i="19"/>
  <c r="H1113" i="19"/>
  <c r="G1113" i="19"/>
  <c r="F1113" i="19"/>
  <c r="E1113" i="19"/>
  <c r="D1113" i="19"/>
  <c r="C1113" i="19"/>
  <c r="B1113" i="19"/>
  <c r="A1113" i="19"/>
  <c r="H1112" i="19"/>
  <c r="G1112" i="19"/>
  <c r="F1112" i="19"/>
  <c r="E1112" i="19"/>
  <c r="D1112" i="19"/>
  <c r="C1112" i="19"/>
  <c r="B1112" i="19"/>
  <c r="A1112" i="19"/>
  <c r="H1111" i="19"/>
  <c r="G1111" i="19"/>
  <c r="F1111" i="19"/>
  <c r="E1111" i="19"/>
  <c r="D1111" i="19"/>
  <c r="C1111" i="19"/>
  <c r="B1111" i="19"/>
  <c r="A1111" i="19"/>
  <c r="H1110" i="19"/>
  <c r="G1110" i="19"/>
  <c r="F1110" i="19"/>
  <c r="E1110" i="19"/>
  <c r="D1110" i="19"/>
  <c r="C1110" i="19"/>
  <c r="B1110" i="19"/>
  <c r="A1110" i="19"/>
  <c r="H1109" i="19"/>
  <c r="G1109" i="19"/>
  <c r="F1109" i="19"/>
  <c r="E1109" i="19"/>
  <c r="D1109" i="19"/>
  <c r="C1109" i="19"/>
  <c r="B1109" i="19"/>
  <c r="A1109" i="19"/>
  <c r="H1108" i="19"/>
  <c r="G1108" i="19"/>
  <c r="F1108" i="19"/>
  <c r="E1108" i="19"/>
  <c r="D1108" i="19"/>
  <c r="C1108" i="19"/>
  <c r="B1108" i="19"/>
  <c r="A1108" i="19"/>
  <c r="H1107" i="19"/>
  <c r="G1107" i="19"/>
  <c r="F1107" i="19"/>
  <c r="E1107" i="19"/>
  <c r="D1107" i="19"/>
  <c r="C1107" i="19"/>
  <c r="B1107" i="19"/>
  <c r="A1107" i="19"/>
  <c r="H1106" i="19"/>
  <c r="G1106" i="19"/>
  <c r="F1106" i="19"/>
  <c r="E1106" i="19"/>
  <c r="D1106" i="19"/>
  <c r="C1106" i="19"/>
  <c r="B1106" i="19"/>
  <c r="A1106" i="19"/>
  <c r="H1105" i="19"/>
  <c r="G1105" i="19"/>
  <c r="F1105" i="19"/>
  <c r="E1105" i="19"/>
  <c r="D1105" i="19"/>
  <c r="C1105" i="19"/>
  <c r="B1105" i="19"/>
  <c r="A1105" i="19"/>
  <c r="H1104" i="19"/>
  <c r="G1104" i="19"/>
  <c r="F1104" i="19"/>
  <c r="E1104" i="19"/>
  <c r="D1104" i="19"/>
  <c r="C1104" i="19"/>
  <c r="B1104" i="19"/>
  <c r="A1104" i="19"/>
  <c r="H1103" i="19"/>
  <c r="G1103" i="19"/>
  <c r="F1103" i="19"/>
  <c r="E1103" i="19"/>
  <c r="D1103" i="19"/>
  <c r="C1103" i="19"/>
  <c r="B1103" i="19"/>
  <c r="A1103" i="19"/>
  <c r="H1102" i="19"/>
  <c r="G1102" i="19"/>
  <c r="F1102" i="19"/>
  <c r="E1102" i="19"/>
  <c r="D1102" i="19"/>
  <c r="C1102" i="19"/>
  <c r="B1102" i="19"/>
  <c r="A1102" i="19"/>
  <c r="H1101" i="19"/>
  <c r="G1101" i="19"/>
  <c r="F1101" i="19"/>
  <c r="E1101" i="19"/>
  <c r="D1101" i="19"/>
  <c r="C1101" i="19"/>
  <c r="B1101" i="19"/>
  <c r="A1101" i="19"/>
  <c r="H1100" i="19"/>
  <c r="G1100" i="19"/>
  <c r="F1100" i="19"/>
  <c r="E1100" i="19"/>
  <c r="D1100" i="19"/>
  <c r="C1100" i="19"/>
  <c r="B1100" i="19"/>
  <c r="A1100" i="19"/>
  <c r="H1099" i="19"/>
  <c r="G1099" i="19"/>
  <c r="F1099" i="19"/>
  <c r="E1099" i="19"/>
  <c r="D1099" i="19"/>
  <c r="C1099" i="19"/>
  <c r="B1099" i="19"/>
  <c r="A1099" i="19"/>
  <c r="H1098" i="19"/>
  <c r="G1098" i="19"/>
  <c r="F1098" i="19"/>
  <c r="E1098" i="19"/>
  <c r="D1098" i="19"/>
  <c r="C1098" i="19"/>
  <c r="B1098" i="19"/>
  <c r="A1098" i="19"/>
  <c r="H1097" i="19"/>
  <c r="G1097" i="19"/>
  <c r="F1097" i="19"/>
  <c r="E1097" i="19"/>
  <c r="D1097" i="19"/>
  <c r="C1097" i="19"/>
  <c r="B1097" i="19"/>
  <c r="A1097" i="19"/>
  <c r="H1096" i="19"/>
  <c r="G1096" i="19"/>
  <c r="F1096" i="19"/>
  <c r="E1096" i="19"/>
  <c r="D1096" i="19"/>
  <c r="C1096" i="19"/>
  <c r="B1096" i="19"/>
  <c r="A1096" i="19"/>
  <c r="H1095" i="19"/>
  <c r="G1095" i="19"/>
  <c r="F1095" i="19"/>
  <c r="E1095" i="19"/>
  <c r="D1095" i="19"/>
  <c r="C1095" i="19"/>
  <c r="B1095" i="19"/>
  <c r="A1095" i="19"/>
  <c r="H1094" i="19"/>
  <c r="G1094" i="19"/>
  <c r="F1094" i="19"/>
  <c r="E1094" i="19"/>
  <c r="D1094" i="19"/>
  <c r="C1094" i="19"/>
  <c r="B1094" i="19"/>
  <c r="A1094" i="19"/>
  <c r="H1093" i="19"/>
  <c r="G1093" i="19"/>
  <c r="F1093" i="19"/>
  <c r="E1093" i="19"/>
  <c r="D1093" i="19"/>
  <c r="C1093" i="19"/>
  <c r="B1093" i="19"/>
  <c r="A1093" i="19"/>
  <c r="H1092" i="19"/>
  <c r="G1092" i="19"/>
  <c r="F1092" i="19"/>
  <c r="E1092" i="19"/>
  <c r="D1092" i="19"/>
  <c r="C1092" i="19"/>
  <c r="B1092" i="19"/>
  <c r="A1092" i="19"/>
  <c r="H1091" i="19"/>
  <c r="G1091" i="19"/>
  <c r="F1091" i="19"/>
  <c r="E1091" i="19"/>
  <c r="D1091" i="19"/>
  <c r="C1091" i="19"/>
  <c r="B1091" i="19"/>
  <c r="A1091" i="19"/>
  <c r="H1090" i="19"/>
  <c r="G1090" i="19"/>
  <c r="F1090" i="19"/>
  <c r="E1090" i="19"/>
  <c r="D1090" i="19"/>
  <c r="C1090" i="19"/>
  <c r="B1090" i="19"/>
  <c r="A1090" i="19"/>
  <c r="H1089" i="19"/>
  <c r="G1089" i="19"/>
  <c r="F1089" i="19"/>
  <c r="E1089" i="19"/>
  <c r="D1089" i="19"/>
  <c r="C1089" i="19"/>
  <c r="B1089" i="19"/>
  <c r="A1089" i="19"/>
  <c r="H1088" i="19"/>
  <c r="G1088" i="19"/>
  <c r="F1088" i="19"/>
  <c r="E1088" i="19"/>
  <c r="D1088" i="19"/>
  <c r="C1088" i="19"/>
  <c r="B1088" i="19"/>
  <c r="A1088" i="19"/>
  <c r="H1087" i="19"/>
  <c r="G1087" i="19"/>
  <c r="F1087" i="19"/>
  <c r="E1087" i="19"/>
  <c r="D1087" i="19"/>
  <c r="C1087" i="19"/>
  <c r="B1087" i="19"/>
  <c r="A1087" i="19"/>
  <c r="H1086" i="19"/>
  <c r="G1086" i="19"/>
  <c r="F1086" i="19"/>
  <c r="E1086" i="19"/>
  <c r="D1086" i="19"/>
  <c r="C1086" i="19"/>
  <c r="B1086" i="19"/>
  <c r="A1086" i="19"/>
  <c r="H1085" i="19"/>
  <c r="G1085" i="19"/>
  <c r="F1085" i="19"/>
  <c r="E1085" i="19"/>
  <c r="D1085" i="19"/>
  <c r="C1085" i="19"/>
  <c r="B1085" i="19"/>
  <c r="A1085" i="19"/>
  <c r="H1084" i="19"/>
  <c r="G1084" i="19"/>
  <c r="F1084" i="19"/>
  <c r="E1084" i="19"/>
  <c r="D1084" i="19"/>
  <c r="C1084" i="19"/>
  <c r="B1084" i="19"/>
  <c r="A1084" i="19"/>
  <c r="H1083" i="19"/>
  <c r="G1083" i="19"/>
  <c r="F1083" i="19"/>
  <c r="E1083" i="19"/>
  <c r="D1083" i="19"/>
  <c r="C1083" i="19"/>
  <c r="B1083" i="19"/>
  <c r="A1083" i="19"/>
  <c r="H1082" i="19"/>
  <c r="G1082" i="19"/>
  <c r="F1082" i="19"/>
  <c r="E1082" i="19"/>
  <c r="D1082" i="19"/>
  <c r="C1082" i="19"/>
  <c r="B1082" i="19"/>
  <c r="A1082" i="19"/>
  <c r="H1081" i="19"/>
  <c r="G1081" i="19"/>
  <c r="F1081" i="19"/>
  <c r="E1081" i="19"/>
  <c r="D1081" i="19"/>
  <c r="C1081" i="19"/>
  <c r="B1081" i="19"/>
  <c r="A1081" i="19"/>
  <c r="H1080" i="19"/>
  <c r="G1080" i="19"/>
  <c r="F1080" i="19"/>
  <c r="E1080" i="19"/>
  <c r="D1080" i="19"/>
  <c r="C1080" i="19"/>
  <c r="B1080" i="19"/>
  <c r="A1080" i="19"/>
  <c r="H1079" i="19"/>
  <c r="G1079" i="19"/>
  <c r="F1079" i="19"/>
  <c r="E1079" i="19"/>
  <c r="D1079" i="19"/>
  <c r="C1079" i="19"/>
  <c r="B1079" i="19"/>
  <c r="A1079" i="19"/>
  <c r="H1078" i="19"/>
  <c r="G1078" i="19"/>
  <c r="F1078" i="19"/>
  <c r="E1078" i="19"/>
  <c r="D1078" i="19"/>
  <c r="C1078" i="19"/>
  <c r="B1078" i="19"/>
  <c r="A1078" i="19"/>
  <c r="H1077" i="19"/>
  <c r="G1077" i="19"/>
  <c r="F1077" i="19"/>
  <c r="E1077" i="19"/>
  <c r="D1077" i="19"/>
  <c r="C1077" i="19"/>
  <c r="B1077" i="19"/>
  <c r="A1077" i="19"/>
  <c r="H1076" i="19"/>
  <c r="G1076" i="19"/>
  <c r="F1076" i="19"/>
  <c r="E1076" i="19"/>
  <c r="D1076" i="19"/>
  <c r="C1076" i="19"/>
  <c r="B1076" i="19"/>
  <c r="A1076" i="19"/>
  <c r="H1075" i="19"/>
  <c r="G1075" i="19"/>
  <c r="F1075" i="19"/>
  <c r="E1075" i="19"/>
  <c r="D1075" i="19"/>
  <c r="C1075" i="19"/>
  <c r="B1075" i="19"/>
  <c r="A1075" i="19"/>
  <c r="H1074" i="19"/>
  <c r="G1074" i="19"/>
  <c r="F1074" i="19"/>
  <c r="E1074" i="19"/>
  <c r="D1074" i="19"/>
  <c r="C1074" i="19"/>
  <c r="B1074" i="19"/>
  <c r="A1074" i="19"/>
  <c r="H1073" i="19"/>
  <c r="G1073" i="19"/>
  <c r="F1073" i="19"/>
  <c r="E1073" i="19"/>
  <c r="D1073" i="19"/>
  <c r="C1073" i="19"/>
  <c r="B1073" i="19"/>
  <c r="A1073" i="19"/>
  <c r="H1072" i="19"/>
  <c r="G1072" i="19"/>
  <c r="F1072" i="19"/>
  <c r="E1072" i="19"/>
  <c r="D1072" i="19"/>
  <c r="C1072" i="19"/>
  <c r="B1072" i="19"/>
  <c r="A1072" i="19"/>
  <c r="H1071" i="19"/>
  <c r="G1071" i="19"/>
  <c r="F1071" i="19"/>
  <c r="E1071" i="19"/>
  <c r="D1071" i="19"/>
  <c r="C1071" i="19"/>
  <c r="B1071" i="19"/>
  <c r="A1071" i="19"/>
  <c r="H1070" i="19"/>
  <c r="G1070" i="19"/>
  <c r="F1070" i="19"/>
  <c r="E1070" i="19"/>
  <c r="D1070" i="19"/>
  <c r="C1070" i="19"/>
  <c r="B1070" i="19"/>
  <c r="A1070" i="19"/>
  <c r="H1069" i="19"/>
  <c r="G1069" i="19"/>
  <c r="F1069" i="19"/>
  <c r="E1069" i="19"/>
  <c r="D1069" i="19"/>
  <c r="C1069" i="19"/>
  <c r="B1069" i="19"/>
  <c r="A1069" i="19"/>
  <c r="H1068" i="19"/>
  <c r="G1068" i="19"/>
  <c r="F1068" i="19"/>
  <c r="E1068" i="19"/>
  <c r="D1068" i="19"/>
  <c r="C1068" i="19"/>
  <c r="B1068" i="19"/>
  <c r="A1068" i="19"/>
  <c r="H1067" i="19"/>
  <c r="G1067" i="19"/>
  <c r="F1067" i="19"/>
  <c r="E1067" i="19"/>
  <c r="D1067" i="19"/>
  <c r="C1067" i="19"/>
  <c r="B1067" i="19"/>
  <c r="A1067" i="19"/>
  <c r="H1066" i="19"/>
  <c r="G1066" i="19"/>
  <c r="F1066" i="19"/>
  <c r="E1066" i="19"/>
  <c r="D1066" i="19"/>
  <c r="C1066" i="19"/>
  <c r="B1066" i="19"/>
  <c r="A1066" i="19"/>
  <c r="H1065" i="19"/>
  <c r="G1065" i="19"/>
  <c r="F1065" i="19"/>
  <c r="E1065" i="19"/>
  <c r="D1065" i="19"/>
  <c r="C1065" i="19"/>
  <c r="B1065" i="19"/>
  <c r="A1065" i="19"/>
  <c r="H1064" i="19"/>
  <c r="G1064" i="19"/>
  <c r="F1064" i="19"/>
  <c r="E1064" i="19"/>
  <c r="D1064" i="19"/>
  <c r="C1064" i="19"/>
  <c r="B1064" i="19"/>
  <c r="A1064" i="19"/>
  <c r="H1063" i="19"/>
  <c r="G1063" i="19"/>
  <c r="F1063" i="19"/>
  <c r="E1063" i="19"/>
  <c r="D1063" i="19"/>
  <c r="C1063" i="19"/>
  <c r="B1063" i="19"/>
  <c r="A1063" i="19"/>
  <c r="H1062" i="19"/>
  <c r="G1062" i="19"/>
  <c r="F1062" i="19"/>
  <c r="E1062" i="19"/>
  <c r="D1062" i="19"/>
  <c r="C1062" i="19"/>
  <c r="B1062" i="19"/>
  <c r="A1062" i="19"/>
  <c r="H1061" i="19"/>
  <c r="G1061" i="19"/>
  <c r="F1061" i="19"/>
  <c r="E1061" i="19"/>
  <c r="D1061" i="19"/>
  <c r="C1061" i="19"/>
  <c r="B1061" i="19"/>
  <c r="A1061" i="19"/>
  <c r="H1060" i="19"/>
  <c r="G1060" i="19"/>
  <c r="F1060" i="19"/>
  <c r="E1060" i="19"/>
  <c r="D1060" i="19"/>
  <c r="C1060" i="19"/>
  <c r="B1060" i="19"/>
  <c r="A1060" i="19"/>
  <c r="H1059" i="19"/>
  <c r="G1059" i="19"/>
  <c r="F1059" i="19"/>
  <c r="E1059" i="19"/>
  <c r="D1059" i="19"/>
  <c r="C1059" i="19"/>
  <c r="B1059" i="19"/>
  <c r="A1059" i="19"/>
  <c r="H1058" i="19"/>
  <c r="G1058" i="19"/>
  <c r="F1058" i="19"/>
  <c r="E1058" i="19"/>
  <c r="D1058" i="19"/>
  <c r="C1058" i="19"/>
  <c r="B1058" i="19"/>
  <c r="A1058" i="19"/>
  <c r="H1057" i="19"/>
  <c r="G1057" i="19"/>
  <c r="F1057" i="19"/>
  <c r="E1057" i="19"/>
  <c r="D1057" i="19"/>
  <c r="C1057" i="19"/>
  <c r="B1057" i="19"/>
  <c r="A1057" i="19"/>
  <c r="H1056" i="19"/>
  <c r="G1056" i="19"/>
  <c r="F1056" i="19"/>
  <c r="E1056" i="19"/>
  <c r="D1056" i="19"/>
  <c r="C1056" i="19"/>
  <c r="B1056" i="19"/>
  <c r="A1056" i="19"/>
  <c r="H1055" i="19"/>
  <c r="G1055" i="19"/>
  <c r="F1055" i="19"/>
  <c r="E1055" i="19"/>
  <c r="D1055" i="19"/>
  <c r="C1055" i="19"/>
  <c r="B1055" i="19"/>
  <c r="A1055" i="19"/>
  <c r="H1054" i="19"/>
  <c r="G1054" i="19"/>
  <c r="F1054" i="19"/>
  <c r="E1054" i="19"/>
  <c r="D1054" i="19"/>
  <c r="C1054" i="19"/>
  <c r="B1054" i="19"/>
  <c r="A1054" i="19"/>
  <c r="H1053" i="19"/>
  <c r="G1053" i="19"/>
  <c r="F1053" i="19"/>
  <c r="E1053" i="19"/>
  <c r="D1053" i="19"/>
  <c r="C1053" i="19"/>
  <c r="B1053" i="19"/>
  <c r="A1053" i="19"/>
  <c r="H1052" i="19"/>
  <c r="G1052" i="19"/>
  <c r="F1052" i="19"/>
  <c r="E1052" i="19"/>
  <c r="D1052" i="19"/>
  <c r="C1052" i="19"/>
  <c r="B1052" i="19"/>
  <c r="A1052" i="19"/>
  <c r="H1051" i="19"/>
  <c r="G1051" i="19"/>
  <c r="F1051" i="19"/>
  <c r="E1051" i="19"/>
  <c r="D1051" i="19"/>
  <c r="C1051" i="19"/>
  <c r="B1051" i="19"/>
  <c r="A1051" i="19"/>
  <c r="H1050" i="19"/>
  <c r="G1050" i="19"/>
  <c r="F1050" i="19"/>
  <c r="E1050" i="19"/>
  <c r="D1050" i="19"/>
  <c r="C1050" i="19"/>
  <c r="B1050" i="19"/>
  <c r="A1050" i="19"/>
  <c r="H1049" i="19"/>
  <c r="G1049" i="19"/>
  <c r="F1049" i="19"/>
  <c r="E1049" i="19"/>
  <c r="D1049" i="19"/>
  <c r="C1049" i="19"/>
  <c r="B1049" i="19"/>
  <c r="A1049" i="19"/>
  <c r="H1048" i="19"/>
  <c r="G1048" i="19"/>
  <c r="F1048" i="19"/>
  <c r="E1048" i="19"/>
  <c r="D1048" i="19"/>
  <c r="C1048" i="19"/>
  <c r="B1048" i="19"/>
  <c r="A1048" i="19"/>
  <c r="H1047" i="19"/>
  <c r="G1047" i="19"/>
  <c r="F1047" i="19"/>
  <c r="E1047" i="19"/>
  <c r="D1047" i="19"/>
  <c r="C1047" i="19"/>
  <c r="B1047" i="19"/>
  <c r="A1047" i="19"/>
  <c r="H1046" i="19"/>
  <c r="G1046" i="19"/>
  <c r="F1046" i="19"/>
  <c r="E1046" i="19"/>
  <c r="D1046" i="19"/>
  <c r="C1046" i="19"/>
  <c r="B1046" i="19"/>
  <c r="A1046" i="19"/>
  <c r="H1045" i="19"/>
  <c r="G1045" i="19"/>
  <c r="F1045" i="19"/>
  <c r="E1045" i="19"/>
  <c r="D1045" i="19"/>
  <c r="C1045" i="19"/>
  <c r="B1045" i="19"/>
  <c r="A1045" i="19"/>
  <c r="H1044" i="19"/>
  <c r="G1044" i="19"/>
  <c r="F1044" i="19"/>
  <c r="E1044" i="19"/>
  <c r="D1044" i="19"/>
  <c r="C1044" i="19"/>
  <c r="B1044" i="19"/>
  <c r="A1044" i="19"/>
  <c r="H1043" i="19"/>
  <c r="G1043" i="19"/>
  <c r="F1043" i="19"/>
  <c r="E1043" i="19"/>
  <c r="D1043" i="19"/>
  <c r="C1043" i="19"/>
  <c r="B1043" i="19"/>
  <c r="A1043" i="19"/>
  <c r="H1042" i="19"/>
  <c r="G1042" i="19"/>
  <c r="F1042" i="19"/>
  <c r="E1042" i="19"/>
  <c r="D1042" i="19"/>
  <c r="C1042" i="19"/>
  <c r="B1042" i="19"/>
  <c r="A1042" i="19"/>
  <c r="H1041" i="19"/>
  <c r="G1041" i="19"/>
  <c r="F1041" i="19"/>
  <c r="E1041" i="19"/>
  <c r="D1041" i="19"/>
  <c r="C1041" i="19"/>
  <c r="B1041" i="19"/>
  <c r="A1041" i="19"/>
  <c r="H1040" i="19"/>
  <c r="G1040" i="19"/>
  <c r="F1040" i="19"/>
  <c r="E1040" i="19"/>
  <c r="D1040" i="19"/>
  <c r="C1040" i="19"/>
  <c r="B1040" i="19"/>
  <c r="A1040" i="19"/>
  <c r="H1039" i="19"/>
  <c r="G1039" i="19"/>
  <c r="F1039" i="19"/>
  <c r="E1039" i="19"/>
  <c r="D1039" i="19"/>
  <c r="C1039" i="19"/>
  <c r="B1039" i="19"/>
  <c r="A1039" i="19"/>
  <c r="H1038" i="19"/>
  <c r="G1038" i="19"/>
  <c r="F1038" i="19"/>
  <c r="E1038" i="19"/>
  <c r="D1038" i="19"/>
  <c r="C1038" i="19"/>
  <c r="B1038" i="19"/>
  <c r="A1038" i="19"/>
  <c r="H1037" i="19"/>
  <c r="G1037" i="19"/>
  <c r="F1037" i="19"/>
  <c r="E1037" i="19"/>
  <c r="D1037" i="19"/>
  <c r="C1037" i="19"/>
  <c r="B1037" i="19"/>
  <c r="A1037" i="19"/>
  <c r="H1036" i="19"/>
  <c r="G1036" i="19"/>
  <c r="F1036" i="19"/>
  <c r="E1036" i="19"/>
  <c r="D1036" i="19"/>
  <c r="C1036" i="19"/>
  <c r="B1036" i="19"/>
  <c r="A1036" i="19"/>
  <c r="H1035" i="19"/>
  <c r="G1035" i="19"/>
  <c r="F1035" i="19"/>
  <c r="E1035" i="19"/>
  <c r="D1035" i="19"/>
  <c r="C1035" i="19"/>
  <c r="B1035" i="19"/>
  <c r="A1035" i="19"/>
  <c r="H1034" i="19"/>
  <c r="G1034" i="19"/>
  <c r="F1034" i="19"/>
  <c r="E1034" i="19"/>
  <c r="D1034" i="19"/>
  <c r="C1034" i="19"/>
  <c r="B1034" i="19"/>
  <c r="A1034" i="19"/>
  <c r="H1033" i="19"/>
  <c r="G1033" i="19"/>
  <c r="F1033" i="19"/>
  <c r="E1033" i="19"/>
  <c r="D1033" i="19"/>
  <c r="C1033" i="19"/>
  <c r="B1033" i="19"/>
  <c r="A1033" i="19"/>
  <c r="H1032" i="19"/>
  <c r="G1032" i="19"/>
  <c r="F1032" i="19"/>
  <c r="E1032" i="19"/>
  <c r="D1032" i="19"/>
  <c r="C1032" i="19"/>
  <c r="B1032" i="19"/>
  <c r="A1032" i="19"/>
  <c r="H1031" i="19"/>
  <c r="G1031" i="19"/>
  <c r="F1031" i="19"/>
  <c r="E1031" i="19"/>
  <c r="D1031" i="19"/>
  <c r="C1031" i="19"/>
  <c r="B1031" i="19"/>
  <c r="A1031" i="19"/>
  <c r="H1030" i="19"/>
  <c r="G1030" i="19"/>
  <c r="F1030" i="19"/>
  <c r="E1030" i="19"/>
  <c r="D1030" i="19"/>
  <c r="C1030" i="19"/>
  <c r="B1030" i="19"/>
  <c r="A1030" i="19"/>
  <c r="H1029" i="19"/>
  <c r="G1029" i="19"/>
  <c r="F1029" i="19"/>
  <c r="E1029" i="19"/>
  <c r="D1029" i="19"/>
  <c r="C1029" i="19"/>
  <c r="B1029" i="19"/>
  <c r="A1029" i="19"/>
  <c r="H1028" i="19"/>
  <c r="G1028" i="19"/>
  <c r="F1028" i="19"/>
  <c r="E1028" i="19"/>
  <c r="D1028" i="19"/>
  <c r="C1028" i="19"/>
  <c r="B1028" i="19"/>
  <c r="A1028" i="19"/>
  <c r="H1027" i="19"/>
  <c r="G1027" i="19"/>
  <c r="F1027" i="19"/>
  <c r="E1027" i="19"/>
  <c r="D1027" i="19"/>
  <c r="C1027" i="19"/>
  <c r="B1027" i="19"/>
  <c r="A1027" i="19"/>
  <c r="H1026" i="19"/>
  <c r="G1026" i="19"/>
  <c r="F1026" i="19"/>
  <c r="E1026" i="19"/>
  <c r="D1026" i="19"/>
  <c r="C1026" i="19"/>
  <c r="B1026" i="19"/>
  <c r="A1026" i="19"/>
  <c r="H1025" i="19"/>
  <c r="G1025" i="19"/>
  <c r="F1025" i="19"/>
  <c r="E1025" i="19"/>
  <c r="D1025" i="19"/>
  <c r="C1025" i="19"/>
  <c r="B1025" i="19"/>
  <c r="A1025" i="19"/>
  <c r="H1024" i="19"/>
  <c r="G1024" i="19"/>
  <c r="F1024" i="19"/>
  <c r="E1024" i="19"/>
  <c r="D1024" i="19"/>
  <c r="C1024" i="19"/>
  <c r="B1024" i="19"/>
  <c r="A1024" i="19"/>
  <c r="H1023" i="19"/>
  <c r="G1023" i="19"/>
  <c r="F1023" i="19"/>
  <c r="E1023" i="19"/>
  <c r="D1023" i="19"/>
  <c r="C1023" i="19"/>
  <c r="B1023" i="19"/>
  <c r="A1023" i="19"/>
  <c r="H1022" i="19"/>
  <c r="G1022" i="19"/>
  <c r="F1022" i="19"/>
  <c r="E1022" i="19"/>
  <c r="D1022" i="19"/>
  <c r="C1022" i="19"/>
  <c r="B1022" i="19"/>
  <c r="A1022" i="19"/>
  <c r="H1021" i="19"/>
  <c r="G1021" i="19"/>
  <c r="F1021" i="19"/>
  <c r="E1021" i="19"/>
  <c r="D1021" i="19"/>
  <c r="C1021" i="19"/>
  <c r="B1021" i="19"/>
  <c r="A1021" i="19"/>
  <c r="H1020" i="19"/>
  <c r="G1020" i="19"/>
  <c r="F1020" i="19"/>
  <c r="E1020" i="19"/>
  <c r="D1020" i="19"/>
  <c r="C1020" i="19"/>
  <c r="B1020" i="19"/>
  <c r="A1020" i="19"/>
  <c r="H1019" i="19"/>
  <c r="G1019" i="19"/>
  <c r="F1019" i="19"/>
  <c r="E1019" i="19"/>
  <c r="D1019" i="19"/>
  <c r="C1019" i="19"/>
  <c r="B1019" i="19"/>
  <c r="A1019" i="19"/>
  <c r="H1018" i="19"/>
  <c r="G1018" i="19"/>
  <c r="F1018" i="19"/>
  <c r="E1018" i="19"/>
  <c r="D1018" i="19"/>
  <c r="C1018" i="19"/>
  <c r="B1018" i="19"/>
  <c r="A1018" i="19"/>
  <c r="H1017" i="19"/>
  <c r="G1017" i="19"/>
  <c r="F1017" i="19"/>
  <c r="E1017" i="19"/>
  <c r="D1017" i="19"/>
  <c r="C1017" i="19"/>
  <c r="B1017" i="19"/>
  <c r="A1017" i="19"/>
  <c r="H1016" i="19"/>
  <c r="G1016" i="19"/>
  <c r="F1016" i="19"/>
  <c r="E1016" i="19"/>
  <c r="D1016" i="19"/>
  <c r="C1016" i="19"/>
  <c r="B1016" i="19"/>
  <c r="A1016" i="19"/>
  <c r="H1015" i="19"/>
  <c r="G1015" i="19"/>
  <c r="F1015" i="19"/>
  <c r="E1015" i="19"/>
  <c r="D1015" i="19"/>
  <c r="C1015" i="19"/>
  <c r="B1015" i="19"/>
  <c r="A1015" i="19"/>
  <c r="H1014" i="19"/>
  <c r="G1014" i="19"/>
  <c r="F1014" i="19"/>
  <c r="E1014" i="19"/>
  <c r="D1014" i="19"/>
  <c r="C1014" i="19"/>
  <c r="B1014" i="19"/>
  <c r="A1014" i="19"/>
  <c r="H1013" i="19"/>
  <c r="G1013" i="19"/>
  <c r="F1013" i="19"/>
  <c r="E1013" i="19"/>
  <c r="D1013" i="19"/>
  <c r="C1013" i="19"/>
  <c r="B1013" i="19"/>
  <c r="A1013" i="19"/>
  <c r="H1012" i="19"/>
  <c r="G1012" i="19"/>
  <c r="F1012" i="19"/>
  <c r="E1012" i="19"/>
  <c r="D1012" i="19"/>
  <c r="C1012" i="19"/>
  <c r="B1012" i="19"/>
  <c r="A1012" i="19"/>
  <c r="H1011" i="19"/>
  <c r="G1011" i="19"/>
  <c r="F1011" i="19"/>
  <c r="E1011" i="19"/>
  <c r="D1011" i="19"/>
  <c r="C1011" i="19"/>
  <c r="B1011" i="19"/>
  <c r="A1011" i="19"/>
  <c r="H1010" i="19"/>
  <c r="G1010" i="19"/>
  <c r="F1010" i="19"/>
  <c r="E1010" i="19"/>
  <c r="D1010" i="19"/>
  <c r="C1010" i="19"/>
  <c r="B1010" i="19"/>
  <c r="A1010" i="19"/>
  <c r="H1009" i="19"/>
  <c r="G1009" i="19"/>
  <c r="F1009" i="19"/>
  <c r="E1009" i="19"/>
  <c r="D1009" i="19"/>
  <c r="C1009" i="19"/>
  <c r="B1009" i="19"/>
  <c r="A1009" i="19"/>
  <c r="H1008" i="19"/>
  <c r="G1008" i="19"/>
  <c r="F1008" i="19"/>
  <c r="E1008" i="19"/>
  <c r="D1008" i="19"/>
  <c r="C1008" i="19"/>
  <c r="B1008" i="19"/>
  <c r="A1008" i="19"/>
  <c r="H1007" i="19"/>
  <c r="G1007" i="19"/>
  <c r="F1007" i="19"/>
  <c r="E1007" i="19"/>
  <c r="D1007" i="19"/>
  <c r="C1007" i="19"/>
  <c r="B1007" i="19"/>
  <c r="A1007" i="19"/>
  <c r="H1006" i="19"/>
  <c r="G1006" i="19"/>
  <c r="F1006" i="19"/>
  <c r="E1006" i="19"/>
  <c r="D1006" i="19"/>
  <c r="C1006" i="19"/>
  <c r="B1006" i="19"/>
  <c r="A1006" i="19"/>
  <c r="H1005" i="19"/>
  <c r="G1005" i="19"/>
  <c r="F1005" i="19"/>
  <c r="E1005" i="19"/>
  <c r="D1005" i="19"/>
  <c r="C1005" i="19"/>
  <c r="B1005" i="19"/>
  <c r="A1005" i="19"/>
  <c r="H1004" i="19"/>
  <c r="G1004" i="19"/>
  <c r="F1004" i="19"/>
  <c r="E1004" i="19"/>
  <c r="D1004" i="19"/>
  <c r="C1004" i="19"/>
  <c r="B1004" i="19"/>
  <c r="A1004" i="19"/>
  <c r="H1003" i="19"/>
  <c r="G1003" i="19"/>
  <c r="F1003" i="19"/>
  <c r="E1003" i="19"/>
  <c r="D1003" i="19"/>
  <c r="C1003" i="19"/>
  <c r="B1003" i="19"/>
  <c r="A1003" i="19"/>
  <c r="H1002" i="19"/>
  <c r="G1002" i="19"/>
  <c r="F1002" i="19"/>
  <c r="E1002" i="19"/>
  <c r="D1002" i="19"/>
  <c r="C1002" i="19"/>
  <c r="B1002" i="19"/>
  <c r="A1002" i="19"/>
  <c r="H1001" i="19"/>
  <c r="G1001" i="19"/>
  <c r="F1001" i="19"/>
  <c r="E1001" i="19"/>
  <c r="D1001" i="19"/>
  <c r="C1001" i="19"/>
  <c r="B1001" i="19"/>
  <c r="A1001" i="19"/>
  <c r="H1000" i="19"/>
  <c r="G1000" i="19"/>
  <c r="F1000" i="19"/>
  <c r="E1000" i="19"/>
  <c r="D1000" i="19"/>
  <c r="C1000" i="19"/>
  <c r="B1000" i="19"/>
  <c r="A1000" i="19"/>
  <c r="H999" i="19"/>
  <c r="G999" i="19"/>
  <c r="F999" i="19"/>
  <c r="E999" i="19"/>
  <c r="D999" i="19"/>
  <c r="C999" i="19"/>
  <c r="B999" i="19"/>
  <c r="A999" i="19"/>
  <c r="H998" i="19"/>
  <c r="G998" i="19"/>
  <c r="F998" i="19"/>
  <c r="E998" i="19"/>
  <c r="D998" i="19"/>
  <c r="C998" i="19"/>
  <c r="B998" i="19"/>
  <c r="A998" i="19"/>
  <c r="H997" i="19"/>
  <c r="G997" i="19"/>
  <c r="F997" i="19"/>
  <c r="E997" i="19"/>
  <c r="D997" i="19"/>
  <c r="C997" i="19"/>
  <c r="B997" i="19"/>
  <c r="A997" i="19"/>
  <c r="H996" i="19"/>
  <c r="G996" i="19"/>
  <c r="F996" i="19"/>
  <c r="E996" i="19"/>
  <c r="D996" i="19"/>
  <c r="C996" i="19"/>
  <c r="B996" i="19"/>
  <c r="A996" i="19"/>
  <c r="H995" i="19"/>
  <c r="G995" i="19"/>
  <c r="F995" i="19"/>
  <c r="E995" i="19"/>
  <c r="D995" i="19"/>
  <c r="C995" i="19"/>
  <c r="B995" i="19"/>
  <c r="A995" i="19"/>
  <c r="H994" i="19"/>
  <c r="G994" i="19"/>
  <c r="F994" i="19"/>
  <c r="E994" i="19"/>
  <c r="D994" i="19"/>
  <c r="C994" i="19"/>
  <c r="B994" i="19"/>
  <c r="A994" i="19"/>
  <c r="H993" i="19"/>
  <c r="G993" i="19"/>
  <c r="F993" i="19"/>
  <c r="E993" i="19"/>
  <c r="D993" i="19"/>
  <c r="C993" i="19"/>
  <c r="B993" i="19"/>
  <c r="A993" i="19"/>
  <c r="H992" i="19"/>
  <c r="G992" i="19"/>
  <c r="F992" i="19"/>
  <c r="E992" i="19"/>
  <c r="D992" i="19"/>
  <c r="C992" i="19"/>
  <c r="B992" i="19"/>
  <c r="A992" i="19"/>
  <c r="H991" i="19"/>
  <c r="G991" i="19"/>
  <c r="F991" i="19"/>
  <c r="E991" i="19"/>
  <c r="D991" i="19"/>
  <c r="C991" i="19"/>
  <c r="B991" i="19"/>
  <c r="A991" i="19"/>
  <c r="H990" i="19"/>
  <c r="G990" i="19"/>
  <c r="F990" i="19"/>
  <c r="E990" i="19"/>
  <c r="D990" i="19"/>
  <c r="C990" i="19"/>
  <c r="B990" i="19"/>
  <c r="A990" i="19"/>
  <c r="H989" i="19"/>
  <c r="G989" i="19"/>
  <c r="F989" i="19"/>
  <c r="E989" i="19"/>
  <c r="D989" i="19"/>
  <c r="C989" i="19"/>
  <c r="B989" i="19"/>
  <c r="A989" i="19"/>
  <c r="H988" i="19"/>
  <c r="G988" i="19"/>
  <c r="F988" i="19"/>
  <c r="E988" i="19"/>
  <c r="D988" i="19"/>
  <c r="C988" i="19"/>
  <c r="B988" i="19"/>
  <c r="A988" i="19"/>
  <c r="H987" i="19"/>
  <c r="G987" i="19"/>
  <c r="F987" i="19"/>
  <c r="E987" i="19"/>
  <c r="D987" i="19"/>
  <c r="C987" i="19"/>
  <c r="B987" i="19"/>
  <c r="A987" i="19"/>
  <c r="H986" i="19"/>
  <c r="G986" i="19"/>
  <c r="F986" i="19"/>
  <c r="E986" i="19"/>
  <c r="D986" i="19"/>
  <c r="C986" i="19"/>
  <c r="B986" i="19"/>
  <c r="A986" i="19"/>
  <c r="H985" i="19"/>
  <c r="G985" i="19"/>
  <c r="F985" i="19"/>
  <c r="E985" i="19"/>
  <c r="D985" i="19"/>
  <c r="C985" i="19"/>
  <c r="B985" i="19"/>
  <c r="A985" i="19"/>
  <c r="H984" i="19"/>
  <c r="G984" i="19"/>
  <c r="F984" i="19"/>
  <c r="E984" i="19"/>
  <c r="D984" i="19"/>
  <c r="C984" i="19"/>
  <c r="B984" i="19"/>
  <c r="A984" i="19"/>
  <c r="H983" i="19"/>
  <c r="G983" i="19"/>
  <c r="F983" i="19"/>
  <c r="E983" i="19"/>
  <c r="D983" i="19"/>
  <c r="C983" i="19"/>
  <c r="B983" i="19"/>
  <c r="A983" i="19"/>
  <c r="H982" i="19"/>
  <c r="G982" i="19"/>
  <c r="F982" i="19"/>
  <c r="E982" i="19"/>
  <c r="D982" i="19"/>
  <c r="C982" i="19"/>
  <c r="B982" i="19"/>
  <c r="A982" i="19"/>
  <c r="H981" i="19"/>
  <c r="G981" i="19"/>
  <c r="F981" i="19"/>
  <c r="E981" i="19"/>
  <c r="D981" i="19"/>
  <c r="C981" i="19"/>
  <c r="B981" i="19"/>
  <c r="A981" i="19"/>
  <c r="H980" i="19"/>
  <c r="G980" i="19"/>
  <c r="F980" i="19"/>
  <c r="E980" i="19"/>
  <c r="D980" i="19"/>
  <c r="C980" i="19"/>
  <c r="B980" i="19"/>
  <c r="A980" i="19"/>
  <c r="H979" i="19"/>
  <c r="G979" i="19"/>
  <c r="F979" i="19"/>
  <c r="E979" i="19"/>
  <c r="D979" i="19"/>
  <c r="C979" i="19"/>
  <c r="B979" i="19"/>
  <c r="A979" i="19"/>
  <c r="H978" i="19"/>
  <c r="G978" i="19"/>
  <c r="F978" i="19"/>
  <c r="E978" i="19"/>
  <c r="D978" i="19"/>
  <c r="C978" i="19"/>
  <c r="B978" i="19"/>
  <c r="A978" i="19"/>
  <c r="H977" i="19"/>
  <c r="G977" i="19"/>
  <c r="F977" i="19"/>
  <c r="E977" i="19"/>
  <c r="D977" i="19"/>
  <c r="C977" i="19"/>
  <c r="B977" i="19"/>
  <c r="A977" i="19"/>
  <c r="H976" i="19"/>
  <c r="G976" i="19"/>
  <c r="F976" i="19"/>
  <c r="E976" i="19"/>
  <c r="D976" i="19"/>
  <c r="C976" i="19"/>
  <c r="B976" i="19"/>
  <c r="A976" i="19"/>
  <c r="H975" i="19"/>
  <c r="G975" i="19"/>
  <c r="F975" i="19"/>
  <c r="E975" i="19"/>
  <c r="D975" i="19"/>
  <c r="C975" i="19"/>
  <c r="B975" i="19"/>
  <c r="A975" i="19"/>
  <c r="H974" i="19"/>
  <c r="G974" i="19"/>
  <c r="F974" i="19"/>
  <c r="E974" i="19"/>
  <c r="D974" i="19"/>
  <c r="C974" i="19"/>
  <c r="B974" i="19"/>
  <c r="A974" i="19"/>
  <c r="H973" i="19"/>
  <c r="G973" i="19"/>
  <c r="F973" i="19"/>
  <c r="E973" i="19"/>
  <c r="D973" i="19"/>
  <c r="C973" i="19"/>
  <c r="B973" i="19"/>
  <c r="A973" i="19"/>
  <c r="H972" i="19"/>
  <c r="G972" i="19"/>
  <c r="F972" i="19"/>
  <c r="E972" i="19"/>
  <c r="D972" i="19"/>
  <c r="C972" i="19"/>
  <c r="B972" i="19"/>
  <c r="A972" i="19"/>
  <c r="H971" i="19"/>
  <c r="G971" i="19"/>
  <c r="F971" i="19"/>
  <c r="E971" i="19"/>
  <c r="D971" i="19"/>
  <c r="C971" i="19"/>
  <c r="B971" i="19"/>
  <c r="A971" i="19"/>
  <c r="H970" i="19"/>
  <c r="G970" i="19"/>
  <c r="F970" i="19"/>
  <c r="E970" i="19"/>
  <c r="D970" i="19"/>
  <c r="C970" i="19"/>
  <c r="B970" i="19"/>
  <c r="A970" i="19"/>
  <c r="H969" i="19"/>
  <c r="G969" i="19"/>
  <c r="F969" i="19"/>
  <c r="E969" i="19"/>
  <c r="D969" i="19"/>
  <c r="C969" i="19"/>
  <c r="B969" i="19"/>
  <c r="A969" i="19"/>
  <c r="H968" i="19"/>
  <c r="G968" i="19"/>
  <c r="F968" i="19"/>
  <c r="E968" i="19"/>
  <c r="D968" i="19"/>
  <c r="C968" i="19"/>
  <c r="B968" i="19"/>
  <c r="A968" i="19"/>
  <c r="H967" i="19"/>
  <c r="G967" i="19"/>
  <c r="F967" i="19"/>
  <c r="E967" i="19"/>
  <c r="D967" i="19"/>
  <c r="C967" i="19"/>
  <c r="B967" i="19"/>
  <c r="A967" i="19"/>
  <c r="H966" i="19"/>
  <c r="G966" i="19"/>
  <c r="F966" i="19"/>
  <c r="E966" i="19"/>
  <c r="D966" i="19"/>
  <c r="C966" i="19"/>
  <c r="B966" i="19"/>
  <c r="A966" i="19"/>
  <c r="H965" i="19"/>
  <c r="G965" i="19"/>
  <c r="F965" i="19"/>
  <c r="E965" i="19"/>
  <c r="D965" i="19"/>
  <c r="C965" i="19"/>
  <c r="B965" i="19"/>
  <c r="A965" i="19"/>
  <c r="H964" i="19"/>
  <c r="G964" i="19"/>
  <c r="F964" i="19"/>
  <c r="E964" i="19"/>
  <c r="D964" i="19"/>
  <c r="C964" i="19"/>
  <c r="B964" i="19"/>
  <c r="A964" i="19"/>
  <c r="H963" i="19"/>
  <c r="G963" i="19"/>
  <c r="F963" i="19"/>
  <c r="E963" i="19"/>
  <c r="D963" i="19"/>
  <c r="C963" i="19"/>
  <c r="B963" i="19"/>
  <c r="A963" i="19"/>
  <c r="H962" i="19"/>
  <c r="G962" i="19"/>
  <c r="F962" i="19"/>
  <c r="E962" i="19"/>
  <c r="D962" i="19"/>
  <c r="C962" i="19"/>
  <c r="B962" i="19"/>
  <c r="A962" i="19"/>
  <c r="H961" i="19"/>
  <c r="G961" i="19"/>
  <c r="F961" i="19"/>
  <c r="E961" i="19"/>
  <c r="D961" i="19"/>
  <c r="C961" i="19"/>
  <c r="B961" i="19"/>
  <c r="A961" i="19"/>
  <c r="H960" i="19"/>
  <c r="G960" i="19"/>
  <c r="F960" i="19"/>
  <c r="E960" i="19"/>
  <c r="D960" i="19"/>
  <c r="C960" i="19"/>
  <c r="B960" i="19"/>
  <c r="A960" i="19"/>
  <c r="H959" i="19"/>
  <c r="G959" i="19"/>
  <c r="F959" i="19"/>
  <c r="E959" i="19"/>
  <c r="D959" i="19"/>
  <c r="C959" i="19"/>
  <c r="B959" i="19"/>
  <c r="A959" i="19"/>
  <c r="H958" i="19"/>
  <c r="G958" i="19"/>
  <c r="F958" i="19"/>
  <c r="E958" i="19"/>
  <c r="D958" i="19"/>
  <c r="C958" i="19"/>
  <c r="B958" i="19"/>
  <c r="A958" i="19"/>
  <c r="H957" i="19"/>
  <c r="G957" i="19"/>
  <c r="F957" i="19"/>
  <c r="E957" i="19"/>
  <c r="D957" i="19"/>
  <c r="C957" i="19"/>
  <c r="B957" i="19"/>
  <c r="A957" i="19"/>
  <c r="H956" i="19"/>
  <c r="G956" i="19"/>
  <c r="F956" i="19"/>
  <c r="E956" i="19"/>
  <c r="D956" i="19"/>
  <c r="C956" i="19"/>
  <c r="B956" i="19"/>
  <c r="A956" i="19"/>
  <c r="H955" i="19"/>
  <c r="G955" i="19"/>
  <c r="F955" i="19"/>
  <c r="E955" i="19"/>
  <c r="D955" i="19"/>
  <c r="C955" i="19"/>
  <c r="B955" i="19"/>
  <c r="A955" i="19"/>
  <c r="H954" i="19"/>
  <c r="G954" i="19"/>
  <c r="F954" i="19"/>
  <c r="E954" i="19"/>
  <c r="D954" i="19"/>
  <c r="C954" i="19"/>
  <c r="B954" i="19"/>
  <c r="A954" i="19"/>
  <c r="H953" i="19"/>
  <c r="G953" i="19"/>
  <c r="F953" i="19"/>
  <c r="E953" i="19"/>
  <c r="D953" i="19"/>
  <c r="C953" i="19"/>
  <c r="B953" i="19"/>
  <c r="A953" i="19"/>
  <c r="H952" i="19"/>
  <c r="G952" i="19"/>
  <c r="F952" i="19"/>
  <c r="E952" i="19"/>
  <c r="D952" i="19"/>
  <c r="C952" i="19"/>
  <c r="B952" i="19"/>
  <c r="A952" i="19"/>
  <c r="H951" i="19"/>
  <c r="G951" i="19"/>
  <c r="F951" i="19"/>
  <c r="E951" i="19"/>
  <c r="D951" i="19"/>
  <c r="C951" i="19"/>
  <c r="B951" i="19"/>
  <c r="A951" i="19"/>
  <c r="H950" i="19"/>
  <c r="G950" i="19"/>
  <c r="F950" i="19"/>
  <c r="E950" i="19"/>
  <c r="D950" i="19"/>
  <c r="C950" i="19"/>
  <c r="B950" i="19"/>
  <c r="A950" i="19"/>
  <c r="H949" i="19"/>
  <c r="G949" i="19"/>
  <c r="F949" i="19"/>
  <c r="E949" i="19"/>
  <c r="D949" i="19"/>
  <c r="C949" i="19"/>
  <c r="B949" i="19"/>
  <c r="A949" i="19"/>
  <c r="H948" i="19"/>
  <c r="G948" i="19"/>
  <c r="F948" i="19"/>
  <c r="E948" i="19"/>
  <c r="D948" i="19"/>
  <c r="C948" i="19"/>
  <c r="B948" i="19"/>
  <c r="A948" i="19"/>
  <c r="H947" i="19"/>
  <c r="G947" i="19"/>
  <c r="F947" i="19"/>
  <c r="E947" i="19"/>
  <c r="D947" i="19"/>
  <c r="C947" i="19"/>
  <c r="B947" i="19"/>
  <c r="A947" i="19"/>
  <c r="H946" i="19"/>
  <c r="G946" i="19"/>
  <c r="F946" i="19"/>
  <c r="E946" i="19"/>
  <c r="D946" i="19"/>
  <c r="C946" i="19"/>
  <c r="B946" i="19"/>
  <c r="A946" i="19"/>
  <c r="H945" i="19"/>
  <c r="G945" i="19"/>
  <c r="F945" i="19"/>
  <c r="E945" i="19"/>
  <c r="D945" i="19"/>
  <c r="C945" i="19"/>
  <c r="B945" i="19"/>
  <c r="A945" i="19"/>
  <c r="H944" i="19"/>
  <c r="G944" i="19"/>
  <c r="F944" i="19"/>
  <c r="E944" i="19"/>
  <c r="D944" i="19"/>
  <c r="C944" i="19"/>
  <c r="B944" i="19"/>
  <c r="A944" i="19"/>
  <c r="H943" i="19"/>
  <c r="G943" i="19"/>
  <c r="F943" i="19"/>
  <c r="E943" i="19"/>
  <c r="D943" i="19"/>
  <c r="C943" i="19"/>
  <c r="B943" i="19"/>
  <c r="A943" i="19"/>
  <c r="H942" i="19"/>
  <c r="G942" i="19"/>
  <c r="F942" i="19"/>
  <c r="E942" i="19"/>
  <c r="D942" i="19"/>
  <c r="C942" i="19"/>
  <c r="B942" i="19"/>
  <c r="A942" i="19"/>
  <c r="H941" i="19"/>
  <c r="G941" i="19"/>
  <c r="F941" i="19"/>
  <c r="E941" i="19"/>
  <c r="D941" i="19"/>
  <c r="C941" i="19"/>
  <c r="B941" i="19"/>
  <c r="A941" i="19"/>
  <c r="H940" i="19"/>
  <c r="G940" i="19"/>
  <c r="F940" i="19"/>
  <c r="E940" i="19"/>
  <c r="D940" i="19"/>
  <c r="C940" i="19"/>
  <c r="B940" i="19"/>
  <c r="A940" i="19"/>
  <c r="H939" i="19"/>
  <c r="G939" i="19"/>
  <c r="F939" i="19"/>
  <c r="E939" i="19"/>
  <c r="D939" i="19"/>
  <c r="C939" i="19"/>
  <c r="B939" i="19"/>
  <c r="A939" i="19"/>
  <c r="H938" i="19"/>
  <c r="G938" i="19"/>
  <c r="F938" i="19"/>
  <c r="E938" i="19"/>
  <c r="D938" i="19"/>
  <c r="C938" i="19"/>
  <c r="B938" i="19"/>
  <c r="A938" i="19"/>
  <c r="H937" i="19"/>
  <c r="G937" i="19"/>
  <c r="F937" i="19"/>
  <c r="E937" i="19"/>
  <c r="D937" i="19"/>
  <c r="C937" i="19"/>
  <c r="B937" i="19"/>
  <c r="A937" i="19"/>
  <c r="H936" i="19"/>
  <c r="G936" i="19"/>
  <c r="F936" i="19"/>
  <c r="E936" i="19"/>
  <c r="D936" i="19"/>
  <c r="C936" i="19"/>
  <c r="B936" i="19"/>
  <c r="A936" i="19"/>
  <c r="H935" i="19"/>
  <c r="G935" i="19"/>
  <c r="F935" i="19"/>
  <c r="E935" i="19"/>
  <c r="D935" i="19"/>
  <c r="C935" i="19"/>
  <c r="B935" i="19"/>
  <c r="A935" i="19"/>
  <c r="H934" i="19"/>
  <c r="G934" i="19"/>
  <c r="F934" i="19"/>
  <c r="E934" i="19"/>
  <c r="D934" i="19"/>
  <c r="C934" i="19"/>
  <c r="B934" i="19"/>
  <c r="A934" i="19"/>
  <c r="H933" i="19"/>
  <c r="G933" i="19"/>
  <c r="F933" i="19"/>
  <c r="E933" i="19"/>
  <c r="D933" i="19"/>
  <c r="C933" i="19"/>
  <c r="B933" i="19"/>
  <c r="A933" i="19"/>
  <c r="H932" i="19"/>
  <c r="G932" i="19"/>
  <c r="F932" i="19"/>
  <c r="E932" i="19"/>
  <c r="D932" i="19"/>
  <c r="C932" i="19"/>
  <c r="B932" i="19"/>
  <c r="A932" i="19"/>
  <c r="H931" i="19"/>
  <c r="G931" i="19"/>
  <c r="F931" i="19"/>
  <c r="E931" i="19"/>
  <c r="D931" i="19"/>
  <c r="C931" i="19"/>
  <c r="B931" i="19"/>
  <c r="A931" i="19"/>
  <c r="H930" i="19"/>
  <c r="G930" i="19"/>
  <c r="F930" i="19"/>
  <c r="E930" i="19"/>
  <c r="D930" i="19"/>
  <c r="C930" i="19"/>
  <c r="B930" i="19"/>
  <c r="A930" i="19"/>
  <c r="H929" i="19"/>
  <c r="G929" i="19"/>
  <c r="F929" i="19"/>
  <c r="E929" i="19"/>
  <c r="D929" i="19"/>
  <c r="C929" i="19"/>
  <c r="B929" i="19"/>
  <c r="A929" i="19"/>
  <c r="H928" i="19"/>
  <c r="G928" i="19"/>
  <c r="F928" i="19"/>
  <c r="E928" i="19"/>
  <c r="D928" i="19"/>
  <c r="C928" i="19"/>
  <c r="B928" i="19"/>
  <c r="A928" i="19"/>
  <c r="H927" i="19"/>
  <c r="G927" i="19"/>
  <c r="F927" i="19"/>
  <c r="E927" i="19"/>
  <c r="D927" i="19"/>
  <c r="C927" i="19"/>
  <c r="B927" i="19"/>
  <c r="A927" i="19"/>
  <c r="H926" i="19"/>
  <c r="G926" i="19"/>
  <c r="F926" i="19"/>
  <c r="E926" i="19"/>
  <c r="D926" i="19"/>
  <c r="C926" i="19"/>
  <c r="B926" i="19"/>
  <c r="A926" i="19"/>
  <c r="H925" i="19"/>
  <c r="G925" i="19"/>
  <c r="F925" i="19"/>
  <c r="E925" i="19"/>
  <c r="D925" i="19"/>
  <c r="C925" i="19"/>
  <c r="B925" i="19"/>
  <c r="A925" i="19"/>
  <c r="H924" i="19"/>
  <c r="G924" i="19"/>
  <c r="F924" i="19"/>
  <c r="E924" i="19"/>
  <c r="D924" i="19"/>
  <c r="C924" i="19"/>
  <c r="B924" i="19"/>
  <c r="A924" i="19"/>
  <c r="H923" i="19"/>
  <c r="G923" i="19"/>
  <c r="F923" i="19"/>
  <c r="E923" i="19"/>
  <c r="D923" i="19"/>
  <c r="C923" i="19"/>
  <c r="B923" i="19"/>
  <c r="A923" i="19"/>
  <c r="H922" i="19"/>
  <c r="G922" i="19"/>
  <c r="F922" i="19"/>
  <c r="E922" i="19"/>
  <c r="D922" i="19"/>
  <c r="C922" i="19"/>
  <c r="B922" i="19"/>
  <c r="A922" i="19"/>
  <c r="H921" i="19"/>
  <c r="G921" i="19"/>
  <c r="F921" i="19"/>
  <c r="E921" i="19"/>
  <c r="D921" i="19"/>
  <c r="C921" i="19"/>
  <c r="B921" i="19"/>
  <c r="A921" i="19"/>
  <c r="H920" i="19"/>
  <c r="G920" i="19"/>
  <c r="F920" i="19"/>
  <c r="E920" i="19"/>
  <c r="D920" i="19"/>
  <c r="C920" i="19"/>
  <c r="B920" i="19"/>
  <c r="A920" i="19"/>
  <c r="H919" i="19"/>
  <c r="G919" i="19"/>
  <c r="F919" i="19"/>
  <c r="E919" i="19"/>
  <c r="D919" i="19"/>
  <c r="C919" i="19"/>
  <c r="B919" i="19"/>
  <c r="A919" i="19"/>
  <c r="H918" i="19"/>
  <c r="G918" i="19"/>
  <c r="F918" i="19"/>
  <c r="E918" i="19"/>
  <c r="D918" i="19"/>
  <c r="C918" i="19"/>
  <c r="B918" i="19"/>
  <c r="A918" i="19"/>
  <c r="H917" i="19"/>
  <c r="G917" i="19"/>
  <c r="F917" i="19"/>
  <c r="E917" i="19"/>
  <c r="D917" i="19"/>
  <c r="C917" i="19"/>
  <c r="B917" i="19"/>
  <c r="A917" i="19"/>
  <c r="H916" i="19"/>
  <c r="G916" i="19"/>
  <c r="F916" i="19"/>
  <c r="E916" i="19"/>
  <c r="D916" i="19"/>
  <c r="C916" i="19"/>
  <c r="B916" i="19"/>
  <c r="A916" i="19"/>
  <c r="H915" i="19"/>
  <c r="G915" i="19"/>
  <c r="F915" i="19"/>
  <c r="E915" i="19"/>
  <c r="D915" i="19"/>
  <c r="C915" i="19"/>
  <c r="B915" i="19"/>
  <c r="A915" i="19"/>
  <c r="H914" i="19"/>
  <c r="G914" i="19"/>
  <c r="F914" i="19"/>
  <c r="E914" i="19"/>
  <c r="D914" i="19"/>
  <c r="C914" i="19"/>
  <c r="B914" i="19"/>
  <c r="A914" i="19"/>
  <c r="H913" i="19"/>
  <c r="G913" i="19"/>
  <c r="F913" i="19"/>
  <c r="E913" i="19"/>
  <c r="D913" i="19"/>
  <c r="C913" i="19"/>
  <c r="B913" i="19"/>
  <c r="A913" i="19"/>
  <c r="H912" i="19"/>
  <c r="G912" i="19"/>
  <c r="F912" i="19"/>
  <c r="E912" i="19"/>
  <c r="D912" i="19"/>
  <c r="C912" i="19"/>
  <c r="B912" i="19"/>
  <c r="A912" i="19"/>
  <c r="H911" i="19"/>
  <c r="G911" i="19"/>
  <c r="F911" i="19"/>
  <c r="E911" i="19"/>
  <c r="D911" i="19"/>
  <c r="C911" i="19"/>
  <c r="B911" i="19"/>
  <c r="A911" i="19"/>
  <c r="H910" i="19"/>
  <c r="G910" i="19"/>
  <c r="F910" i="19"/>
  <c r="E910" i="19"/>
  <c r="D910" i="19"/>
  <c r="C910" i="19"/>
  <c r="B910" i="19"/>
  <c r="A910" i="19"/>
  <c r="H909" i="19"/>
  <c r="G909" i="19"/>
  <c r="F909" i="19"/>
  <c r="E909" i="19"/>
  <c r="D909" i="19"/>
  <c r="C909" i="19"/>
  <c r="B909" i="19"/>
  <c r="A909" i="19"/>
  <c r="H908" i="19"/>
  <c r="G908" i="19"/>
  <c r="F908" i="19"/>
  <c r="E908" i="19"/>
  <c r="D908" i="19"/>
  <c r="C908" i="19"/>
  <c r="B908" i="19"/>
  <c r="A908" i="19"/>
  <c r="H907" i="19"/>
  <c r="G907" i="19"/>
  <c r="F907" i="19"/>
  <c r="E907" i="19"/>
  <c r="D907" i="19"/>
  <c r="C907" i="19"/>
  <c r="B907" i="19"/>
  <c r="A907" i="19"/>
  <c r="H906" i="19"/>
  <c r="G906" i="19"/>
  <c r="F906" i="19"/>
  <c r="E906" i="19"/>
  <c r="D906" i="19"/>
  <c r="C906" i="19"/>
  <c r="B906" i="19"/>
  <c r="A906" i="19"/>
  <c r="H905" i="19"/>
  <c r="G905" i="19"/>
  <c r="F905" i="19"/>
  <c r="E905" i="19"/>
  <c r="D905" i="19"/>
  <c r="C905" i="19"/>
  <c r="B905" i="19"/>
  <c r="A905" i="19"/>
  <c r="H904" i="19"/>
  <c r="G904" i="19"/>
  <c r="F904" i="19"/>
  <c r="E904" i="19"/>
  <c r="D904" i="19"/>
  <c r="C904" i="19"/>
  <c r="B904" i="19"/>
  <c r="A904" i="19"/>
  <c r="H903" i="19"/>
  <c r="G903" i="19"/>
  <c r="F903" i="19"/>
  <c r="E903" i="19"/>
  <c r="D903" i="19"/>
  <c r="C903" i="19"/>
  <c r="B903" i="19"/>
  <c r="A903" i="19"/>
  <c r="H902" i="19"/>
  <c r="G902" i="19"/>
  <c r="F902" i="19"/>
  <c r="E902" i="19"/>
  <c r="D902" i="19"/>
  <c r="C902" i="19"/>
  <c r="B902" i="19"/>
  <c r="A902" i="19"/>
  <c r="H901" i="19"/>
  <c r="G901" i="19"/>
  <c r="F901" i="19"/>
  <c r="E901" i="19"/>
  <c r="D901" i="19"/>
  <c r="C901" i="19"/>
  <c r="B901" i="19"/>
  <c r="A901" i="19"/>
  <c r="H900" i="19"/>
  <c r="G900" i="19"/>
  <c r="F900" i="19"/>
  <c r="E900" i="19"/>
  <c r="D900" i="19"/>
  <c r="C900" i="19"/>
  <c r="B900" i="19"/>
  <c r="A900" i="19"/>
  <c r="H899" i="19"/>
  <c r="G899" i="19"/>
  <c r="F899" i="19"/>
  <c r="E899" i="19"/>
  <c r="D899" i="19"/>
  <c r="C899" i="19"/>
  <c r="B899" i="19"/>
  <c r="A899" i="19"/>
  <c r="H898" i="19"/>
  <c r="G898" i="19"/>
  <c r="F898" i="19"/>
  <c r="E898" i="19"/>
  <c r="D898" i="19"/>
  <c r="C898" i="19"/>
  <c r="B898" i="19"/>
  <c r="A898" i="19"/>
  <c r="H897" i="19"/>
  <c r="G897" i="19"/>
  <c r="F897" i="19"/>
  <c r="E897" i="19"/>
  <c r="D897" i="19"/>
  <c r="C897" i="19"/>
  <c r="B897" i="19"/>
  <c r="A897" i="19"/>
  <c r="H896" i="19"/>
  <c r="G896" i="19"/>
  <c r="F896" i="19"/>
  <c r="E896" i="19"/>
  <c r="D896" i="19"/>
  <c r="C896" i="19"/>
  <c r="B896" i="19"/>
  <c r="A896" i="19"/>
  <c r="H895" i="19"/>
  <c r="G895" i="19"/>
  <c r="F895" i="19"/>
  <c r="E895" i="19"/>
  <c r="D895" i="19"/>
  <c r="C895" i="19"/>
  <c r="B895" i="19"/>
  <c r="A895" i="19"/>
  <c r="H894" i="19"/>
  <c r="G894" i="19"/>
  <c r="F894" i="19"/>
  <c r="E894" i="19"/>
  <c r="D894" i="19"/>
  <c r="C894" i="19"/>
  <c r="B894" i="19"/>
  <c r="A894" i="19"/>
  <c r="H893" i="19"/>
  <c r="G893" i="19"/>
  <c r="F893" i="19"/>
  <c r="E893" i="19"/>
  <c r="D893" i="19"/>
  <c r="C893" i="19"/>
  <c r="B893" i="19"/>
  <c r="A893" i="19"/>
  <c r="H892" i="19"/>
  <c r="G892" i="19"/>
  <c r="F892" i="19"/>
  <c r="E892" i="19"/>
  <c r="D892" i="19"/>
  <c r="C892" i="19"/>
  <c r="B892" i="19"/>
  <c r="A892" i="19"/>
  <c r="H891" i="19"/>
  <c r="G891" i="19"/>
  <c r="F891" i="19"/>
  <c r="E891" i="19"/>
  <c r="D891" i="19"/>
  <c r="C891" i="19"/>
  <c r="B891" i="19"/>
  <c r="A891" i="19"/>
  <c r="H890" i="19"/>
  <c r="G890" i="19"/>
  <c r="F890" i="19"/>
  <c r="E890" i="19"/>
  <c r="D890" i="19"/>
  <c r="C890" i="19"/>
  <c r="B890" i="19"/>
  <c r="A890" i="19"/>
  <c r="H889" i="19"/>
  <c r="G889" i="19"/>
  <c r="F889" i="19"/>
  <c r="E889" i="19"/>
  <c r="D889" i="19"/>
  <c r="C889" i="19"/>
  <c r="B889" i="19"/>
  <c r="A889" i="19"/>
  <c r="H888" i="19"/>
  <c r="G888" i="19"/>
  <c r="F888" i="19"/>
  <c r="E888" i="19"/>
  <c r="D888" i="19"/>
  <c r="C888" i="19"/>
  <c r="B888" i="19"/>
  <c r="A888" i="19"/>
  <c r="H887" i="19"/>
  <c r="G887" i="19"/>
  <c r="F887" i="19"/>
  <c r="E887" i="19"/>
  <c r="D887" i="19"/>
  <c r="C887" i="19"/>
  <c r="B887" i="19"/>
  <c r="A887" i="19"/>
  <c r="H886" i="19"/>
  <c r="G886" i="19"/>
  <c r="F886" i="19"/>
  <c r="E886" i="19"/>
  <c r="D886" i="19"/>
  <c r="C886" i="19"/>
  <c r="B886" i="19"/>
  <c r="A886" i="19"/>
  <c r="H885" i="19"/>
  <c r="G885" i="19"/>
  <c r="F885" i="19"/>
  <c r="E885" i="19"/>
  <c r="D885" i="19"/>
  <c r="C885" i="19"/>
  <c r="B885" i="19"/>
  <c r="A885" i="19"/>
  <c r="H884" i="19"/>
  <c r="G884" i="19"/>
  <c r="F884" i="19"/>
  <c r="E884" i="19"/>
  <c r="D884" i="19"/>
  <c r="C884" i="19"/>
  <c r="B884" i="19"/>
  <c r="A884" i="19"/>
  <c r="H883" i="19"/>
  <c r="G883" i="19"/>
  <c r="F883" i="19"/>
  <c r="E883" i="19"/>
  <c r="D883" i="19"/>
  <c r="C883" i="19"/>
  <c r="B883" i="19"/>
  <c r="A883" i="19"/>
  <c r="H882" i="19"/>
  <c r="G882" i="19"/>
  <c r="F882" i="19"/>
  <c r="E882" i="19"/>
  <c r="D882" i="19"/>
  <c r="C882" i="19"/>
  <c r="B882" i="19"/>
  <c r="A882" i="19"/>
  <c r="H881" i="19"/>
  <c r="G881" i="19"/>
  <c r="F881" i="19"/>
  <c r="E881" i="19"/>
  <c r="D881" i="19"/>
  <c r="C881" i="19"/>
  <c r="B881" i="19"/>
  <c r="A881" i="19"/>
  <c r="H880" i="19"/>
  <c r="G880" i="19"/>
  <c r="F880" i="19"/>
  <c r="E880" i="19"/>
  <c r="D880" i="19"/>
  <c r="C880" i="19"/>
  <c r="B880" i="19"/>
  <c r="A880" i="19"/>
  <c r="H879" i="19"/>
  <c r="G879" i="19"/>
  <c r="F879" i="19"/>
  <c r="E879" i="19"/>
  <c r="D879" i="19"/>
  <c r="C879" i="19"/>
  <c r="B879" i="19"/>
  <c r="A879" i="19"/>
  <c r="H878" i="19"/>
  <c r="G878" i="19"/>
  <c r="F878" i="19"/>
  <c r="E878" i="19"/>
  <c r="D878" i="19"/>
  <c r="C878" i="19"/>
  <c r="B878" i="19"/>
  <c r="A878" i="19"/>
  <c r="H877" i="19"/>
  <c r="G877" i="19"/>
  <c r="F877" i="19"/>
  <c r="E877" i="19"/>
  <c r="D877" i="19"/>
  <c r="C877" i="19"/>
  <c r="B877" i="19"/>
  <c r="A877" i="19"/>
  <c r="H876" i="19"/>
  <c r="G876" i="19"/>
  <c r="F876" i="19"/>
  <c r="E876" i="19"/>
  <c r="D876" i="19"/>
  <c r="C876" i="19"/>
  <c r="B876" i="19"/>
  <c r="A876" i="19"/>
  <c r="H875" i="19"/>
  <c r="G875" i="19"/>
  <c r="F875" i="19"/>
  <c r="E875" i="19"/>
  <c r="D875" i="19"/>
  <c r="C875" i="19"/>
  <c r="B875" i="19"/>
  <c r="A875" i="19"/>
  <c r="H874" i="19"/>
  <c r="G874" i="19"/>
  <c r="F874" i="19"/>
  <c r="E874" i="19"/>
  <c r="D874" i="19"/>
  <c r="C874" i="19"/>
  <c r="B874" i="19"/>
  <c r="A874" i="19"/>
  <c r="H873" i="19"/>
  <c r="G873" i="19"/>
  <c r="F873" i="19"/>
  <c r="E873" i="19"/>
  <c r="D873" i="19"/>
  <c r="C873" i="19"/>
  <c r="B873" i="19"/>
  <c r="A873" i="19"/>
  <c r="H872" i="19"/>
  <c r="G872" i="19"/>
  <c r="F872" i="19"/>
  <c r="E872" i="19"/>
  <c r="D872" i="19"/>
  <c r="C872" i="19"/>
  <c r="B872" i="19"/>
  <c r="A872" i="19"/>
  <c r="H871" i="19"/>
  <c r="G871" i="19"/>
  <c r="F871" i="19"/>
  <c r="E871" i="19"/>
  <c r="D871" i="19"/>
  <c r="C871" i="19"/>
  <c r="B871" i="19"/>
  <c r="A871" i="19"/>
  <c r="H870" i="19"/>
  <c r="G870" i="19"/>
  <c r="F870" i="19"/>
  <c r="E870" i="19"/>
  <c r="D870" i="19"/>
  <c r="C870" i="19"/>
  <c r="B870" i="19"/>
  <c r="A870" i="19"/>
  <c r="H869" i="19"/>
  <c r="G869" i="19"/>
  <c r="F869" i="19"/>
  <c r="E869" i="19"/>
  <c r="D869" i="19"/>
  <c r="C869" i="19"/>
  <c r="B869" i="19"/>
  <c r="A869" i="19"/>
  <c r="H868" i="19"/>
  <c r="G868" i="19"/>
  <c r="F868" i="19"/>
  <c r="E868" i="19"/>
  <c r="D868" i="19"/>
  <c r="C868" i="19"/>
  <c r="B868" i="19"/>
  <c r="A868" i="19"/>
  <c r="H867" i="19"/>
  <c r="G867" i="19"/>
  <c r="F867" i="19"/>
  <c r="E867" i="19"/>
  <c r="D867" i="19"/>
  <c r="C867" i="19"/>
  <c r="B867" i="19"/>
  <c r="A867" i="19"/>
  <c r="H866" i="19"/>
  <c r="G866" i="19"/>
  <c r="F866" i="19"/>
  <c r="E866" i="19"/>
  <c r="D866" i="19"/>
  <c r="C866" i="19"/>
  <c r="B866" i="19"/>
  <c r="A866" i="19"/>
  <c r="H865" i="19"/>
  <c r="G865" i="19"/>
  <c r="F865" i="19"/>
  <c r="E865" i="19"/>
  <c r="D865" i="19"/>
  <c r="C865" i="19"/>
  <c r="B865" i="19"/>
  <c r="A865" i="19"/>
  <c r="H864" i="19"/>
  <c r="G864" i="19"/>
  <c r="F864" i="19"/>
  <c r="E864" i="19"/>
  <c r="D864" i="19"/>
  <c r="C864" i="19"/>
  <c r="B864" i="19"/>
  <c r="A864" i="19"/>
  <c r="H863" i="19"/>
  <c r="G863" i="19"/>
  <c r="F863" i="19"/>
  <c r="E863" i="19"/>
  <c r="D863" i="19"/>
  <c r="C863" i="19"/>
  <c r="B863" i="19"/>
  <c r="A863" i="19"/>
  <c r="H862" i="19"/>
  <c r="G862" i="19"/>
  <c r="F862" i="19"/>
  <c r="E862" i="19"/>
  <c r="D862" i="19"/>
  <c r="C862" i="19"/>
  <c r="B862" i="19"/>
  <c r="A862" i="19"/>
  <c r="H861" i="19"/>
  <c r="G861" i="19"/>
  <c r="F861" i="19"/>
  <c r="E861" i="19"/>
  <c r="D861" i="19"/>
  <c r="C861" i="19"/>
  <c r="B861" i="19"/>
  <c r="A861" i="19"/>
  <c r="H860" i="19"/>
  <c r="G860" i="19"/>
  <c r="F860" i="19"/>
  <c r="E860" i="19"/>
  <c r="D860" i="19"/>
  <c r="C860" i="19"/>
  <c r="B860" i="19"/>
  <c r="A860" i="19"/>
  <c r="H859" i="19"/>
  <c r="G859" i="19"/>
  <c r="F859" i="19"/>
  <c r="E859" i="19"/>
  <c r="D859" i="19"/>
  <c r="C859" i="19"/>
  <c r="B859" i="19"/>
  <c r="A859" i="19"/>
  <c r="H858" i="19"/>
  <c r="G858" i="19"/>
  <c r="F858" i="19"/>
  <c r="E858" i="19"/>
  <c r="D858" i="19"/>
  <c r="C858" i="19"/>
  <c r="B858" i="19"/>
  <c r="A858" i="19"/>
  <c r="H857" i="19"/>
  <c r="G857" i="19"/>
  <c r="F857" i="19"/>
  <c r="E857" i="19"/>
  <c r="D857" i="19"/>
  <c r="C857" i="19"/>
  <c r="B857" i="19"/>
  <c r="A857" i="19"/>
  <c r="H856" i="19"/>
  <c r="G856" i="19"/>
  <c r="F856" i="19"/>
  <c r="E856" i="19"/>
  <c r="D856" i="19"/>
  <c r="C856" i="19"/>
  <c r="B856" i="19"/>
  <c r="A856" i="19"/>
  <c r="H855" i="19"/>
  <c r="G855" i="19"/>
  <c r="F855" i="19"/>
  <c r="E855" i="19"/>
  <c r="D855" i="19"/>
  <c r="C855" i="19"/>
  <c r="B855" i="19"/>
  <c r="A855" i="19"/>
  <c r="H854" i="19"/>
  <c r="G854" i="19"/>
  <c r="F854" i="19"/>
  <c r="E854" i="19"/>
  <c r="D854" i="19"/>
  <c r="C854" i="19"/>
  <c r="B854" i="19"/>
  <c r="A854" i="19"/>
  <c r="H853" i="19"/>
  <c r="G853" i="19"/>
  <c r="F853" i="19"/>
  <c r="E853" i="19"/>
  <c r="D853" i="19"/>
  <c r="C853" i="19"/>
  <c r="B853" i="19"/>
  <c r="A853" i="19"/>
  <c r="H852" i="19"/>
  <c r="G852" i="19"/>
  <c r="F852" i="19"/>
  <c r="E852" i="19"/>
  <c r="D852" i="19"/>
  <c r="C852" i="19"/>
  <c r="B852" i="19"/>
  <c r="A852" i="19"/>
  <c r="H851" i="19"/>
  <c r="G851" i="19"/>
  <c r="F851" i="19"/>
  <c r="E851" i="19"/>
  <c r="D851" i="19"/>
  <c r="C851" i="19"/>
  <c r="B851" i="19"/>
  <c r="A851" i="19"/>
  <c r="H850" i="19"/>
  <c r="G850" i="19"/>
  <c r="F850" i="19"/>
  <c r="E850" i="19"/>
  <c r="D850" i="19"/>
  <c r="C850" i="19"/>
  <c r="B850" i="19"/>
  <c r="A850" i="19"/>
  <c r="H849" i="19"/>
  <c r="G849" i="19"/>
  <c r="F849" i="19"/>
  <c r="E849" i="19"/>
  <c r="D849" i="19"/>
  <c r="C849" i="19"/>
  <c r="B849" i="19"/>
  <c r="A849" i="19"/>
  <c r="H848" i="19"/>
  <c r="G848" i="19"/>
  <c r="F848" i="19"/>
  <c r="E848" i="19"/>
  <c r="D848" i="19"/>
  <c r="C848" i="19"/>
  <c r="B848" i="19"/>
  <c r="A848" i="19"/>
  <c r="H847" i="19"/>
  <c r="G847" i="19"/>
  <c r="F847" i="19"/>
  <c r="E847" i="19"/>
  <c r="D847" i="19"/>
  <c r="C847" i="19"/>
  <c r="B847" i="19"/>
  <c r="A847" i="19"/>
  <c r="H846" i="19"/>
  <c r="G846" i="19"/>
  <c r="F846" i="19"/>
  <c r="E846" i="19"/>
  <c r="D846" i="19"/>
  <c r="C846" i="19"/>
  <c r="B846" i="19"/>
  <c r="A846" i="19"/>
  <c r="H845" i="19"/>
  <c r="G845" i="19"/>
  <c r="F845" i="19"/>
  <c r="E845" i="19"/>
  <c r="D845" i="19"/>
  <c r="C845" i="19"/>
  <c r="B845" i="19"/>
  <c r="A845" i="19"/>
  <c r="H844" i="19"/>
  <c r="G844" i="19"/>
  <c r="F844" i="19"/>
  <c r="E844" i="19"/>
  <c r="D844" i="19"/>
  <c r="C844" i="19"/>
  <c r="B844" i="19"/>
  <c r="A844" i="19"/>
  <c r="H843" i="19"/>
  <c r="G843" i="19"/>
  <c r="F843" i="19"/>
  <c r="E843" i="19"/>
  <c r="D843" i="19"/>
  <c r="C843" i="19"/>
  <c r="B843" i="19"/>
  <c r="A843" i="19"/>
  <c r="H842" i="19"/>
  <c r="G842" i="19"/>
  <c r="F842" i="19"/>
  <c r="E842" i="19"/>
  <c r="D842" i="19"/>
  <c r="C842" i="19"/>
  <c r="B842" i="19"/>
  <c r="A842" i="19"/>
  <c r="H841" i="19"/>
  <c r="G841" i="19"/>
  <c r="F841" i="19"/>
  <c r="E841" i="19"/>
  <c r="D841" i="19"/>
  <c r="C841" i="19"/>
  <c r="B841" i="19"/>
  <c r="A841" i="19"/>
  <c r="H840" i="19"/>
  <c r="G840" i="19"/>
  <c r="F840" i="19"/>
  <c r="E840" i="19"/>
  <c r="D840" i="19"/>
  <c r="C840" i="19"/>
  <c r="B840" i="19"/>
  <c r="A840" i="19"/>
  <c r="H839" i="19"/>
  <c r="G839" i="19"/>
  <c r="F839" i="19"/>
  <c r="E839" i="19"/>
  <c r="D839" i="19"/>
  <c r="C839" i="19"/>
  <c r="B839" i="19"/>
  <c r="A839" i="19"/>
  <c r="H838" i="19"/>
  <c r="G838" i="19"/>
  <c r="F838" i="19"/>
  <c r="E838" i="19"/>
  <c r="D838" i="19"/>
  <c r="C838" i="19"/>
  <c r="B838" i="19"/>
  <c r="A838" i="19"/>
  <c r="H837" i="19"/>
  <c r="G837" i="19"/>
  <c r="F837" i="19"/>
  <c r="E837" i="19"/>
  <c r="D837" i="19"/>
  <c r="C837" i="19"/>
  <c r="B837" i="19"/>
  <c r="A837" i="19"/>
  <c r="H836" i="19"/>
  <c r="G836" i="19"/>
  <c r="F836" i="19"/>
  <c r="E836" i="19"/>
  <c r="D836" i="19"/>
  <c r="C836" i="19"/>
  <c r="B836" i="19"/>
  <c r="A836" i="19"/>
  <c r="H835" i="19"/>
  <c r="G835" i="19"/>
  <c r="F835" i="19"/>
  <c r="E835" i="19"/>
  <c r="D835" i="19"/>
  <c r="C835" i="19"/>
  <c r="B835" i="19"/>
  <c r="A835" i="19"/>
  <c r="H834" i="19"/>
  <c r="G834" i="19"/>
  <c r="F834" i="19"/>
  <c r="E834" i="19"/>
  <c r="D834" i="19"/>
  <c r="C834" i="19"/>
  <c r="B834" i="19"/>
  <c r="A834" i="19"/>
  <c r="H833" i="19"/>
  <c r="G833" i="19"/>
  <c r="F833" i="19"/>
  <c r="E833" i="19"/>
  <c r="D833" i="19"/>
  <c r="C833" i="19"/>
  <c r="B833" i="19"/>
  <c r="A833" i="19"/>
  <c r="H832" i="19"/>
  <c r="G832" i="19"/>
  <c r="F832" i="19"/>
  <c r="E832" i="19"/>
  <c r="D832" i="19"/>
  <c r="C832" i="19"/>
  <c r="B832" i="19"/>
  <c r="A832" i="19"/>
  <c r="H831" i="19"/>
  <c r="G831" i="19"/>
  <c r="F831" i="19"/>
  <c r="E831" i="19"/>
  <c r="D831" i="19"/>
  <c r="C831" i="19"/>
  <c r="B831" i="19"/>
  <c r="A831" i="19"/>
  <c r="H830" i="19"/>
  <c r="G830" i="19"/>
  <c r="F830" i="19"/>
  <c r="E830" i="19"/>
  <c r="D830" i="19"/>
  <c r="C830" i="19"/>
  <c r="B830" i="19"/>
  <c r="A830" i="19"/>
  <c r="H829" i="19"/>
  <c r="G829" i="19"/>
  <c r="F829" i="19"/>
  <c r="E829" i="19"/>
  <c r="D829" i="19"/>
  <c r="C829" i="19"/>
  <c r="B829" i="19"/>
  <c r="A829" i="19"/>
  <c r="H828" i="19"/>
  <c r="G828" i="19"/>
  <c r="F828" i="19"/>
  <c r="E828" i="19"/>
  <c r="D828" i="19"/>
  <c r="C828" i="19"/>
  <c r="B828" i="19"/>
  <c r="A828" i="19"/>
  <c r="H827" i="19"/>
  <c r="G827" i="19"/>
  <c r="F827" i="19"/>
  <c r="E827" i="19"/>
  <c r="D827" i="19"/>
  <c r="C827" i="19"/>
  <c r="B827" i="19"/>
  <c r="A827" i="19"/>
  <c r="H826" i="19"/>
  <c r="G826" i="19"/>
  <c r="F826" i="19"/>
  <c r="E826" i="19"/>
  <c r="D826" i="19"/>
  <c r="C826" i="19"/>
  <c r="B826" i="19"/>
  <c r="A826" i="19"/>
  <c r="H825" i="19"/>
  <c r="G825" i="19"/>
  <c r="F825" i="19"/>
  <c r="E825" i="19"/>
  <c r="D825" i="19"/>
  <c r="C825" i="19"/>
  <c r="B825" i="19"/>
  <c r="A825" i="19"/>
  <c r="H824" i="19"/>
  <c r="G824" i="19"/>
  <c r="F824" i="19"/>
  <c r="E824" i="19"/>
  <c r="D824" i="19"/>
  <c r="C824" i="19"/>
  <c r="B824" i="19"/>
  <c r="A824" i="19"/>
  <c r="H823" i="19"/>
  <c r="G823" i="19"/>
  <c r="F823" i="19"/>
  <c r="E823" i="19"/>
  <c r="D823" i="19"/>
  <c r="C823" i="19"/>
  <c r="B823" i="19"/>
  <c r="A823" i="19"/>
  <c r="H822" i="19"/>
  <c r="G822" i="19"/>
  <c r="F822" i="19"/>
  <c r="E822" i="19"/>
  <c r="D822" i="19"/>
  <c r="C822" i="19"/>
  <c r="B822" i="19"/>
  <c r="A822" i="19"/>
  <c r="H821" i="19"/>
  <c r="G821" i="19"/>
  <c r="F821" i="19"/>
  <c r="E821" i="19"/>
  <c r="D821" i="19"/>
  <c r="C821" i="19"/>
  <c r="B821" i="19"/>
  <c r="A821" i="19"/>
  <c r="H820" i="19"/>
  <c r="G820" i="19"/>
  <c r="F820" i="19"/>
  <c r="E820" i="19"/>
  <c r="D820" i="19"/>
  <c r="C820" i="19"/>
  <c r="B820" i="19"/>
  <c r="A820" i="19"/>
  <c r="H819" i="19"/>
  <c r="G819" i="19"/>
  <c r="F819" i="19"/>
  <c r="E819" i="19"/>
  <c r="D819" i="19"/>
  <c r="C819" i="19"/>
  <c r="B819" i="19"/>
  <c r="A819" i="19"/>
  <c r="H818" i="19"/>
  <c r="G818" i="19"/>
  <c r="F818" i="19"/>
  <c r="E818" i="19"/>
  <c r="D818" i="19"/>
  <c r="C818" i="19"/>
  <c r="B818" i="19"/>
  <c r="A818" i="19"/>
  <c r="H817" i="19"/>
  <c r="G817" i="19"/>
  <c r="F817" i="19"/>
  <c r="E817" i="19"/>
  <c r="D817" i="19"/>
  <c r="C817" i="19"/>
  <c r="B817" i="19"/>
  <c r="A817" i="19"/>
  <c r="H816" i="19"/>
  <c r="G816" i="19"/>
  <c r="F816" i="19"/>
  <c r="E816" i="19"/>
  <c r="D816" i="19"/>
  <c r="C816" i="19"/>
  <c r="B816" i="19"/>
  <c r="A816" i="19"/>
  <c r="H815" i="19"/>
  <c r="G815" i="19"/>
  <c r="F815" i="19"/>
  <c r="E815" i="19"/>
  <c r="D815" i="19"/>
  <c r="C815" i="19"/>
  <c r="B815" i="19"/>
  <c r="A815" i="19"/>
  <c r="H814" i="19"/>
  <c r="G814" i="19"/>
  <c r="F814" i="19"/>
  <c r="E814" i="19"/>
  <c r="D814" i="19"/>
  <c r="C814" i="19"/>
  <c r="B814" i="19"/>
  <c r="A814" i="19"/>
  <c r="H813" i="19"/>
  <c r="G813" i="19"/>
  <c r="F813" i="19"/>
  <c r="E813" i="19"/>
  <c r="D813" i="19"/>
  <c r="C813" i="19"/>
  <c r="B813" i="19"/>
  <c r="A813" i="19"/>
  <c r="H812" i="19"/>
  <c r="G812" i="19"/>
  <c r="F812" i="19"/>
  <c r="E812" i="19"/>
  <c r="D812" i="19"/>
  <c r="C812" i="19"/>
  <c r="B812" i="19"/>
  <c r="A812" i="19"/>
  <c r="H811" i="19"/>
  <c r="G811" i="19"/>
  <c r="F811" i="19"/>
  <c r="E811" i="19"/>
  <c r="D811" i="19"/>
  <c r="C811" i="19"/>
  <c r="B811" i="19"/>
  <c r="A811" i="19"/>
  <c r="H810" i="19"/>
  <c r="G810" i="19"/>
  <c r="F810" i="19"/>
  <c r="E810" i="19"/>
  <c r="D810" i="19"/>
  <c r="C810" i="19"/>
  <c r="B810" i="19"/>
  <c r="A810" i="19"/>
  <c r="H809" i="19"/>
  <c r="G809" i="19"/>
  <c r="F809" i="19"/>
  <c r="E809" i="19"/>
  <c r="D809" i="19"/>
  <c r="C809" i="19"/>
  <c r="B809" i="19"/>
  <c r="A809" i="19"/>
  <c r="H808" i="19"/>
  <c r="G808" i="19"/>
  <c r="F808" i="19"/>
  <c r="E808" i="19"/>
  <c r="D808" i="19"/>
  <c r="C808" i="19"/>
  <c r="B808" i="19"/>
  <c r="A808" i="19"/>
  <c r="H807" i="19"/>
  <c r="G807" i="19"/>
  <c r="F807" i="19"/>
  <c r="E807" i="19"/>
  <c r="D807" i="19"/>
  <c r="C807" i="19"/>
  <c r="B807" i="19"/>
  <c r="A807" i="19"/>
  <c r="H806" i="19"/>
  <c r="G806" i="19"/>
  <c r="F806" i="19"/>
  <c r="E806" i="19"/>
  <c r="D806" i="19"/>
  <c r="C806" i="19"/>
  <c r="B806" i="19"/>
  <c r="A806" i="19"/>
  <c r="H805" i="19"/>
  <c r="G805" i="19"/>
  <c r="F805" i="19"/>
  <c r="E805" i="19"/>
  <c r="D805" i="19"/>
  <c r="C805" i="19"/>
  <c r="B805" i="19"/>
  <c r="A805" i="19"/>
  <c r="H804" i="19"/>
  <c r="G804" i="19"/>
  <c r="F804" i="19"/>
  <c r="E804" i="19"/>
  <c r="D804" i="19"/>
  <c r="C804" i="19"/>
  <c r="B804" i="19"/>
  <c r="A804" i="19"/>
  <c r="H803" i="19"/>
  <c r="G803" i="19"/>
  <c r="F803" i="19"/>
  <c r="E803" i="19"/>
  <c r="D803" i="19"/>
  <c r="C803" i="19"/>
  <c r="B803" i="19"/>
  <c r="A803" i="19"/>
  <c r="H802" i="19"/>
  <c r="G802" i="19"/>
  <c r="F802" i="19"/>
  <c r="E802" i="19"/>
  <c r="D802" i="19"/>
  <c r="C802" i="19"/>
  <c r="B802" i="19"/>
  <c r="A802" i="19"/>
  <c r="H801" i="19"/>
  <c r="G801" i="19"/>
  <c r="F801" i="19"/>
  <c r="E801" i="19"/>
  <c r="D801" i="19"/>
  <c r="C801" i="19"/>
  <c r="B801" i="19"/>
  <c r="A801" i="19"/>
  <c r="H800" i="19"/>
  <c r="G800" i="19"/>
  <c r="F800" i="19"/>
  <c r="E800" i="19"/>
  <c r="D800" i="19"/>
  <c r="C800" i="19"/>
  <c r="B800" i="19"/>
  <c r="A800" i="19"/>
  <c r="H799" i="19"/>
  <c r="G799" i="19"/>
  <c r="F799" i="19"/>
  <c r="E799" i="19"/>
  <c r="D799" i="19"/>
  <c r="C799" i="19"/>
  <c r="B799" i="19"/>
  <c r="A799" i="19"/>
  <c r="H798" i="19"/>
  <c r="G798" i="19"/>
  <c r="F798" i="19"/>
  <c r="E798" i="19"/>
  <c r="D798" i="19"/>
  <c r="C798" i="19"/>
  <c r="B798" i="19"/>
  <c r="A798" i="19"/>
  <c r="H797" i="19"/>
  <c r="G797" i="19"/>
  <c r="F797" i="19"/>
  <c r="E797" i="19"/>
  <c r="D797" i="19"/>
  <c r="C797" i="19"/>
  <c r="B797" i="19"/>
  <c r="A797" i="19"/>
  <c r="H796" i="19"/>
  <c r="G796" i="19"/>
  <c r="F796" i="19"/>
  <c r="E796" i="19"/>
  <c r="D796" i="19"/>
  <c r="C796" i="19"/>
  <c r="B796" i="19"/>
  <c r="A796" i="19"/>
  <c r="H795" i="19"/>
  <c r="G795" i="19"/>
  <c r="F795" i="19"/>
  <c r="E795" i="19"/>
  <c r="D795" i="19"/>
  <c r="C795" i="19"/>
  <c r="B795" i="19"/>
  <c r="A795" i="19"/>
  <c r="H794" i="19"/>
  <c r="G794" i="19"/>
  <c r="F794" i="19"/>
  <c r="E794" i="19"/>
  <c r="D794" i="19"/>
  <c r="C794" i="19"/>
  <c r="B794" i="19"/>
  <c r="A794" i="19"/>
  <c r="H793" i="19"/>
  <c r="G793" i="19"/>
  <c r="F793" i="19"/>
  <c r="E793" i="19"/>
  <c r="D793" i="19"/>
  <c r="C793" i="19"/>
  <c r="B793" i="19"/>
  <c r="A793" i="19"/>
  <c r="H792" i="19"/>
  <c r="G792" i="19"/>
  <c r="F792" i="19"/>
  <c r="E792" i="19"/>
  <c r="D792" i="19"/>
  <c r="C792" i="19"/>
  <c r="B792" i="19"/>
  <c r="A792" i="19"/>
  <c r="H791" i="19"/>
  <c r="G791" i="19"/>
  <c r="F791" i="19"/>
  <c r="E791" i="19"/>
  <c r="D791" i="19"/>
  <c r="C791" i="19"/>
  <c r="B791" i="19"/>
  <c r="A791" i="19"/>
  <c r="H790" i="19"/>
  <c r="G790" i="19"/>
  <c r="F790" i="19"/>
  <c r="E790" i="19"/>
  <c r="D790" i="19"/>
  <c r="C790" i="19"/>
  <c r="B790" i="19"/>
  <c r="A790" i="19"/>
  <c r="H789" i="19"/>
  <c r="G789" i="19"/>
  <c r="F789" i="19"/>
  <c r="E789" i="19"/>
  <c r="D789" i="19"/>
  <c r="C789" i="19"/>
  <c r="B789" i="19"/>
  <c r="A789" i="19"/>
  <c r="H788" i="19"/>
  <c r="G788" i="19"/>
  <c r="F788" i="19"/>
  <c r="E788" i="19"/>
  <c r="D788" i="19"/>
  <c r="C788" i="19"/>
  <c r="B788" i="19"/>
  <c r="A788" i="19"/>
  <c r="H787" i="19"/>
  <c r="G787" i="19"/>
  <c r="F787" i="19"/>
  <c r="E787" i="19"/>
  <c r="D787" i="19"/>
  <c r="C787" i="19"/>
  <c r="B787" i="19"/>
  <c r="A787" i="19"/>
  <c r="H786" i="19"/>
  <c r="G786" i="19"/>
  <c r="F786" i="19"/>
  <c r="E786" i="19"/>
  <c r="D786" i="19"/>
  <c r="C786" i="19"/>
  <c r="B786" i="19"/>
  <c r="A786" i="19"/>
  <c r="H785" i="19"/>
  <c r="G785" i="19"/>
  <c r="F785" i="19"/>
  <c r="E785" i="19"/>
  <c r="D785" i="19"/>
  <c r="C785" i="19"/>
  <c r="B785" i="19"/>
  <c r="A785" i="19"/>
  <c r="H784" i="19"/>
  <c r="G784" i="19"/>
  <c r="F784" i="19"/>
  <c r="E784" i="19"/>
  <c r="D784" i="19"/>
  <c r="C784" i="19"/>
  <c r="B784" i="19"/>
  <c r="A784" i="19"/>
  <c r="H783" i="19"/>
  <c r="G783" i="19"/>
  <c r="F783" i="19"/>
  <c r="E783" i="19"/>
  <c r="D783" i="19"/>
  <c r="C783" i="19"/>
  <c r="B783" i="19"/>
  <c r="A783" i="19"/>
  <c r="H782" i="19"/>
  <c r="G782" i="19"/>
  <c r="F782" i="19"/>
  <c r="E782" i="19"/>
  <c r="D782" i="19"/>
  <c r="C782" i="19"/>
  <c r="B782" i="19"/>
  <c r="A782" i="19"/>
  <c r="H781" i="19"/>
  <c r="G781" i="19"/>
  <c r="F781" i="19"/>
  <c r="E781" i="19"/>
  <c r="D781" i="19"/>
  <c r="C781" i="19"/>
  <c r="B781" i="19"/>
  <c r="A781" i="19"/>
  <c r="H780" i="19"/>
  <c r="G780" i="19"/>
  <c r="F780" i="19"/>
  <c r="E780" i="19"/>
  <c r="D780" i="19"/>
  <c r="C780" i="19"/>
  <c r="B780" i="19"/>
  <c r="A780" i="19"/>
  <c r="H779" i="19"/>
  <c r="G779" i="19"/>
  <c r="F779" i="19"/>
  <c r="E779" i="19"/>
  <c r="D779" i="19"/>
  <c r="C779" i="19"/>
  <c r="B779" i="19"/>
  <c r="A779" i="19"/>
  <c r="H778" i="19"/>
  <c r="G778" i="19"/>
  <c r="F778" i="19"/>
  <c r="E778" i="19"/>
  <c r="D778" i="19"/>
  <c r="C778" i="19"/>
  <c r="B778" i="19"/>
  <c r="A778" i="19"/>
  <c r="H777" i="19"/>
  <c r="G777" i="19"/>
  <c r="F777" i="19"/>
  <c r="E777" i="19"/>
  <c r="D777" i="19"/>
  <c r="C777" i="19"/>
  <c r="B777" i="19"/>
  <c r="A777" i="19"/>
  <c r="H776" i="19"/>
  <c r="G776" i="19"/>
  <c r="F776" i="19"/>
  <c r="E776" i="19"/>
  <c r="D776" i="19"/>
  <c r="C776" i="19"/>
  <c r="B776" i="19"/>
  <c r="A776" i="19"/>
  <c r="H775" i="19"/>
  <c r="G775" i="19"/>
  <c r="F775" i="19"/>
  <c r="E775" i="19"/>
  <c r="D775" i="19"/>
  <c r="C775" i="19"/>
  <c r="B775" i="19"/>
  <c r="A775" i="19"/>
  <c r="H774" i="19"/>
  <c r="G774" i="19"/>
  <c r="F774" i="19"/>
  <c r="E774" i="19"/>
  <c r="D774" i="19"/>
  <c r="C774" i="19"/>
  <c r="B774" i="19"/>
  <c r="A774" i="19"/>
  <c r="H773" i="19"/>
  <c r="G773" i="19"/>
  <c r="F773" i="19"/>
  <c r="E773" i="19"/>
  <c r="D773" i="19"/>
  <c r="C773" i="19"/>
  <c r="B773" i="19"/>
  <c r="A773" i="19"/>
  <c r="H772" i="19"/>
  <c r="G772" i="19"/>
  <c r="F772" i="19"/>
  <c r="E772" i="19"/>
  <c r="D772" i="19"/>
  <c r="C772" i="19"/>
  <c r="B772" i="19"/>
  <c r="A772" i="19"/>
  <c r="H771" i="19"/>
  <c r="G771" i="19"/>
  <c r="F771" i="19"/>
  <c r="E771" i="19"/>
  <c r="D771" i="19"/>
  <c r="C771" i="19"/>
  <c r="B771" i="19"/>
  <c r="A771" i="19"/>
  <c r="H770" i="19"/>
  <c r="G770" i="19"/>
  <c r="F770" i="19"/>
  <c r="E770" i="19"/>
  <c r="D770" i="19"/>
  <c r="C770" i="19"/>
  <c r="B770" i="19"/>
  <c r="A770" i="19"/>
  <c r="H769" i="19"/>
  <c r="G769" i="19"/>
  <c r="F769" i="19"/>
  <c r="E769" i="19"/>
  <c r="D769" i="19"/>
  <c r="C769" i="19"/>
  <c r="B769" i="19"/>
  <c r="A769" i="19"/>
  <c r="H768" i="19"/>
  <c r="G768" i="19"/>
  <c r="F768" i="19"/>
  <c r="E768" i="19"/>
  <c r="D768" i="19"/>
  <c r="C768" i="19"/>
  <c r="B768" i="19"/>
  <c r="A768" i="19"/>
  <c r="H767" i="19"/>
  <c r="G767" i="19"/>
  <c r="F767" i="19"/>
  <c r="E767" i="19"/>
  <c r="D767" i="19"/>
  <c r="C767" i="19"/>
  <c r="B767" i="19"/>
  <c r="A767" i="19"/>
  <c r="H766" i="19"/>
  <c r="G766" i="19"/>
  <c r="F766" i="19"/>
  <c r="E766" i="19"/>
  <c r="D766" i="19"/>
  <c r="C766" i="19"/>
  <c r="B766" i="19"/>
  <c r="A766" i="19"/>
  <c r="H765" i="19"/>
  <c r="G765" i="19"/>
  <c r="F765" i="19"/>
  <c r="E765" i="19"/>
  <c r="D765" i="19"/>
  <c r="C765" i="19"/>
  <c r="B765" i="19"/>
  <c r="A765" i="19"/>
  <c r="H764" i="19"/>
  <c r="G764" i="19"/>
  <c r="F764" i="19"/>
  <c r="E764" i="19"/>
  <c r="D764" i="19"/>
  <c r="C764" i="19"/>
  <c r="B764" i="19"/>
  <c r="A764" i="19"/>
  <c r="H763" i="19"/>
  <c r="G763" i="19"/>
  <c r="F763" i="19"/>
  <c r="E763" i="19"/>
  <c r="D763" i="19"/>
  <c r="C763" i="19"/>
  <c r="B763" i="19"/>
  <c r="A763" i="19"/>
  <c r="H762" i="19"/>
  <c r="G762" i="19"/>
  <c r="F762" i="19"/>
  <c r="E762" i="19"/>
  <c r="D762" i="19"/>
  <c r="C762" i="19"/>
  <c r="B762" i="19"/>
  <c r="A762" i="19"/>
  <c r="H761" i="19"/>
  <c r="G761" i="19"/>
  <c r="F761" i="19"/>
  <c r="E761" i="19"/>
  <c r="D761" i="19"/>
  <c r="C761" i="19"/>
  <c r="B761" i="19"/>
  <c r="A761" i="19"/>
  <c r="H760" i="19"/>
  <c r="G760" i="19"/>
  <c r="F760" i="19"/>
  <c r="E760" i="19"/>
  <c r="D760" i="19"/>
  <c r="C760" i="19"/>
  <c r="B760" i="19"/>
  <c r="A760" i="19"/>
  <c r="H759" i="19"/>
  <c r="G759" i="19"/>
  <c r="F759" i="19"/>
  <c r="E759" i="19"/>
  <c r="D759" i="19"/>
  <c r="C759" i="19"/>
  <c r="B759" i="19"/>
  <c r="A759" i="19"/>
  <c r="H758" i="19"/>
  <c r="G758" i="19"/>
  <c r="F758" i="19"/>
  <c r="E758" i="19"/>
  <c r="D758" i="19"/>
  <c r="C758" i="19"/>
  <c r="B758" i="19"/>
  <c r="A758" i="19"/>
  <c r="H757" i="19"/>
  <c r="G757" i="19"/>
  <c r="F757" i="19"/>
  <c r="E757" i="19"/>
  <c r="D757" i="19"/>
  <c r="C757" i="19"/>
  <c r="B757" i="19"/>
  <c r="A757" i="19"/>
  <c r="H756" i="19"/>
  <c r="G756" i="19"/>
  <c r="F756" i="19"/>
  <c r="E756" i="19"/>
  <c r="D756" i="19"/>
  <c r="C756" i="19"/>
  <c r="B756" i="19"/>
  <c r="A756" i="19"/>
  <c r="H755" i="19"/>
  <c r="G755" i="19"/>
  <c r="F755" i="19"/>
  <c r="E755" i="19"/>
  <c r="D755" i="19"/>
  <c r="C755" i="19"/>
  <c r="B755" i="19"/>
  <c r="A755" i="19"/>
  <c r="H754" i="19"/>
  <c r="G754" i="19"/>
  <c r="F754" i="19"/>
  <c r="E754" i="19"/>
  <c r="D754" i="19"/>
  <c r="C754" i="19"/>
  <c r="B754" i="19"/>
  <c r="A754" i="19"/>
  <c r="H753" i="19"/>
  <c r="G753" i="19"/>
  <c r="F753" i="19"/>
  <c r="E753" i="19"/>
  <c r="D753" i="19"/>
  <c r="C753" i="19"/>
  <c r="B753" i="19"/>
  <c r="A753" i="19"/>
  <c r="H752" i="19"/>
  <c r="G752" i="19"/>
  <c r="F752" i="19"/>
  <c r="E752" i="19"/>
  <c r="D752" i="19"/>
  <c r="C752" i="19"/>
  <c r="B752" i="19"/>
  <c r="A752" i="19"/>
  <c r="H751" i="19"/>
  <c r="G751" i="19"/>
  <c r="F751" i="19"/>
  <c r="E751" i="19"/>
  <c r="D751" i="19"/>
  <c r="C751" i="19"/>
  <c r="B751" i="19"/>
  <c r="A751" i="19"/>
  <c r="H750" i="19"/>
  <c r="G750" i="19"/>
  <c r="F750" i="19"/>
  <c r="E750" i="19"/>
  <c r="D750" i="19"/>
  <c r="C750" i="19"/>
  <c r="B750" i="19"/>
  <c r="A750" i="19"/>
  <c r="H749" i="19"/>
  <c r="G749" i="19"/>
  <c r="F749" i="19"/>
  <c r="E749" i="19"/>
  <c r="D749" i="19"/>
  <c r="C749" i="19"/>
  <c r="B749" i="19"/>
  <c r="A749" i="19"/>
  <c r="H748" i="19"/>
  <c r="G748" i="19"/>
  <c r="F748" i="19"/>
  <c r="E748" i="19"/>
  <c r="D748" i="19"/>
  <c r="C748" i="19"/>
  <c r="B748" i="19"/>
  <c r="A748" i="19"/>
  <c r="H747" i="19"/>
  <c r="G747" i="19"/>
  <c r="F747" i="19"/>
  <c r="E747" i="19"/>
  <c r="D747" i="19"/>
  <c r="C747" i="19"/>
  <c r="B747" i="19"/>
  <c r="A747" i="19"/>
  <c r="H746" i="19"/>
  <c r="G746" i="19"/>
  <c r="F746" i="19"/>
  <c r="E746" i="19"/>
  <c r="D746" i="19"/>
  <c r="C746" i="19"/>
  <c r="B746" i="19"/>
  <c r="A746" i="19"/>
  <c r="H745" i="19"/>
  <c r="G745" i="19"/>
  <c r="F745" i="19"/>
  <c r="E745" i="19"/>
  <c r="D745" i="19"/>
  <c r="C745" i="19"/>
  <c r="B745" i="19"/>
  <c r="A745" i="19"/>
  <c r="H744" i="19"/>
  <c r="G744" i="19"/>
  <c r="F744" i="19"/>
  <c r="E744" i="19"/>
  <c r="D744" i="19"/>
  <c r="C744" i="19"/>
  <c r="B744" i="19"/>
  <c r="A744" i="19"/>
  <c r="H743" i="19"/>
  <c r="G743" i="19"/>
  <c r="F743" i="19"/>
  <c r="E743" i="19"/>
  <c r="D743" i="19"/>
  <c r="C743" i="19"/>
  <c r="B743" i="19"/>
  <c r="A743" i="19"/>
  <c r="H742" i="19"/>
  <c r="G742" i="19"/>
  <c r="F742" i="19"/>
  <c r="E742" i="19"/>
  <c r="D742" i="19"/>
  <c r="C742" i="19"/>
  <c r="B742" i="19"/>
  <c r="A742" i="19"/>
  <c r="H741" i="19"/>
  <c r="G741" i="19"/>
  <c r="F741" i="19"/>
  <c r="E741" i="19"/>
  <c r="D741" i="19"/>
  <c r="C741" i="19"/>
  <c r="B741" i="19"/>
  <c r="A741" i="19"/>
  <c r="H740" i="19"/>
  <c r="G740" i="19"/>
  <c r="F740" i="19"/>
  <c r="E740" i="19"/>
  <c r="D740" i="19"/>
  <c r="C740" i="19"/>
  <c r="B740" i="19"/>
  <c r="A740" i="19"/>
  <c r="H739" i="19"/>
  <c r="G739" i="19"/>
  <c r="F739" i="19"/>
  <c r="E739" i="19"/>
  <c r="D739" i="19"/>
  <c r="C739" i="19"/>
  <c r="B739" i="19"/>
  <c r="A739" i="19"/>
  <c r="H738" i="19"/>
  <c r="G738" i="19"/>
  <c r="F738" i="19"/>
  <c r="E738" i="19"/>
  <c r="D738" i="19"/>
  <c r="C738" i="19"/>
  <c r="B738" i="19"/>
  <c r="A738" i="19"/>
  <c r="H737" i="19"/>
  <c r="G737" i="19"/>
  <c r="F737" i="19"/>
  <c r="E737" i="19"/>
  <c r="D737" i="19"/>
  <c r="C737" i="19"/>
  <c r="B737" i="19"/>
  <c r="A737" i="19"/>
  <c r="H736" i="19"/>
  <c r="G736" i="19"/>
  <c r="F736" i="19"/>
  <c r="E736" i="19"/>
  <c r="D736" i="19"/>
  <c r="C736" i="19"/>
  <c r="B736" i="19"/>
  <c r="A736" i="19"/>
  <c r="H735" i="19"/>
  <c r="G735" i="19"/>
  <c r="F735" i="19"/>
  <c r="E735" i="19"/>
  <c r="D735" i="19"/>
  <c r="C735" i="19"/>
  <c r="B735" i="19"/>
  <c r="A735" i="19"/>
  <c r="H734" i="19"/>
  <c r="G734" i="19"/>
  <c r="F734" i="19"/>
  <c r="E734" i="19"/>
  <c r="D734" i="19"/>
  <c r="C734" i="19"/>
  <c r="B734" i="19"/>
  <c r="A734" i="19"/>
  <c r="H733" i="19"/>
  <c r="G733" i="19"/>
  <c r="F733" i="19"/>
  <c r="E733" i="19"/>
  <c r="D733" i="19"/>
  <c r="C733" i="19"/>
  <c r="B733" i="19"/>
  <c r="A733" i="19"/>
  <c r="H732" i="19"/>
  <c r="G732" i="19"/>
  <c r="F732" i="19"/>
  <c r="E732" i="19"/>
  <c r="D732" i="19"/>
  <c r="C732" i="19"/>
  <c r="B732" i="19"/>
  <c r="A732" i="19"/>
  <c r="H731" i="19"/>
  <c r="G731" i="19"/>
  <c r="F731" i="19"/>
  <c r="E731" i="19"/>
  <c r="D731" i="19"/>
  <c r="C731" i="19"/>
  <c r="B731" i="19"/>
  <c r="A731" i="19"/>
  <c r="H730" i="19"/>
  <c r="G730" i="19"/>
  <c r="F730" i="19"/>
  <c r="E730" i="19"/>
  <c r="D730" i="19"/>
  <c r="C730" i="19"/>
  <c r="B730" i="19"/>
  <c r="A730" i="19"/>
  <c r="H729" i="19"/>
  <c r="G729" i="19"/>
  <c r="F729" i="19"/>
  <c r="E729" i="19"/>
  <c r="D729" i="19"/>
  <c r="C729" i="19"/>
  <c r="B729" i="19"/>
  <c r="A729" i="19"/>
  <c r="H728" i="19"/>
  <c r="G728" i="19"/>
  <c r="F728" i="19"/>
  <c r="E728" i="19"/>
  <c r="D728" i="19"/>
  <c r="C728" i="19"/>
  <c r="B728" i="19"/>
  <c r="A728" i="19"/>
  <c r="H727" i="19"/>
  <c r="G727" i="19"/>
  <c r="F727" i="19"/>
  <c r="E727" i="19"/>
  <c r="D727" i="19"/>
  <c r="C727" i="19"/>
  <c r="B727" i="19"/>
  <c r="A727" i="19"/>
  <c r="H726" i="19"/>
  <c r="G726" i="19"/>
  <c r="F726" i="19"/>
  <c r="E726" i="19"/>
  <c r="D726" i="19"/>
  <c r="C726" i="19"/>
  <c r="B726" i="19"/>
  <c r="A726" i="19"/>
  <c r="H725" i="19"/>
  <c r="G725" i="19"/>
  <c r="F725" i="19"/>
  <c r="E725" i="19"/>
  <c r="D725" i="19"/>
  <c r="C725" i="19"/>
  <c r="B725" i="19"/>
  <c r="A725" i="19"/>
  <c r="H724" i="19"/>
  <c r="G724" i="19"/>
  <c r="F724" i="19"/>
  <c r="E724" i="19"/>
  <c r="D724" i="19"/>
  <c r="C724" i="19"/>
  <c r="B724" i="19"/>
  <c r="A724" i="19"/>
  <c r="H723" i="19"/>
  <c r="G723" i="19"/>
  <c r="F723" i="19"/>
  <c r="E723" i="19"/>
  <c r="D723" i="19"/>
  <c r="C723" i="19"/>
  <c r="B723" i="19"/>
  <c r="A723" i="19"/>
  <c r="H722" i="19"/>
  <c r="G722" i="19"/>
  <c r="F722" i="19"/>
  <c r="E722" i="19"/>
  <c r="D722" i="19"/>
  <c r="C722" i="19"/>
  <c r="B722" i="19"/>
  <c r="A722" i="19"/>
  <c r="H721" i="19"/>
  <c r="G721" i="19"/>
  <c r="F721" i="19"/>
  <c r="E721" i="19"/>
  <c r="D721" i="19"/>
  <c r="C721" i="19"/>
  <c r="B721" i="19"/>
  <c r="A721" i="19"/>
  <c r="H720" i="19"/>
  <c r="G720" i="19"/>
  <c r="F720" i="19"/>
  <c r="E720" i="19"/>
  <c r="D720" i="19"/>
  <c r="C720" i="19"/>
  <c r="B720" i="19"/>
  <c r="A720" i="19"/>
  <c r="H719" i="19"/>
  <c r="G719" i="19"/>
  <c r="F719" i="19"/>
  <c r="E719" i="19"/>
  <c r="D719" i="19"/>
  <c r="C719" i="19"/>
  <c r="B719" i="19"/>
  <c r="A719" i="19"/>
  <c r="H718" i="19"/>
  <c r="G718" i="19"/>
  <c r="F718" i="19"/>
  <c r="E718" i="19"/>
  <c r="D718" i="19"/>
  <c r="C718" i="19"/>
  <c r="B718" i="19"/>
  <c r="A718" i="19"/>
  <c r="H717" i="19"/>
  <c r="G717" i="19"/>
  <c r="F717" i="19"/>
  <c r="E717" i="19"/>
  <c r="D717" i="19"/>
  <c r="C717" i="19"/>
  <c r="B717" i="19"/>
  <c r="A717" i="19"/>
  <c r="H716" i="19"/>
  <c r="G716" i="19"/>
  <c r="F716" i="19"/>
  <c r="E716" i="19"/>
  <c r="D716" i="19"/>
  <c r="C716" i="19"/>
  <c r="B716" i="19"/>
  <c r="A716" i="19"/>
  <c r="H715" i="19"/>
  <c r="G715" i="19"/>
  <c r="F715" i="19"/>
  <c r="E715" i="19"/>
  <c r="D715" i="19"/>
  <c r="C715" i="19"/>
  <c r="B715" i="19"/>
  <c r="A715" i="19"/>
  <c r="H714" i="19"/>
  <c r="G714" i="19"/>
  <c r="F714" i="19"/>
  <c r="E714" i="19"/>
  <c r="D714" i="19"/>
  <c r="C714" i="19"/>
  <c r="B714" i="19"/>
  <c r="A714" i="19"/>
  <c r="H713" i="19"/>
  <c r="G713" i="19"/>
  <c r="F713" i="19"/>
  <c r="E713" i="19"/>
  <c r="D713" i="19"/>
  <c r="C713" i="19"/>
  <c r="B713" i="19"/>
  <c r="A713" i="19"/>
  <c r="H712" i="19"/>
  <c r="G712" i="19"/>
  <c r="F712" i="19"/>
  <c r="E712" i="19"/>
  <c r="D712" i="19"/>
  <c r="C712" i="19"/>
  <c r="B712" i="19"/>
  <c r="A712" i="19"/>
  <c r="H711" i="19"/>
  <c r="G711" i="19"/>
  <c r="F711" i="19"/>
  <c r="E711" i="19"/>
  <c r="D711" i="19"/>
  <c r="C711" i="19"/>
  <c r="B711" i="19"/>
  <c r="A711" i="19"/>
  <c r="H710" i="19"/>
  <c r="G710" i="19"/>
  <c r="F710" i="19"/>
  <c r="E710" i="19"/>
  <c r="D710" i="19"/>
  <c r="C710" i="19"/>
  <c r="B710" i="19"/>
  <c r="A710" i="19"/>
  <c r="H709" i="19"/>
  <c r="G709" i="19"/>
  <c r="F709" i="19"/>
  <c r="E709" i="19"/>
  <c r="D709" i="19"/>
  <c r="C709" i="19"/>
  <c r="B709" i="19"/>
  <c r="A709" i="19"/>
  <c r="H708" i="19"/>
  <c r="G708" i="19"/>
  <c r="F708" i="19"/>
  <c r="E708" i="19"/>
  <c r="D708" i="19"/>
  <c r="C708" i="19"/>
  <c r="B708" i="19"/>
  <c r="A708" i="19"/>
  <c r="H707" i="19"/>
  <c r="G707" i="19"/>
  <c r="F707" i="19"/>
  <c r="E707" i="19"/>
  <c r="D707" i="19"/>
  <c r="C707" i="19"/>
  <c r="B707" i="19"/>
  <c r="A707" i="19"/>
  <c r="H706" i="19"/>
  <c r="G706" i="19"/>
  <c r="F706" i="19"/>
  <c r="E706" i="19"/>
  <c r="D706" i="19"/>
  <c r="C706" i="19"/>
  <c r="B706" i="19"/>
  <c r="A706" i="19"/>
  <c r="H705" i="19"/>
  <c r="G705" i="19"/>
  <c r="F705" i="19"/>
  <c r="E705" i="19"/>
  <c r="D705" i="19"/>
  <c r="C705" i="19"/>
  <c r="B705" i="19"/>
  <c r="A705" i="19"/>
  <c r="H704" i="19"/>
  <c r="G704" i="19"/>
  <c r="F704" i="19"/>
  <c r="E704" i="19"/>
  <c r="D704" i="19"/>
  <c r="C704" i="19"/>
  <c r="B704" i="19"/>
  <c r="A704" i="19"/>
  <c r="H703" i="19"/>
  <c r="G703" i="19"/>
  <c r="F703" i="19"/>
  <c r="E703" i="19"/>
  <c r="D703" i="19"/>
  <c r="C703" i="19"/>
  <c r="B703" i="19"/>
  <c r="A703" i="19"/>
  <c r="H702" i="19"/>
  <c r="G702" i="19"/>
  <c r="F702" i="19"/>
  <c r="E702" i="19"/>
  <c r="D702" i="19"/>
  <c r="C702" i="19"/>
  <c r="B702" i="19"/>
  <c r="A702" i="19"/>
  <c r="H701" i="19"/>
  <c r="G701" i="19"/>
  <c r="F701" i="19"/>
  <c r="E701" i="19"/>
  <c r="D701" i="19"/>
  <c r="C701" i="19"/>
  <c r="B701" i="19"/>
  <c r="A701" i="19"/>
  <c r="H700" i="19"/>
  <c r="G700" i="19"/>
  <c r="F700" i="19"/>
  <c r="E700" i="19"/>
  <c r="D700" i="19"/>
  <c r="C700" i="19"/>
  <c r="B700" i="19"/>
  <c r="A700" i="19"/>
  <c r="H699" i="19"/>
  <c r="G699" i="19"/>
  <c r="F699" i="19"/>
  <c r="E699" i="19"/>
  <c r="D699" i="19"/>
  <c r="C699" i="19"/>
  <c r="B699" i="19"/>
  <c r="A699" i="19"/>
  <c r="H698" i="19"/>
  <c r="G698" i="19"/>
  <c r="F698" i="19"/>
  <c r="E698" i="19"/>
  <c r="D698" i="19"/>
  <c r="C698" i="19"/>
  <c r="B698" i="19"/>
  <c r="A698" i="19"/>
  <c r="H697" i="19"/>
  <c r="G697" i="19"/>
  <c r="F697" i="19"/>
  <c r="E697" i="19"/>
  <c r="D697" i="19"/>
  <c r="C697" i="19"/>
  <c r="B697" i="19"/>
  <c r="A697" i="19"/>
  <c r="H696" i="19"/>
  <c r="G696" i="19"/>
  <c r="F696" i="19"/>
  <c r="E696" i="19"/>
  <c r="D696" i="19"/>
  <c r="C696" i="19"/>
  <c r="B696" i="19"/>
  <c r="A696" i="19"/>
  <c r="H695" i="19"/>
  <c r="G695" i="19"/>
  <c r="F695" i="19"/>
  <c r="E695" i="19"/>
  <c r="D695" i="19"/>
  <c r="C695" i="19"/>
  <c r="B695" i="19"/>
  <c r="A695" i="19"/>
  <c r="H694" i="19"/>
  <c r="G694" i="19"/>
  <c r="F694" i="19"/>
  <c r="E694" i="19"/>
  <c r="D694" i="19"/>
  <c r="C694" i="19"/>
  <c r="B694" i="19"/>
  <c r="A694" i="19"/>
  <c r="H693" i="19"/>
  <c r="G693" i="19"/>
  <c r="F693" i="19"/>
  <c r="E693" i="19"/>
  <c r="D693" i="19"/>
  <c r="C693" i="19"/>
  <c r="B693" i="19"/>
  <c r="A693" i="19"/>
  <c r="H692" i="19"/>
  <c r="G692" i="19"/>
  <c r="F692" i="19"/>
  <c r="E692" i="19"/>
  <c r="D692" i="19"/>
  <c r="C692" i="19"/>
  <c r="B692" i="19"/>
  <c r="A692" i="19"/>
  <c r="H691" i="19"/>
  <c r="G691" i="19"/>
  <c r="F691" i="19"/>
  <c r="E691" i="19"/>
  <c r="D691" i="19"/>
  <c r="C691" i="19"/>
  <c r="B691" i="19"/>
  <c r="A691" i="19"/>
  <c r="H690" i="19"/>
  <c r="G690" i="19"/>
  <c r="F690" i="19"/>
  <c r="E690" i="19"/>
  <c r="D690" i="19"/>
  <c r="C690" i="19"/>
  <c r="B690" i="19"/>
  <c r="A690" i="19"/>
  <c r="H689" i="19"/>
  <c r="G689" i="19"/>
  <c r="F689" i="19"/>
  <c r="E689" i="19"/>
  <c r="D689" i="19"/>
  <c r="C689" i="19"/>
  <c r="B689" i="19"/>
  <c r="A689" i="19"/>
  <c r="H688" i="19"/>
  <c r="G688" i="19"/>
  <c r="F688" i="19"/>
  <c r="E688" i="19"/>
  <c r="D688" i="19"/>
  <c r="C688" i="19"/>
  <c r="B688" i="19"/>
  <c r="A688" i="19"/>
  <c r="H687" i="19"/>
  <c r="G687" i="19"/>
  <c r="F687" i="19"/>
  <c r="E687" i="19"/>
  <c r="D687" i="19"/>
  <c r="C687" i="19"/>
  <c r="B687" i="19"/>
  <c r="A687" i="19"/>
  <c r="H686" i="19"/>
  <c r="G686" i="19"/>
  <c r="F686" i="19"/>
  <c r="E686" i="19"/>
  <c r="D686" i="19"/>
  <c r="C686" i="19"/>
  <c r="B686" i="19"/>
  <c r="A686" i="19"/>
  <c r="H685" i="19"/>
  <c r="G685" i="19"/>
  <c r="F685" i="19"/>
  <c r="E685" i="19"/>
  <c r="D685" i="19"/>
  <c r="C685" i="19"/>
  <c r="B685" i="19"/>
  <c r="A685" i="19"/>
  <c r="H684" i="19"/>
  <c r="G684" i="19"/>
  <c r="F684" i="19"/>
  <c r="E684" i="19"/>
  <c r="D684" i="19"/>
  <c r="C684" i="19"/>
  <c r="B684" i="19"/>
  <c r="A684" i="19"/>
  <c r="H683" i="19"/>
  <c r="G683" i="19"/>
  <c r="F683" i="19"/>
  <c r="E683" i="19"/>
  <c r="D683" i="19"/>
  <c r="C683" i="19"/>
  <c r="B683" i="19"/>
  <c r="A683" i="19"/>
  <c r="H682" i="19"/>
  <c r="G682" i="19"/>
  <c r="F682" i="19"/>
  <c r="E682" i="19"/>
  <c r="D682" i="19"/>
  <c r="C682" i="19"/>
  <c r="B682" i="19"/>
  <c r="A682" i="19"/>
  <c r="H681" i="19"/>
  <c r="G681" i="19"/>
  <c r="F681" i="19"/>
  <c r="E681" i="19"/>
  <c r="D681" i="19"/>
  <c r="C681" i="19"/>
  <c r="B681" i="19"/>
  <c r="A681" i="19"/>
  <c r="H680" i="19"/>
  <c r="G680" i="19"/>
  <c r="F680" i="19"/>
  <c r="E680" i="19"/>
  <c r="D680" i="19"/>
  <c r="C680" i="19"/>
  <c r="B680" i="19"/>
  <c r="A680" i="19"/>
  <c r="H679" i="19"/>
  <c r="G679" i="19"/>
  <c r="F679" i="19"/>
  <c r="E679" i="19"/>
  <c r="D679" i="19"/>
  <c r="C679" i="19"/>
  <c r="B679" i="19"/>
  <c r="A679" i="19"/>
  <c r="H678" i="19"/>
  <c r="G678" i="19"/>
  <c r="F678" i="19"/>
  <c r="E678" i="19"/>
  <c r="D678" i="19"/>
  <c r="C678" i="19"/>
  <c r="B678" i="19"/>
  <c r="A678" i="19"/>
  <c r="H677" i="19"/>
  <c r="G677" i="19"/>
  <c r="F677" i="19"/>
  <c r="E677" i="19"/>
  <c r="D677" i="19"/>
  <c r="C677" i="19"/>
  <c r="B677" i="19"/>
  <c r="A677" i="19"/>
  <c r="H676" i="19"/>
  <c r="G676" i="19"/>
  <c r="F676" i="19"/>
  <c r="E676" i="19"/>
  <c r="D676" i="19"/>
  <c r="C676" i="19"/>
  <c r="B676" i="19"/>
  <c r="A676" i="19"/>
  <c r="H675" i="19"/>
  <c r="G675" i="19"/>
  <c r="F675" i="19"/>
  <c r="E675" i="19"/>
  <c r="D675" i="19"/>
  <c r="C675" i="19"/>
  <c r="B675" i="19"/>
  <c r="A675" i="19"/>
  <c r="H674" i="19"/>
  <c r="G674" i="19"/>
  <c r="F674" i="19"/>
  <c r="E674" i="19"/>
  <c r="D674" i="19"/>
  <c r="C674" i="19"/>
  <c r="B674" i="19"/>
  <c r="A674" i="19"/>
  <c r="H673" i="19"/>
  <c r="G673" i="19"/>
  <c r="F673" i="19"/>
  <c r="E673" i="19"/>
  <c r="D673" i="19"/>
  <c r="C673" i="19"/>
  <c r="B673" i="19"/>
  <c r="A673" i="19"/>
  <c r="H672" i="19"/>
  <c r="G672" i="19"/>
  <c r="F672" i="19"/>
  <c r="E672" i="19"/>
  <c r="D672" i="19"/>
  <c r="C672" i="19"/>
  <c r="B672" i="19"/>
  <c r="A672" i="19"/>
  <c r="H671" i="19"/>
  <c r="G671" i="19"/>
  <c r="F671" i="19"/>
  <c r="E671" i="19"/>
  <c r="D671" i="19"/>
  <c r="C671" i="19"/>
  <c r="B671" i="19"/>
  <c r="A671" i="19"/>
  <c r="H670" i="19"/>
  <c r="G670" i="19"/>
  <c r="F670" i="19"/>
  <c r="E670" i="19"/>
  <c r="D670" i="19"/>
  <c r="C670" i="19"/>
  <c r="B670" i="19"/>
  <c r="A670" i="19"/>
  <c r="H669" i="19"/>
  <c r="G669" i="19"/>
  <c r="F669" i="19"/>
  <c r="E669" i="19"/>
  <c r="D669" i="19"/>
  <c r="C669" i="19"/>
  <c r="B669" i="19"/>
  <c r="A669" i="19"/>
  <c r="H668" i="19"/>
  <c r="G668" i="19"/>
  <c r="F668" i="19"/>
  <c r="E668" i="19"/>
  <c r="D668" i="19"/>
  <c r="C668" i="19"/>
  <c r="B668" i="19"/>
  <c r="A668" i="19"/>
  <c r="H667" i="19"/>
  <c r="G667" i="19"/>
  <c r="F667" i="19"/>
  <c r="E667" i="19"/>
  <c r="D667" i="19"/>
  <c r="C667" i="19"/>
  <c r="B667" i="19"/>
  <c r="A667" i="19"/>
  <c r="H666" i="19"/>
  <c r="G666" i="19"/>
  <c r="F666" i="19"/>
  <c r="E666" i="19"/>
  <c r="D666" i="19"/>
  <c r="C666" i="19"/>
  <c r="B666" i="19"/>
  <c r="A666" i="19"/>
  <c r="H665" i="19"/>
  <c r="G665" i="19"/>
  <c r="F665" i="19"/>
  <c r="E665" i="19"/>
  <c r="D665" i="19"/>
  <c r="C665" i="19"/>
  <c r="B665" i="19"/>
  <c r="A665" i="19"/>
  <c r="H664" i="19"/>
  <c r="G664" i="19"/>
  <c r="F664" i="19"/>
  <c r="E664" i="19"/>
  <c r="D664" i="19"/>
  <c r="C664" i="19"/>
  <c r="B664" i="19"/>
  <c r="A664" i="19"/>
  <c r="H663" i="19"/>
  <c r="G663" i="19"/>
  <c r="F663" i="19"/>
  <c r="E663" i="19"/>
  <c r="D663" i="19"/>
  <c r="C663" i="19"/>
  <c r="B663" i="19"/>
  <c r="A663" i="19"/>
  <c r="H662" i="19"/>
  <c r="G662" i="19"/>
  <c r="F662" i="19"/>
  <c r="E662" i="19"/>
  <c r="D662" i="19"/>
  <c r="C662" i="19"/>
  <c r="B662" i="19"/>
  <c r="A662" i="19"/>
  <c r="H661" i="19"/>
  <c r="G661" i="19"/>
  <c r="F661" i="19"/>
  <c r="E661" i="19"/>
  <c r="D661" i="19"/>
  <c r="C661" i="19"/>
  <c r="B661" i="19"/>
  <c r="A661" i="19"/>
  <c r="H660" i="19"/>
  <c r="G660" i="19"/>
  <c r="F660" i="19"/>
  <c r="E660" i="19"/>
  <c r="D660" i="19"/>
  <c r="C660" i="19"/>
  <c r="B660" i="19"/>
  <c r="A660" i="19"/>
  <c r="H659" i="19"/>
  <c r="G659" i="19"/>
  <c r="F659" i="19"/>
  <c r="E659" i="19"/>
  <c r="D659" i="19"/>
  <c r="C659" i="19"/>
  <c r="B659" i="19"/>
  <c r="A659" i="19"/>
  <c r="H658" i="19"/>
  <c r="G658" i="19"/>
  <c r="F658" i="19"/>
  <c r="E658" i="19"/>
  <c r="D658" i="19"/>
  <c r="C658" i="19"/>
  <c r="B658" i="19"/>
  <c r="A658" i="19"/>
  <c r="H657" i="19"/>
  <c r="G657" i="19"/>
  <c r="F657" i="19"/>
  <c r="E657" i="19"/>
  <c r="D657" i="19"/>
  <c r="C657" i="19"/>
  <c r="B657" i="19"/>
  <c r="A657" i="19"/>
  <c r="H656" i="19"/>
  <c r="G656" i="19"/>
  <c r="F656" i="19"/>
  <c r="E656" i="19"/>
  <c r="D656" i="19"/>
  <c r="C656" i="19"/>
  <c r="B656" i="19"/>
  <c r="A656" i="19"/>
  <c r="H655" i="19"/>
  <c r="G655" i="19"/>
  <c r="F655" i="19"/>
  <c r="E655" i="19"/>
  <c r="D655" i="19"/>
  <c r="C655" i="19"/>
  <c r="B655" i="19"/>
  <c r="A655" i="19"/>
  <c r="H654" i="19"/>
  <c r="G654" i="19"/>
  <c r="F654" i="19"/>
  <c r="E654" i="19"/>
  <c r="D654" i="19"/>
  <c r="C654" i="19"/>
  <c r="B654" i="19"/>
  <c r="A654" i="19"/>
  <c r="H653" i="19"/>
  <c r="G653" i="19"/>
  <c r="F653" i="19"/>
  <c r="E653" i="19"/>
  <c r="D653" i="19"/>
  <c r="C653" i="19"/>
  <c r="B653" i="19"/>
  <c r="A653" i="19"/>
  <c r="H652" i="19"/>
  <c r="G652" i="19"/>
  <c r="F652" i="19"/>
  <c r="E652" i="19"/>
  <c r="D652" i="19"/>
  <c r="C652" i="19"/>
  <c r="B652" i="19"/>
  <c r="A652" i="19"/>
  <c r="H651" i="19"/>
  <c r="G651" i="19"/>
  <c r="F651" i="19"/>
  <c r="E651" i="19"/>
  <c r="D651" i="19"/>
  <c r="C651" i="19"/>
  <c r="B651" i="19"/>
  <c r="A651" i="19"/>
  <c r="H650" i="19"/>
  <c r="G650" i="19"/>
  <c r="F650" i="19"/>
  <c r="E650" i="19"/>
  <c r="D650" i="19"/>
  <c r="C650" i="19"/>
  <c r="B650" i="19"/>
  <c r="A650" i="19"/>
  <c r="H649" i="19"/>
  <c r="G649" i="19"/>
  <c r="F649" i="19"/>
  <c r="E649" i="19"/>
  <c r="D649" i="19"/>
  <c r="C649" i="19"/>
  <c r="B649" i="19"/>
  <c r="A649" i="19"/>
  <c r="H648" i="19"/>
  <c r="G648" i="19"/>
  <c r="F648" i="19"/>
  <c r="E648" i="19"/>
  <c r="D648" i="19"/>
  <c r="C648" i="19"/>
  <c r="B648" i="19"/>
  <c r="A648" i="19"/>
  <c r="H647" i="19"/>
  <c r="G647" i="19"/>
  <c r="F647" i="19"/>
  <c r="E647" i="19"/>
  <c r="D647" i="19"/>
  <c r="C647" i="19"/>
  <c r="B647" i="19"/>
  <c r="A647" i="19"/>
  <c r="H646" i="19"/>
  <c r="G646" i="19"/>
  <c r="F646" i="19"/>
  <c r="E646" i="19"/>
  <c r="D646" i="19"/>
  <c r="C646" i="19"/>
  <c r="B646" i="19"/>
  <c r="A646" i="19"/>
  <c r="H645" i="19"/>
  <c r="G645" i="19"/>
  <c r="F645" i="19"/>
  <c r="E645" i="19"/>
  <c r="D645" i="19"/>
  <c r="C645" i="19"/>
  <c r="B645" i="19"/>
  <c r="A645" i="19"/>
  <c r="H644" i="19"/>
  <c r="G644" i="19"/>
  <c r="F644" i="19"/>
  <c r="E644" i="19"/>
  <c r="D644" i="19"/>
  <c r="C644" i="19"/>
  <c r="B644" i="19"/>
  <c r="A644" i="19"/>
  <c r="H643" i="19"/>
  <c r="G643" i="19"/>
  <c r="F643" i="19"/>
  <c r="E643" i="19"/>
  <c r="D643" i="19"/>
  <c r="C643" i="19"/>
  <c r="B643" i="19"/>
  <c r="A643" i="19"/>
  <c r="H642" i="19"/>
  <c r="G642" i="19"/>
  <c r="F642" i="19"/>
  <c r="E642" i="19"/>
  <c r="D642" i="19"/>
  <c r="C642" i="19"/>
  <c r="B642" i="19"/>
  <c r="A642" i="19"/>
  <c r="H641" i="19"/>
  <c r="G641" i="19"/>
  <c r="F641" i="19"/>
  <c r="E641" i="19"/>
  <c r="D641" i="19"/>
  <c r="C641" i="19"/>
  <c r="B641" i="19"/>
  <c r="A641" i="19"/>
  <c r="H640" i="19"/>
  <c r="G640" i="19"/>
  <c r="F640" i="19"/>
  <c r="E640" i="19"/>
  <c r="D640" i="19"/>
  <c r="C640" i="19"/>
  <c r="B640" i="19"/>
  <c r="A640" i="19"/>
  <c r="H639" i="19"/>
  <c r="G639" i="19"/>
  <c r="F639" i="19"/>
  <c r="E639" i="19"/>
  <c r="D639" i="19"/>
  <c r="C639" i="19"/>
  <c r="B639" i="19"/>
  <c r="A639" i="19"/>
  <c r="H638" i="19"/>
  <c r="G638" i="19"/>
  <c r="F638" i="19"/>
  <c r="E638" i="19"/>
  <c r="D638" i="19"/>
  <c r="C638" i="19"/>
  <c r="B638" i="19"/>
  <c r="A638" i="19"/>
  <c r="H637" i="19"/>
  <c r="G637" i="19"/>
  <c r="F637" i="19"/>
  <c r="E637" i="19"/>
  <c r="D637" i="19"/>
  <c r="C637" i="19"/>
  <c r="B637" i="19"/>
  <c r="A637" i="19"/>
  <c r="H636" i="19"/>
  <c r="G636" i="19"/>
  <c r="F636" i="19"/>
  <c r="E636" i="19"/>
  <c r="D636" i="19"/>
  <c r="C636" i="19"/>
  <c r="B636" i="19"/>
  <c r="A636" i="19"/>
  <c r="H635" i="19"/>
  <c r="G635" i="19"/>
  <c r="F635" i="19"/>
  <c r="E635" i="19"/>
  <c r="D635" i="19"/>
  <c r="C635" i="19"/>
  <c r="B635" i="19"/>
  <c r="A635" i="19"/>
  <c r="H634" i="19"/>
  <c r="G634" i="19"/>
  <c r="F634" i="19"/>
  <c r="E634" i="19"/>
  <c r="D634" i="19"/>
  <c r="C634" i="19"/>
  <c r="B634" i="19"/>
  <c r="A634" i="19"/>
  <c r="H633" i="19"/>
  <c r="G633" i="19"/>
  <c r="F633" i="19"/>
  <c r="E633" i="19"/>
  <c r="D633" i="19"/>
  <c r="C633" i="19"/>
  <c r="B633" i="19"/>
  <c r="A633" i="19"/>
  <c r="H632" i="19"/>
  <c r="G632" i="19"/>
  <c r="F632" i="19"/>
  <c r="E632" i="19"/>
  <c r="D632" i="19"/>
  <c r="C632" i="19"/>
  <c r="B632" i="19"/>
  <c r="A632" i="19"/>
  <c r="H631" i="19"/>
  <c r="G631" i="19"/>
  <c r="F631" i="19"/>
  <c r="E631" i="19"/>
  <c r="D631" i="19"/>
  <c r="C631" i="19"/>
  <c r="B631" i="19"/>
  <c r="A631" i="19"/>
  <c r="H630" i="19"/>
  <c r="G630" i="19"/>
  <c r="F630" i="19"/>
  <c r="E630" i="19"/>
  <c r="D630" i="19"/>
  <c r="C630" i="19"/>
  <c r="B630" i="19"/>
  <c r="A630" i="19"/>
  <c r="H629" i="19"/>
  <c r="G629" i="19"/>
  <c r="F629" i="19"/>
  <c r="E629" i="19"/>
  <c r="D629" i="19"/>
  <c r="C629" i="19"/>
  <c r="B629" i="19"/>
  <c r="A629" i="19"/>
  <c r="H628" i="19"/>
  <c r="G628" i="19"/>
  <c r="F628" i="19"/>
  <c r="E628" i="19"/>
  <c r="D628" i="19"/>
  <c r="C628" i="19"/>
  <c r="B628" i="19"/>
  <c r="A628" i="19"/>
  <c r="H627" i="19"/>
  <c r="G627" i="19"/>
  <c r="F627" i="19"/>
  <c r="E627" i="19"/>
  <c r="D627" i="19"/>
  <c r="C627" i="19"/>
  <c r="B627" i="19"/>
  <c r="A627" i="19"/>
  <c r="H626" i="19"/>
  <c r="G626" i="19"/>
  <c r="F626" i="19"/>
  <c r="E626" i="19"/>
  <c r="D626" i="19"/>
  <c r="C626" i="19"/>
  <c r="B626" i="19"/>
  <c r="A626" i="19"/>
  <c r="H625" i="19"/>
  <c r="G625" i="19"/>
  <c r="F625" i="19"/>
  <c r="E625" i="19"/>
  <c r="D625" i="19"/>
  <c r="C625" i="19"/>
  <c r="B625" i="19"/>
  <c r="A625" i="19"/>
  <c r="H624" i="19"/>
  <c r="G624" i="19"/>
  <c r="F624" i="19"/>
  <c r="E624" i="19"/>
  <c r="D624" i="19"/>
  <c r="C624" i="19"/>
  <c r="B624" i="19"/>
  <c r="A624" i="19"/>
  <c r="H623" i="19"/>
  <c r="G623" i="19"/>
  <c r="F623" i="19"/>
  <c r="E623" i="19"/>
  <c r="D623" i="19"/>
  <c r="C623" i="19"/>
  <c r="B623" i="19"/>
  <c r="A623" i="19"/>
  <c r="H622" i="19"/>
  <c r="G622" i="19"/>
  <c r="F622" i="19"/>
  <c r="E622" i="19"/>
  <c r="D622" i="19"/>
  <c r="C622" i="19"/>
  <c r="B622" i="19"/>
  <c r="A622" i="19"/>
  <c r="H621" i="19"/>
  <c r="G621" i="19"/>
  <c r="F621" i="19"/>
  <c r="E621" i="19"/>
  <c r="D621" i="19"/>
  <c r="C621" i="19"/>
  <c r="B621" i="19"/>
  <c r="A621" i="19"/>
  <c r="H620" i="19"/>
  <c r="G620" i="19"/>
  <c r="F620" i="19"/>
  <c r="E620" i="19"/>
  <c r="D620" i="19"/>
  <c r="C620" i="19"/>
  <c r="B620" i="19"/>
  <c r="A620" i="19"/>
  <c r="H619" i="19"/>
  <c r="G619" i="19"/>
  <c r="F619" i="19"/>
  <c r="E619" i="19"/>
  <c r="D619" i="19"/>
  <c r="C619" i="19"/>
  <c r="B619" i="19"/>
  <c r="A619" i="19"/>
  <c r="H618" i="19"/>
  <c r="G618" i="19"/>
  <c r="F618" i="19"/>
  <c r="E618" i="19"/>
  <c r="D618" i="19"/>
  <c r="C618" i="19"/>
  <c r="B618" i="19"/>
  <c r="A618" i="19"/>
  <c r="H617" i="19"/>
  <c r="G617" i="19"/>
  <c r="F617" i="19"/>
  <c r="E617" i="19"/>
  <c r="D617" i="19"/>
  <c r="C617" i="19"/>
  <c r="B617" i="19"/>
  <c r="A617" i="19"/>
  <c r="H616" i="19"/>
  <c r="G616" i="19"/>
  <c r="F616" i="19"/>
  <c r="E616" i="19"/>
  <c r="D616" i="19"/>
  <c r="C616" i="19"/>
  <c r="B616" i="19"/>
  <c r="A616" i="19"/>
  <c r="H615" i="19"/>
  <c r="G615" i="19"/>
  <c r="F615" i="19"/>
  <c r="E615" i="19"/>
  <c r="D615" i="19"/>
  <c r="C615" i="19"/>
  <c r="B615" i="19"/>
  <c r="A615" i="19"/>
  <c r="H614" i="19"/>
  <c r="G614" i="19"/>
  <c r="F614" i="19"/>
  <c r="E614" i="19"/>
  <c r="D614" i="19"/>
  <c r="C614" i="19"/>
  <c r="B614" i="19"/>
  <c r="A614" i="19"/>
  <c r="H613" i="19"/>
  <c r="G613" i="19"/>
  <c r="F613" i="19"/>
  <c r="E613" i="19"/>
  <c r="D613" i="19"/>
  <c r="C613" i="19"/>
  <c r="B613" i="19"/>
  <c r="A613" i="19"/>
  <c r="H612" i="19"/>
  <c r="G612" i="19"/>
  <c r="F612" i="19"/>
  <c r="E612" i="19"/>
  <c r="D612" i="19"/>
  <c r="C612" i="19"/>
  <c r="B612" i="19"/>
  <c r="A612" i="19"/>
  <c r="H611" i="19"/>
  <c r="G611" i="19"/>
  <c r="F611" i="19"/>
  <c r="E611" i="19"/>
  <c r="D611" i="19"/>
  <c r="C611" i="19"/>
  <c r="B611" i="19"/>
  <c r="A611" i="19"/>
  <c r="H610" i="19"/>
  <c r="G610" i="19"/>
  <c r="F610" i="19"/>
  <c r="E610" i="19"/>
  <c r="D610" i="19"/>
  <c r="C610" i="19"/>
  <c r="B610" i="19"/>
  <c r="A610" i="19"/>
  <c r="H609" i="19"/>
  <c r="G609" i="19"/>
  <c r="F609" i="19"/>
  <c r="E609" i="19"/>
  <c r="D609" i="19"/>
  <c r="C609" i="19"/>
  <c r="B609" i="19"/>
  <c r="A609" i="19"/>
  <c r="H608" i="19"/>
  <c r="G608" i="19"/>
  <c r="F608" i="19"/>
  <c r="E608" i="19"/>
  <c r="D608" i="19"/>
  <c r="C608" i="19"/>
  <c r="B608" i="19"/>
  <c r="A608" i="19"/>
  <c r="H607" i="19"/>
  <c r="G607" i="19"/>
  <c r="F607" i="19"/>
  <c r="E607" i="19"/>
  <c r="D607" i="19"/>
  <c r="C607" i="19"/>
  <c r="B607" i="19"/>
  <c r="A607" i="19"/>
  <c r="H606" i="19"/>
  <c r="G606" i="19"/>
  <c r="F606" i="19"/>
  <c r="E606" i="19"/>
  <c r="D606" i="19"/>
  <c r="C606" i="19"/>
  <c r="B606" i="19"/>
  <c r="A606" i="19"/>
  <c r="H605" i="19"/>
  <c r="G605" i="19"/>
  <c r="F605" i="19"/>
  <c r="E605" i="19"/>
  <c r="D605" i="19"/>
  <c r="C605" i="19"/>
  <c r="B605" i="19"/>
  <c r="A605" i="19"/>
  <c r="H604" i="19"/>
  <c r="G604" i="19"/>
  <c r="F604" i="19"/>
  <c r="E604" i="19"/>
  <c r="D604" i="19"/>
  <c r="C604" i="19"/>
  <c r="B604" i="19"/>
  <c r="A604" i="19"/>
  <c r="H603" i="19"/>
  <c r="G603" i="19"/>
  <c r="F603" i="19"/>
  <c r="E603" i="19"/>
  <c r="D603" i="19"/>
  <c r="C603" i="19"/>
  <c r="B603" i="19"/>
  <c r="A603" i="19"/>
  <c r="H602" i="19"/>
  <c r="G602" i="19"/>
  <c r="F602" i="19"/>
  <c r="E602" i="19"/>
  <c r="D602" i="19"/>
  <c r="C602" i="19"/>
  <c r="B602" i="19"/>
  <c r="A602" i="19"/>
  <c r="H601" i="19"/>
  <c r="G601" i="19"/>
  <c r="F601" i="19"/>
  <c r="E601" i="19"/>
  <c r="D601" i="19"/>
  <c r="C601" i="19"/>
  <c r="B601" i="19"/>
  <c r="A601" i="19"/>
  <c r="H600" i="19"/>
  <c r="G600" i="19"/>
  <c r="F600" i="19"/>
  <c r="E600" i="19"/>
  <c r="D600" i="19"/>
  <c r="C600" i="19"/>
  <c r="B600" i="19"/>
  <c r="A600" i="19"/>
  <c r="H599" i="19"/>
  <c r="G599" i="19"/>
  <c r="F599" i="19"/>
  <c r="E599" i="19"/>
  <c r="D599" i="19"/>
  <c r="C599" i="19"/>
  <c r="B599" i="19"/>
  <c r="A599" i="19"/>
  <c r="H598" i="19"/>
  <c r="G598" i="19"/>
  <c r="F598" i="19"/>
  <c r="E598" i="19"/>
  <c r="D598" i="19"/>
  <c r="C598" i="19"/>
  <c r="B598" i="19"/>
  <c r="A598" i="19"/>
  <c r="H597" i="19"/>
  <c r="G597" i="19"/>
  <c r="F597" i="19"/>
  <c r="E597" i="19"/>
  <c r="D597" i="19"/>
  <c r="C597" i="19"/>
  <c r="B597" i="19"/>
  <c r="A597" i="19"/>
  <c r="H596" i="19"/>
  <c r="G596" i="19"/>
  <c r="F596" i="19"/>
  <c r="E596" i="19"/>
  <c r="D596" i="19"/>
  <c r="C596" i="19"/>
  <c r="B596" i="19"/>
  <c r="A596" i="19"/>
  <c r="H595" i="19"/>
  <c r="G595" i="19"/>
  <c r="F595" i="19"/>
  <c r="E595" i="19"/>
  <c r="D595" i="19"/>
  <c r="C595" i="19"/>
  <c r="B595" i="19"/>
  <c r="A595" i="19"/>
  <c r="H594" i="19"/>
  <c r="G594" i="19"/>
  <c r="F594" i="19"/>
  <c r="E594" i="19"/>
  <c r="D594" i="19"/>
  <c r="C594" i="19"/>
  <c r="B594" i="19"/>
  <c r="A594" i="19"/>
  <c r="H593" i="19"/>
  <c r="G593" i="19"/>
  <c r="F593" i="19"/>
  <c r="E593" i="19"/>
  <c r="D593" i="19"/>
  <c r="C593" i="19"/>
  <c r="B593" i="19"/>
  <c r="A593" i="19"/>
  <c r="H592" i="19"/>
  <c r="G592" i="19"/>
  <c r="F592" i="19"/>
  <c r="E592" i="19"/>
  <c r="D592" i="19"/>
  <c r="C592" i="19"/>
  <c r="B592" i="19"/>
  <c r="A592" i="19"/>
  <c r="H591" i="19"/>
  <c r="G591" i="19"/>
  <c r="F591" i="19"/>
  <c r="E591" i="19"/>
  <c r="D591" i="19"/>
  <c r="C591" i="19"/>
  <c r="B591" i="19"/>
  <c r="A591" i="19"/>
  <c r="H590" i="19"/>
  <c r="G590" i="19"/>
  <c r="F590" i="19"/>
  <c r="E590" i="19"/>
  <c r="D590" i="19"/>
  <c r="C590" i="19"/>
  <c r="B590" i="19"/>
  <c r="A590" i="19"/>
  <c r="H589" i="19"/>
  <c r="G589" i="19"/>
  <c r="F589" i="19"/>
  <c r="E589" i="19"/>
  <c r="D589" i="19"/>
  <c r="C589" i="19"/>
  <c r="B589" i="19"/>
  <c r="A589" i="19"/>
  <c r="H588" i="19"/>
  <c r="G588" i="19"/>
  <c r="F588" i="19"/>
  <c r="E588" i="19"/>
  <c r="D588" i="19"/>
  <c r="C588" i="19"/>
  <c r="B588" i="19"/>
  <c r="A588" i="19"/>
  <c r="H587" i="19"/>
  <c r="G587" i="19"/>
  <c r="F587" i="19"/>
  <c r="E587" i="19"/>
  <c r="D587" i="19"/>
  <c r="C587" i="19"/>
  <c r="B587" i="19"/>
  <c r="A587" i="19"/>
  <c r="H586" i="19"/>
  <c r="G586" i="19"/>
  <c r="F586" i="19"/>
  <c r="E586" i="19"/>
  <c r="D586" i="19"/>
  <c r="C586" i="19"/>
  <c r="B586" i="19"/>
  <c r="A586" i="19"/>
  <c r="H585" i="19"/>
  <c r="G585" i="19"/>
  <c r="F585" i="19"/>
  <c r="E585" i="19"/>
  <c r="D585" i="19"/>
  <c r="C585" i="19"/>
  <c r="B585" i="19"/>
  <c r="A585" i="19"/>
  <c r="H584" i="19"/>
  <c r="G584" i="19"/>
  <c r="F584" i="19"/>
  <c r="E584" i="19"/>
  <c r="D584" i="19"/>
  <c r="C584" i="19"/>
  <c r="B584" i="19"/>
  <c r="A584" i="19"/>
  <c r="H583" i="19"/>
  <c r="G583" i="19"/>
  <c r="F583" i="19"/>
  <c r="E583" i="19"/>
  <c r="D583" i="19"/>
  <c r="C583" i="19"/>
  <c r="B583" i="19"/>
  <c r="A583" i="19"/>
  <c r="H582" i="19"/>
  <c r="G582" i="19"/>
  <c r="F582" i="19"/>
  <c r="E582" i="19"/>
  <c r="D582" i="19"/>
  <c r="C582" i="19"/>
  <c r="B582" i="19"/>
  <c r="A582" i="19"/>
  <c r="H581" i="19"/>
  <c r="G581" i="19"/>
  <c r="F581" i="19"/>
  <c r="E581" i="19"/>
  <c r="D581" i="19"/>
  <c r="C581" i="19"/>
  <c r="B581" i="19"/>
  <c r="A581" i="19"/>
  <c r="H580" i="19"/>
  <c r="G580" i="19"/>
  <c r="F580" i="19"/>
  <c r="E580" i="19"/>
  <c r="D580" i="19"/>
  <c r="C580" i="19"/>
  <c r="B580" i="19"/>
  <c r="A580" i="19"/>
  <c r="H579" i="19"/>
  <c r="G579" i="19"/>
  <c r="F579" i="19"/>
  <c r="E579" i="19"/>
  <c r="D579" i="19"/>
  <c r="C579" i="19"/>
  <c r="B579" i="19"/>
  <c r="A579" i="19"/>
  <c r="H578" i="19"/>
  <c r="G578" i="19"/>
  <c r="F578" i="19"/>
  <c r="E578" i="19"/>
  <c r="D578" i="19"/>
  <c r="C578" i="19"/>
  <c r="B578" i="19"/>
  <c r="A578" i="19"/>
  <c r="H577" i="19"/>
  <c r="G577" i="19"/>
  <c r="F577" i="19"/>
  <c r="E577" i="19"/>
  <c r="D577" i="19"/>
  <c r="C577" i="19"/>
  <c r="B577" i="19"/>
  <c r="A577" i="19"/>
  <c r="H576" i="19"/>
  <c r="G576" i="19"/>
  <c r="F576" i="19"/>
  <c r="E576" i="19"/>
  <c r="D576" i="19"/>
  <c r="C576" i="19"/>
  <c r="B576" i="19"/>
  <c r="A576" i="19"/>
  <c r="H575" i="19"/>
  <c r="G575" i="19"/>
  <c r="F575" i="19"/>
  <c r="E575" i="19"/>
  <c r="D575" i="19"/>
  <c r="C575" i="19"/>
  <c r="B575" i="19"/>
  <c r="A575" i="19"/>
  <c r="H574" i="19"/>
  <c r="G574" i="19"/>
  <c r="F574" i="19"/>
  <c r="E574" i="19"/>
  <c r="D574" i="19"/>
  <c r="C574" i="19"/>
  <c r="B574" i="19"/>
  <c r="A574" i="19"/>
  <c r="H573" i="19"/>
  <c r="G573" i="19"/>
  <c r="F573" i="19"/>
  <c r="E573" i="19"/>
  <c r="D573" i="19"/>
  <c r="C573" i="19"/>
  <c r="B573" i="19"/>
  <c r="A573" i="19"/>
  <c r="H572" i="19"/>
  <c r="G572" i="19"/>
  <c r="F572" i="19"/>
  <c r="E572" i="19"/>
  <c r="D572" i="19"/>
  <c r="C572" i="19"/>
  <c r="B572" i="19"/>
  <c r="A572" i="19"/>
  <c r="H571" i="19"/>
  <c r="G571" i="19"/>
  <c r="F571" i="19"/>
  <c r="E571" i="19"/>
  <c r="D571" i="19"/>
  <c r="C571" i="19"/>
  <c r="B571" i="19"/>
  <c r="A571" i="19"/>
  <c r="H570" i="19"/>
  <c r="G570" i="19"/>
  <c r="F570" i="19"/>
  <c r="E570" i="19"/>
  <c r="D570" i="19"/>
  <c r="C570" i="19"/>
  <c r="B570" i="19"/>
  <c r="A570" i="19"/>
  <c r="H569" i="19"/>
  <c r="G569" i="19"/>
  <c r="F569" i="19"/>
  <c r="E569" i="19"/>
  <c r="D569" i="19"/>
  <c r="C569" i="19"/>
  <c r="B569" i="19"/>
  <c r="A569" i="19"/>
  <c r="H568" i="19"/>
  <c r="G568" i="19"/>
  <c r="F568" i="19"/>
  <c r="E568" i="19"/>
  <c r="D568" i="19"/>
  <c r="C568" i="19"/>
  <c r="B568" i="19"/>
  <c r="A568" i="19"/>
  <c r="H567" i="19"/>
  <c r="G567" i="19"/>
  <c r="F567" i="19"/>
  <c r="E567" i="19"/>
  <c r="D567" i="19"/>
  <c r="C567" i="19"/>
  <c r="B567" i="19"/>
  <c r="A567" i="19"/>
  <c r="H566" i="19"/>
  <c r="G566" i="19"/>
  <c r="F566" i="19"/>
  <c r="E566" i="19"/>
  <c r="D566" i="19"/>
  <c r="C566" i="19"/>
  <c r="B566" i="19"/>
  <c r="A566" i="19"/>
  <c r="H565" i="19"/>
  <c r="G565" i="19"/>
  <c r="F565" i="19"/>
  <c r="E565" i="19"/>
  <c r="D565" i="19"/>
  <c r="C565" i="19"/>
  <c r="B565" i="19"/>
  <c r="A565" i="19"/>
  <c r="H564" i="19"/>
  <c r="G564" i="19"/>
  <c r="F564" i="19"/>
  <c r="E564" i="19"/>
  <c r="D564" i="19"/>
  <c r="C564" i="19"/>
  <c r="B564" i="19"/>
  <c r="A564" i="19"/>
  <c r="H563" i="19"/>
  <c r="G563" i="19"/>
  <c r="F563" i="19"/>
  <c r="E563" i="19"/>
  <c r="D563" i="19"/>
  <c r="C563" i="19"/>
  <c r="B563" i="19"/>
  <c r="A563" i="19"/>
  <c r="H562" i="19"/>
  <c r="G562" i="19"/>
  <c r="F562" i="19"/>
  <c r="E562" i="19"/>
  <c r="D562" i="19"/>
  <c r="C562" i="19"/>
  <c r="B562" i="19"/>
  <c r="A562" i="19"/>
  <c r="H561" i="19"/>
  <c r="G561" i="19"/>
  <c r="F561" i="19"/>
  <c r="E561" i="19"/>
  <c r="D561" i="19"/>
  <c r="C561" i="19"/>
  <c r="B561" i="19"/>
  <c r="A561" i="19"/>
  <c r="H560" i="19"/>
  <c r="G560" i="19"/>
  <c r="F560" i="19"/>
  <c r="E560" i="19"/>
  <c r="D560" i="19"/>
  <c r="C560" i="19"/>
  <c r="B560" i="19"/>
  <c r="A560" i="19"/>
  <c r="H559" i="19"/>
  <c r="G559" i="19"/>
  <c r="F559" i="19"/>
  <c r="E559" i="19"/>
  <c r="D559" i="19"/>
  <c r="C559" i="19"/>
  <c r="B559" i="19"/>
  <c r="A559" i="19"/>
  <c r="H558" i="19"/>
  <c r="G558" i="19"/>
  <c r="F558" i="19"/>
  <c r="E558" i="19"/>
  <c r="D558" i="19"/>
  <c r="C558" i="19"/>
  <c r="B558" i="19"/>
  <c r="A558" i="19"/>
  <c r="H557" i="19"/>
  <c r="G557" i="19"/>
  <c r="F557" i="19"/>
  <c r="E557" i="19"/>
  <c r="D557" i="19"/>
  <c r="C557" i="19"/>
  <c r="B557" i="19"/>
  <c r="A557" i="19"/>
  <c r="H556" i="19"/>
  <c r="G556" i="19"/>
  <c r="F556" i="19"/>
  <c r="E556" i="19"/>
  <c r="D556" i="19"/>
  <c r="C556" i="19"/>
  <c r="B556" i="19"/>
  <c r="A556" i="19"/>
  <c r="H555" i="19"/>
  <c r="G555" i="19"/>
  <c r="F555" i="19"/>
  <c r="E555" i="19"/>
  <c r="D555" i="19"/>
  <c r="C555" i="19"/>
  <c r="B555" i="19"/>
  <c r="A555" i="19"/>
  <c r="H554" i="19"/>
  <c r="G554" i="19"/>
  <c r="F554" i="19"/>
  <c r="E554" i="19"/>
  <c r="D554" i="19"/>
  <c r="C554" i="19"/>
  <c r="B554" i="19"/>
  <c r="A554" i="19"/>
  <c r="H553" i="19"/>
  <c r="G553" i="19"/>
  <c r="F553" i="19"/>
  <c r="E553" i="19"/>
  <c r="D553" i="19"/>
  <c r="C553" i="19"/>
  <c r="B553" i="19"/>
  <c r="A553" i="19"/>
  <c r="H552" i="19"/>
  <c r="G552" i="19"/>
  <c r="F552" i="19"/>
  <c r="E552" i="19"/>
  <c r="D552" i="19"/>
  <c r="C552" i="19"/>
  <c r="B552" i="19"/>
  <c r="A552" i="19"/>
  <c r="H551" i="19"/>
  <c r="G551" i="19"/>
  <c r="F551" i="19"/>
  <c r="E551" i="19"/>
  <c r="D551" i="19"/>
  <c r="C551" i="19"/>
  <c r="B551" i="19"/>
  <c r="A551" i="19"/>
  <c r="H550" i="19"/>
  <c r="G550" i="19"/>
  <c r="F550" i="19"/>
  <c r="E550" i="19"/>
  <c r="D550" i="19"/>
  <c r="C550" i="19"/>
  <c r="B550" i="19"/>
  <c r="A550" i="19"/>
  <c r="H549" i="19"/>
  <c r="G549" i="19"/>
  <c r="F549" i="19"/>
  <c r="E549" i="19"/>
  <c r="D549" i="19"/>
  <c r="C549" i="19"/>
  <c r="B549" i="19"/>
  <c r="A549" i="19"/>
  <c r="H548" i="19"/>
  <c r="G548" i="19"/>
  <c r="F548" i="19"/>
  <c r="E548" i="19"/>
  <c r="D548" i="19"/>
  <c r="C548" i="19"/>
  <c r="B548" i="19"/>
  <c r="A548" i="19"/>
  <c r="H547" i="19"/>
  <c r="G547" i="19"/>
  <c r="F547" i="19"/>
  <c r="E547" i="19"/>
  <c r="D547" i="19"/>
  <c r="C547" i="19"/>
  <c r="B547" i="19"/>
  <c r="A547" i="19"/>
  <c r="H546" i="19"/>
  <c r="G546" i="19"/>
  <c r="F546" i="19"/>
  <c r="E546" i="19"/>
  <c r="D546" i="19"/>
  <c r="C546" i="19"/>
  <c r="B546" i="19"/>
  <c r="A546" i="19"/>
  <c r="H545" i="19"/>
  <c r="G545" i="19"/>
  <c r="F545" i="19"/>
  <c r="E545" i="19"/>
  <c r="D545" i="19"/>
  <c r="C545" i="19"/>
  <c r="B545" i="19"/>
  <c r="A545" i="19"/>
  <c r="H544" i="19"/>
  <c r="G544" i="19"/>
  <c r="F544" i="19"/>
  <c r="E544" i="19"/>
  <c r="D544" i="19"/>
  <c r="C544" i="19"/>
  <c r="B544" i="19"/>
  <c r="A544" i="19"/>
  <c r="H543" i="19"/>
  <c r="G543" i="19"/>
  <c r="F543" i="19"/>
  <c r="E543" i="19"/>
  <c r="D543" i="19"/>
  <c r="C543" i="19"/>
  <c r="B543" i="19"/>
  <c r="A543" i="19"/>
  <c r="H542" i="19"/>
  <c r="G542" i="19"/>
  <c r="F542" i="19"/>
  <c r="E542" i="19"/>
  <c r="D542" i="19"/>
  <c r="C542" i="19"/>
  <c r="B542" i="19"/>
  <c r="A542" i="19"/>
  <c r="H541" i="19"/>
  <c r="G541" i="19"/>
  <c r="F541" i="19"/>
  <c r="E541" i="19"/>
  <c r="D541" i="19"/>
  <c r="C541" i="19"/>
  <c r="B541" i="19"/>
  <c r="A541" i="19"/>
  <c r="H540" i="19"/>
  <c r="G540" i="19"/>
  <c r="F540" i="19"/>
  <c r="E540" i="19"/>
  <c r="D540" i="19"/>
  <c r="C540" i="19"/>
  <c r="B540" i="19"/>
  <c r="A540" i="19"/>
  <c r="H539" i="19"/>
  <c r="G539" i="19"/>
  <c r="F539" i="19"/>
  <c r="E539" i="19"/>
  <c r="D539" i="19"/>
  <c r="C539" i="19"/>
  <c r="B539" i="19"/>
  <c r="A539" i="19"/>
  <c r="H538" i="19"/>
  <c r="G538" i="19"/>
  <c r="F538" i="19"/>
  <c r="E538" i="19"/>
  <c r="D538" i="19"/>
  <c r="C538" i="19"/>
  <c r="B538" i="19"/>
  <c r="A538" i="19"/>
  <c r="H537" i="19"/>
  <c r="G537" i="19"/>
  <c r="F537" i="19"/>
  <c r="E537" i="19"/>
  <c r="D537" i="19"/>
  <c r="C537" i="19"/>
  <c r="B537" i="19"/>
  <c r="A537" i="19"/>
  <c r="H536" i="19"/>
  <c r="G536" i="19"/>
  <c r="F536" i="19"/>
  <c r="E536" i="19"/>
  <c r="D536" i="19"/>
  <c r="C536" i="19"/>
  <c r="B536" i="19"/>
  <c r="A536" i="19"/>
  <c r="H535" i="19"/>
  <c r="G535" i="19"/>
  <c r="F535" i="19"/>
  <c r="E535" i="19"/>
  <c r="D535" i="19"/>
  <c r="C535" i="19"/>
  <c r="B535" i="19"/>
  <c r="A535" i="19"/>
  <c r="H534" i="19"/>
  <c r="G534" i="19"/>
  <c r="F534" i="19"/>
  <c r="E534" i="19"/>
  <c r="D534" i="19"/>
  <c r="C534" i="19"/>
  <c r="B534" i="19"/>
  <c r="A534" i="19"/>
  <c r="H533" i="19"/>
  <c r="G533" i="19"/>
  <c r="F533" i="19"/>
  <c r="E533" i="19"/>
  <c r="D533" i="19"/>
  <c r="C533" i="19"/>
  <c r="B533" i="19"/>
  <c r="A533" i="19"/>
  <c r="H532" i="19"/>
  <c r="G532" i="19"/>
  <c r="F532" i="19"/>
  <c r="E532" i="19"/>
  <c r="D532" i="19"/>
  <c r="C532" i="19"/>
  <c r="B532" i="19"/>
  <c r="A532" i="19"/>
  <c r="H531" i="19"/>
  <c r="G531" i="19"/>
  <c r="F531" i="19"/>
  <c r="E531" i="19"/>
  <c r="D531" i="19"/>
  <c r="C531" i="19"/>
  <c r="B531" i="19"/>
  <c r="A531" i="19"/>
  <c r="H530" i="19"/>
  <c r="G530" i="19"/>
  <c r="F530" i="19"/>
  <c r="E530" i="19"/>
  <c r="D530" i="19"/>
  <c r="C530" i="19"/>
  <c r="B530" i="19"/>
  <c r="A530" i="19"/>
  <c r="H529" i="19"/>
  <c r="G529" i="19"/>
  <c r="F529" i="19"/>
  <c r="E529" i="19"/>
  <c r="D529" i="19"/>
  <c r="C529" i="19"/>
  <c r="B529" i="19"/>
  <c r="A529" i="19"/>
  <c r="H528" i="19"/>
  <c r="G528" i="19"/>
  <c r="F528" i="19"/>
  <c r="E528" i="19"/>
  <c r="D528" i="19"/>
  <c r="C528" i="19"/>
  <c r="B528" i="19"/>
  <c r="A528" i="19"/>
  <c r="H527" i="19"/>
  <c r="G527" i="19"/>
  <c r="F527" i="19"/>
  <c r="E527" i="19"/>
  <c r="D527" i="19"/>
  <c r="C527" i="19"/>
  <c r="B527" i="19"/>
  <c r="A527" i="19"/>
  <c r="H526" i="19"/>
  <c r="G526" i="19"/>
  <c r="F526" i="19"/>
  <c r="E526" i="19"/>
  <c r="D526" i="19"/>
  <c r="C526" i="19"/>
  <c r="B526" i="19"/>
  <c r="A526" i="19"/>
  <c r="H525" i="19"/>
  <c r="G525" i="19"/>
  <c r="F525" i="19"/>
  <c r="E525" i="19"/>
  <c r="D525" i="19"/>
  <c r="C525" i="19"/>
  <c r="B525" i="19"/>
  <c r="A525" i="19"/>
  <c r="H524" i="19"/>
  <c r="G524" i="19"/>
  <c r="F524" i="19"/>
  <c r="E524" i="19"/>
  <c r="D524" i="19"/>
  <c r="C524" i="19"/>
  <c r="B524" i="19"/>
  <c r="A524" i="19"/>
  <c r="H523" i="19"/>
  <c r="G523" i="19"/>
  <c r="F523" i="19"/>
  <c r="E523" i="19"/>
  <c r="D523" i="19"/>
  <c r="C523" i="19"/>
  <c r="B523" i="19"/>
  <c r="A523" i="19"/>
  <c r="H522" i="19"/>
  <c r="G522" i="19"/>
  <c r="F522" i="19"/>
  <c r="E522" i="19"/>
  <c r="D522" i="19"/>
  <c r="C522" i="19"/>
  <c r="B522" i="19"/>
  <c r="A522" i="19"/>
  <c r="H521" i="19"/>
  <c r="G521" i="19"/>
  <c r="F521" i="19"/>
  <c r="E521" i="19"/>
  <c r="D521" i="19"/>
  <c r="C521" i="19"/>
  <c r="B521" i="19"/>
  <c r="A521" i="19"/>
  <c r="H520" i="19"/>
  <c r="G520" i="19"/>
  <c r="F520" i="19"/>
  <c r="E520" i="19"/>
  <c r="D520" i="19"/>
  <c r="C520" i="19"/>
  <c r="B520" i="19"/>
  <c r="A520" i="19"/>
  <c r="H519" i="19"/>
  <c r="G519" i="19"/>
  <c r="F519" i="19"/>
  <c r="E519" i="19"/>
  <c r="D519" i="19"/>
  <c r="C519" i="19"/>
  <c r="B519" i="19"/>
  <c r="A519" i="19"/>
  <c r="H518" i="19"/>
  <c r="G518" i="19"/>
  <c r="F518" i="19"/>
  <c r="E518" i="19"/>
  <c r="D518" i="19"/>
  <c r="C518" i="19"/>
  <c r="B518" i="19"/>
  <c r="A518" i="19"/>
  <c r="H517" i="19"/>
  <c r="G517" i="19"/>
  <c r="F517" i="19"/>
  <c r="E517" i="19"/>
  <c r="D517" i="19"/>
  <c r="C517" i="19"/>
  <c r="B517" i="19"/>
  <c r="A517" i="19"/>
  <c r="H516" i="19"/>
  <c r="G516" i="19"/>
  <c r="F516" i="19"/>
  <c r="E516" i="19"/>
  <c r="D516" i="19"/>
  <c r="C516" i="19"/>
  <c r="B516" i="19"/>
  <c r="A516" i="19"/>
  <c r="H515" i="19"/>
  <c r="G515" i="19"/>
  <c r="F515" i="19"/>
  <c r="E515" i="19"/>
  <c r="D515" i="19"/>
  <c r="C515" i="19"/>
  <c r="B515" i="19"/>
  <c r="A515" i="19"/>
  <c r="H514" i="19"/>
  <c r="G514" i="19"/>
  <c r="F514" i="19"/>
  <c r="E514" i="19"/>
  <c r="D514" i="19"/>
  <c r="C514" i="19"/>
  <c r="B514" i="19"/>
  <c r="A514" i="19"/>
  <c r="H513" i="19"/>
  <c r="G513" i="19"/>
  <c r="F513" i="19"/>
  <c r="E513" i="19"/>
  <c r="D513" i="19"/>
  <c r="C513" i="19"/>
  <c r="B513" i="19"/>
  <c r="A513" i="19"/>
  <c r="H512" i="19"/>
  <c r="G512" i="19"/>
  <c r="F512" i="19"/>
  <c r="E512" i="19"/>
  <c r="D512" i="19"/>
  <c r="C512" i="19"/>
  <c r="B512" i="19"/>
  <c r="A512" i="19"/>
  <c r="H511" i="19"/>
  <c r="G511" i="19"/>
  <c r="F511" i="19"/>
  <c r="E511" i="19"/>
  <c r="D511" i="19"/>
  <c r="C511" i="19"/>
  <c r="B511" i="19"/>
  <c r="A511" i="19"/>
  <c r="H510" i="19"/>
  <c r="G510" i="19"/>
  <c r="F510" i="19"/>
  <c r="E510" i="19"/>
  <c r="D510" i="19"/>
  <c r="C510" i="19"/>
  <c r="B510" i="19"/>
  <c r="A510" i="19"/>
  <c r="H509" i="19"/>
  <c r="G509" i="19"/>
  <c r="F509" i="19"/>
  <c r="E509" i="19"/>
  <c r="D509" i="19"/>
  <c r="C509" i="19"/>
  <c r="B509" i="19"/>
  <c r="A509" i="19"/>
  <c r="H508" i="19"/>
  <c r="G508" i="19"/>
  <c r="F508" i="19"/>
  <c r="E508" i="19"/>
  <c r="D508" i="19"/>
  <c r="C508" i="19"/>
  <c r="B508" i="19"/>
  <c r="A508" i="19"/>
  <c r="H507" i="19"/>
  <c r="G507" i="19"/>
  <c r="F507" i="19"/>
  <c r="E507" i="19"/>
  <c r="D507" i="19"/>
  <c r="C507" i="19"/>
  <c r="B507" i="19"/>
  <c r="A507" i="19"/>
  <c r="H506" i="19"/>
  <c r="G506" i="19"/>
  <c r="F506" i="19"/>
  <c r="E506" i="19"/>
  <c r="D506" i="19"/>
  <c r="C506" i="19"/>
  <c r="B506" i="19"/>
  <c r="A506" i="19"/>
  <c r="H505" i="19"/>
  <c r="G505" i="19"/>
  <c r="F505" i="19"/>
  <c r="E505" i="19"/>
  <c r="D505" i="19"/>
  <c r="C505" i="19"/>
  <c r="B505" i="19"/>
  <c r="A505" i="19"/>
  <c r="H504" i="19"/>
  <c r="G504" i="19"/>
  <c r="F504" i="19"/>
  <c r="E504" i="19"/>
  <c r="D504" i="19"/>
  <c r="C504" i="19"/>
  <c r="B504" i="19"/>
  <c r="A504" i="19"/>
  <c r="H503" i="19"/>
  <c r="G503" i="19"/>
  <c r="F503" i="19"/>
  <c r="E503" i="19"/>
  <c r="D503" i="19"/>
  <c r="C503" i="19"/>
  <c r="B503" i="19"/>
  <c r="A503" i="19"/>
  <c r="H502" i="19"/>
  <c r="G502" i="19"/>
  <c r="F502" i="19"/>
  <c r="E502" i="19"/>
  <c r="D502" i="19"/>
  <c r="C502" i="19"/>
  <c r="B502" i="19"/>
  <c r="A502" i="19"/>
  <c r="H501" i="19"/>
  <c r="G501" i="19"/>
  <c r="F501" i="19"/>
  <c r="E501" i="19"/>
  <c r="D501" i="19"/>
  <c r="C501" i="19"/>
  <c r="B501" i="19"/>
  <c r="A501" i="19"/>
  <c r="H500" i="19"/>
  <c r="G500" i="19"/>
  <c r="F500" i="19"/>
  <c r="E500" i="19"/>
  <c r="D500" i="19"/>
  <c r="C500" i="19"/>
  <c r="B500" i="19"/>
  <c r="A500" i="19"/>
  <c r="H499" i="19"/>
  <c r="G499" i="19"/>
  <c r="F499" i="19"/>
  <c r="E499" i="19"/>
  <c r="D499" i="19"/>
  <c r="C499" i="19"/>
  <c r="B499" i="19"/>
  <c r="A499" i="19"/>
  <c r="H498" i="19"/>
  <c r="G498" i="19"/>
  <c r="F498" i="19"/>
  <c r="E498" i="19"/>
  <c r="D498" i="19"/>
  <c r="C498" i="19"/>
  <c r="B498" i="19"/>
  <c r="A498" i="19"/>
  <c r="H497" i="19"/>
  <c r="G497" i="19"/>
  <c r="F497" i="19"/>
  <c r="E497" i="19"/>
  <c r="D497" i="19"/>
  <c r="C497" i="19"/>
  <c r="B497" i="19"/>
  <c r="A497" i="19"/>
  <c r="H496" i="19"/>
  <c r="G496" i="19"/>
  <c r="F496" i="19"/>
  <c r="E496" i="19"/>
  <c r="D496" i="19"/>
  <c r="C496" i="19"/>
  <c r="B496" i="19"/>
  <c r="A496" i="19"/>
  <c r="H495" i="19"/>
  <c r="G495" i="19"/>
  <c r="F495" i="19"/>
  <c r="E495" i="19"/>
  <c r="D495" i="19"/>
  <c r="C495" i="19"/>
  <c r="B495" i="19"/>
  <c r="A495" i="19"/>
  <c r="H494" i="19"/>
  <c r="G494" i="19"/>
  <c r="F494" i="19"/>
  <c r="E494" i="19"/>
  <c r="D494" i="19"/>
  <c r="C494" i="19"/>
  <c r="B494" i="19"/>
  <c r="A494" i="19"/>
  <c r="H493" i="19"/>
  <c r="G493" i="19"/>
  <c r="F493" i="19"/>
  <c r="E493" i="19"/>
  <c r="D493" i="19"/>
  <c r="C493" i="19"/>
  <c r="B493" i="19"/>
  <c r="A493" i="19"/>
  <c r="H492" i="19"/>
  <c r="G492" i="19"/>
  <c r="F492" i="19"/>
  <c r="E492" i="19"/>
  <c r="D492" i="19"/>
  <c r="C492" i="19"/>
  <c r="B492" i="19"/>
  <c r="A492" i="19"/>
  <c r="H491" i="19"/>
  <c r="G491" i="19"/>
  <c r="F491" i="19"/>
  <c r="E491" i="19"/>
  <c r="D491" i="19"/>
  <c r="C491" i="19"/>
  <c r="B491" i="19"/>
  <c r="A491" i="19"/>
  <c r="H490" i="19"/>
  <c r="G490" i="19"/>
  <c r="F490" i="19"/>
  <c r="E490" i="19"/>
  <c r="D490" i="19"/>
  <c r="C490" i="19"/>
  <c r="B490" i="19"/>
  <c r="A490" i="19"/>
  <c r="H489" i="19"/>
  <c r="G489" i="19"/>
  <c r="F489" i="19"/>
  <c r="E489" i="19"/>
  <c r="D489" i="19"/>
  <c r="C489" i="19"/>
  <c r="B489" i="19"/>
  <c r="A489" i="19"/>
  <c r="H488" i="19"/>
  <c r="G488" i="19"/>
  <c r="F488" i="19"/>
  <c r="E488" i="19"/>
  <c r="D488" i="19"/>
  <c r="C488" i="19"/>
  <c r="B488" i="19"/>
  <c r="A488" i="19"/>
  <c r="H487" i="19"/>
  <c r="G487" i="19"/>
  <c r="F487" i="19"/>
  <c r="E487" i="19"/>
  <c r="D487" i="19"/>
  <c r="C487" i="19"/>
  <c r="B487" i="19"/>
  <c r="A487" i="19"/>
  <c r="H486" i="19"/>
  <c r="G486" i="19"/>
  <c r="F486" i="19"/>
  <c r="E486" i="19"/>
  <c r="D486" i="19"/>
  <c r="C486" i="19"/>
  <c r="B486" i="19"/>
  <c r="A486" i="19"/>
  <c r="H485" i="19"/>
  <c r="G485" i="19"/>
  <c r="F485" i="19"/>
  <c r="E485" i="19"/>
  <c r="D485" i="19"/>
  <c r="C485" i="19"/>
  <c r="B485" i="19"/>
  <c r="A485" i="19"/>
  <c r="H484" i="19"/>
  <c r="G484" i="19"/>
  <c r="F484" i="19"/>
  <c r="E484" i="19"/>
  <c r="D484" i="19"/>
  <c r="C484" i="19"/>
  <c r="B484" i="19"/>
  <c r="A484" i="19"/>
  <c r="H483" i="19"/>
  <c r="G483" i="19"/>
  <c r="F483" i="19"/>
  <c r="E483" i="19"/>
  <c r="D483" i="19"/>
  <c r="C483" i="19"/>
  <c r="B483" i="19"/>
  <c r="A483" i="19"/>
  <c r="H482" i="19"/>
  <c r="G482" i="19"/>
  <c r="F482" i="19"/>
  <c r="E482" i="19"/>
  <c r="D482" i="19"/>
  <c r="C482" i="19"/>
  <c r="B482" i="19"/>
  <c r="A482" i="19"/>
  <c r="H481" i="19"/>
  <c r="G481" i="19"/>
  <c r="F481" i="19"/>
  <c r="E481" i="19"/>
  <c r="D481" i="19"/>
  <c r="C481" i="19"/>
  <c r="B481" i="19"/>
  <c r="A481" i="19"/>
  <c r="H480" i="19"/>
  <c r="G480" i="19"/>
  <c r="F480" i="19"/>
  <c r="E480" i="19"/>
  <c r="D480" i="19"/>
  <c r="C480" i="19"/>
  <c r="B480" i="19"/>
  <c r="A480" i="19"/>
  <c r="H479" i="19"/>
  <c r="G479" i="19"/>
  <c r="F479" i="19"/>
  <c r="E479" i="19"/>
  <c r="D479" i="19"/>
  <c r="C479" i="19"/>
  <c r="B479" i="19"/>
  <c r="A479" i="19"/>
  <c r="H478" i="19"/>
  <c r="G478" i="19"/>
  <c r="F478" i="19"/>
  <c r="E478" i="19"/>
  <c r="D478" i="19"/>
  <c r="C478" i="19"/>
  <c r="B478" i="19"/>
  <c r="A478" i="19"/>
  <c r="H477" i="19"/>
  <c r="G477" i="19"/>
  <c r="F477" i="19"/>
  <c r="E477" i="19"/>
  <c r="D477" i="19"/>
  <c r="C477" i="19"/>
  <c r="B477" i="19"/>
  <c r="A477" i="19"/>
  <c r="H476" i="19"/>
  <c r="G476" i="19"/>
  <c r="F476" i="19"/>
  <c r="E476" i="19"/>
  <c r="D476" i="19"/>
  <c r="C476" i="19"/>
  <c r="B476" i="19"/>
  <c r="A476" i="19"/>
  <c r="H475" i="19"/>
  <c r="G475" i="19"/>
  <c r="F475" i="19"/>
  <c r="E475" i="19"/>
  <c r="D475" i="19"/>
  <c r="C475" i="19"/>
  <c r="B475" i="19"/>
  <c r="A475" i="19"/>
  <c r="H474" i="19"/>
  <c r="G474" i="19"/>
  <c r="F474" i="19"/>
  <c r="E474" i="19"/>
  <c r="D474" i="19"/>
  <c r="C474" i="19"/>
  <c r="B474" i="19"/>
  <c r="A474" i="19"/>
  <c r="H473" i="19"/>
  <c r="G473" i="19"/>
  <c r="F473" i="19"/>
  <c r="E473" i="19"/>
  <c r="D473" i="19"/>
  <c r="C473" i="19"/>
  <c r="B473" i="19"/>
  <c r="A473" i="19"/>
  <c r="H472" i="19"/>
  <c r="G472" i="19"/>
  <c r="F472" i="19"/>
  <c r="E472" i="19"/>
  <c r="D472" i="19"/>
  <c r="C472" i="19"/>
  <c r="B472" i="19"/>
  <c r="A472" i="19"/>
  <c r="H471" i="19"/>
  <c r="G471" i="19"/>
  <c r="F471" i="19"/>
  <c r="E471" i="19"/>
  <c r="D471" i="19"/>
  <c r="C471" i="19"/>
  <c r="B471" i="19"/>
  <c r="A471" i="19"/>
  <c r="H470" i="19"/>
  <c r="G470" i="19"/>
  <c r="F470" i="19"/>
  <c r="E470" i="19"/>
  <c r="D470" i="19"/>
  <c r="C470" i="19"/>
  <c r="B470" i="19"/>
  <c r="A470" i="19"/>
  <c r="H469" i="19"/>
  <c r="G469" i="19"/>
  <c r="F469" i="19"/>
  <c r="E469" i="19"/>
  <c r="D469" i="19"/>
  <c r="C469" i="19"/>
  <c r="B469" i="19"/>
  <c r="A469" i="19"/>
  <c r="H468" i="19"/>
  <c r="G468" i="19"/>
  <c r="F468" i="19"/>
  <c r="E468" i="19"/>
  <c r="D468" i="19"/>
  <c r="C468" i="19"/>
  <c r="B468" i="19"/>
  <c r="A468" i="19"/>
  <c r="H467" i="19"/>
  <c r="G467" i="19"/>
  <c r="F467" i="19"/>
  <c r="E467" i="19"/>
  <c r="D467" i="19"/>
  <c r="C467" i="19"/>
  <c r="B467" i="19"/>
  <c r="A467" i="19"/>
  <c r="H466" i="19"/>
  <c r="G466" i="19"/>
  <c r="F466" i="19"/>
  <c r="E466" i="19"/>
  <c r="D466" i="19"/>
  <c r="C466" i="19"/>
  <c r="B466" i="19"/>
  <c r="A466" i="19"/>
  <c r="H465" i="19"/>
  <c r="G465" i="19"/>
  <c r="F465" i="19"/>
  <c r="E465" i="19"/>
  <c r="D465" i="19"/>
  <c r="C465" i="19"/>
  <c r="B465" i="19"/>
  <c r="A465" i="19"/>
  <c r="H464" i="19"/>
  <c r="G464" i="19"/>
  <c r="F464" i="19"/>
  <c r="E464" i="19"/>
  <c r="D464" i="19"/>
  <c r="C464" i="19"/>
  <c r="B464" i="19"/>
  <c r="A464" i="19"/>
  <c r="H463" i="19"/>
  <c r="G463" i="19"/>
  <c r="F463" i="19"/>
  <c r="E463" i="19"/>
  <c r="D463" i="19"/>
  <c r="C463" i="19"/>
  <c r="B463" i="19"/>
  <c r="A463" i="19"/>
  <c r="H462" i="19"/>
  <c r="G462" i="19"/>
  <c r="F462" i="19"/>
  <c r="E462" i="19"/>
  <c r="D462" i="19"/>
  <c r="C462" i="19"/>
  <c r="B462" i="19"/>
  <c r="A462" i="19"/>
  <c r="H461" i="19"/>
  <c r="G461" i="19"/>
  <c r="F461" i="19"/>
  <c r="E461" i="19"/>
  <c r="D461" i="19"/>
  <c r="C461" i="19"/>
  <c r="B461" i="19"/>
  <c r="A461" i="19"/>
  <c r="H460" i="19"/>
  <c r="G460" i="19"/>
  <c r="F460" i="19"/>
  <c r="E460" i="19"/>
  <c r="D460" i="19"/>
  <c r="C460" i="19"/>
  <c r="B460" i="19"/>
  <c r="A460" i="19"/>
  <c r="H459" i="19"/>
  <c r="G459" i="19"/>
  <c r="F459" i="19"/>
  <c r="E459" i="19"/>
  <c r="D459" i="19"/>
  <c r="C459" i="19"/>
  <c r="B459" i="19"/>
  <c r="A459" i="19"/>
  <c r="H458" i="19"/>
  <c r="G458" i="19"/>
  <c r="F458" i="19"/>
  <c r="E458" i="19"/>
  <c r="D458" i="19"/>
  <c r="C458" i="19"/>
  <c r="B458" i="19"/>
  <c r="A458" i="19"/>
  <c r="H457" i="19"/>
  <c r="G457" i="19"/>
  <c r="F457" i="19"/>
  <c r="E457" i="19"/>
  <c r="D457" i="19"/>
  <c r="C457" i="19"/>
  <c r="B457" i="19"/>
  <c r="A457" i="19"/>
  <c r="H456" i="19"/>
  <c r="G456" i="19"/>
  <c r="F456" i="19"/>
  <c r="E456" i="19"/>
  <c r="D456" i="19"/>
  <c r="C456" i="19"/>
  <c r="B456" i="19"/>
  <c r="A456" i="19"/>
  <c r="H455" i="19"/>
  <c r="G455" i="19"/>
  <c r="F455" i="19"/>
  <c r="E455" i="19"/>
  <c r="D455" i="19"/>
  <c r="C455" i="19"/>
  <c r="B455" i="19"/>
  <c r="A455" i="19"/>
  <c r="H454" i="19"/>
  <c r="G454" i="19"/>
  <c r="F454" i="19"/>
  <c r="E454" i="19"/>
  <c r="D454" i="19"/>
  <c r="C454" i="19"/>
  <c r="B454" i="19"/>
  <c r="A454" i="19"/>
  <c r="H453" i="19"/>
  <c r="G453" i="19"/>
  <c r="F453" i="19"/>
  <c r="E453" i="19"/>
  <c r="D453" i="19"/>
  <c r="C453" i="19"/>
  <c r="B453" i="19"/>
  <c r="A453" i="19"/>
  <c r="H452" i="19"/>
  <c r="G452" i="19"/>
  <c r="F452" i="19"/>
  <c r="E452" i="19"/>
  <c r="D452" i="19"/>
  <c r="C452" i="19"/>
  <c r="B452" i="19"/>
  <c r="A452" i="19"/>
  <c r="H451" i="19"/>
  <c r="G451" i="19"/>
  <c r="F451" i="19"/>
  <c r="E451" i="19"/>
  <c r="D451" i="19"/>
  <c r="C451" i="19"/>
  <c r="B451" i="19"/>
  <c r="A451" i="19"/>
  <c r="H450" i="19"/>
  <c r="G450" i="19"/>
  <c r="F450" i="19"/>
  <c r="E450" i="19"/>
  <c r="D450" i="19"/>
  <c r="C450" i="19"/>
  <c r="B450" i="19"/>
  <c r="A450" i="19"/>
  <c r="H449" i="19"/>
  <c r="G449" i="19"/>
  <c r="F449" i="19"/>
  <c r="E449" i="19"/>
  <c r="D449" i="19"/>
  <c r="C449" i="19"/>
  <c r="B449" i="19"/>
  <c r="A449" i="19"/>
  <c r="H448" i="19"/>
  <c r="G448" i="19"/>
  <c r="F448" i="19"/>
  <c r="E448" i="19"/>
  <c r="D448" i="19"/>
  <c r="C448" i="19"/>
  <c r="B448" i="19"/>
  <c r="A448" i="19"/>
  <c r="H447" i="19"/>
  <c r="G447" i="19"/>
  <c r="F447" i="19"/>
  <c r="E447" i="19"/>
  <c r="D447" i="19"/>
  <c r="C447" i="19"/>
  <c r="B447" i="19"/>
  <c r="A447" i="19"/>
  <c r="H446" i="19"/>
  <c r="G446" i="19"/>
  <c r="F446" i="19"/>
  <c r="E446" i="19"/>
  <c r="D446" i="19"/>
  <c r="C446" i="19"/>
  <c r="B446" i="19"/>
  <c r="A446" i="19"/>
  <c r="H445" i="19"/>
  <c r="G445" i="19"/>
  <c r="F445" i="19"/>
  <c r="E445" i="19"/>
  <c r="D445" i="19"/>
  <c r="C445" i="19"/>
  <c r="B445" i="19"/>
  <c r="A445" i="19"/>
  <c r="H444" i="19"/>
  <c r="G444" i="19"/>
  <c r="F444" i="19"/>
  <c r="E444" i="19"/>
  <c r="D444" i="19"/>
  <c r="C444" i="19"/>
  <c r="B444" i="19"/>
  <c r="A444" i="19"/>
  <c r="H443" i="19"/>
  <c r="G443" i="19"/>
  <c r="F443" i="19"/>
  <c r="E443" i="19"/>
  <c r="D443" i="19"/>
  <c r="C443" i="19"/>
  <c r="B443" i="19"/>
  <c r="A443" i="19"/>
  <c r="H442" i="19"/>
  <c r="G442" i="19"/>
  <c r="F442" i="19"/>
  <c r="E442" i="19"/>
  <c r="D442" i="19"/>
  <c r="C442" i="19"/>
  <c r="B442" i="19"/>
  <c r="A442" i="19"/>
  <c r="H441" i="19"/>
  <c r="G441" i="19"/>
  <c r="F441" i="19"/>
  <c r="E441" i="19"/>
  <c r="D441" i="19"/>
  <c r="C441" i="19"/>
  <c r="B441" i="19"/>
  <c r="A441" i="19"/>
  <c r="H440" i="19"/>
  <c r="G440" i="19"/>
  <c r="F440" i="19"/>
  <c r="E440" i="19"/>
  <c r="D440" i="19"/>
  <c r="C440" i="19"/>
  <c r="B440" i="19"/>
  <c r="A440" i="19"/>
  <c r="H439" i="19"/>
  <c r="G439" i="19"/>
  <c r="F439" i="19"/>
  <c r="E439" i="19"/>
  <c r="D439" i="19"/>
  <c r="C439" i="19"/>
  <c r="B439" i="19"/>
  <c r="A439" i="19"/>
  <c r="H438" i="19"/>
  <c r="G438" i="19"/>
  <c r="F438" i="19"/>
  <c r="E438" i="19"/>
  <c r="D438" i="19"/>
  <c r="C438" i="19"/>
  <c r="B438" i="19"/>
  <c r="A438" i="19"/>
  <c r="H437" i="19"/>
  <c r="G437" i="19"/>
  <c r="F437" i="19"/>
  <c r="E437" i="19"/>
  <c r="D437" i="19"/>
  <c r="C437" i="19"/>
  <c r="B437" i="19"/>
  <c r="A437" i="19"/>
  <c r="H436" i="19"/>
  <c r="G436" i="19"/>
  <c r="F436" i="19"/>
  <c r="E436" i="19"/>
  <c r="D436" i="19"/>
  <c r="C436" i="19"/>
  <c r="B436" i="19"/>
  <c r="A436" i="19"/>
  <c r="H435" i="19"/>
  <c r="G435" i="19"/>
  <c r="F435" i="19"/>
  <c r="E435" i="19"/>
  <c r="D435" i="19"/>
  <c r="C435" i="19"/>
  <c r="B435" i="19"/>
  <c r="A435" i="19"/>
  <c r="H434" i="19"/>
  <c r="G434" i="19"/>
  <c r="F434" i="19"/>
  <c r="E434" i="19"/>
  <c r="D434" i="19"/>
  <c r="C434" i="19"/>
  <c r="B434" i="19"/>
  <c r="A434" i="19"/>
  <c r="H433" i="19"/>
  <c r="G433" i="19"/>
  <c r="F433" i="19"/>
  <c r="E433" i="19"/>
  <c r="D433" i="19"/>
  <c r="C433" i="19"/>
  <c r="B433" i="19"/>
  <c r="A433" i="19"/>
  <c r="H432" i="19"/>
  <c r="G432" i="19"/>
  <c r="F432" i="19"/>
  <c r="E432" i="19"/>
  <c r="D432" i="19"/>
  <c r="C432" i="19"/>
  <c r="B432" i="19"/>
  <c r="A432" i="19"/>
  <c r="H431" i="19"/>
  <c r="G431" i="19"/>
  <c r="F431" i="19"/>
  <c r="E431" i="19"/>
  <c r="D431" i="19"/>
  <c r="C431" i="19"/>
  <c r="B431" i="19"/>
  <c r="A431" i="19"/>
  <c r="H430" i="19"/>
  <c r="G430" i="19"/>
  <c r="F430" i="19"/>
  <c r="E430" i="19"/>
  <c r="D430" i="19"/>
  <c r="C430" i="19"/>
  <c r="B430" i="19"/>
  <c r="A430" i="19"/>
  <c r="H429" i="19"/>
  <c r="G429" i="19"/>
  <c r="F429" i="19"/>
  <c r="E429" i="19"/>
  <c r="D429" i="19"/>
  <c r="C429" i="19"/>
  <c r="B429" i="19"/>
  <c r="A429" i="19"/>
  <c r="H428" i="19"/>
  <c r="G428" i="19"/>
  <c r="F428" i="19"/>
  <c r="E428" i="19"/>
  <c r="D428" i="19"/>
  <c r="C428" i="19"/>
  <c r="B428" i="19"/>
  <c r="A428" i="19"/>
  <c r="H427" i="19"/>
  <c r="G427" i="19"/>
  <c r="F427" i="19"/>
  <c r="E427" i="19"/>
  <c r="D427" i="19"/>
  <c r="C427" i="19"/>
  <c r="B427" i="19"/>
  <c r="A427" i="19"/>
  <c r="H426" i="19"/>
  <c r="G426" i="19"/>
  <c r="F426" i="19"/>
  <c r="E426" i="19"/>
  <c r="D426" i="19"/>
  <c r="C426" i="19"/>
  <c r="B426" i="19"/>
  <c r="A426" i="19"/>
  <c r="H425" i="19"/>
  <c r="G425" i="19"/>
  <c r="F425" i="19"/>
  <c r="E425" i="19"/>
  <c r="D425" i="19"/>
  <c r="C425" i="19"/>
  <c r="B425" i="19"/>
  <c r="A425" i="19"/>
  <c r="H424" i="19"/>
  <c r="G424" i="19"/>
  <c r="F424" i="19"/>
  <c r="E424" i="19"/>
  <c r="D424" i="19"/>
  <c r="C424" i="19"/>
  <c r="B424" i="19"/>
  <c r="A424" i="19"/>
  <c r="H423" i="19"/>
  <c r="G423" i="19"/>
  <c r="F423" i="19"/>
  <c r="E423" i="19"/>
  <c r="D423" i="19"/>
  <c r="C423" i="19"/>
  <c r="B423" i="19"/>
  <c r="A423" i="19"/>
  <c r="H422" i="19"/>
  <c r="G422" i="19"/>
  <c r="F422" i="19"/>
  <c r="E422" i="19"/>
  <c r="D422" i="19"/>
  <c r="C422" i="19"/>
  <c r="B422" i="19"/>
  <c r="A422" i="19"/>
  <c r="H421" i="19"/>
  <c r="G421" i="19"/>
  <c r="F421" i="19"/>
  <c r="E421" i="19"/>
  <c r="D421" i="19"/>
  <c r="C421" i="19"/>
  <c r="B421" i="19"/>
  <c r="A421" i="19"/>
  <c r="H420" i="19"/>
  <c r="G420" i="19"/>
  <c r="F420" i="19"/>
  <c r="E420" i="19"/>
  <c r="D420" i="19"/>
  <c r="C420" i="19"/>
  <c r="B420" i="19"/>
  <c r="A420" i="19"/>
  <c r="H419" i="19"/>
  <c r="G419" i="19"/>
  <c r="F419" i="19"/>
  <c r="E419" i="19"/>
  <c r="D419" i="19"/>
  <c r="C419" i="19"/>
  <c r="B419" i="19"/>
  <c r="A419" i="19"/>
  <c r="H418" i="19"/>
  <c r="G418" i="19"/>
  <c r="F418" i="19"/>
  <c r="E418" i="19"/>
  <c r="D418" i="19"/>
  <c r="C418" i="19"/>
  <c r="B418" i="19"/>
  <c r="A418" i="19"/>
  <c r="H417" i="19"/>
  <c r="G417" i="19"/>
  <c r="F417" i="19"/>
  <c r="E417" i="19"/>
  <c r="D417" i="19"/>
  <c r="C417" i="19"/>
  <c r="B417" i="19"/>
  <c r="A417" i="19"/>
  <c r="H416" i="19"/>
  <c r="G416" i="19"/>
  <c r="F416" i="19"/>
  <c r="E416" i="19"/>
  <c r="D416" i="19"/>
  <c r="C416" i="19"/>
  <c r="B416" i="19"/>
  <c r="A416" i="19"/>
  <c r="H415" i="19"/>
  <c r="G415" i="19"/>
  <c r="F415" i="19"/>
  <c r="E415" i="19"/>
  <c r="D415" i="19"/>
  <c r="C415" i="19"/>
  <c r="B415" i="19"/>
  <c r="A415" i="19"/>
  <c r="H414" i="19"/>
  <c r="G414" i="19"/>
  <c r="F414" i="19"/>
  <c r="E414" i="19"/>
  <c r="D414" i="19"/>
  <c r="C414" i="19"/>
  <c r="B414" i="19"/>
  <c r="A414" i="19"/>
  <c r="H413" i="19"/>
  <c r="G413" i="19"/>
  <c r="F413" i="19"/>
  <c r="E413" i="19"/>
  <c r="D413" i="19"/>
  <c r="C413" i="19"/>
  <c r="B413" i="19"/>
  <c r="A413" i="19"/>
  <c r="H412" i="19"/>
  <c r="G412" i="19"/>
  <c r="F412" i="19"/>
  <c r="E412" i="19"/>
  <c r="D412" i="19"/>
  <c r="C412" i="19"/>
  <c r="B412" i="19"/>
  <c r="A412" i="19"/>
  <c r="H411" i="19"/>
  <c r="G411" i="19"/>
  <c r="F411" i="19"/>
  <c r="E411" i="19"/>
  <c r="D411" i="19"/>
  <c r="C411" i="19"/>
  <c r="B411" i="19"/>
  <c r="A411" i="19"/>
  <c r="H410" i="19"/>
  <c r="G410" i="19"/>
  <c r="F410" i="19"/>
  <c r="E410" i="19"/>
  <c r="D410" i="19"/>
  <c r="C410" i="19"/>
  <c r="B410" i="19"/>
  <c r="A410" i="19"/>
  <c r="H409" i="19"/>
  <c r="G409" i="19"/>
  <c r="F409" i="19"/>
  <c r="E409" i="19"/>
  <c r="D409" i="19"/>
  <c r="C409" i="19"/>
  <c r="B409" i="19"/>
  <c r="A409" i="19"/>
  <c r="H408" i="19"/>
  <c r="G408" i="19"/>
  <c r="F408" i="19"/>
  <c r="E408" i="19"/>
  <c r="D408" i="19"/>
  <c r="C408" i="19"/>
  <c r="B408" i="19"/>
  <c r="A408" i="19"/>
  <c r="H407" i="19"/>
  <c r="G407" i="19"/>
  <c r="F407" i="19"/>
  <c r="E407" i="19"/>
  <c r="D407" i="19"/>
  <c r="C407" i="19"/>
  <c r="B407" i="19"/>
  <c r="A407" i="19"/>
  <c r="H406" i="19"/>
  <c r="G406" i="19"/>
  <c r="F406" i="19"/>
  <c r="E406" i="19"/>
  <c r="D406" i="19"/>
  <c r="C406" i="19"/>
  <c r="B406" i="19"/>
  <c r="A406" i="19"/>
  <c r="H405" i="19"/>
  <c r="G405" i="19"/>
  <c r="F405" i="19"/>
  <c r="E405" i="19"/>
  <c r="D405" i="19"/>
  <c r="C405" i="19"/>
  <c r="B405" i="19"/>
  <c r="A405" i="19"/>
  <c r="H404" i="19"/>
  <c r="G404" i="19"/>
  <c r="F404" i="19"/>
  <c r="E404" i="19"/>
  <c r="D404" i="19"/>
  <c r="C404" i="19"/>
  <c r="B404" i="19"/>
  <c r="A404" i="19"/>
  <c r="H403" i="19"/>
  <c r="G403" i="19"/>
  <c r="F403" i="19"/>
  <c r="E403" i="19"/>
  <c r="D403" i="19"/>
  <c r="C403" i="19"/>
  <c r="B403" i="19"/>
  <c r="A403" i="19"/>
  <c r="H402" i="19"/>
  <c r="G402" i="19"/>
  <c r="F402" i="19"/>
  <c r="E402" i="19"/>
  <c r="D402" i="19"/>
  <c r="C402" i="19"/>
  <c r="B402" i="19"/>
  <c r="A402" i="19"/>
  <c r="H401" i="19"/>
  <c r="G401" i="19"/>
  <c r="F401" i="19"/>
  <c r="E401" i="19"/>
  <c r="D401" i="19"/>
  <c r="C401" i="19"/>
  <c r="B401" i="19"/>
  <c r="A401" i="19"/>
  <c r="H400" i="19"/>
  <c r="G400" i="19"/>
  <c r="F400" i="19"/>
  <c r="E400" i="19"/>
  <c r="D400" i="19"/>
  <c r="C400" i="19"/>
  <c r="B400" i="19"/>
  <c r="A400" i="19"/>
  <c r="H399" i="19"/>
  <c r="G399" i="19"/>
  <c r="F399" i="19"/>
  <c r="E399" i="19"/>
  <c r="D399" i="19"/>
  <c r="C399" i="19"/>
  <c r="B399" i="19"/>
  <c r="A399" i="19"/>
  <c r="H398" i="19"/>
  <c r="G398" i="19"/>
  <c r="F398" i="19"/>
  <c r="E398" i="19"/>
  <c r="D398" i="19"/>
  <c r="C398" i="19"/>
  <c r="B398" i="19"/>
  <c r="A398" i="19"/>
  <c r="H397" i="19"/>
  <c r="G397" i="19"/>
  <c r="F397" i="19"/>
  <c r="E397" i="19"/>
  <c r="D397" i="19"/>
  <c r="C397" i="19"/>
  <c r="B397" i="19"/>
  <c r="A397" i="19"/>
  <c r="H396" i="19"/>
  <c r="G396" i="19"/>
  <c r="F396" i="19"/>
  <c r="E396" i="19"/>
  <c r="D396" i="19"/>
  <c r="C396" i="19"/>
  <c r="B396" i="19"/>
  <c r="A396" i="19"/>
  <c r="H395" i="19"/>
  <c r="G395" i="19"/>
  <c r="F395" i="19"/>
  <c r="E395" i="19"/>
  <c r="D395" i="19"/>
  <c r="C395" i="19"/>
  <c r="B395" i="19"/>
  <c r="A395" i="19"/>
  <c r="H394" i="19"/>
  <c r="G394" i="19"/>
  <c r="F394" i="19"/>
  <c r="E394" i="19"/>
  <c r="D394" i="19"/>
  <c r="C394" i="19"/>
  <c r="B394" i="19"/>
  <c r="A394" i="19"/>
  <c r="H393" i="19"/>
  <c r="G393" i="19"/>
  <c r="F393" i="19"/>
  <c r="E393" i="19"/>
  <c r="D393" i="19"/>
  <c r="C393" i="19"/>
  <c r="B393" i="19"/>
  <c r="A393" i="19"/>
  <c r="H392" i="19"/>
  <c r="G392" i="19"/>
  <c r="F392" i="19"/>
  <c r="E392" i="19"/>
  <c r="D392" i="19"/>
  <c r="C392" i="19"/>
  <c r="B392" i="19"/>
  <c r="A392" i="19"/>
  <c r="H391" i="19"/>
  <c r="G391" i="19"/>
  <c r="F391" i="19"/>
  <c r="E391" i="19"/>
  <c r="D391" i="19"/>
  <c r="C391" i="19"/>
  <c r="B391" i="19"/>
  <c r="A391" i="19"/>
  <c r="H390" i="19"/>
  <c r="G390" i="19"/>
  <c r="F390" i="19"/>
  <c r="E390" i="19"/>
  <c r="D390" i="19"/>
  <c r="C390" i="19"/>
  <c r="B390" i="19"/>
  <c r="A390" i="19"/>
  <c r="H389" i="19"/>
  <c r="G389" i="19"/>
  <c r="F389" i="19"/>
  <c r="E389" i="19"/>
  <c r="D389" i="19"/>
  <c r="C389" i="19"/>
  <c r="B389" i="19"/>
  <c r="A389" i="19"/>
  <c r="H388" i="19"/>
  <c r="G388" i="19"/>
  <c r="F388" i="19"/>
  <c r="E388" i="19"/>
  <c r="D388" i="19"/>
  <c r="C388" i="19"/>
  <c r="B388" i="19"/>
  <c r="A388" i="19"/>
  <c r="H387" i="19"/>
  <c r="G387" i="19"/>
  <c r="F387" i="19"/>
  <c r="E387" i="19"/>
  <c r="D387" i="19"/>
  <c r="C387" i="19"/>
  <c r="B387" i="19"/>
  <c r="A387" i="19"/>
  <c r="H386" i="19"/>
  <c r="G386" i="19"/>
  <c r="F386" i="19"/>
  <c r="E386" i="19"/>
  <c r="D386" i="19"/>
  <c r="C386" i="19"/>
  <c r="B386" i="19"/>
  <c r="A386" i="19"/>
  <c r="H385" i="19"/>
  <c r="G385" i="19"/>
  <c r="F385" i="19"/>
  <c r="E385" i="19"/>
  <c r="D385" i="19"/>
  <c r="C385" i="19"/>
  <c r="B385" i="19"/>
  <c r="A385" i="19"/>
  <c r="H384" i="19"/>
  <c r="G384" i="19"/>
  <c r="F384" i="19"/>
  <c r="E384" i="19"/>
  <c r="D384" i="19"/>
  <c r="C384" i="19"/>
  <c r="B384" i="19"/>
  <c r="A384" i="19"/>
  <c r="H383" i="19"/>
  <c r="G383" i="19"/>
  <c r="F383" i="19"/>
  <c r="E383" i="19"/>
  <c r="D383" i="19"/>
  <c r="C383" i="19"/>
  <c r="B383" i="19"/>
  <c r="A383" i="19"/>
  <c r="H382" i="19"/>
  <c r="G382" i="19"/>
  <c r="F382" i="19"/>
  <c r="E382" i="19"/>
  <c r="D382" i="19"/>
  <c r="C382" i="19"/>
  <c r="B382" i="19"/>
  <c r="A382" i="19"/>
  <c r="H381" i="19"/>
  <c r="G381" i="19"/>
  <c r="F381" i="19"/>
  <c r="E381" i="19"/>
  <c r="D381" i="19"/>
  <c r="C381" i="19"/>
  <c r="B381" i="19"/>
  <c r="A381" i="19"/>
  <c r="H380" i="19"/>
  <c r="G380" i="19"/>
  <c r="F380" i="19"/>
  <c r="E380" i="19"/>
  <c r="D380" i="19"/>
  <c r="C380" i="19"/>
  <c r="B380" i="19"/>
  <c r="A380" i="19"/>
  <c r="H379" i="19"/>
  <c r="G379" i="19"/>
  <c r="F379" i="19"/>
  <c r="E379" i="19"/>
  <c r="D379" i="19"/>
  <c r="C379" i="19"/>
  <c r="B379" i="19"/>
  <c r="A379" i="19"/>
  <c r="H378" i="19"/>
  <c r="G378" i="19"/>
  <c r="F378" i="19"/>
  <c r="E378" i="19"/>
  <c r="D378" i="19"/>
  <c r="C378" i="19"/>
  <c r="B378" i="19"/>
  <c r="A378" i="19"/>
  <c r="H377" i="19"/>
  <c r="G377" i="19"/>
  <c r="F377" i="19"/>
  <c r="E377" i="19"/>
  <c r="D377" i="19"/>
  <c r="C377" i="19"/>
  <c r="B377" i="19"/>
  <c r="A377" i="19"/>
  <c r="H376" i="19"/>
  <c r="G376" i="19"/>
  <c r="F376" i="19"/>
  <c r="E376" i="19"/>
  <c r="D376" i="19"/>
  <c r="C376" i="19"/>
  <c r="B376" i="19"/>
  <c r="A376" i="19"/>
  <c r="H375" i="19"/>
  <c r="G375" i="19"/>
  <c r="F375" i="19"/>
  <c r="E375" i="19"/>
  <c r="D375" i="19"/>
  <c r="C375" i="19"/>
  <c r="B375" i="19"/>
  <c r="A375" i="19"/>
  <c r="H374" i="19"/>
  <c r="G374" i="19"/>
  <c r="F374" i="19"/>
  <c r="E374" i="19"/>
  <c r="D374" i="19"/>
  <c r="C374" i="19"/>
  <c r="B374" i="19"/>
  <c r="A374" i="19"/>
  <c r="H373" i="19"/>
  <c r="G373" i="19"/>
  <c r="F373" i="19"/>
  <c r="E373" i="19"/>
  <c r="D373" i="19"/>
  <c r="C373" i="19"/>
  <c r="B373" i="19"/>
  <c r="A373" i="19"/>
  <c r="H372" i="19"/>
  <c r="G372" i="19"/>
  <c r="F372" i="19"/>
  <c r="E372" i="19"/>
  <c r="D372" i="19"/>
  <c r="C372" i="19"/>
  <c r="B372" i="19"/>
  <c r="A372" i="19"/>
  <c r="H371" i="19"/>
  <c r="G371" i="19"/>
  <c r="F371" i="19"/>
  <c r="E371" i="19"/>
  <c r="D371" i="19"/>
  <c r="C371" i="19"/>
  <c r="B371" i="19"/>
  <c r="A371" i="19"/>
  <c r="H370" i="19"/>
  <c r="G370" i="19"/>
  <c r="F370" i="19"/>
  <c r="E370" i="19"/>
  <c r="D370" i="19"/>
  <c r="C370" i="19"/>
  <c r="B370" i="19"/>
  <c r="A370" i="19"/>
  <c r="H369" i="19"/>
  <c r="G369" i="19"/>
  <c r="F369" i="19"/>
  <c r="E369" i="19"/>
  <c r="D369" i="19"/>
  <c r="C369" i="19"/>
  <c r="B369" i="19"/>
  <c r="A369" i="19"/>
  <c r="H368" i="19"/>
  <c r="G368" i="19"/>
  <c r="F368" i="19"/>
  <c r="E368" i="19"/>
  <c r="D368" i="19"/>
  <c r="C368" i="19"/>
  <c r="B368" i="19"/>
  <c r="A368" i="19"/>
  <c r="H367" i="19"/>
  <c r="G367" i="19"/>
  <c r="F367" i="19"/>
  <c r="E367" i="19"/>
  <c r="D367" i="19"/>
  <c r="C367" i="19"/>
  <c r="B367" i="19"/>
  <c r="A367" i="19"/>
  <c r="H366" i="19"/>
  <c r="G366" i="19"/>
  <c r="F366" i="19"/>
  <c r="E366" i="19"/>
  <c r="D366" i="19"/>
  <c r="C366" i="19"/>
  <c r="B366" i="19"/>
  <c r="A366" i="19"/>
  <c r="H365" i="19"/>
  <c r="G365" i="19"/>
  <c r="F365" i="19"/>
  <c r="E365" i="19"/>
  <c r="D365" i="19"/>
  <c r="C365" i="19"/>
  <c r="B365" i="19"/>
  <c r="A365" i="19"/>
  <c r="H364" i="19"/>
  <c r="G364" i="19"/>
  <c r="F364" i="19"/>
  <c r="E364" i="19"/>
  <c r="D364" i="19"/>
  <c r="C364" i="19"/>
  <c r="B364" i="19"/>
  <c r="A364" i="19"/>
  <c r="H363" i="19"/>
  <c r="G363" i="19"/>
  <c r="F363" i="19"/>
  <c r="E363" i="19"/>
  <c r="D363" i="19"/>
  <c r="C363" i="19"/>
  <c r="B363" i="19"/>
  <c r="A363" i="19"/>
  <c r="H362" i="19"/>
  <c r="G362" i="19"/>
  <c r="F362" i="19"/>
  <c r="E362" i="19"/>
  <c r="D362" i="19"/>
  <c r="C362" i="19"/>
  <c r="B362" i="19"/>
  <c r="A362" i="19"/>
  <c r="H361" i="19"/>
  <c r="G361" i="19"/>
  <c r="F361" i="19"/>
  <c r="E361" i="19"/>
  <c r="D361" i="19"/>
  <c r="C361" i="19"/>
  <c r="B361" i="19"/>
  <c r="A361" i="19"/>
  <c r="H360" i="19"/>
  <c r="G360" i="19"/>
  <c r="F360" i="19"/>
  <c r="E360" i="19"/>
  <c r="D360" i="19"/>
  <c r="C360" i="19"/>
  <c r="B360" i="19"/>
  <c r="A360" i="19"/>
  <c r="H359" i="19"/>
  <c r="G359" i="19"/>
  <c r="F359" i="19"/>
  <c r="E359" i="19"/>
  <c r="D359" i="19"/>
  <c r="C359" i="19"/>
  <c r="B359" i="19"/>
  <c r="A359" i="19"/>
  <c r="H358" i="19"/>
  <c r="G358" i="19"/>
  <c r="F358" i="19"/>
  <c r="E358" i="19"/>
  <c r="D358" i="19"/>
  <c r="C358" i="19"/>
  <c r="B358" i="19"/>
  <c r="A358" i="19"/>
  <c r="H357" i="19"/>
  <c r="G357" i="19"/>
  <c r="F357" i="19"/>
  <c r="E357" i="19"/>
  <c r="D357" i="19"/>
  <c r="C357" i="19"/>
  <c r="B357" i="19"/>
  <c r="A357" i="19"/>
  <c r="H356" i="19"/>
  <c r="G356" i="19"/>
  <c r="F356" i="19"/>
  <c r="E356" i="19"/>
  <c r="D356" i="19"/>
  <c r="C356" i="19"/>
  <c r="B356" i="19"/>
  <c r="A356" i="19"/>
  <c r="H355" i="19"/>
  <c r="G355" i="19"/>
  <c r="F355" i="19"/>
  <c r="E355" i="19"/>
  <c r="D355" i="19"/>
  <c r="C355" i="19"/>
  <c r="B355" i="19"/>
  <c r="A355" i="19"/>
  <c r="H354" i="19"/>
  <c r="G354" i="19"/>
  <c r="F354" i="19"/>
  <c r="E354" i="19"/>
  <c r="D354" i="19"/>
  <c r="C354" i="19"/>
  <c r="B354" i="19"/>
  <c r="A354" i="19"/>
  <c r="H353" i="19"/>
  <c r="G353" i="19"/>
  <c r="F353" i="19"/>
  <c r="E353" i="19"/>
  <c r="D353" i="19"/>
  <c r="C353" i="19"/>
  <c r="B353" i="19"/>
  <c r="A353" i="19"/>
  <c r="H352" i="19"/>
  <c r="G352" i="19"/>
  <c r="F352" i="19"/>
  <c r="E352" i="19"/>
  <c r="D352" i="19"/>
  <c r="C352" i="19"/>
  <c r="B352" i="19"/>
  <c r="A352" i="19"/>
  <c r="H351" i="19"/>
  <c r="G351" i="19"/>
  <c r="F351" i="19"/>
  <c r="E351" i="19"/>
  <c r="D351" i="19"/>
  <c r="C351" i="19"/>
  <c r="B351" i="19"/>
  <c r="A351" i="19"/>
  <c r="H350" i="19"/>
  <c r="G350" i="19"/>
  <c r="F350" i="19"/>
  <c r="E350" i="19"/>
  <c r="D350" i="19"/>
  <c r="C350" i="19"/>
  <c r="B350" i="19"/>
  <c r="A350" i="19"/>
  <c r="H349" i="19"/>
  <c r="G349" i="19"/>
  <c r="F349" i="19"/>
  <c r="E349" i="19"/>
  <c r="D349" i="19"/>
  <c r="C349" i="19"/>
  <c r="B349" i="19"/>
  <c r="A349" i="19"/>
  <c r="H348" i="19"/>
  <c r="G348" i="19"/>
  <c r="F348" i="19"/>
  <c r="E348" i="19"/>
  <c r="D348" i="19"/>
  <c r="C348" i="19"/>
  <c r="B348" i="19"/>
  <c r="A348" i="19"/>
  <c r="H347" i="19"/>
  <c r="G347" i="19"/>
  <c r="F347" i="19"/>
  <c r="E347" i="19"/>
  <c r="D347" i="19"/>
  <c r="C347" i="19"/>
  <c r="B347" i="19"/>
  <c r="A347" i="19"/>
  <c r="H346" i="19"/>
  <c r="G346" i="19"/>
  <c r="F346" i="19"/>
  <c r="E346" i="19"/>
  <c r="D346" i="19"/>
  <c r="C346" i="19"/>
  <c r="B346" i="19"/>
  <c r="A346" i="19"/>
  <c r="H345" i="19"/>
  <c r="G345" i="19"/>
  <c r="F345" i="19"/>
  <c r="E345" i="19"/>
  <c r="D345" i="19"/>
  <c r="C345" i="19"/>
  <c r="B345" i="19"/>
  <c r="A345" i="19"/>
  <c r="H344" i="19"/>
  <c r="G344" i="19"/>
  <c r="F344" i="19"/>
  <c r="E344" i="19"/>
  <c r="D344" i="19"/>
  <c r="C344" i="19"/>
  <c r="B344" i="19"/>
  <c r="A344" i="19"/>
  <c r="H343" i="19"/>
  <c r="G343" i="19"/>
  <c r="F343" i="19"/>
  <c r="E343" i="19"/>
  <c r="D343" i="19"/>
  <c r="C343" i="19"/>
  <c r="B343" i="19"/>
  <c r="A343" i="19"/>
  <c r="H342" i="19"/>
  <c r="G342" i="19"/>
  <c r="F342" i="19"/>
  <c r="E342" i="19"/>
  <c r="D342" i="19"/>
  <c r="C342" i="19"/>
  <c r="B342" i="19"/>
  <c r="A342" i="19"/>
  <c r="H341" i="19"/>
  <c r="G341" i="19"/>
  <c r="F341" i="19"/>
  <c r="E341" i="19"/>
  <c r="D341" i="19"/>
  <c r="C341" i="19"/>
  <c r="B341" i="19"/>
  <c r="A341" i="19"/>
  <c r="H340" i="19"/>
  <c r="G340" i="19"/>
  <c r="F340" i="19"/>
  <c r="E340" i="19"/>
  <c r="D340" i="19"/>
  <c r="C340" i="19"/>
  <c r="B340" i="19"/>
  <c r="A340" i="19"/>
  <c r="H339" i="19"/>
  <c r="G339" i="19"/>
  <c r="F339" i="19"/>
  <c r="E339" i="19"/>
  <c r="D339" i="19"/>
  <c r="C339" i="19"/>
  <c r="B339" i="19"/>
  <c r="A339" i="19"/>
  <c r="H338" i="19"/>
  <c r="G338" i="19"/>
  <c r="F338" i="19"/>
  <c r="E338" i="19"/>
  <c r="D338" i="19"/>
  <c r="C338" i="19"/>
  <c r="B338" i="19"/>
  <c r="A338" i="19"/>
  <c r="H337" i="19"/>
  <c r="G337" i="19"/>
  <c r="F337" i="19"/>
  <c r="E337" i="19"/>
  <c r="D337" i="19"/>
  <c r="C337" i="19"/>
  <c r="B337" i="19"/>
  <c r="A337" i="19"/>
  <c r="H336" i="19"/>
  <c r="G336" i="19"/>
  <c r="F336" i="19"/>
  <c r="E336" i="19"/>
  <c r="D336" i="19"/>
  <c r="C336" i="19"/>
  <c r="B336" i="19"/>
  <c r="A336" i="19"/>
  <c r="H335" i="19"/>
  <c r="G335" i="19"/>
  <c r="F335" i="19"/>
  <c r="E335" i="19"/>
  <c r="D335" i="19"/>
  <c r="C335" i="19"/>
  <c r="B335" i="19"/>
  <c r="A335" i="19"/>
  <c r="H334" i="19"/>
  <c r="G334" i="19"/>
  <c r="F334" i="19"/>
  <c r="E334" i="19"/>
  <c r="D334" i="19"/>
  <c r="C334" i="19"/>
  <c r="B334" i="19"/>
  <c r="A334" i="19"/>
  <c r="H333" i="19"/>
  <c r="G333" i="19"/>
  <c r="F333" i="19"/>
  <c r="E333" i="19"/>
  <c r="D333" i="19"/>
  <c r="C333" i="19"/>
  <c r="B333" i="19"/>
  <c r="A333" i="19"/>
  <c r="H332" i="19"/>
  <c r="G332" i="19"/>
  <c r="F332" i="19"/>
  <c r="E332" i="19"/>
  <c r="D332" i="19"/>
  <c r="C332" i="19"/>
  <c r="B332" i="19"/>
  <c r="A332" i="19"/>
  <c r="H331" i="19"/>
  <c r="G331" i="19"/>
  <c r="F331" i="19"/>
  <c r="E331" i="19"/>
  <c r="D331" i="19"/>
  <c r="C331" i="19"/>
  <c r="B331" i="19"/>
  <c r="A331" i="19"/>
  <c r="H330" i="19"/>
  <c r="G330" i="19"/>
  <c r="F330" i="19"/>
  <c r="E330" i="19"/>
  <c r="D330" i="19"/>
  <c r="C330" i="19"/>
  <c r="B330" i="19"/>
  <c r="A330" i="19"/>
  <c r="H329" i="19"/>
  <c r="G329" i="19"/>
  <c r="F329" i="19"/>
  <c r="E329" i="19"/>
  <c r="D329" i="19"/>
  <c r="C329" i="19"/>
  <c r="B329" i="19"/>
  <c r="A329" i="19"/>
  <c r="H328" i="19"/>
  <c r="G328" i="19"/>
  <c r="F328" i="19"/>
  <c r="E328" i="19"/>
  <c r="D328" i="19"/>
  <c r="C328" i="19"/>
  <c r="B328" i="19"/>
  <c r="A328" i="19"/>
  <c r="H327" i="19"/>
  <c r="G327" i="19"/>
  <c r="F327" i="19"/>
  <c r="E327" i="19"/>
  <c r="D327" i="19"/>
  <c r="C327" i="19"/>
  <c r="B327" i="19"/>
  <c r="A327" i="19"/>
  <c r="H326" i="19"/>
  <c r="G326" i="19"/>
  <c r="F326" i="19"/>
  <c r="E326" i="19"/>
  <c r="D326" i="19"/>
  <c r="C326" i="19"/>
  <c r="B326" i="19"/>
  <c r="A326" i="19"/>
  <c r="H325" i="19"/>
  <c r="G325" i="19"/>
  <c r="F325" i="19"/>
  <c r="E325" i="19"/>
  <c r="D325" i="19"/>
  <c r="C325" i="19"/>
  <c r="B325" i="19"/>
  <c r="A325" i="19"/>
  <c r="H324" i="19"/>
  <c r="G324" i="19"/>
  <c r="F324" i="19"/>
  <c r="E324" i="19"/>
  <c r="D324" i="19"/>
  <c r="C324" i="19"/>
  <c r="B324" i="19"/>
  <c r="A324" i="19"/>
  <c r="H323" i="19"/>
  <c r="G323" i="19"/>
  <c r="F323" i="19"/>
  <c r="E323" i="19"/>
  <c r="D323" i="19"/>
  <c r="C323" i="19"/>
  <c r="B323" i="19"/>
  <c r="A323" i="19"/>
  <c r="H322" i="19"/>
  <c r="G322" i="19"/>
  <c r="F322" i="19"/>
  <c r="E322" i="19"/>
  <c r="D322" i="19"/>
  <c r="C322" i="19"/>
  <c r="B322" i="19"/>
  <c r="A322" i="19"/>
  <c r="H321" i="19"/>
  <c r="G321" i="19"/>
  <c r="F321" i="19"/>
  <c r="E321" i="19"/>
  <c r="D321" i="19"/>
  <c r="C321" i="19"/>
  <c r="B321" i="19"/>
  <c r="A321" i="19"/>
  <c r="H320" i="19"/>
  <c r="G320" i="19"/>
  <c r="F320" i="19"/>
  <c r="E320" i="19"/>
  <c r="D320" i="19"/>
  <c r="C320" i="19"/>
  <c r="B320" i="19"/>
  <c r="A320" i="19"/>
  <c r="H319" i="19"/>
  <c r="G319" i="19"/>
  <c r="F319" i="19"/>
  <c r="E319" i="19"/>
  <c r="D319" i="19"/>
  <c r="C319" i="19"/>
  <c r="B319" i="19"/>
  <c r="A319" i="19"/>
  <c r="H318" i="19"/>
  <c r="G318" i="19"/>
  <c r="F318" i="19"/>
  <c r="E318" i="19"/>
  <c r="D318" i="19"/>
  <c r="C318" i="19"/>
  <c r="B318" i="19"/>
  <c r="A318" i="19"/>
  <c r="H317" i="19"/>
  <c r="G317" i="19"/>
  <c r="F317" i="19"/>
  <c r="E317" i="19"/>
  <c r="D317" i="19"/>
  <c r="C317" i="19"/>
  <c r="B317" i="19"/>
  <c r="A317" i="19"/>
  <c r="H316" i="19"/>
  <c r="G316" i="19"/>
  <c r="F316" i="19"/>
  <c r="E316" i="19"/>
  <c r="D316" i="19"/>
  <c r="C316" i="19"/>
  <c r="B316" i="19"/>
  <c r="A316" i="19"/>
  <c r="H315" i="19"/>
  <c r="G315" i="19"/>
  <c r="F315" i="19"/>
  <c r="E315" i="19"/>
  <c r="D315" i="19"/>
  <c r="C315" i="19"/>
  <c r="B315" i="19"/>
  <c r="A315" i="19"/>
  <c r="H314" i="19"/>
  <c r="G314" i="19"/>
  <c r="F314" i="19"/>
  <c r="E314" i="19"/>
  <c r="D314" i="19"/>
  <c r="C314" i="19"/>
  <c r="B314" i="19"/>
  <c r="A314" i="19"/>
  <c r="H313" i="19"/>
  <c r="G313" i="19"/>
  <c r="F313" i="19"/>
  <c r="E313" i="19"/>
  <c r="D313" i="19"/>
  <c r="C313" i="19"/>
  <c r="B313" i="19"/>
  <c r="A313" i="19"/>
  <c r="H312" i="19"/>
  <c r="G312" i="19"/>
  <c r="F312" i="19"/>
  <c r="E312" i="19"/>
  <c r="D312" i="19"/>
  <c r="C312" i="19"/>
  <c r="B312" i="19"/>
  <c r="A312" i="19"/>
  <c r="H311" i="19"/>
  <c r="G311" i="19"/>
  <c r="F311" i="19"/>
  <c r="E311" i="19"/>
  <c r="D311" i="19"/>
  <c r="C311" i="19"/>
  <c r="B311" i="19"/>
  <c r="A311" i="19"/>
  <c r="H310" i="19"/>
  <c r="G310" i="19"/>
  <c r="F310" i="19"/>
  <c r="E310" i="19"/>
  <c r="D310" i="19"/>
  <c r="C310" i="19"/>
  <c r="B310" i="19"/>
  <c r="A310" i="19"/>
  <c r="H309" i="19"/>
  <c r="G309" i="19"/>
  <c r="F309" i="19"/>
  <c r="E309" i="19"/>
  <c r="D309" i="19"/>
  <c r="C309" i="19"/>
  <c r="B309" i="19"/>
  <c r="A309" i="19"/>
  <c r="H308" i="19"/>
  <c r="G308" i="19"/>
  <c r="F308" i="19"/>
  <c r="E308" i="19"/>
  <c r="D308" i="19"/>
  <c r="C308" i="19"/>
  <c r="B308" i="19"/>
  <c r="A308" i="19"/>
  <c r="H307" i="19"/>
  <c r="G307" i="19"/>
  <c r="F307" i="19"/>
  <c r="E307" i="19"/>
  <c r="D307" i="19"/>
  <c r="C307" i="19"/>
  <c r="B307" i="19"/>
  <c r="A307" i="19"/>
  <c r="H306" i="19"/>
  <c r="G306" i="19"/>
  <c r="F306" i="19"/>
  <c r="E306" i="19"/>
  <c r="D306" i="19"/>
  <c r="C306" i="19"/>
  <c r="B306" i="19"/>
  <c r="A306" i="19"/>
  <c r="H305" i="19"/>
  <c r="G305" i="19"/>
  <c r="F305" i="19"/>
  <c r="E305" i="19"/>
  <c r="D305" i="19"/>
  <c r="C305" i="19"/>
  <c r="B305" i="19"/>
  <c r="A305" i="19"/>
  <c r="H304" i="19"/>
  <c r="G304" i="19"/>
  <c r="F304" i="19"/>
  <c r="E304" i="19"/>
  <c r="D304" i="19"/>
  <c r="C304" i="19"/>
  <c r="B304" i="19"/>
  <c r="A304" i="19"/>
  <c r="H303" i="19"/>
  <c r="G303" i="19"/>
  <c r="F303" i="19"/>
  <c r="E303" i="19"/>
  <c r="D303" i="19"/>
  <c r="C303" i="19"/>
  <c r="B303" i="19"/>
  <c r="A303" i="19"/>
  <c r="H302" i="19"/>
  <c r="G302" i="19"/>
  <c r="F302" i="19"/>
  <c r="E302" i="19"/>
  <c r="D302" i="19"/>
  <c r="C302" i="19"/>
  <c r="B302" i="19"/>
  <c r="A302" i="19"/>
  <c r="H301" i="19"/>
  <c r="G301" i="19"/>
  <c r="F301" i="19"/>
  <c r="E301" i="19"/>
  <c r="D301" i="19"/>
  <c r="C301" i="19"/>
  <c r="B301" i="19"/>
  <c r="A301" i="19"/>
  <c r="H300" i="19"/>
  <c r="G300" i="19"/>
  <c r="F300" i="19"/>
  <c r="E300" i="19"/>
  <c r="D300" i="19"/>
  <c r="C300" i="19"/>
  <c r="B300" i="19"/>
  <c r="A300" i="19"/>
  <c r="H299" i="19"/>
  <c r="G299" i="19"/>
  <c r="F299" i="19"/>
  <c r="E299" i="19"/>
  <c r="D299" i="19"/>
  <c r="C299" i="19"/>
  <c r="B299" i="19"/>
  <c r="A299" i="19"/>
  <c r="H298" i="19"/>
  <c r="G298" i="19"/>
  <c r="F298" i="19"/>
  <c r="E298" i="19"/>
  <c r="D298" i="19"/>
  <c r="C298" i="19"/>
  <c r="B298" i="19"/>
  <c r="A298" i="19"/>
  <c r="H297" i="19"/>
  <c r="G297" i="19"/>
  <c r="F297" i="19"/>
  <c r="E297" i="19"/>
  <c r="D297" i="19"/>
  <c r="C297" i="19"/>
  <c r="B297" i="19"/>
  <c r="A297" i="19"/>
  <c r="H296" i="19"/>
  <c r="G296" i="19"/>
  <c r="F296" i="19"/>
  <c r="E296" i="19"/>
  <c r="D296" i="19"/>
  <c r="C296" i="19"/>
  <c r="B296" i="19"/>
  <c r="A296" i="19"/>
  <c r="H295" i="19"/>
  <c r="G295" i="19"/>
  <c r="F295" i="19"/>
  <c r="E295" i="19"/>
  <c r="D295" i="19"/>
  <c r="C295" i="19"/>
  <c r="B295" i="19"/>
  <c r="A295" i="19"/>
  <c r="H294" i="19"/>
  <c r="G294" i="19"/>
  <c r="F294" i="19"/>
  <c r="E294" i="19"/>
  <c r="D294" i="19"/>
  <c r="C294" i="19"/>
  <c r="B294" i="19"/>
  <c r="A294" i="19"/>
  <c r="H293" i="19"/>
  <c r="G293" i="19"/>
  <c r="F293" i="19"/>
  <c r="E293" i="19"/>
  <c r="D293" i="19"/>
  <c r="C293" i="19"/>
  <c r="B293" i="19"/>
  <c r="A293" i="19"/>
  <c r="H292" i="19"/>
  <c r="G292" i="19"/>
  <c r="F292" i="19"/>
  <c r="E292" i="19"/>
  <c r="D292" i="19"/>
  <c r="C292" i="19"/>
  <c r="B292" i="19"/>
  <c r="A292" i="19"/>
  <c r="H291" i="19"/>
  <c r="G291" i="19"/>
  <c r="F291" i="19"/>
  <c r="E291" i="19"/>
  <c r="D291" i="19"/>
  <c r="C291" i="19"/>
  <c r="B291" i="19"/>
  <c r="A291" i="19"/>
  <c r="H290" i="19"/>
  <c r="G290" i="19"/>
  <c r="F290" i="19"/>
  <c r="E290" i="19"/>
  <c r="D290" i="19"/>
  <c r="C290" i="19"/>
  <c r="B290" i="19"/>
  <c r="A290" i="19"/>
  <c r="H289" i="19"/>
  <c r="G289" i="19"/>
  <c r="F289" i="19"/>
  <c r="E289" i="19"/>
  <c r="D289" i="19"/>
  <c r="C289" i="19"/>
  <c r="B289" i="19"/>
  <c r="A289" i="19"/>
  <c r="H288" i="19"/>
  <c r="G288" i="19"/>
  <c r="F288" i="19"/>
  <c r="E288" i="19"/>
  <c r="D288" i="19"/>
  <c r="C288" i="19"/>
  <c r="B288" i="19"/>
  <c r="A288" i="19"/>
  <c r="H287" i="19"/>
  <c r="G287" i="19"/>
  <c r="F287" i="19"/>
  <c r="E287" i="19"/>
  <c r="D287" i="19"/>
  <c r="C287" i="19"/>
  <c r="B287" i="19"/>
  <c r="A287" i="19"/>
  <c r="H286" i="19"/>
  <c r="G286" i="19"/>
  <c r="F286" i="19"/>
  <c r="E286" i="19"/>
  <c r="D286" i="19"/>
  <c r="C286" i="19"/>
  <c r="B286" i="19"/>
  <c r="A286" i="19"/>
  <c r="H285" i="19"/>
  <c r="G285" i="19"/>
  <c r="F285" i="19"/>
  <c r="E285" i="19"/>
  <c r="D285" i="19"/>
  <c r="C285" i="19"/>
  <c r="B285" i="19"/>
  <c r="A285" i="19"/>
  <c r="H284" i="19"/>
  <c r="G284" i="19"/>
  <c r="F284" i="19"/>
  <c r="E284" i="19"/>
  <c r="D284" i="19"/>
  <c r="C284" i="19"/>
  <c r="B284" i="19"/>
  <c r="A284" i="19"/>
  <c r="H283" i="19"/>
  <c r="G283" i="19"/>
  <c r="F283" i="19"/>
  <c r="E283" i="19"/>
  <c r="D283" i="19"/>
  <c r="C283" i="19"/>
  <c r="B283" i="19"/>
  <c r="A283" i="19"/>
  <c r="H282" i="19"/>
  <c r="G282" i="19"/>
  <c r="F282" i="19"/>
  <c r="E282" i="19"/>
  <c r="D282" i="19"/>
  <c r="C282" i="19"/>
  <c r="B282" i="19"/>
  <c r="A282" i="19"/>
  <c r="H281" i="19"/>
  <c r="G281" i="19"/>
  <c r="F281" i="19"/>
  <c r="E281" i="19"/>
  <c r="D281" i="19"/>
  <c r="C281" i="19"/>
  <c r="B281" i="19"/>
  <c r="A281" i="19"/>
  <c r="H280" i="19"/>
  <c r="G280" i="19"/>
  <c r="F280" i="19"/>
  <c r="E280" i="19"/>
  <c r="D280" i="19"/>
  <c r="C280" i="19"/>
  <c r="B280" i="19"/>
  <c r="A280" i="19"/>
  <c r="H279" i="19"/>
  <c r="G279" i="19"/>
  <c r="F279" i="19"/>
  <c r="E279" i="19"/>
  <c r="D279" i="19"/>
  <c r="C279" i="19"/>
  <c r="B279" i="19"/>
  <c r="A279" i="19"/>
  <c r="H278" i="19"/>
  <c r="G278" i="19"/>
  <c r="F278" i="19"/>
  <c r="E278" i="19"/>
  <c r="D278" i="19"/>
  <c r="C278" i="19"/>
  <c r="B278" i="19"/>
  <c r="A278" i="19"/>
  <c r="H277" i="19"/>
  <c r="G277" i="19"/>
  <c r="F277" i="19"/>
  <c r="E277" i="19"/>
  <c r="D277" i="19"/>
  <c r="C277" i="19"/>
  <c r="B277" i="19"/>
  <c r="A277" i="19"/>
  <c r="H276" i="19"/>
  <c r="G276" i="19"/>
  <c r="F276" i="19"/>
  <c r="E276" i="19"/>
  <c r="D276" i="19"/>
  <c r="C276" i="19"/>
  <c r="B276" i="19"/>
  <c r="A276" i="19"/>
  <c r="H275" i="19"/>
  <c r="G275" i="19"/>
  <c r="F275" i="19"/>
  <c r="E275" i="19"/>
  <c r="D275" i="19"/>
  <c r="C275" i="19"/>
  <c r="B275" i="19"/>
  <c r="A275" i="19"/>
  <c r="H274" i="19"/>
  <c r="G274" i="19"/>
  <c r="F274" i="19"/>
  <c r="E274" i="19"/>
  <c r="D274" i="19"/>
  <c r="C274" i="19"/>
  <c r="B274" i="19"/>
  <c r="A274" i="19"/>
  <c r="H273" i="19"/>
  <c r="G273" i="19"/>
  <c r="F273" i="19"/>
  <c r="E273" i="19"/>
  <c r="D273" i="19"/>
  <c r="C273" i="19"/>
  <c r="B273" i="19"/>
  <c r="A273" i="19"/>
  <c r="H272" i="19"/>
  <c r="G272" i="19"/>
  <c r="F272" i="19"/>
  <c r="E272" i="19"/>
  <c r="D272" i="19"/>
  <c r="C272" i="19"/>
  <c r="B272" i="19"/>
  <c r="A272" i="19"/>
  <c r="H271" i="19"/>
  <c r="G271" i="19"/>
  <c r="F271" i="19"/>
  <c r="E271" i="19"/>
  <c r="D271" i="19"/>
  <c r="C271" i="19"/>
  <c r="B271" i="19"/>
  <c r="A271" i="19"/>
  <c r="H270" i="19"/>
  <c r="G270" i="19"/>
  <c r="F270" i="19"/>
  <c r="E270" i="19"/>
  <c r="D270" i="19"/>
  <c r="C270" i="19"/>
  <c r="B270" i="19"/>
  <c r="A270" i="19"/>
  <c r="H269" i="19"/>
  <c r="G269" i="19"/>
  <c r="F269" i="19"/>
  <c r="E269" i="19"/>
  <c r="D269" i="19"/>
  <c r="C269" i="19"/>
  <c r="B269" i="19"/>
  <c r="A269" i="19"/>
  <c r="H268" i="19"/>
  <c r="G268" i="19"/>
  <c r="F268" i="19"/>
  <c r="E268" i="19"/>
  <c r="D268" i="19"/>
  <c r="C268" i="19"/>
  <c r="B268" i="19"/>
  <c r="A268" i="19"/>
  <c r="H267" i="19"/>
  <c r="G267" i="19"/>
  <c r="F267" i="19"/>
  <c r="E267" i="19"/>
  <c r="D267" i="19"/>
  <c r="C267" i="19"/>
  <c r="B267" i="19"/>
  <c r="A267" i="19"/>
  <c r="H266" i="19"/>
  <c r="G266" i="19"/>
  <c r="F266" i="19"/>
  <c r="E266" i="19"/>
  <c r="D266" i="19"/>
  <c r="C266" i="19"/>
  <c r="B266" i="19"/>
  <c r="A266" i="19"/>
  <c r="H265" i="19"/>
  <c r="G265" i="19"/>
  <c r="F265" i="19"/>
  <c r="E265" i="19"/>
  <c r="D265" i="19"/>
  <c r="C265" i="19"/>
  <c r="B265" i="19"/>
  <c r="A265" i="19"/>
  <c r="H264" i="19"/>
  <c r="G264" i="19"/>
  <c r="F264" i="19"/>
  <c r="E264" i="19"/>
  <c r="D264" i="19"/>
  <c r="C264" i="19"/>
  <c r="B264" i="19"/>
  <c r="A264" i="19"/>
  <c r="H263" i="19"/>
  <c r="G263" i="19"/>
  <c r="F263" i="19"/>
  <c r="E263" i="19"/>
  <c r="D263" i="19"/>
  <c r="C263" i="19"/>
  <c r="B263" i="19"/>
  <c r="A263" i="19"/>
  <c r="H262" i="19"/>
  <c r="G262" i="19"/>
  <c r="F262" i="19"/>
  <c r="E262" i="19"/>
  <c r="D262" i="19"/>
  <c r="C262" i="19"/>
  <c r="B262" i="19"/>
  <c r="A262" i="19"/>
  <c r="H261" i="19"/>
  <c r="G261" i="19"/>
  <c r="F261" i="19"/>
  <c r="E261" i="19"/>
  <c r="D261" i="19"/>
  <c r="C261" i="19"/>
  <c r="B261" i="19"/>
  <c r="A261" i="19"/>
  <c r="H260" i="19"/>
  <c r="G260" i="19"/>
  <c r="F260" i="19"/>
  <c r="E260" i="19"/>
  <c r="D260" i="19"/>
  <c r="C260" i="19"/>
  <c r="B260" i="19"/>
  <c r="A260" i="19"/>
  <c r="H259" i="19"/>
  <c r="G259" i="19"/>
  <c r="F259" i="19"/>
  <c r="E259" i="19"/>
  <c r="D259" i="19"/>
  <c r="C259" i="19"/>
  <c r="B259" i="19"/>
  <c r="A259" i="19"/>
  <c r="H258" i="19"/>
  <c r="G258" i="19"/>
  <c r="F258" i="19"/>
  <c r="E258" i="19"/>
  <c r="D258" i="19"/>
  <c r="C258" i="19"/>
  <c r="B258" i="19"/>
  <c r="A258" i="19"/>
  <c r="H257" i="19"/>
  <c r="G257" i="19"/>
  <c r="F257" i="19"/>
  <c r="E257" i="19"/>
  <c r="D257" i="19"/>
  <c r="C257" i="19"/>
  <c r="B257" i="19"/>
  <c r="A257" i="19"/>
  <c r="H256" i="19"/>
  <c r="G256" i="19"/>
  <c r="F256" i="19"/>
  <c r="E256" i="19"/>
  <c r="D256" i="19"/>
  <c r="C256" i="19"/>
  <c r="B256" i="19"/>
  <c r="A256" i="19"/>
  <c r="H255" i="19"/>
  <c r="G255" i="19"/>
  <c r="F255" i="19"/>
  <c r="E255" i="19"/>
  <c r="D255" i="19"/>
  <c r="C255" i="19"/>
  <c r="B255" i="19"/>
  <c r="A255" i="19"/>
  <c r="H254" i="19"/>
  <c r="G254" i="19"/>
  <c r="F254" i="19"/>
  <c r="E254" i="19"/>
  <c r="D254" i="19"/>
  <c r="C254" i="19"/>
  <c r="B254" i="19"/>
  <c r="A254" i="19"/>
  <c r="H253" i="19"/>
  <c r="G253" i="19"/>
  <c r="F253" i="19"/>
  <c r="E253" i="19"/>
  <c r="D253" i="19"/>
  <c r="C253" i="19"/>
  <c r="B253" i="19"/>
  <c r="A253" i="19"/>
  <c r="H252" i="19"/>
  <c r="G252" i="19"/>
  <c r="F252" i="19"/>
  <c r="E252" i="19"/>
  <c r="D252" i="19"/>
  <c r="C252" i="19"/>
  <c r="B252" i="19"/>
  <c r="A252" i="19"/>
  <c r="H251" i="19"/>
  <c r="G251" i="19"/>
  <c r="F251" i="19"/>
  <c r="E251" i="19"/>
  <c r="D251" i="19"/>
  <c r="C251" i="19"/>
  <c r="B251" i="19"/>
  <c r="A251" i="19"/>
  <c r="H250" i="19"/>
  <c r="G250" i="19"/>
  <c r="F250" i="19"/>
  <c r="E250" i="19"/>
  <c r="D250" i="19"/>
  <c r="C250" i="19"/>
  <c r="B250" i="19"/>
  <c r="A250" i="19"/>
  <c r="H249" i="19"/>
  <c r="G249" i="19"/>
  <c r="F249" i="19"/>
  <c r="E249" i="19"/>
  <c r="D249" i="19"/>
  <c r="C249" i="19"/>
  <c r="B249" i="19"/>
  <c r="A249" i="19"/>
  <c r="H248" i="19"/>
  <c r="G248" i="19"/>
  <c r="F248" i="19"/>
  <c r="E248" i="19"/>
  <c r="D248" i="19"/>
  <c r="C248" i="19"/>
  <c r="B248" i="19"/>
  <c r="A248" i="19"/>
  <c r="H247" i="19"/>
  <c r="G247" i="19"/>
  <c r="F247" i="19"/>
  <c r="E247" i="19"/>
  <c r="D247" i="19"/>
  <c r="C247" i="19"/>
  <c r="B247" i="19"/>
  <c r="A247" i="19"/>
  <c r="H246" i="19"/>
  <c r="G246" i="19"/>
  <c r="F246" i="19"/>
  <c r="E246" i="19"/>
  <c r="D246" i="19"/>
  <c r="C246" i="19"/>
  <c r="B246" i="19"/>
  <c r="A246" i="19"/>
  <c r="H245" i="19"/>
  <c r="G245" i="19"/>
  <c r="F245" i="19"/>
  <c r="E245" i="19"/>
  <c r="D245" i="19"/>
  <c r="C245" i="19"/>
  <c r="B245" i="19"/>
  <c r="A245" i="19"/>
  <c r="H244" i="19"/>
  <c r="G244" i="19"/>
  <c r="F244" i="19"/>
  <c r="E244" i="19"/>
  <c r="D244" i="19"/>
  <c r="C244" i="19"/>
  <c r="B244" i="19"/>
  <c r="A244" i="19"/>
  <c r="H243" i="19"/>
  <c r="G243" i="19"/>
  <c r="F243" i="19"/>
  <c r="E243" i="19"/>
  <c r="D243" i="19"/>
  <c r="C243" i="19"/>
  <c r="B243" i="19"/>
  <c r="A243" i="19"/>
  <c r="H242" i="19"/>
  <c r="G242" i="19"/>
  <c r="F242" i="19"/>
  <c r="E242" i="19"/>
  <c r="D242" i="19"/>
  <c r="C242" i="19"/>
  <c r="B242" i="19"/>
  <c r="A242" i="19"/>
  <c r="H241" i="19"/>
  <c r="G241" i="19"/>
  <c r="F241" i="19"/>
  <c r="E241" i="19"/>
  <c r="D241" i="19"/>
  <c r="C241" i="19"/>
  <c r="B241" i="19"/>
  <c r="A241" i="19"/>
  <c r="H240" i="19"/>
  <c r="G240" i="19"/>
  <c r="F240" i="19"/>
  <c r="E240" i="19"/>
  <c r="D240" i="19"/>
  <c r="C240" i="19"/>
  <c r="B240" i="19"/>
  <c r="A240" i="19"/>
  <c r="H239" i="19"/>
  <c r="G239" i="19"/>
  <c r="F239" i="19"/>
  <c r="E239" i="19"/>
  <c r="D239" i="19"/>
  <c r="C239" i="19"/>
  <c r="B239" i="19"/>
  <c r="A239" i="19"/>
  <c r="H238" i="19"/>
  <c r="G238" i="19"/>
  <c r="F238" i="19"/>
  <c r="E238" i="19"/>
  <c r="D238" i="19"/>
  <c r="C238" i="19"/>
  <c r="B238" i="19"/>
  <c r="A238" i="19"/>
  <c r="H237" i="19"/>
  <c r="G237" i="19"/>
  <c r="F237" i="19"/>
  <c r="E237" i="19"/>
  <c r="D237" i="19"/>
  <c r="C237" i="19"/>
  <c r="B237" i="19"/>
  <c r="A237" i="19"/>
  <c r="H236" i="19"/>
  <c r="G236" i="19"/>
  <c r="F236" i="19"/>
  <c r="E236" i="19"/>
  <c r="D236" i="19"/>
  <c r="C236" i="19"/>
  <c r="B236" i="19"/>
  <c r="A236" i="19"/>
  <c r="H235" i="19"/>
  <c r="G235" i="19"/>
  <c r="F235" i="19"/>
  <c r="E235" i="19"/>
  <c r="D235" i="19"/>
  <c r="C235" i="19"/>
  <c r="B235" i="19"/>
  <c r="A235" i="19"/>
  <c r="H234" i="19"/>
  <c r="G234" i="19"/>
  <c r="F234" i="19"/>
  <c r="E234" i="19"/>
  <c r="D234" i="19"/>
  <c r="C234" i="19"/>
  <c r="B234" i="19"/>
  <c r="A234" i="19"/>
  <c r="H233" i="19"/>
  <c r="G233" i="19"/>
  <c r="F233" i="19"/>
  <c r="E233" i="19"/>
  <c r="D233" i="19"/>
  <c r="C233" i="19"/>
  <c r="B233" i="19"/>
  <c r="A233" i="19"/>
  <c r="H232" i="19"/>
  <c r="G232" i="19"/>
  <c r="F232" i="19"/>
  <c r="E232" i="19"/>
  <c r="D232" i="19"/>
  <c r="C232" i="19"/>
  <c r="B232" i="19"/>
  <c r="A232" i="19"/>
  <c r="H231" i="19"/>
  <c r="G231" i="19"/>
  <c r="F231" i="19"/>
  <c r="E231" i="19"/>
  <c r="D231" i="19"/>
  <c r="C231" i="19"/>
  <c r="B231" i="19"/>
  <c r="A231" i="19"/>
  <c r="H230" i="19"/>
  <c r="G230" i="19"/>
  <c r="F230" i="19"/>
  <c r="E230" i="19"/>
  <c r="D230" i="19"/>
  <c r="C230" i="19"/>
  <c r="B230" i="19"/>
  <c r="A230" i="19"/>
  <c r="H229" i="19"/>
  <c r="G229" i="19"/>
  <c r="F229" i="19"/>
  <c r="E229" i="19"/>
  <c r="D229" i="19"/>
  <c r="C229" i="19"/>
  <c r="B229" i="19"/>
  <c r="A229" i="19"/>
  <c r="H228" i="19"/>
  <c r="G228" i="19"/>
  <c r="F228" i="19"/>
  <c r="E228" i="19"/>
  <c r="D228" i="19"/>
  <c r="C228" i="19"/>
  <c r="B228" i="19"/>
  <c r="A228" i="19"/>
  <c r="H227" i="19"/>
  <c r="G227" i="19"/>
  <c r="F227" i="19"/>
  <c r="E227" i="19"/>
  <c r="D227" i="19"/>
  <c r="C227" i="19"/>
  <c r="B227" i="19"/>
  <c r="A227" i="19"/>
  <c r="H226" i="19"/>
  <c r="G226" i="19"/>
  <c r="F226" i="19"/>
  <c r="E226" i="19"/>
  <c r="D226" i="19"/>
  <c r="C226" i="19"/>
  <c r="B226" i="19"/>
  <c r="A226" i="19"/>
  <c r="H225" i="19"/>
  <c r="G225" i="19"/>
  <c r="F225" i="19"/>
  <c r="E225" i="19"/>
  <c r="D225" i="19"/>
  <c r="C225" i="19"/>
  <c r="B225" i="19"/>
  <c r="A225" i="19"/>
  <c r="H224" i="19"/>
  <c r="G224" i="19"/>
  <c r="F224" i="19"/>
  <c r="E224" i="19"/>
  <c r="D224" i="19"/>
  <c r="C224" i="19"/>
  <c r="B224" i="19"/>
  <c r="A224" i="19"/>
  <c r="H223" i="19"/>
  <c r="G223" i="19"/>
  <c r="F223" i="19"/>
  <c r="E223" i="19"/>
  <c r="D223" i="19"/>
  <c r="C223" i="19"/>
  <c r="B223" i="19"/>
  <c r="A223" i="19"/>
  <c r="H222" i="19"/>
  <c r="G222" i="19"/>
  <c r="F222" i="19"/>
  <c r="E222" i="19"/>
  <c r="D222" i="19"/>
  <c r="C222" i="19"/>
  <c r="B222" i="19"/>
  <c r="A222" i="19"/>
  <c r="H221" i="19"/>
  <c r="G221" i="19"/>
  <c r="F221" i="19"/>
  <c r="E221" i="19"/>
  <c r="D221" i="19"/>
  <c r="C221" i="19"/>
  <c r="B221" i="19"/>
  <c r="A221" i="19"/>
  <c r="H220" i="19"/>
  <c r="G220" i="19"/>
  <c r="F220" i="19"/>
  <c r="E220" i="19"/>
  <c r="D220" i="19"/>
  <c r="C220" i="19"/>
  <c r="B220" i="19"/>
  <c r="A220" i="19"/>
  <c r="H219" i="19"/>
  <c r="G219" i="19"/>
  <c r="F219" i="19"/>
  <c r="E219" i="19"/>
  <c r="D219" i="19"/>
  <c r="C219" i="19"/>
  <c r="B219" i="19"/>
  <c r="A219" i="19"/>
  <c r="H218" i="19"/>
  <c r="G218" i="19"/>
  <c r="F218" i="19"/>
  <c r="E218" i="19"/>
  <c r="D218" i="19"/>
  <c r="C218" i="19"/>
  <c r="B218" i="19"/>
  <c r="A218" i="19"/>
  <c r="H217" i="19"/>
  <c r="G217" i="19"/>
  <c r="F217" i="19"/>
  <c r="E217" i="19"/>
  <c r="D217" i="19"/>
  <c r="C217" i="19"/>
  <c r="B217" i="19"/>
  <c r="A217" i="19"/>
  <c r="H216" i="19"/>
  <c r="G216" i="19"/>
  <c r="F216" i="19"/>
  <c r="E216" i="19"/>
  <c r="D216" i="19"/>
  <c r="C216" i="19"/>
  <c r="B216" i="19"/>
  <c r="A216" i="19"/>
  <c r="H215" i="19"/>
  <c r="G215" i="19"/>
  <c r="F215" i="19"/>
  <c r="E215" i="19"/>
  <c r="D215" i="19"/>
  <c r="C215" i="19"/>
  <c r="B215" i="19"/>
  <c r="A215" i="19"/>
  <c r="H214" i="19"/>
  <c r="G214" i="19"/>
  <c r="F214" i="19"/>
  <c r="E214" i="19"/>
  <c r="D214" i="19"/>
  <c r="C214" i="19"/>
  <c r="B214" i="19"/>
  <c r="A214" i="19"/>
  <c r="H213" i="19"/>
  <c r="G213" i="19"/>
  <c r="F213" i="19"/>
  <c r="E213" i="19"/>
  <c r="D213" i="19"/>
  <c r="C213" i="19"/>
  <c r="B213" i="19"/>
  <c r="A213" i="19"/>
  <c r="H212" i="19"/>
  <c r="G212" i="19"/>
  <c r="F212" i="19"/>
  <c r="E212" i="19"/>
  <c r="D212" i="19"/>
  <c r="C212" i="19"/>
  <c r="B212" i="19"/>
  <c r="A212" i="19"/>
  <c r="H211" i="19"/>
  <c r="G211" i="19"/>
  <c r="F211" i="19"/>
  <c r="E211" i="19"/>
  <c r="D211" i="19"/>
  <c r="C211" i="19"/>
  <c r="B211" i="19"/>
  <c r="A211" i="19"/>
  <c r="H210" i="19"/>
  <c r="G210" i="19"/>
  <c r="F210" i="19"/>
  <c r="E210" i="19"/>
  <c r="D210" i="19"/>
  <c r="C210" i="19"/>
  <c r="B210" i="19"/>
  <c r="A210" i="19"/>
  <c r="H209" i="19"/>
  <c r="G209" i="19"/>
  <c r="F209" i="19"/>
  <c r="E209" i="19"/>
  <c r="D209" i="19"/>
  <c r="C209" i="19"/>
  <c r="B209" i="19"/>
  <c r="A209" i="19"/>
  <c r="H208" i="19"/>
  <c r="G208" i="19"/>
  <c r="F208" i="19"/>
  <c r="E208" i="19"/>
  <c r="D208" i="19"/>
  <c r="C208" i="19"/>
  <c r="B208" i="19"/>
  <c r="A208" i="19"/>
  <c r="H207" i="19"/>
  <c r="G207" i="19"/>
  <c r="F207" i="19"/>
  <c r="E207" i="19"/>
  <c r="D207" i="19"/>
  <c r="C207" i="19"/>
  <c r="B207" i="19"/>
  <c r="A207" i="19"/>
  <c r="H206" i="19"/>
  <c r="G206" i="19"/>
  <c r="F206" i="19"/>
  <c r="E206" i="19"/>
  <c r="D206" i="19"/>
  <c r="C206" i="19"/>
  <c r="B206" i="19"/>
  <c r="A206" i="19"/>
  <c r="H205" i="19"/>
  <c r="G205" i="19"/>
  <c r="F205" i="19"/>
  <c r="E205" i="19"/>
  <c r="D205" i="19"/>
  <c r="C205" i="19"/>
  <c r="B205" i="19"/>
  <c r="A205" i="19"/>
  <c r="H204" i="19"/>
  <c r="G204" i="19"/>
  <c r="F204" i="19"/>
  <c r="E204" i="19"/>
  <c r="D204" i="19"/>
  <c r="C204" i="19"/>
  <c r="B204" i="19"/>
  <c r="A204" i="19"/>
  <c r="H203" i="19"/>
  <c r="G203" i="19"/>
  <c r="F203" i="19"/>
  <c r="E203" i="19"/>
  <c r="D203" i="19"/>
  <c r="C203" i="19"/>
  <c r="B203" i="19"/>
  <c r="A203" i="19"/>
  <c r="H202" i="19"/>
  <c r="G202" i="19"/>
  <c r="F202" i="19"/>
  <c r="E202" i="19"/>
  <c r="D202" i="19"/>
  <c r="C202" i="19"/>
  <c r="B202" i="19"/>
  <c r="A202" i="19"/>
  <c r="H201" i="19"/>
  <c r="G201" i="19"/>
  <c r="F201" i="19"/>
  <c r="E201" i="19"/>
  <c r="D201" i="19"/>
  <c r="C201" i="19"/>
  <c r="B201" i="19"/>
  <c r="A201" i="19"/>
  <c r="H200" i="19"/>
  <c r="G200" i="19"/>
  <c r="F200" i="19"/>
  <c r="E200" i="19"/>
  <c r="D200" i="19"/>
  <c r="C200" i="19"/>
  <c r="B200" i="19"/>
  <c r="A200" i="19"/>
  <c r="H199" i="19"/>
  <c r="G199" i="19"/>
  <c r="F199" i="19"/>
  <c r="E199" i="19"/>
  <c r="D199" i="19"/>
  <c r="C199" i="19"/>
  <c r="B199" i="19"/>
  <c r="A199" i="19"/>
  <c r="H198" i="19"/>
  <c r="G198" i="19"/>
  <c r="F198" i="19"/>
  <c r="E198" i="19"/>
  <c r="D198" i="19"/>
  <c r="C198" i="19"/>
  <c r="B198" i="19"/>
  <c r="A198" i="19"/>
  <c r="H197" i="19"/>
  <c r="G197" i="19"/>
  <c r="F197" i="19"/>
  <c r="E197" i="19"/>
  <c r="D197" i="19"/>
  <c r="C197" i="19"/>
  <c r="B197" i="19"/>
  <c r="A197" i="19"/>
  <c r="H196" i="19"/>
  <c r="G196" i="19"/>
  <c r="F196" i="19"/>
  <c r="E196" i="19"/>
  <c r="D196" i="19"/>
  <c r="C196" i="19"/>
  <c r="B196" i="19"/>
  <c r="A196" i="19"/>
  <c r="H195" i="19"/>
  <c r="G195" i="19"/>
  <c r="F195" i="19"/>
  <c r="E195" i="19"/>
  <c r="D195" i="19"/>
  <c r="C195" i="19"/>
  <c r="B195" i="19"/>
  <c r="A195" i="19"/>
  <c r="H194" i="19"/>
  <c r="G194" i="19"/>
  <c r="F194" i="19"/>
  <c r="E194" i="19"/>
  <c r="D194" i="19"/>
  <c r="C194" i="19"/>
  <c r="B194" i="19"/>
  <c r="A194" i="19"/>
  <c r="H193" i="19"/>
  <c r="G193" i="19"/>
  <c r="F193" i="19"/>
  <c r="E193" i="19"/>
  <c r="D193" i="19"/>
  <c r="C193" i="19"/>
  <c r="B193" i="19"/>
  <c r="A193" i="19"/>
  <c r="H192" i="19"/>
  <c r="G192" i="19"/>
  <c r="F192" i="19"/>
  <c r="E192" i="19"/>
  <c r="D192" i="19"/>
  <c r="C192" i="19"/>
  <c r="B192" i="19"/>
  <c r="A192" i="19"/>
  <c r="H191" i="19"/>
  <c r="G191" i="19"/>
  <c r="F191" i="19"/>
  <c r="E191" i="19"/>
  <c r="D191" i="19"/>
  <c r="C191" i="19"/>
  <c r="B191" i="19"/>
  <c r="A191" i="19"/>
  <c r="H190" i="19"/>
  <c r="G190" i="19"/>
  <c r="F190" i="19"/>
  <c r="E190" i="19"/>
  <c r="D190" i="19"/>
  <c r="C190" i="19"/>
  <c r="B190" i="19"/>
  <c r="A190" i="19"/>
  <c r="H189" i="19"/>
  <c r="G189" i="19"/>
  <c r="F189" i="19"/>
  <c r="E189" i="19"/>
  <c r="D189" i="19"/>
  <c r="C189" i="19"/>
  <c r="B189" i="19"/>
  <c r="A189" i="19"/>
  <c r="H188" i="19"/>
  <c r="G188" i="19"/>
  <c r="F188" i="19"/>
  <c r="E188" i="19"/>
  <c r="D188" i="19"/>
  <c r="C188" i="19"/>
  <c r="B188" i="19"/>
  <c r="A188" i="19"/>
  <c r="H187" i="19"/>
  <c r="G187" i="19"/>
  <c r="F187" i="19"/>
  <c r="E187" i="19"/>
  <c r="D187" i="19"/>
  <c r="C187" i="19"/>
  <c r="B187" i="19"/>
  <c r="A187" i="19"/>
  <c r="H186" i="19"/>
  <c r="G186" i="19"/>
  <c r="F186" i="19"/>
  <c r="E186" i="19"/>
  <c r="D186" i="19"/>
  <c r="C186" i="19"/>
  <c r="B186" i="19"/>
  <c r="A186" i="19"/>
  <c r="H185" i="19"/>
  <c r="G185" i="19"/>
  <c r="F185" i="19"/>
  <c r="E185" i="19"/>
  <c r="D185" i="19"/>
  <c r="C185" i="19"/>
  <c r="B185" i="19"/>
  <c r="A185" i="19"/>
  <c r="H184" i="19"/>
  <c r="G184" i="19"/>
  <c r="F184" i="19"/>
  <c r="E184" i="19"/>
  <c r="D184" i="19"/>
  <c r="C184" i="19"/>
  <c r="B184" i="19"/>
  <c r="A184" i="19"/>
  <c r="H183" i="19"/>
  <c r="G183" i="19"/>
  <c r="F183" i="19"/>
  <c r="E183" i="19"/>
  <c r="D183" i="19"/>
  <c r="C183" i="19"/>
  <c r="B183" i="19"/>
  <c r="A183" i="19"/>
  <c r="H182" i="19"/>
  <c r="G182" i="19"/>
  <c r="F182" i="19"/>
  <c r="E182" i="19"/>
  <c r="D182" i="19"/>
  <c r="C182" i="19"/>
  <c r="B182" i="19"/>
  <c r="A182" i="19"/>
  <c r="H181" i="19"/>
  <c r="G181" i="19"/>
  <c r="F181" i="19"/>
  <c r="E181" i="19"/>
  <c r="D181" i="19"/>
  <c r="C181" i="19"/>
  <c r="B181" i="19"/>
  <c r="A181" i="19"/>
  <c r="H180" i="19"/>
  <c r="G180" i="19"/>
  <c r="F180" i="19"/>
  <c r="E180" i="19"/>
  <c r="D180" i="19"/>
  <c r="C180" i="19"/>
  <c r="B180" i="19"/>
  <c r="A180" i="19"/>
  <c r="H179" i="19"/>
  <c r="G179" i="19"/>
  <c r="F179" i="19"/>
  <c r="E179" i="19"/>
  <c r="D179" i="19"/>
  <c r="C179" i="19"/>
  <c r="B179" i="19"/>
  <c r="A179" i="19"/>
  <c r="H178" i="19"/>
  <c r="G178" i="19"/>
  <c r="F178" i="19"/>
  <c r="E178" i="19"/>
  <c r="D178" i="19"/>
  <c r="C178" i="19"/>
  <c r="B178" i="19"/>
  <c r="A178" i="19"/>
  <c r="H177" i="19"/>
  <c r="G177" i="19"/>
  <c r="F177" i="19"/>
  <c r="E177" i="19"/>
  <c r="D177" i="19"/>
  <c r="C177" i="19"/>
  <c r="B177" i="19"/>
  <c r="A177" i="19"/>
  <c r="H176" i="19"/>
  <c r="G176" i="19"/>
  <c r="F176" i="19"/>
  <c r="E176" i="19"/>
  <c r="D176" i="19"/>
  <c r="C176" i="19"/>
  <c r="B176" i="19"/>
  <c r="A176" i="19"/>
  <c r="H175" i="19"/>
  <c r="G175" i="19"/>
  <c r="F175" i="19"/>
  <c r="E175" i="19"/>
  <c r="D175" i="19"/>
  <c r="C175" i="19"/>
  <c r="B175" i="19"/>
  <c r="A175" i="19"/>
  <c r="H174" i="19"/>
  <c r="G174" i="19"/>
  <c r="F174" i="19"/>
  <c r="E174" i="19"/>
  <c r="D174" i="19"/>
  <c r="C174" i="19"/>
  <c r="B174" i="19"/>
  <c r="A174" i="19"/>
  <c r="H173" i="19"/>
  <c r="G173" i="19"/>
  <c r="F173" i="19"/>
  <c r="E173" i="19"/>
  <c r="D173" i="19"/>
  <c r="C173" i="19"/>
  <c r="B173" i="19"/>
  <c r="A173" i="19"/>
  <c r="H172" i="19"/>
  <c r="G172" i="19"/>
  <c r="F172" i="19"/>
  <c r="E172" i="19"/>
  <c r="D172" i="19"/>
  <c r="C172" i="19"/>
  <c r="B172" i="19"/>
  <c r="A172" i="19"/>
  <c r="H171" i="19"/>
  <c r="G171" i="19"/>
  <c r="F171" i="19"/>
  <c r="E171" i="19"/>
  <c r="D171" i="19"/>
  <c r="C171" i="19"/>
  <c r="B171" i="19"/>
  <c r="A171" i="19"/>
  <c r="H170" i="19"/>
  <c r="G170" i="19"/>
  <c r="F170" i="19"/>
  <c r="E170" i="19"/>
  <c r="D170" i="19"/>
  <c r="C170" i="19"/>
  <c r="B170" i="19"/>
  <c r="A170" i="19"/>
  <c r="H169" i="19"/>
  <c r="G169" i="19"/>
  <c r="F169" i="19"/>
  <c r="E169" i="19"/>
  <c r="D169" i="19"/>
  <c r="C169" i="19"/>
  <c r="B169" i="19"/>
  <c r="A169" i="19"/>
  <c r="H168" i="19"/>
  <c r="G168" i="19"/>
  <c r="F168" i="19"/>
  <c r="E168" i="19"/>
  <c r="D168" i="19"/>
  <c r="C168" i="19"/>
  <c r="B168" i="19"/>
  <c r="A168" i="19"/>
  <c r="H167" i="19"/>
  <c r="G167" i="19"/>
  <c r="F167" i="19"/>
  <c r="E167" i="19"/>
  <c r="D167" i="19"/>
  <c r="C167" i="19"/>
  <c r="B167" i="19"/>
  <c r="A167" i="19"/>
  <c r="H166" i="19"/>
  <c r="G166" i="19"/>
  <c r="F166" i="19"/>
  <c r="E166" i="19"/>
  <c r="D166" i="19"/>
  <c r="C166" i="19"/>
  <c r="B166" i="19"/>
  <c r="A166" i="19"/>
  <c r="H165" i="19"/>
  <c r="G165" i="19"/>
  <c r="F165" i="19"/>
  <c r="E165" i="19"/>
  <c r="D165" i="19"/>
  <c r="C165" i="19"/>
  <c r="B165" i="19"/>
  <c r="A165" i="19"/>
  <c r="H164" i="19"/>
  <c r="G164" i="19"/>
  <c r="F164" i="19"/>
  <c r="E164" i="19"/>
  <c r="D164" i="19"/>
  <c r="C164" i="19"/>
  <c r="B164" i="19"/>
  <c r="A164" i="19"/>
  <c r="H163" i="19"/>
  <c r="G163" i="19"/>
  <c r="F163" i="19"/>
  <c r="E163" i="19"/>
  <c r="D163" i="19"/>
  <c r="C163" i="19"/>
  <c r="B163" i="19"/>
  <c r="A163" i="19"/>
  <c r="H162" i="19"/>
  <c r="G162" i="19"/>
  <c r="F162" i="19"/>
  <c r="E162" i="19"/>
  <c r="D162" i="19"/>
  <c r="C162" i="19"/>
  <c r="B162" i="19"/>
  <c r="A162" i="19"/>
  <c r="H161" i="19"/>
  <c r="G161" i="19"/>
  <c r="F161" i="19"/>
  <c r="E161" i="19"/>
  <c r="D161" i="19"/>
  <c r="C161" i="19"/>
  <c r="B161" i="19"/>
  <c r="A161" i="19"/>
  <c r="H160" i="19"/>
  <c r="G160" i="19"/>
  <c r="F160" i="19"/>
  <c r="E160" i="19"/>
  <c r="D160" i="19"/>
  <c r="C160" i="19"/>
  <c r="B160" i="19"/>
  <c r="A160" i="19"/>
  <c r="H159" i="19"/>
  <c r="G159" i="19"/>
  <c r="F159" i="19"/>
  <c r="E159" i="19"/>
  <c r="D159" i="19"/>
  <c r="C159" i="19"/>
  <c r="B159" i="19"/>
  <c r="A159" i="19"/>
  <c r="H158" i="19"/>
  <c r="G158" i="19"/>
  <c r="F158" i="19"/>
  <c r="E158" i="19"/>
  <c r="D158" i="19"/>
  <c r="C158" i="19"/>
  <c r="B158" i="19"/>
  <c r="A158" i="19"/>
  <c r="H157" i="19"/>
  <c r="G157" i="19"/>
  <c r="F157" i="19"/>
  <c r="E157" i="19"/>
  <c r="D157" i="19"/>
  <c r="C157" i="19"/>
  <c r="B157" i="19"/>
  <c r="A157" i="19"/>
  <c r="H156" i="19"/>
  <c r="G156" i="19"/>
  <c r="F156" i="19"/>
  <c r="E156" i="19"/>
  <c r="D156" i="19"/>
  <c r="C156" i="19"/>
  <c r="B156" i="19"/>
  <c r="A156" i="19"/>
  <c r="H155" i="19"/>
  <c r="G155" i="19"/>
  <c r="F155" i="19"/>
  <c r="E155" i="19"/>
  <c r="D155" i="19"/>
  <c r="C155" i="19"/>
  <c r="B155" i="19"/>
  <c r="A155" i="19"/>
  <c r="H154" i="19"/>
  <c r="G154" i="19"/>
  <c r="F154" i="19"/>
  <c r="E154" i="19"/>
  <c r="D154" i="19"/>
  <c r="C154" i="19"/>
  <c r="B154" i="19"/>
  <c r="A154" i="19"/>
  <c r="H153" i="19"/>
  <c r="G153" i="19"/>
  <c r="F153" i="19"/>
  <c r="E153" i="19"/>
  <c r="D153" i="19"/>
  <c r="C153" i="19"/>
  <c r="B153" i="19"/>
  <c r="A153" i="19"/>
  <c r="H152" i="19"/>
  <c r="G152" i="19"/>
  <c r="F152" i="19"/>
  <c r="E152" i="19"/>
  <c r="D152" i="19"/>
  <c r="C152" i="19"/>
  <c r="B152" i="19"/>
  <c r="A152" i="19"/>
  <c r="H151" i="19"/>
  <c r="G151" i="19"/>
  <c r="F151" i="19"/>
  <c r="E151" i="19"/>
  <c r="D151" i="19"/>
  <c r="C151" i="19"/>
  <c r="B151" i="19"/>
  <c r="A151" i="19"/>
  <c r="H150" i="19"/>
  <c r="G150" i="19"/>
  <c r="F150" i="19"/>
  <c r="E150" i="19"/>
  <c r="D150" i="19"/>
  <c r="C150" i="19"/>
  <c r="B150" i="19"/>
  <c r="A150" i="19"/>
  <c r="H149" i="19"/>
  <c r="G149" i="19"/>
  <c r="F149" i="19"/>
  <c r="E149" i="19"/>
  <c r="D149" i="19"/>
  <c r="C149" i="19"/>
  <c r="B149" i="19"/>
  <c r="A149" i="19"/>
  <c r="H148" i="19"/>
  <c r="G148" i="19"/>
  <c r="F148" i="19"/>
  <c r="E148" i="19"/>
  <c r="D148" i="19"/>
  <c r="C148" i="19"/>
  <c r="B148" i="19"/>
  <c r="A148" i="19"/>
  <c r="H147" i="19"/>
  <c r="G147" i="19"/>
  <c r="F147" i="19"/>
  <c r="E147" i="19"/>
  <c r="D147" i="19"/>
  <c r="C147" i="19"/>
  <c r="B147" i="19"/>
  <c r="A147" i="19"/>
  <c r="H146" i="19"/>
  <c r="G146" i="19"/>
  <c r="F146" i="19"/>
  <c r="E146" i="19"/>
  <c r="D146" i="19"/>
  <c r="C146" i="19"/>
  <c r="B146" i="19"/>
  <c r="A146" i="19"/>
  <c r="H145" i="19"/>
  <c r="G145" i="19"/>
  <c r="F145" i="19"/>
  <c r="E145" i="19"/>
  <c r="D145" i="19"/>
  <c r="C145" i="19"/>
  <c r="B145" i="19"/>
  <c r="A145" i="19"/>
  <c r="H144" i="19"/>
  <c r="G144" i="19"/>
  <c r="F144" i="19"/>
  <c r="E144" i="19"/>
  <c r="D144" i="19"/>
  <c r="C144" i="19"/>
  <c r="B144" i="19"/>
  <c r="A144" i="19"/>
  <c r="H143" i="19"/>
  <c r="G143" i="19"/>
  <c r="F143" i="19"/>
  <c r="E143" i="19"/>
  <c r="D143" i="19"/>
  <c r="C143" i="19"/>
  <c r="B143" i="19"/>
  <c r="A143" i="19"/>
  <c r="H142" i="19"/>
  <c r="G142" i="19"/>
  <c r="F142" i="19"/>
  <c r="E142" i="19"/>
  <c r="D142" i="19"/>
  <c r="C142" i="19"/>
  <c r="B142" i="19"/>
  <c r="A142" i="19"/>
  <c r="H141" i="19"/>
  <c r="G141" i="19"/>
  <c r="F141" i="19"/>
  <c r="E141" i="19"/>
  <c r="D141" i="19"/>
  <c r="C141" i="19"/>
  <c r="B141" i="19"/>
  <c r="A141" i="19"/>
  <c r="H140" i="19"/>
  <c r="G140" i="19"/>
  <c r="F140" i="19"/>
  <c r="E140" i="19"/>
  <c r="D140" i="19"/>
  <c r="C140" i="19"/>
  <c r="B140" i="19"/>
  <c r="A140" i="19"/>
  <c r="H139" i="19"/>
  <c r="G139" i="19"/>
  <c r="F139" i="19"/>
  <c r="E139" i="19"/>
  <c r="D139" i="19"/>
  <c r="C139" i="19"/>
  <c r="B139" i="19"/>
  <c r="A139" i="19"/>
  <c r="H138" i="19"/>
  <c r="G138" i="19"/>
  <c r="F138" i="19"/>
  <c r="E138" i="19"/>
  <c r="D138" i="19"/>
  <c r="C138" i="19"/>
  <c r="B138" i="19"/>
  <c r="A138" i="19"/>
  <c r="H137" i="19"/>
  <c r="G137" i="19"/>
  <c r="F137" i="19"/>
  <c r="E137" i="19"/>
  <c r="D137" i="19"/>
  <c r="C137" i="19"/>
  <c r="B137" i="19"/>
  <c r="A137" i="19"/>
  <c r="H136" i="19"/>
  <c r="G136" i="19"/>
  <c r="F136" i="19"/>
  <c r="E136" i="19"/>
  <c r="D136" i="19"/>
  <c r="C136" i="19"/>
  <c r="B136" i="19"/>
  <c r="A136" i="19"/>
  <c r="H135" i="19"/>
  <c r="G135" i="19"/>
  <c r="F135" i="19"/>
  <c r="E135" i="19"/>
  <c r="D135" i="19"/>
  <c r="C135" i="19"/>
  <c r="B135" i="19"/>
  <c r="A135" i="19"/>
  <c r="H134" i="19"/>
  <c r="G134" i="19"/>
  <c r="F134" i="19"/>
  <c r="E134" i="19"/>
  <c r="D134" i="19"/>
  <c r="C134" i="19"/>
  <c r="B134" i="19"/>
  <c r="A134" i="19"/>
  <c r="O182" i="35"/>
  <c r="O182" i="34"/>
  <c r="O182" i="33"/>
  <c r="O182" i="32"/>
  <c r="O182" i="31"/>
  <c r="O182" i="30"/>
  <c r="O182" i="29"/>
  <c r="O182" i="28"/>
  <c r="O182" i="27"/>
  <c r="O182" i="26"/>
  <c r="O182" i="25"/>
  <c r="O182" i="24"/>
  <c r="O182" i="23"/>
  <c r="O182" i="22"/>
  <c r="O182" i="21"/>
  <c r="O182" i="20"/>
  <c r="H133" i="19"/>
  <c r="G133" i="19"/>
  <c r="F133" i="19"/>
  <c r="E133" i="19"/>
  <c r="D133" i="19"/>
  <c r="C133" i="19"/>
  <c r="B133" i="19"/>
  <c r="A133" i="19"/>
  <c r="H132" i="19"/>
  <c r="G132" i="19"/>
  <c r="F132" i="19"/>
  <c r="E132" i="19"/>
  <c r="D132" i="19"/>
  <c r="C132" i="19"/>
  <c r="B132" i="19"/>
  <c r="A132" i="19"/>
  <c r="H131" i="19"/>
  <c r="G131" i="19"/>
  <c r="F131" i="19"/>
  <c r="E131" i="19"/>
  <c r="D131" i="19"/>
  <c r="C131" i="19"/>
  <c r="B131" i="19"/>
  <c r="A131" i="19"/>
  <c r="H130" i="19"/>
  <c r="G130" i="19"/>
  <c r="F130" i="19"/>
  <c r="E130" i="19"/>
  <c r="D130" i="19"/>
  <c r="C130" i="19"/>
  <c r="B130" i="19"/>
  <c r="A130" i="19"/>
  <c r="H129" i="19"/>
  <c r="G129" i="19"/>
  <c r="F129" i="19"/>
  <c r="E129" i="19"/>
  <c r="D129" i="19"/>
  <c r="C129" i="19"/>
  <c r="B129" i="19"/>
  <c r="A129" i="19"/>
  <c r="H128" i="19"/>
  <c r="G128" i="19"/>
  <c r="F128" i="19"/>
  <c r="E128" i="19"/>
  <c r="D128" i="19"/>
  <c r="C128" i="19"/>
  <c r="B128" i="19"/>
  <c r="A128" i="19"/>
  <c r="H127" i="19"/>
  <c r="G127" i="19"/>
  <c r="F127" i="19"/>
  <c r="E127" i="19"/>
  <c r="D127" i="19"/>
  <c r="C127" i="19"/>
  <c r="B127" i="19"/>
  <c r="A127" i="19"/>
  <c r="H126" i="19"/>
  <c r="G126" i="19"/>
  <c r="F126" i="19"/>
  <c r="E126" i="19"/>
  <c r="D126" i="19"/>
  <c r="C126" i="19"/>
  <c r="B126" i="19"/>
  <c r="A126" i="19"/>
  <c r="H125" i="19"/>
  <c r="G125" i="19"/>
  <c r="F125" i="19"/>
  <c r="E125" i="19"/>
  <c r="D125" i="19"/>
  <c r="C125" i="19"/>
  <c r="B125" i="19"/>
  <c r="A125" i="19"/>
  <c r="H124" i="19"/>
  <c r="G124" i="19"/>
  <c r="F124" i="19"/>
  <c r="E124" i="19"/>
  <c r="D124" i="19"/>
  <c r="C124" i="19"/>
  <c r="B124" i="19"/>
  <c r="A124" i="19"/>
  <c r="H123" i="19"/>
  <c r="G123" i="19"/>
  <c r="F123" i="19"/>
  <c r="E123" i="19"/>
  <c r="D123" i="19"/>
  <c r="C123" i="19"/>
  <c r="B123" i="19"/>
  <c r="A123" i="19"/>
  <c r="H122" i="19"/>
  <c r="G122" i="19"/>
  <c r="F122" i="19"/>
  <c r="E122" i="19"/>
  <c r="D122" i="19"/>
  <c r="C122" i="19"/>
  <c r="B122" i="19"/>
  <c r="A122" i="19"/>
  <c r="H121" i="19"/>
  <c r="G121" i="19"/>
  <c r="F121" i="19"/>
  <c r="E121" i="19"/>
  <c r="D121" i="19"/>
  <c r="C121" i="19"/>
  <c r="B121" i="19"/>
  <c r="A121" i="19"/>
  <c r="H120" i="19"/>
  <c r="G120" i="19"/>
  <c r="F120" i="19"/>
  <c r="E120" i="19"/>
  <c r="D120" i="19"/>
  <c r="C120" i="19"/>
  <c r="B120" i="19"/>
  <c r="A120" i="19"/>
  <c r="H119" i="19"/>
  <c r="G119" i="19"/>
  <c r="F119" i="19"/>
  <c r="E119" i="19"/>
  <c r="D119" i="19"/>
  <c r="C119" i="19"/>
  <c r="B119" i="19"/>
  <c r="A119" i="19"/>
  <c r="H118" i="19"/>
  <c r="G118" i="19"/>
  <c r="F118" i="19"/>
  <c r="E118" i="19"/>
  <c r="D118" i="19"/>
  <c r="C118" i="19"/>
  <c r="B118" i="19"/>
  <c r="A118" i="19"/>
  <c r="H117" i="19"/>
  <c r="G117" i="19"/>
  <c r="F117" i="19"/>
  <c r="E117" i="19"/>
  <c r="D117" i="19"/>
  <c r="C117" i="19"/>
  <c r="B117" i="19"/>
  <c r="A117" i="19"/>
  <c r="H116" i="19"/>
  <c r="G116" i="19"/>
  <c r="F116" i="19"/>
  <c r="E116" i="19"/>
  <c r="D116" i="19"/>
  <c r="C116" i="19"/>
  <c r="B116" i="19"/>
  <c r="A116" i="19"/>
  <c r="H115" i="19"/>
  <c r="G115" i="19"/>
  <c r="F115" i="19"/>
  <c r="E115" i="19"/>
  <c r="D115" i="19"/>
  <c r="C115" i="19"/>
  <c r="B115" i="19"/>
  <c r="A115" i="19"/>
  <c r="H114" i="19"/>
  <c r="G114" i="19"/>
  <c r="F114" i="19"/>
  <c r="E114" i="19"/>
  <c r="D114" i="19"/>
  <c r="C114" i="19"/>
  <c r="B114" i="19"/>
  <c r="A114" i="19"/>
  <c r="H113" i="19"/>
  <c r="G113" i="19"/>
  <c r="F113" i="19"/>
  <c r="E113" i="19"/>
  <c r="D113" i="19"/>
  <c r="C113" i="19"/>
  <c r="B113" i="19"/>
  <c r="A113" i="19"/>
  <c r="H112" i="19"/>
  <c r="G112" i="19"/>
  <c r="F112" i="19"/>
  <c r="E112" i="19"/>
  <c r="D112" i="19"/>
  <c r="C112" i="19"/>
  <c r="B112" i="19"/>
  <c r="A112" i="19"/>
  <c r="H111" i="19"/>
  <c r="G111" i="19"/>
  <c r="F111" i="19"/>
  <c r="E111" i="19"/>
  <c r="D111" i="19"/>
  <c r="C111" i="19"/>
  <c r="B111" i="19"/>
  <c r="A111" i="19"/>
  <c r="H110" i="19"/>
  <c r="G110" i="19"/>
  <c r="F110" i="19"/>
  <c r="E110" i="19"/>
  <c r="D110" i="19"/>
  <c r="C110" i="19"/>
  <c r="B110" i="19"/>
  <c r="A110" i="19"/>
  <c r="H109" i="19"/>
  <c r="G109" i="19"/>
  <c r="F109" i="19"/>
  <c r="E109" i="19"/>
  <c r="D109" i="19"/>
  <c r="C109" i="19"/>
  <c r="B109" i="19"/>
  <c r="A109" i="19"/>
  <c r="H108" i="19"/>
  <c r="G108" i="19"/>
  <c r="F108" i="19"/>
  <c r="E108" i="19"/>
  <c r="D108" i="19"/>
  <c r="C108" i="19"/>
  <c r="B108" i="19"/>
  <c r="A108" i="19"/>
  <c r="H107" i="19"/>
  <c r="G107" i="19"/>
  <c r="F107" i="19"/>
  <c r="E107" i="19"/>
  <c r="D107" i="19"/>
  <c r="C107" i="19"/>
  <c r="B107" i="19"/>
  <c r="A107" i="19"/>
  <c r="H106" i="19"/>
  <c r="G106" i="19"/>
  <c r="F106" i="19"/>
  <c r="E106" i="19"/>
  <c r="D106" i="19"/>
  <c r="C106" i="19"/>
  <c r="B106" i="19"/>
  <c r="A106" i="19"/>
  <c r="H105" i="19"/>
  <c r="G105" i="19"/>
  <c r="F105" i="19"/>
  <c r="E105" i="19"/>
  <c r="D105" i="19"/>
  <c r="C105" i="19"/>
  <c r="B105" i="19"/>
  <c r="A105" i="19"/>
  <c r="H104" i="19"/>
  <c r="G104" i="19"/>
  <c r="F104" i="19"/>
  <c r="E104" i="19"/>
  <c r="D104" i="19"/>
  <c r="C104" i="19"/>
  <c r="B104" i="19"/>
  <c r="A104" i="19"/>
  <c r="H103" i="19"/>
  <c r="G103" i="19"/>
  <c r="F103" i="19"/>
  <c r="E103" i="19"/>
  <c r="D103" i="19"/>
  <c r="C103" i="19"/>
  <c r="B103" i="19"/>
  <c r="A103" i="19"/>
  <c r="H102" i="19"/>
  <c r="G102" i="19"/>
  <c r="F102" i="19"/>
  <c r="E102" i="19"/>
  <c r="D102" i="19"/>
  <c r="C102" i="19"/>
  <c r="B102" i="19"/>
  <c r="A102" i="19"/>
  <c r="H101" i="19"/>
  <c r="G101" i="19"/>
  <c r="F101" i="19"/>
  <c r="E101" i="19"/>
  <c r="D101" i="19"/>
  <c r="C101" i="19"/>
  <c r="B101" i="19"/>
  <c r="A101" i="19"/>
  <c r="H100" i="19"/>
  <c r="G100" i="19"/>
  <c r="F100" i="19"/>
  <c r="E100" i="19"/>
  <c r="D100" i="19"/>
  <c r="C100" i="19"/>
  <c r="B100" i="19"/>
  <c r="A100" i="19"/>
  <c r="H99" i="19"/>
  <c r="G99" i="19"/>
  <c r="F99" i="19"/>
  <c r="E99" i="19"/>
  <c r="D99" i="19"/>
  <c r="C99" i="19"/>
  <c r="B99" i="19"/>
  <c r="A99" i="19"/>
  <c r="H98" i="19"/>
  <c r="G98" i="19"/>
  <c r="F98" i="19"/>
  <c r="E98" i="19"/>
  <c r="D98" i="19"/>
  <c r="C98" i="19"/>
  <c r="B98" i="19"/>
  <c r="A98" i="19"/>
  <c r="H97" i="19"/>
  <c r="G97" i="19"/>
  <c r="F97" i="19"/>
  <c r="E97" i="19"/>
  <c r="D97" i="19"/>
  <c r="C97" i="19"/>
  <c r="B97" i="19"/>
  <c r="A97" i="19"/>
  <c r="H96" i="19"/>
  <c r="G96" i="19"/>
  <c r="F96" i="19"/>
  <c r="E96" i="19"/>
  <c r="D96" i="19"/>
  <c r="C96" i="19"/>
  <c r="B96" i="19"/>
  <c r="A96" i="19"/>
  <c r="H95" i="19"/>
  <c r="G95" i="19"/>
  <c r="F95" i="19"/>
  <c r="E95" i="19"/>
  <c r="D95" i="19"/>
  <c r="C95" i="19"/>
  <c r="B95" i="19"/>
  <c r="A95" i="19"/>
  <c r="H94" i="19"/>
  <c r="G94" i="19"/>
  <c r="F94" i="19"/>
  <c r="E94" i="19"/>
  <c r="D94" i="19"/>
  <c r="C94" i="19"/>
  <c r="B94" i="19"/>
  <c r="A94" i="19"/>
  <c r="H93" i="19"/>
  <c r="G93" i="19"/>
  <c r="F93" i="19"/>
  <c r="E93" i="19"/>
  <c r="D93" i="19"/>
  <c r="C93" i="19"/>
  <c r="B93" i="19"/>
  <c r="A93" i="19"/>
  <c r="H92" i="19"/>
  <c r="G92" i="19"/>
  <c r="F92" i="19"/>
  <c r="E92" i="19"/>
  <c r="D92" i="19"/>
  <c r="C92" i="19"/>
  <c r="B92" i="19"/>
  <c r="A92" i="19"/>
  <c r="H91" i="19"/>
  <c r="G91" i="19"/>
  <c r="F91" i="19"/>
  <c r="E91" i="19"/>
  <c r="D91" i="19"/>
  <c r="C91" i="19"/>
  <c r="B91" i="19"/>
  <c r="A91" i="19"/>
  <c r="H90" i="19"/>
  <c r="G90" i="19"/>
  <c r="F90" i="19"/>
  <c r="E90" i="19"/>
  <c r="D90" i="19"/>
  <c r="C90" i="19"/>
  <c r="B90" i="19"/>
  <c r="A90" i="19"/>
  <c r="H89" i="19"/>
  <c r="G89" i="19"/>
  <c r="F89" i="19"/>
  <c r="E89" i="19"/>
  <c r="D89" i="19"/>
  <c r="C89" i="19"/>
  <c r="B89" i="19"/>
  <c r="A89" i="19"/>
  <c r="H88" i="19"/>
  <c r="G88" i="19"/>
  <c r="F88" i="19"/>
  <c r="E88" i="19"/>
  <c r="D88" i="19"/>
  <c r="C88" i="19"/>
  <c r="B88" i="19"/>
  <c r="A88" i="19"/>
  <c r="H87" i="19"/>
  <c r="G87" i="19"/>
  <c r="F87" i="19"/>
  <c r="E87" i="19"/>
  <c r="D87" i="19"/>
  <c r="C87" i="19"/>
  <c r="B87" i="19"/>
  <c r="A87" i="19"/>
  <c r="H86" i="19"/>
  <c r="G86" i="19"/>
  <c r="F86" i="19"/>
  <c r="E86" i="19"/>
  <c r="D86" i="19"/>
  <c r="C86" i="19"/>
  <c r="B86" i="19"/>
  <c r="A86" i="19"/>
  <c r="H85" i="19"/>
  <c r="G85" i="19"/>
  <c r="F85" i="19"/>
  <c r="E85" i="19"/>
  <c r="D85" i="19"/>
  <c r="C85" i="19"/>
  <c r="B85" i="19"/>
  <c r="A85" i="19"/>
  <c r="H84" i="19"/>
  <c r="G84" i="19"/>
  <c r="F84" i="19"/>
  <c r="E84" i="19"/>
  <c r="D84" i="19"/>
  <c r="C84" i="19"/>
  <c r="B84" i="19"/>
  <c r="A84" i="19"/>
  <c r="H83" i="19"/>
  <c r="G83" i="19"/>
  <c r="F83" i="19"/>
  <c r="E83" i="19"/>
  <c r="D83" i="19"/>
  <c r="C83" i="19"/>
  <c r="B83" i="19"/>
  <c r="A83" i="19"/>
  <c r="H82" i="19"/>
  <c r="G82" i="19"/>
  <c r="F82" i="19"/>
  <c r="E82" i="19"/>
  <c r="D82" i="19"/>
  <c r="C82" i="19"/>
  <c r="B82" i="19"/>
  <c r="A82" i="19"/>
  <c r="H81" i="19"/>
  <c r="G81" i="19"/>
  <c r="F81" i="19"/>
  <c r="E81" i="19"/>
  <c r="D81" i="19"/>
  <c r="C81" i="19"/>
  <c r="B81" i="19"/>
  <c r="A81" i="19"/>
  <c r="H80" i="19"/>
  <c r="G80" i="19"/>
  <c r="F80" i="19"/>
  <c r="E80" i="19"/>
  <c r="D80" i="19"/>
  <c r="C80" i="19"/>
  <c r="B80" i="19"/>
  <c r="A80" i="19"/>
  <c r="H79" i="19"/>
  <c r="G79" i="19"/>
  <c r="F79" i="19"/>
  <c r="E79" i="19"/>
  <c r="D79" i="19"/>
  <c r="C79" i="19"/>
  <c r="B79" i="19"/>
  <c r="A79" i="19"/>
  <c r="H78" i="19"/>
  <c r="G78" i="19"/>
  <c r="F78" i="19"/>
  <c r="E78" i="19"/>
  <c r="D78" i="19"/>
  <c r="C78" i="19"/>
  <c r="B78" i="19"/>
  <c r="A78" i="19"/>
  <c r="H77" i="19"/>
  <c r="G77" i="19"/>
  <c r="F77" i="19"/>
  <c r="E77" i="19"/>
  <c r="D77" i="19"/>
  <c r="C77" i="19"/>
  <c r="B77" i="19"/>
  <c r="A77" i="19"/>
  <c r="H76" i="19"/>
  <c r="G76" i="19"/>
  <c r="F76" i="19"/>
  <c r="E76" i="19"/>
  <c r="D76" i="19"/>
  <c r="C76" i="19"/>
  <c r="B76" i="19"/>
  <c r="A76" i="19"/>
  <c r="H75" i="19"/>
  <c r="G75" i="19"/>
  <c r="F75" i="19"/>
  <c r="E75" i="19"/>
  <c r="D75" i="19"/>
  <c r="C75" i="19"/>
  <c r="B75" i="19"/>
  <c r="A75" i="19"/>
  <c r="H74" i="19"/>
  <c r="G74" i="19"/>
  <c r="F74" i="19"/>
  <c r="E74" i="19"/>
  <c r="D74" i="19"/>
  <c r="C74" i="19"/>
  <c r="B74" i="19"/>
  <c r="A74" i="19"/>
  <c r="H73" i="19"/>
  <c r="G73" i="19"/>
  <c r="F73" i="19"/>
  <c r="E73" i="19"/>
  <c r="D73" i="19"/>
  <c r="C73" i="19"/>
  <c r="B73" i="19"/>
  <c r="A73" i="19"/>
  <c r="H72" i="19"/>
  <c r="G72" i="19"/>
  <c r="F72" i="19"/>
  <c r="E72" i="19"/>
  <c r="D72" i="19"/>
  <c r="C72" i="19"/>
  <c r="B72" i="19"/>
  <c r="A72" i="19"/>
  <c r="H71" i="19"/>
  <c r="G71" i="19"/>
  <c r="F71" i="19"/>
  <c r="E71" i="19"/>
  <c r="D71" i="19"/>
  <c r="C71" i="19"/>
  <c r="B71" i="19"/>
  <c r="A71" i="19"/>
  <c r="H70" i="19"/>
  <c r="G70" i="19"/>
  <c r="F70" i="19"/>
  <c r="E70" i="19"/>
  <c r="D70" i="19"/>
  <c r="C70" i="19"/>
  <c r="B70" i="19"/>
  <c r="A70" i="19"/>
  <c r="H69" i="19"/>
  <c r="G69" i="19"/>
  <c r="F69" i="19"/>
  <c r="E69" i="19"/>
  <c r="D69" i="19"/>
  <c r="C69" i="19"/>
  <c r="B69" i="19"/>
  <c r="A69" i="19"/>
  <c r="H68" i="19"/>
  <c r="G68" i="19"/>
  <c r="F68" i="19"/>
  <c r="E68" i="19"/>
  <c r="D68" i="19"/>
  <c r="C68" i="19"/>
  <c r="B68" i="19"/>
  <c r="A68" i="19"/>
  <c r="H67" i="19"/>
  <c r="G67" i="19"/>
  <c r="F67" i="19"/>
  <c r="E67" i="19"/>
  <c r="D67" i="19"/>
  <c r="C67" i="19"/>
  <c r="B67" i="19"/>
  <c r="A67" i="19"/>
  <c r="H66" i="19"/>
  <c r="G66" i="19"/>
  <c r="F66" i="19"/>
  <c r="E66" i="19"/>
  <c r="D66" i="19"/>
  <c r="C66" i="19"/>
  <c r="B66" i="19"/>
  <c r="A66" i="19"/>
  <c r="H65" i="19"/>
  <c r="G65" i="19"/>
  <c r="F65" i="19"/>
  <c r="E65" i="19"/>
  <c r="D65" i="19"/>
  <c r="C65" i="19"/>
  <c r="B65" i="19"/>
  <c r="A65" i="19"/>
  <c r="H64" i="19"/>
  <c r="G64" i="19"/>
  <c r="F64" i="19"/>
  <c r="E64" i="19"/>
  <c r="D64" i="19"/>
  <c r="C64" i="19"/>
  <c r="B64" i="19"/>
  <c r="A64" i="19"/>
  <c r="H63" i="19"/>
  <c r="G63" i="19"/>
  <c r="F63" i="19"/>
  <c r="E63" i="19"/>
  <c r="D63" i="19"/>
  <c r="C63" i="19"/>
  <c r="B63" i="19"/>
  <c r="A63" i="19"/>
  <c r="H62" i="19"/>
  <c r="G62" i="19"/>
  <c r="F62" i="19"/>
  <c r="E62" i="19"/>
  <c r="D62" i="19"/>
  <c r="C62" i="19"/>
  <c r="B62" i="19"/>
  <c r="A62" i="19"/>
  <c r="H61" i="19"/>
  <c r="G61" i="19"/>
  <c r="F61" i="19"/>
  <c r="E61" i="19"/>
  <c r="D61" i="19"/>
  <c r="C61" i="19"/>
  <c r="B61" i="19"/>
  <c r="A61" i="19"/>
  <c r="H60" i="19"/>
  <c r="G60" i="19"/>
  <c r="F60" i="19"/>
  <c r="E60" i="19"/>
  <c r="D60" i="19"/>
  <c r="C60" i="19"/>
  <c r="B60" i="19"/>
  <c r="A60" i="19"/>
  <c r="H59" i="19"/>
  <c r="G59" i="19"/>
  <c r="F59" i="19"/>
  <c r="E59" i="19"/>
  <c r="D59" i="19"/>
  <c r="C59" i="19"/>
  <c r="B59" i="19"/>
  <c r="A59" i="19"/>
  <c r="H58" i="19"/>
  <c r="G58" i="19"/>
  <c r="F58" i="19"/>
  <c r="E58" i="19"/>
  <c r="D58" i="19"/>
  <c r="C58" i="19"/>
  <c r="B58" i="19"/>
  <c r="A58" i="19"/>
  <c r="H57" i="19"/>
  <c r="G57" i="19"/>
  <c r="F57" i="19"/>
  <c r="E57" i="19"/>
  <c r="D57" i="19"/>
  <c r="C57" i="19"/>
  <c r="B57" i="19"/>
  <c r="A57" i="19"/>
  <c r="H56" i="19"/>
  <c r="G56" i="19"/>
  <c r="F56" i="19"/>
  <c r="E56" i="19"/>
  <c r="D56" i="19"/>
  <c r="C56" i="19"/>
  <c r="B56" i="19"/>
  <c r="A56" i="19"/>
  <c r="H55" i="19"/>
  <c r="G55" i="19"/>
  <c r="F55" i="19"/>
  <c r="E55" i="19"/>
  <c r="D55" i="19"/>
  <c r="C55" i="19"/>
  <c r="B55" i="19"/>
  <c r="A55" i="19"/>
  <c r="H54" i="19"/>
  <c r="G54" i="19"/>
  <c r="F54" i="19"/>
  <c r="E54" i="19"/>
  <c r="D54" i="19"/>
  <c r="C54" i="19"/>
  <c r="B54" i="19"/>
  <c r="A54" i="19"/>
  <c r="H53" i="19"/>
  <c r="G53" i="19"/>
  <c r="F53" i="19"/>
  <c r="E53" i="19"/>
  <c r="D53" i="19"/>
  <c r="C53" i="19"/>
  <c r="B53" i="19"/>
  <c r="A53" i="19"/>
  <c r="H52" i="19"/>
  <c r="G52" i="19"/>
  <c r="F52" i="19"/>
  <c r="E52" i="19"/>
  <c r="D52" i="19"/>
  <c r="C52" i="19"/>
  <c r="B52" i="19"/>
  <c r="A52" i="19"/>
  <c r="H51" i="19"/>
  <c r="G51" i="19"/>
  <c r="F51" i="19"/>
  <c r="E51" i="19"/>
  <c r="D51" i="19"/>
  <c r="C51" i="19"/>
  <c r="B51" i="19"/>
  <c r="A51" i="19"/>
  <c r="H50" i="19"/>
  <c r="G50" i="19"/>
  <c r="F50" i="19"/>
  <c r="E50" i="19"/>
  <c r="D50" i="19"/>
  <c r="C50" i="19"/>
  <c r="B50" i="19"/>
  <c r="A50" i="19"/>
  <c r="H49" i="19"/>
  <c r="G49" i="19"/>
  <c r="F49" i="19"/>
  <c r="E49" i="19"/>
  <c r="D49" i="19"/>
  <c r="C49" i="19"/>
  <c r="B49" i="19"/>
  <c r="A49" i="19"/>
  <c r="H48" i="19"/>
  <c r="G48" i="19"/>
  <c r="F48" i="19"/>
  <c r="E48" i="19"/>
  <c r="D48" i="19"/>
  <c r="C48" i="19"/>
  <c r="B48" i="19"/>
  <c r="A48" i="19"/>
  <c r="H47" i="19"/>
  <c r="G47" i="19"/>
  <c r="F47" i="19"/>
  <c r="E47" i="19"/>
  <c r="D47" i="19"/>
  <c r="C47" i="19"/>
  <c r="B47" i="19"/>
  <c r="A47" i="19"/>
  <c r="H46" i="19"/>
  <c r="G46" i="19"/>
  <c r="F46" i="19"/>
  <c r="E46" i="19"/>
  <c r="D46" i="19"/>
  <c r="C46" i="19"/>
  <c r="B46" i="19"/>
  <c r="A46" i="19"/>
  <c r="H45" i="19"/>
  <c r="G45" i="19"/>
  <c r="F45" i="19"/>
  <c r="E45" i="19"/>
  <c r="D45" i="19"/>
  <c r="C45" i="19"/>
  <c r="B45" i="19"/>
  <c r="A45" i="19"/>
  <c r="H44" i="19"/>
  <c r="G44" i="19"/>
  <c r="F44" i="19"/>
  <c r="E44" i="19"/>
  <c r="D44" i="19"/>
  <c r="C44" i="19"/>
  <c r="B44" i="19"/>
  <c r="A44" i="19"/>
  <c r="H43" i="19"/>
  <c r="G43" i="19"/>
  <c r="F43" i="19"/>
  <c r="E43" i="19"/>
  <c r="D43" i="19"/>
  <c r="C43" i="19"/>
  <c r="B43" i="19"/>
  <c r="A43" i="19"/>
  <c r="H42" i="19"/>
  <c r="G42" i="19"/>
  <c r="F42" i="19"/>
  <c r="E42" i="19"/>
  <c r="D42" i="19"/>
  <c r="C42" i="19"/>
  <c r="B42" i="19"/>
  <c r="A42" i="19"/>
  <c r="H41" i="19"/>
  <c r="G41" i="19"/>
  <c r="F41" i="19"/>
  <c r="E41" i="19"/>
  <c r="D41" i="19"/>
  <c r="C41" i="19"/>
  <c r="B41" i="19"/>
  <c r="A41" i="19"/>
  <c r="H40" i="19"/>
  <c r="G40" i="19"/>
  <c r="F40" i="19"/>
  <c r="E40" i="19"/>
  <c r="D40" i="19"/>
  <c r="C40" i="19"/>
  <c r="B40" i="19"/>
  <c r="A40" i="19"/>
  <c r="H39" i="19"/>
  <c r="G39" i="19"/>
  <c r="F39" i="19"/>
  <c r="E39" i="19"/>
  <c r="D39" i="19"/>
  <c r="C39" i="19"/>
  <c r="B39" i="19"/>
  <c r="A39" i="19"/>
  <c r="H38" i="19"/>
  <c r="G38" i="19"/>
  <c r="F38" i="19"/>
  <c r="E38" i="19"/>
  <c r="D38" i="19"/>
  <c r="C38" i="19"/>
  <c r="B38" i="19"/>
  <c r="A38" i="19"/>
  <c r="H37" i="19"/>
  <c r="G37" i="19"/>
  <c r="F37" i="19"/>
  <c r="E37" i="19"/>
  <c r="D37" i="19"/>
  <c r="C37" i="19"/>
  <c r="B37" i="19"/>
  <c r="A37" i="19"/>
  <c r="H36" i="19"/>
  <c r="G36" i="19"/>
  <c r="F36" i="19"/>
  <c r="E36" i="19"/>
  <c r="D36" i="19"/>
  <c r="C36" i="19"/>
  <c r="B36" i="19"/>
  <c r="A36" i="19"/>
  <c r="H35" i="19"/>
  <c r="G35" i="19"/>
  <c r="F35" i="19"/>
  <c r="E35" i="19"/>
  <c r="D35" i="19"/>
  <c r="C35" i="19"/>
  <c r="B35" i="19"/>
  <c r="A35" i="19"/>
  <c r="H34" i="19"/>
  <c r="G34" i="19"/>
  <c r="F34" i="19"/>
  <c r="E34" i="19"/>
  <c r="D34" i="19"/>
  <c r="C34" i="19"/>
  <c r="B34" i="19"/>
  <c r="A34" i="19"/>
  <c r="H33" i="19"/>
  <c r="G33" i="19"/>
  <c r="F33" i="19"/>
  <c r="E33" i="19"/>
  <c r="D33" i="19"/>
  <c r="C33" i="19"/>
  <c r="B33" i="19"/>
  <c r="A33" i="19"/>
  <c r="H32" i="19"/>
  <c r="G32" i="19"/>
  <c r="F32" i="19"/>
  <c r="E32" i="19"/>
  <c r="D32" i="19"/>
  <c r="C32" i="19"/>
  <c r="B32" i="19"/>
  <c r="A32" i="19"/>
  <c r="H31" i="19"/>
  <c r="G31" i="19"/>
  <c r="F31" i="19"/>
  <c r="E31" i="19"/>
  <c r="D31" i="19"/>
  <c r="C31" i="19"/>
  <c r="B31" i="19"/>
  <c r="A31" i="19"/>
  <c r="H30" i="19"/>
  <c r="G30" i="19"/>
  <c r="F30" i="19"/>
  <c r="E30" i="19"/>
  <c r="D30" i="19"/>
  <c r="C30" i="19"/>
  <c r="B30" i="19"/>
  <c r="A30" i="19"/>
  <c r="H29" i="19"/>
  <c r="G29" i="19"/>
  <c r="F29" i="19"/>
  <c r="E29" i="19"/>
  <c r="D29" i="19"/>
  <c r="C29" i="19"/>
  <c r="B29" i="19"/>
  <c r="A29" i="19"/>
  <c r="H28" i="19"/>
  <c r="G28" i="19"/>
  <c r="F28" i="19"/>
  <c r="E28" i="19"/>
  <c r="D28" i="19"/>
  <c r="C28" i="19"/>
  <c r="B28" i="19"/>
  <c r="A28" i="19"/>
  <c r="H27" i="19"/>
  <c r="G27" i="19"/>
  <c r="F27" i="19"/>
  <c r="E27" i="19"/>
  <c r="D27" i="19"/>
  <c r="C27" i="19"/>
  <c r="B27" i="19"/>
  <c r="A27" i="19"/>
  <c r="H26" i="19"/>
  <c r="G26" i="19"/>
  <c r="F26" i="19"/>
  <c r="E26" i="19"/>
  <c r="D26" i="19"/>
  <c r="C26" i="19"/>
  <c r="B26" i="19"/>
  <c r="A26" i="19"/>
  <c r="H25" i="19"/>
  <c r="G25" i="19"/>
  <c r="F25" i="19"/>
  <c r="E25" i="19"/>
  <c r="D25" i="19"/>
  <c r="C25" i="19"/>
  <c r="B25" i="19"/>
  <c r="A25" i="19"/>
  <c r="H24" i="19"/>
  <c r="G24" i="19"/>
  <c r="F24" i="19"/>
  <c r="E24" i="19"/>
  <c r="D24" i="19"/>
  <c r="C24" i="19"/>
  <c r="B24" i="19"/>
  <c r="A24" i="19"/>
  <c r="H23" i="19"/>
  <c r="G23" i="19"/>
  <c r="F23" i="19"/>
  <c r="E23" i="19"/>
  <c r="D23" i="19"/>
  <c r="C23" i="19"/>
  <c r="B23" i="19"/>
  <c r="A23" i="19"/>
  <c r="H22" i="19"/>
  <c r="G22" i="19"/>
  <c r="F22" i="19"/>
  <c r="E22" i="19"/>
  <c r="D22" i="19"/>
  <c r="C22" i="19"/>
  <c r="B22" i="19"/>
  <c r="A22" i="19"/>
  <c r="H21" i="19"/>
  <c r="G21" i="19"/>
  <c r="F21" i="19"/>
  <c r="E21" i="19"/>
  <c r="D21" i="19"/>
  <c r="C21" i="19"/>
  <c r="B21" i="19"/>
  <c r="A21" i="19"/>
  <c r="H20" i="19"/>
  <c r="G20" i="19"/>
  <c r="F20" i="19"/>
  <c r="E20" i="19"/>
  <c r="D20" i="19"/>
  <c r="C20" i="19"/>
  <c r="B20" i="19"/>
  <c r="A20" i="19"/>
  <c r="H19" i="19"/>
  <c r="G19" i="19"/>
  <c r="F19" i="19"/>
  <c r="E19" i="19"/>
  <c r="D19" i="19"/>
  <c r="C19" i="19"/>
  <c r="B19" i="19"/>
  <c r="A19" i="19"/>
  <c r="H18" i="19"/>
  <c r="G18" i="19"/>
  <c r="F18" i="19"/>
  <c r="E18" i="19"/>
  <c r="D18" i="19"/>
  <c r="C18" i="19"/>
  <c r="B18" i="19"/>
  <c r="A18" i="19"/>
  <c r="H17" i="19"/>
  <c r="G17" i="19"/>
  <c r="F17" i="19"/>
  <c r="E17" i="19"/>
  <c r="D17" i="19"/>
  <c r="C17" i="19"/>
  <c r="B17" i="19"/>
  <c r="A17" i="19"/>
  <c r="H16" i="19"/>
  <c r="G16" i="19"/>
  <c r="F16" i="19"/>
  <c r="E16" i="19"/>
  <c r="D16" i="19"/>
  <c r="C16" i="19"/>
  <c r="B16" i="19"/>
  <c r="A16" i="19"/>
  <c r="H15" i="19"/>
  <c r="G15" i="19"/>
  <c r="F15" i="19"/>
  <c r="E15" i="19"/>
  <c r="D15" i="19"/>
  <c r="C15" i="19"/>
  <c r="B15" i="19"/>
  <c r="A15" i="19"/>
  <c r="H14" i="19"/>
  <c r="G14" i="19"/>
  <c r="F14" i="19"/>
  <c r="E14" i="19"/>
  <c r="D14" i="19"/>
  <c r="C14" i="19"/>
  <c r="B14" i="19"/>
  <c r="A14" i="19"/>
  <c r="H13" i="19"/>
  <c r="G13" i="19"/>
  <c r="F13" i="19"/>
  <c r="E13" i="19"/>
  <c r="D13" i="19"/>
  <c r="C13" i="19"/>
  <c r="B13" i="19"/>
  <c r="A13" i="19"/>
  <c r="H12" i="19"/>
  <c r="G12" i="19"/>
  <c r="F12" i="19"/>
  <c r="E12" i="19"/>
  <c r="D12" i="19"/>
  <c r="C12" i="19"/>
  <c r="B12" i="19"/>
  <c r="A12" i="19"/>
  <c r="H11" i="19"/>
  <c r="G11" i="19"/>
  <c r="F11" i="19"/>
  <c r="E11" i="19"/>
  <c r="D11" i="19"/>
  <c r="C11" i="19"/>
  <c r="B11" i="19"/>
  <c r="A11" i="19"/>
  <c r="H10" i="19"/>
  <c r="G10" i="19"/>
  <c r="F10" i="19"/>
  <c r="E10" i="19"/>
  <c r="D10" i="19"/>
  <c r="C10" i="19"/>
  <c r="B10" i="19"/>
  <c r="A10" i="19"/>
  <c r="H9" i="19"/>
  <c r="G9" i="19"/>
  <c r="F9" i="19"/>
  <c r="E9" i="19"/>
  <c r="D9" i="19"/>
  <c r="C9" i="19"/>
  <c r="B9" i="19"/>
  <c r="A9" i="19"/>
  <c r="H8" i="19"/>
  <c r="G8" i="19"/>
  <c r="F8" i="19"/>
  <c r="E8" i="19"/>
  <c r="D8" i="19"/>
  <c r="C8" i="19"/>
  <c r="B8" i="19"/>
  <c r="A8" i="19"/>
  <c r="H7" i="19"/>
  <c r="G7" i="19"/>
  <c r="F7" i="19"/>
  <c r="E7" i="19"/>
  <c r="D7" i="19"/>
  <c r="C7" i="19"/>
  <c r="B7" i="19"/>
  <c r="A7" i="19"/>
  <c r="H6" i="19"/>
  <c r="G6" i="19"/>
  <c r="F6" i="19"/>
  <c r="E6" i="19"/>
  <c r="D6" i="19"/>
  <c r="C6" i="19"/>
  <c r="B6" i="19"/>
  <c r="A6" i="19"/>
  <c r="H5" i="19"/>
  <c r="G5" i="19"/>
  <c r="F5" i="19"/>
  <c r="E5" i="19"/>
  <c r="D5" i="19"/>
  <c r="C5" i="19"/>
  <c r="B5" i="19"/>
  <c r="A5" i="19"/>
  <c r="H4" i="19"/>
  <c r="G4" i="19"/>
  <c r="F4" i="19"/>
  <c r="E4" i="19"/>
  <c r="D4" i="19"/>
  <c r="C4" i="19"/>
  <c r="B4" i="19"/>
  <c r="A4" i="19"/>
  <c r="H3" i="19"/>
  <c r="G3" i="19"/>
  <c r="F3" i="19"/>
  <c r="E3" i="19"/>
  <c r="D3" i="19"/>
  <c r="C3" i="19"/>
  <c r="B3" i="19"/>
  <c r="A3" i="19"/>
  <c r="H2" i="19"/>
  <c r="G2" i="19"/>
  <c r="F2" i="19"/>
  <c r="E2" i="19"/>
  <c r="D2" i="19"/>
  <c r="C2" i="19"/>
  <c r="B2" i="19"/>
  <c r="A2" i="19"/>
  <c r="O182" i="15" l="1"/>
</calcChain>
</file>

<file path=xl/sharedStrings.xml><?xml version="1.0" encoding="utf-8"?>
<sst xmlns="http://schemas.openxmlformats.org/spreadsheetml/2006/main" count="2419" uniqueCount="539">
  <si>
    <t>S43</t>
  </si>
  <si>
    <t>DIMANCHE</t>
  </si>
  <si>
    <t>LUNDI</t>
  </si>
  <si>
    <t>MARDI</t>
  </si>
  <si>
    <t>MERCREDI</t>
  </si>
  <si>
    <t>JEUDI</t>
  </si>
  <si>
    <t>VENDREDI</t>
  </si>
  <si>
    <t>Nom</t>
  </si>
  <si>
    <t>Prénom</t>
  </si>
  <si>
    <t>Jour</t>
  </si>
  <si>
    <t>Nuit</t>
  </si>
  <si>
    <t>Moyen</t>
  </si>
  <si>
    <t>PIRL</t>
  </si>
  <si>
    <t>Lève matériel</t>
  </si>
  <si>
    <t>Echaffaudage</t>
  </si>
  <si>
    <t>Camion</t>
  </si>
  <si>
    <t>MAJ: 18/10/17 à 19h00</t>
  </si>
  <si>
    <t>07 586 04</t>
  </si>
  <si>
    <t>07 585 08</t>
  </si>
  <si>
    <t>S44</t>
  </si>
  <si>
    <t>S37</t>
  </si>
  <si>
    <t>Cameras</t>
  </si>
  <si>
    <t>Exelmans</t>
  </si>
  <si>
    <t>Franklin Roosevelt</t>
  </si>
  <si>
    <t>CEC</t>
  </si>
  <si>
    <t>La Défense</t>
  </si>
  <si>
    <t>S36</t>
  </si>
  <si>
    <t>S38</t>
  </si>
  <si>
    <t>S39</t>
  </si>
  <si>
    <t>S40</t>
  </si>
  <si>
    <t>S41</t>
  </si>
  <si>
    <t>S42</t>
  </si>
  <si>
    <t>S45</t>
  </si>
  <si>
    <t>N Semaine</t>
  </si>
  <si>
    <t>Date</t>
  </si>
  <si>
    <t>J/N</t>
  </si>
  <si>
    <t>Prenom</t>
  </si>
  <si>
    <t>N Affaire</t>
  </si>
  <si>
    <t>Lieu</t>
  </si>
  <si>
    <t>Equipememet</t>
  </si>
  <si>
    <t>Nombre de J/N</t>
  </si>
  <si>
    <t>S46</t>
  </si>
  <si>
    <t>S47</t>
  </si>
  <si>
    <t>S48</t>
  </si>
  <si>
    <t>S49</t>
  </si>
  <si>
    <t>S50</t>
  </si>
  <si>
    <t>S51</t>
  </si>
  <si>
    <t>S52</t>
  </si>
  <si>
    <t>$INDEX('S52'!A1:L47;1;1)</t>
  </si>
  <si>
    <t>$INDEX('S52'!A1:L47;3;3)</t>
  </si>
  <si>
    <t>$INDEX('S52'!A1:N47;4;3)</t>
  </si>
  <si>
    <t>$INDEX('S52'!A1:N47;5;1)</t>
  </si>
  <si>
    <t>$INDEX('S52'!A1:N47;5;2)</t>
  </si>
  <si>
    <t>$INDEX('S52'!A1:N47;5;3)</t>
  </si>
  <si>
    <t>$INDEX('S52'!A1:N47;6;3)</t>
  </si>
  <si>
    <t>$INDEX('S52'!A1:N47;7;3)</t>
  </si>
  <si>
    <t>$INDEX('S52'!A1:M47;1;1)</t>
  </si>
  <si>
    <t>$INDEX('S52'!A1:M47;3;3)</t>
  </si>
  <si>
    <t>$INDEX('S52'!A1:N47;4;4)</t>
  </si>
  <si>
    <t>$INDEX('S52'!A1:N47;5;4)</t>
  </si>
  <si>
    <t>$INDEX('S52'!A1:N47;6;4)</t>
  </si>
  <si>
    <t>$INDEX('S52'!A1:N47;7;4)</t>
  </si>
  <si>
    <t>$INDEX('S52'!A1:M47;3;5)</t>
  </si>
  <si>
    <t>$INDEX('S52'!A1:N47;4;5)</t>
  </si>
  <si>
    <t>$INDEX('S52'!A1:N47;5;5)</t>
  </si>
  <si>
    <t>$INDEX('S52'!A1:N47;6;5)</t>
  </si>
  <si>
    <t>$INDEX('S52'!A1:N47;7;5)</t>
  </si>
  <si>
    <t>$INDEX('S52'!A1:N47;4;6)</t>
  </si>
  <si>
    <t>$INDEX('S52'!A1:N47;5;6)</t>
  </si>
  <si>
    <t>$INDEX('S52'!A1:N47;6;6)</t>
  </si>
  <si>
    <t>$INDEX('S52'!A1:N47;7;6)</t>
  </si>
  <si>
    <t>$INDEX('S52'!A1:M47;3;7)</t>
  </si>
  <si>
    <t>$INDEX('S52'!A1:N47;4;7)</t>
  </si>
  <si>
    <t>$INDEX('S52'!A1:N47;5;7)</t>
  </si>
  <si>
    <t>$INDEX('S52'!A1:N47;6;7)</t>
  </si>
  <si>
    <t>$INDEX('S52'!A1:N47;7;7)</t>
  </si>
  <si>
    <t>$INDEX('S52'!A1:N47;4;8)</t>
  </si>
  <si>
    <t>$INDEX('S52'!A1:N47;5;8)</t>
  </si>
  <si>
    <t>$INDEX('S52'!A1:N47;6;8)</t>
  </si>
  <si>
    <t>$INDEX('S52'!A1:N47;7;8)</t>
  </si>
  <si>
    <t>$INDEX('S52'!A1:M47;3;9)</t>
  </si>
  <si>
    <t>$INDEX('S52'!A1:N47;4;9)</t>
  </si>
  <si>
    <t>$INDEX('S52'!A1:N47;5;9)</t>
  </si>
  <si>
    <t>$INDEX('S52'!A1:N47;6;9)</t>
  </si>
  <si>
    <t>$INDEX('S52'!A1:N47;7;9)</t>
  </si>
  <si>
    <t>$INDEX('S52'!A1:N47;4;10)</t>
  </si>
  <si>
    <t>$INDEX('S52'!A1:N47;5;10)</t>
  </si>
  <si>
    <t>$INDEX('S52'!A1:N47;6;10)</t>
  </si>
  <si>
    <t>$INDEX('S52'!A1:N47;7;10)</t>
  </si>
  <si>
    <t>$INDEX('S52'!A1:M47;3;11)</t>
  </si>
  <si>
    <t>$INDEX('S52'!A1:N47;4;11)</t>
  </si>
  <si>
    <t>$INDEX('S52'!A1:N47;5;11)</t>
  </si>
  <si>
    <t>$INDEX('S52'!A1:N47;6;11)</t>
  </si>
  <si>
    <t>$INDEX('S52'!A1:N47;7;11)</t>
  </si>
  <si>
    <t>$INDEX('S52'!A1:N47;4;12)</t>
  </si>
  <si>
    <t>$INDEX('S52'!A1:N47;5;12)</t>
  </si>
  <si>
    <t>$INDEX('S52'!A1:N47;6;12)</t>
  </si>
  <si>
    <t>$INDEX('S52'!A1:N47;7;12)</t>
  </si>
  <si>
    <t>$INDEX('S52'!A1:M47;3;13)</t>
  </si>
  <si>
    <t>$INDEX('S52'!A1:N47;4;13)</t>
  </si>
  <si>
    <t>$INDEX('S52'!A1:N47;5;13)</t>
  </si>
  <si>
    <t>$INDEX('S52'!A1:N47;6;13)</t>
  </si>
  <si>
    <t>$INDEX('S52'!A1:N47;7;13)</t>
  </si>
  <si>
    <t>$INDEX('S52'!A1:N47;4;14)</t>
  </si>
  <si>
    <t>$INDEX('S52'!A1:N47;5;14)</t>
  </si>
  <si>
    <t>$INDEX('S52'!A1:N47;6;14)</t>
  </si>
  <si>
    <t>$INDEX('S52'!A1:N47;7;14)</t>
  </si>
  <si>
    <t>$INDEX('S52'!A1:N47;8;1)</t>
  </si>
  <si>
    <t>$INDEX('S52'!A1:N47;8;2)</t>
  </si>
  <si>
    <t>$INDEX('S52'!A1:N47;8;3)</t>
  </si>
  <si>
    <t>$INDEX('S52'!A1:N47;9;3)</t>
  </si>
  <si>
    <t>$INDEX('S52'!A1:N47;10;3)</t>
  </si>
  <si>
    <t>$INDEX('S52'!A1:N47;8;4)</t>
  </si>
  <si>
    <t>$INDEX('S52'!A1:N47;9;4)</t>
  </si>
  <si>
    <t>$INDEX('S52'!A1:N47;10;4)</t>
  </si>
  <si>
    <t>$INDEX('S52'!A1:N47;8;5)</t>
  </si>
  <si>
    <t>$INDEX('S52'!A1:N47;9;5)</t>
  </si>
  <si>
    <t>$INDEX('S52'!A1:N47;10;5)</t>
  </si>
  <si>
    <t>$INDEX('S52'!A1:N47;8;6)</t>
  </si>
  <si>
    <t>$INDEX('S52'!A1:N47;9;6)</t>
  </si>
  <si>
    <t>$INDEX('S52'!A1:N47;10;6)</t>
  </si>
  <si>
    <t>$INDEX('S52'!A1:N47;8;7)</t>
  </si>
  <si>
    <t>$INDEX('S52'!A1:N47;9;7)</t>
  </si>
  <si>
    <t>$INDEX('S52'!A1:N47;10;7)</t>
  </si>
  <si>
    <t>$INDEX('S52'!A1:N47;8;8)</t>
  </si>
  <si>
    <t>$INDEX('S52'!A1:N47;9;8)</t>
  </si>
  <si>
    <t>$INDEX('S52'!A1:N47;10;8)</t>
  </si>
  <si>
    <t>$INDEX('S52'!A1:N47;8;9)</t>
  </si>
  <si>
    <t>$INDEX('S52'!A1:N47;9;9)</t>
  </si>
  <si>
    <t>$INDEX('S52'!A1:N47;10;9)</t>
  </si>
  <si>
    <t>$INDEX('S52'!A1:N47;8;10)</t>
  </si>
  <si>
    <t>$INDEX('S52'!A1:N47;9;10)</t>
  </si>
  <si>
    <t>$INDEX('S52'!A1:N47;10;10)</t>
  </si>
  <si>
    <t>$INDEX('S52'!A1:N47;8;11)</t>
  </si>
  <si>
    <t>$INDEX('S52'!A1:N47;9;11)</t>
  </si>
  <si>
    <t>$INDEX('S52'!A1:N47;10;11)</t>
  </si>
  <si>
    <t>$INDEX('S52'!A1:N47;8;12)</t>
  </si>
  <si>
    <t>$INDEX('S52'!A1:N47;9;12)</t>
  </si>
  <si>
    <t>$INDEX('S52'!A1:N47;10;12)</t>
  </si>
  <si>
    <t>$INDEX('S52'!A1:N47;8;13)</t>
  </si>
  <si>
    <t>$INDEX('S52'!A1:N47;9;13)</t>
  </si>
  <si>
    <t>$INDEX('S52'!A1:N47;10;13)</t>
  </si>
  <si>
    <t>$INDEX('S52'!A1:N47;8;14)</t>
  </si>
  <si>
    <t>$INDEX('S52'!A1:N47;9;14)</t>
  </si>
  <si>
    <t>$INDEX('S52'!A1:N47;10;14)</t>
  </si>
  <si>
    <t>$INDEX('S52'!A1:N47;11;1)</t>
  </si>
  <si>
    <t>$INDEX('S52'!A1:N47;11;2)</t>
  </si>
  <si>
    <t>$INDEX('S52'!A1:N47;11;3)</t>
  </si>
  <si>
    <t>$INDEX('S52'!A1:N47;12;3)</t>
  </si>
  <si>
    <t>$INDEX('S52'!A1:N47;13;3)</t>
  </si>
  <si>
    <t>$INDEX('S52'!A1:N47;11;4)</t>
  </si>
  <si>
    <t>$INDEX('S52'!A1:N47;12;4)</t>
  </si>
  <si>
    <t>$INDEX('S52'!A1:N47;13;4)</t>
  </si>
  <si>
    <t>$INDEX('S52'!A1:N47;11;5)</t>
  </si>
  <si>
    <t>$INDEX('S52'!A1:N47;12;5)</t>
  </si>
  <si>
    <t>$INDEX('S52'!A1:N47;13;5)</t>
  </si>
  <si>
    <t>$INDEX('S52'!A1:N47;11;6)</t>
  </si>
  <si>
    <t>$INDEX('S52'!A1:N47;12;6)</t>
  </si>
  <si>
    <t>$INDEX('S52'!A1:N47;13;6)</t>
  </si>
  <si>
    <t>$INDEX('S52'!A1:N47;11;7)</t>
  </si>
  <si>
    <t>$INDEX('S52'!A1:N47;12;7)</t>
  </si>
  <si>
    <t>$INDEX('S52'!A1:N47;13;7)</t>
  </si>
  <si>
    <t>$INDEX('S52'!A1:N47;11;8)</t>
  </si>
  <si>
    <t>$INDEX('S52'!A1:N47;12;8)</t>
  </si>
  <si>
    <t>$INDEX('S52'!A1:N47;13;8)</t>
  </si>
  <si>
    <t>$INDEX('S52'!A1:N47;11;9)</t>
  </si>
  <si>
    <t>$INDEX('S52'!A1:N47;12;9)</t>
  </si>
  <si>
    <t>$INDEX('S52'!A1:N47;13;9)</t>
  </si>
  <si>
    <t>$INDEX('S52'!A1:N47;11;10)</t>
  </si>
  <si>
    <t>$INDEX('S52'!A1:N47;12;10)</t>
  </si>
  <si>
    <t>$INDEX('S52'!A1:N47;13;10)</t>
  </si>
  <si>
    <t>$INDEX('S52'!A1:N47;11;11)</t>
  </si>
  <si>
    <t>$INDEX('S52'!A1:N47;12;11)</t>
  </si>
  <si>
    <t>$INDEX('S52'!A1:N47;13;11)</t>
  </si>
  <si>
    <t>$INDEX('S52'!A1:N47;11;12)</t>
  </si>
  <si>
    <t>$INDEX('S52'!A1:N47;12;12)</t>
  </si>
  <si>
    <t>$INDEX('S52'!A1:N47;13;12)</t>
  </si>
  <si>
    <t>$INDEX('S52'!A1:N47;11;13)</t>
  </si>
  <si>
    <t>$INDEX('S52'!A1:N47;12;13)</t>
  </si>
  <si>
    <t>$INDEX('S52'!A1:N47;13;13)</t>
  </si>
  <si>
    <t>$INDEX('S52'!A1:N47;11;14)</t>
  </si>
  <si>
    <t>$INDEX('S52'!A1:N47;12;14)</t>
  </si>
  <si>
    <t>$INDEX('S52'!A1:N47;13;14)</t>
  </si>
  <si>
    <t>$INDEX('S52'!A1:N47;14;1)</t>
  </si>
  <si>
    <t>$INDEX('S52'!A1:N47;14;2)</t>
  </si>
  <si>
    <t>$INDEX('S52'!A1:N47;14;3)</t>
  </si>
  <si>
    <t>$INDEX('S52'!A1:N47;15;3)</t>
  </si>
  <si>
    <t>$INDEX('S52'!A1:N47;16;3)</t>
  </si>
  <si>
    <t>$INDEX('S52'!A1:N47;14;4)</t>
  </si>
  <si>
    <t>$INDEX('S52'!A1:N47;15;4)</t>
  </si>
  <si>
    <t>$INDEX('S52'!A1:N47;16;4)</t>
  </si>
  <si>
    <t>$INDEX('S52'!A1:N47;14;5)</t>
  </si>
  <si>
    <t>$INDEX('S52'!A1:N47;15;5)</t>
  </si>
  <si>
    <t>$INDEX('S52'!A1:N47;16;5)</t>
  </si>
  <si>
    <t>$INDEX('S52'!A1:N47;14;6)</t>
  </si>
  <si>
    <t>$INDEX('S52'!A1:N47;15;6)</t>
  </si>
  <si>
    <t>$INDEX('S52'!A1:N47;16;6)</t>
  </si>
  <si>
    <t>$INDEX('S52'!A1:N47;14;7)</t>
  </si>
  <si>
    <t>$INDEX('S52'!A1:N47;15;7)</t>
  </si>
  <si>
    <t>$INDEX('S52'!A1:N47;16;7)</t>
  </si>
  <si>
    <t>$INDEX('S52'!A1:N47;14;8)</t>
  </si>
  <si>
    <t>$INDEX('S52'!A1:N47;15;8)</t>
  </si>
  <si>
    <t>$INDEX('S52'!A1:N47;16;8)</t>
  </si>
  <si>
    <t>$INDEX('S52'!A1:N47;14;9)</t>
  </si>
  <si>
    <t>$INDEX('S52'!A1:N47;15;9)</t>
  </si>
  <si>
    <t>$INDEX('S52'!A1:N47;16;9)</t>
  </si>
  <si>
    <t>$INDEX('S52'!A1:N47;14;10)</t>
  </si>
  <si>
    <t>$INDEX('S52'!A1:N47;15;10)</t>
  </si>
  <si>
    <t>$INDEX('S52'!A1:N47;16;10)</t>
  </si>
  <si>
    <t>$INDEX('S52'!A1:N47;14;11)</t>
  </si>
  <si>
    <t>$INDEX('S52'!A1:N47;15;11)</t>
  </si>
  <si>
    <t>$INDEX('S52'!A1:N47;16;11)</t>
  </si>
  <si>
    <t>$INDEX('S52'!A1:N47;14;12)</t>
  </si>
  <si>
    <t>$INDEX('S52'!A1:N47;15;12)</t>
  </si>
  <si>
    <t>$INDEX('S52'!A1:N47;16;12)</t>
  </si>
  <si>
    <t>$INDEX('S52'!A1:N47;14;13)</t>
  </si>
  <si>
    <t>$INDEX('S52'!A1:N47;15;13)</t>
  </si>
  <si>
    <t>$INDEX('S52'!A1:N47;16;13)</t>
  </si>
  <si>
    <t>$INDEX('S52'!A1:N47;14;14)</t>
  </si>
  <si>
    <t>$INDEX('S52'!A1:N47;15;14)</t>
  </si>
  <si>
    <t>$INDEX('S52'!A1:N47;16;14)</t>
  </si>
  <si>
    <t>$INDEX('S52'!A1:N47;17;1)</t>
  </si>
  <si>
    <t>$INDEX('S52'!A1:N47;17;2)</t>
  </si>
  <si>
    <t>$INDEX('S52'!A1:N47;17;3)</t>
  </si>
  <si>
    <t>$INDEX('S52'!A1:N47;18;3)</t>
  </si>
  <si>
    <t>$INDEX('S52'!A1:N47;19;3)</t>
  </si>
  <si>
    <t>$INDEX('S52'!A1:N47;17;4)</t>
  </si>
  <si>
    <t>$INDEX('S52'!A1:N47;18;4)</t>
  </si>
  <si>
    <t>$INDEX('S52'!A1:N47;19;4)</t>
  </si>
  <si>
    <t>$INDEX('S52'!A1:N47;17;5)</t>
  </si>
  <si>
    <t>$INDEX('S52'!A1:N47;18;5)</t>
  </si>
  <si>
    <t>$INDEX('S52'!A1:N47;19;5)</t>
  </si>
  <si>
    <t>$INDEX('S52'!A1:N47;17;6)</t>
  </si>
  <si>
    <t>$INDEX('S52'!A1:N47;18;6)</t>
  </si>
  <si>
    <t>$INDEX('S52'!A1:N47;19;6)</t>
  </si>
  <si>
    <t>$INDEX('S52'!A1:N47;17;7)</t>
  </si>
  <si>
    <t>$INDEX('S52'!A1:N47;18;7)</t>
  </si>
  <si>
    <t>$INDEX('S52'!A1:N47;19;7)</t>
  </si>
  <si>
    <t>$INDEX('S52'!A1:N47;17;8)</t>
  </si>
  <si>
    <t>$INDEX('S52'!A1:N47;18;8)</t>
  </si>
  <si>
    <t>$INDEX('S52'!A1:N47;19;8)</t>
  </si>
  <si>
    <t>$INDEX('S52'!A1:N47;17;9)</t>
  </si>
  <si>
    <t>$INDEX('S52'!A1:N47;18;9)</t>
  </si>
  <si>
    <t>$INDEX('S52'!A1:N47;19;9)</t>
  </si>
  <si>
    <t>$INDEX('S52'!A1:N47;17;10)</t>
  </si>
  <si>
    <t>$INDEX('S52'!A1:N47;18;10)</t>
  </si>
  <si>
    <t>$INDEX('S52'!A1:N47;19;10)</t>
  </si>
  <si>
    <t>$INDEX('S52'!A1:N47;17;11)</t>
  </si>
  <si>
    <t>$INDEX('S52'!A1:N47;18;11)</t>
  </si>
  <si>
    <t>$INDEX('S52'!A1:N47;19;11)</t>
  </si>
  <si>
    <t>$INDEX('S52'!A1:N47;17;12)</t>
  </si>
  <si>
    <t>$INDEX('S52'!A1:N47;18;12)</t>
  </si>
  <si>
    <t>$INDEX('S52'!A1:N47;19;12)</t>
  </si>
  <si>
    <t>$INDEX('S52'!A1:N47;17;13)</t>
  </si>
  <si>
    <t>$INDEX('S52'!A1:N47;18;13)</t>
  </si>
  <si>
    <t>$INDEX('S52'!A1:N47;19;13)</t>
  </si>
  <si>
    <t>$INDEX('S52'!A1:N47;17;14)</t>
  </si>
  <si>
    <t>$INDEX('S52'!A1:N47;18;14)</t>
  </si>
  <si>
    <t>$INDEX('S52'!A1:N47;19;14)</t>
  </si>
  <si>
    <t>$INDEX('S52'!A1:N47;20;1)</t>
  </si>
  <si>
    <t>$INDEX('S52'!A1:N47;20;2)</t>
  </si>
  <si>
    <t>$INDEX('S52'!A1:N47;20;3)</t>
  </si>
  <si>
    <t>$INDEX('S52'!A1:N47;21;3)</t>
  </si>
  <si>
    <t>$INDEX('S52'!A1:N47;22;3)</t>
  </si>
  <si>
    <t>$INDEX('S52'!A1:N47;20;4)</t>
  </si>
  <si>
    <t>$INDEX('S52'!A1:N47;21;4)</t>
  </si>
  <si>
    <t>$INDEX('S52'!A1:N47;22;4)</t>
  </si>
  <si>
    <t>$INDEX('S52'!A1:N47;20;5)</t>
  </si>
  <si>
    <t>$INDEX('S52'!A1:N47;21;5)</t>
  </si>
  <si>
    <t>$INDEX('S52'!A1:N47;22;5)</t>
  </si>
  <si>
    <t>$INDEX('S52'!A1:N47;20;6)</t>
  </si>
  <si>
    <t>$INDEX('S52'!A1:N47;21;6)</t>
  </si>
  <si>
    <t>$INDEX('S52'!A1:N47;22;6)</t>
  </si>
  <si>
    <t>$INDEX('S52'!A1:N47;20;7)</t>
  </si>
  <si>
    <t>$INDEX('S52'!A1:N47;21;7)</t>
  </si>
  <si>
    <t>$INDEX('S52'!A1:N47;22;7)</t>
  </si>
  <si>
    <t>$INDEX('S52'!A1:N47;20;8)</t>
  </si>
  <si>
    <t>$INDEX('S52'!A1:N47;21;8)</t>
  </si>
  <si>
    <t>$INDEX('S52'!A1:N47;22;8)</t>
  </si>
  <si>
    <t>$INDEX('S52'!A1:N47;20;9)</t>
  </si>
  <si>
    <t>$INDEX('S52'!A1:N47;21;9)</t>
  </si>
  <si>
    <t>$INDEX('S52'!A1:N47;22;9)</t>
  </si>
  <si>
    <t>$INDEX('S52'!A1:N47;20;10)</t>
  </si>
  <si>
    <t>$INDEX('S52'!A1:N47;21;10)</t>
  </si>
  <si>
    <t>$INDEX('S52'!A1:N47;22;10)</t>
  </si>
  <si>
    <t>$INDEX('S52'!A1:N47;20;11)</t>
  </si>
  <si>
    <t>$INDEX('S52'!A1:N47;21;11)</t>
  </si>
  <si>
    <t>$INDEX('S52'!A1:N47;22;11)</t>
  </si>
  <si>
    <t>$INDEX('S52'!A1:N47;20;12)</t>
  </si>
  <si>
    <t>$INDEX('S52'!A1:N47;21;12)</t>
  </si>
  <si>
    <t>$INDEX('S52'!A1:N47;22;12)</t>
  </si>
  <si>
    <t>$INDEX('S52'!A1:N47;20;13)</t>
  </si>
  <si>
    <t>$INDEX('S52'!A1:N47;21;13)</t>
  </si>
  <si>
    <t>$INDEX('S52'!A1:N47;22;13)</t>
  </si>
  <si>
    <t>$INDEX('S52'!A1:N47;20;14)</t>
  </si>
  <si>
    <t>$INDEX('S52'!A1:N47;21;14)</t>
  </si>
  <si>
    <t>$INDEX('S52'!A1:N47;22;14)</t>
  </si>
  <si>
    <t>$INDEX('S52'!A1:N47;23;1)</t>
  </si>
  <si>
    <t>$INDEX('S52'!A1:N47;23;2)</t>
  </si>
  <si>
    <t>$INDEX('S52'!A1:N47;23;3)</t>
  </si>
  <si>
    <t>$INDEX('S52'!A1:N47;24;3)</t>
  </si>
  <si>
    <t>$INDEX('S52'!A1:N47;25;3)</t>
  </si>
  <si>
    <t>$INDEX('S52'!A1:N47;23;4)</t>
  </si>
  <si>
    <t>$INDEX('S52'!A1:N47;24;4)</t>
  </si>
  <si>
    <t>$INDEX('S52'!A1:N47;25;4)</t>
  </si>
  <si>
    <t>$INDEX('S52'!A1:N47;23;5)</t>
  </si>
  <si>
    <t>$INDEX('S52'!A1:N47;24;5)</t>
  </si>
  <si>
    <t>$INDEX('S52'!A1:N47;25;5)</t>
  </si>
  <si>
    <t>$INDEX('S52'!A1:N47;23;6)</t>
  </si>
  <si>
    <t>$INDEX('S52'!A1:N47;24;6)</t>
  </si>
  <si>
    <t>$INDEX('S52'!A1:N47;25;6)</t>
  </si>
  <si>
    <t>$INDEX('S52'!A1:N47;23;7)</t>
  </si>
  <si>
    <t>$INDEX('S52'!A1:N47;24;7)</t>
  </si>
  <si>
    <t>$INDEX('S52'!A1:N47;25;7)</t>
  </si>
  <si>
    <t>$INDEX('S52'!A1:N47;23;8)</t>
  </si>
  <si>
    <t>$INDEX('S52'!A1:N47;24;8)</t>
  </si>
  <si>
    <t>$INDEX('S52'!A1:N47;25;8)</t>
  </si>
  <si>
    <t>$INDEX('S52'!A1:N47;23;9)</t>
  </si>
  <si>
    <t>$INDEX('S52'!A1:N47;24;9)</t>
  </si>
  <si>
    <t>$INDEX('S52'!A1:N47;25;9)</t>
  </si>
  <si>
    <t>$INDEX('S52'!A1:N47;23;10)</t>
  </si>
  <si>
    <t>$INDEX('S52'!A1:N47;24;10)</t>
  </si>
  <si>
    <t>$INDEX('S52'!A1:N47;25;10)</t>
  </si>
  <si>
    <t>$INDEX('S52'!A1:N47;23;11)</t>
  </si>
  <si>
    <t>$INDEX('S52'!A1:N47;24;11)</t>
  </si>
  <si>
    <t>$INDEX('S52'!A1:N47;25;11)</t>
  </si>
  <si>
    <t>$INDEX('S52'!A1:N47;23;12)</t>
  </si>
  <si>
    <t>$INDEX('S52'!A1:N47;24;12)</t>
  </si>
  <si>
    <t>$INDEX('S52'!A1:N47;25;12)</t>
  </si>
  <si>
    <t>$INDEX('S52'!A1:N47;23;13)</t>
  </si>
  <si>
    <t>$INDEX('S52'!A1:N47;24;13)</t>
  </si>
  <si>
    <t>$INDEX('S52'!A1:N47;25;13)</t>
  </si>
  <si>
    <t>$INDEX('S52'!A1:N47;23;14)</t>
  </si>
  <si>
    <t>$INDEX('S52'!A1:N47;24;14)</t>
  </si>
  <si>
    <t>$INDEX('S52'!A1:N47;25;14)</t>
  </si>
  <si>
    <t>$INDEX('S52'!A1:N47;26;1)</t>
  </si>
  <si>
    <t>$INDEX('S52'!A1:N47;26;2)</t>
  </si>
  <si>
    <t>$INDEX('S52'!A1:N47;26;3)</t>
  </si>
  <si>
    <t>$INDEX('S52'!A1:N47;27;3)</t>
  </si>
  <si>
    <t>$INDEX('S52'!A1:N47;28;3)</t>
  </si>
  <si>
    <t>$INDEX('S52'!A1:N47;26;4)</t>
  </si>
  <si>
    <t>$INDEX('S52'!A1:N47;27;4)</t>
  </si>
  <si>
    <t>$INDEX('S52'!A1:N47;28;4)</t>
  </si>
  <si>
    <t>$INDEX('S52'!A1:N47;26;5)</t>
  </si>
  <si>
    <t>$INDEX('S52'!A1:N47;27;5)</t>
  </si>
  <si>
    <t>$INDEX('S52'!A1:N47;28;5)</t>
  </si>
  <si>
    <t>$INDEX('S52'!A1:N47;26;6)</t>
  </si>
  <si>
    <t>$INDEX('S52'!A1:N47;27;6)</t>
  </si>
  <si>
    <t>$INDEX('S52'!A1:N47;28;6)</t>
  </si>
  <si>
    <t>$INDEX('S52'!A1:N47;26;7)</t>
  </si>
  <si>
    <t>$INDEX('S52'!A1:N47;27;7)</t>
  </si>
  <si>
    <t>$INDEX('S52'!A1:N47;28;7)</t>
  </si>
  <si>
    <t>$INDEX('S52'!A1:N47;26;8)</t>
  </si>
  <si>
    <t>$INDEX('S52'!A1:N47;27;8)</t>
  </si>
  <si>
    <t>$INDEX('S52'!A1:N47;28;8)</t>
  </si>
  <si>
    <t>$INDEX('S52'!A1:N47;26;9)</t>
  </si>
  <si>
    <t>$INDEX('S52'!A1:N47;27;9)</t>
  </si>
  <si>
    <t>$INDEX('S52'!A1:N47;28;9)</t>
  </si>
  <si>
    <t>$INDEX('S52'!A1:N47;26;10)</t>
  </si>
  <si>
    <t>$INDEX('S52'!A1:N47;27;10)</t>
  </si>
  <si>
    <t>$INDEX('S52'!A1:N47;28;10)</t>
  </si>
  <si>
    <t>$INDEX('S52'!A1:N47;26;11)</t>
  </si>
  <si>
    <t>$INDEX('S52'!A1:N47;27;11)</t>
  </si>
  <si>
    <t>$INDEX('S52'!A1:N47;28;11)</t>
  </si>
  <si>
    <t>$INDEX('S52'!A1:N47;26;12)</t>
  </si>
  <si>
    <t>$INDEX('S52'!A1:N47;27;12)</t>
  </si>
  <si>
    <t>$INDEX('S52'!A1:N47;28;12)</t>
  </si>
  <si>
    <t>$INDEX('S52'!A1:N47;26;13)</t>
  </si>
  <si>
    <t>$INDEX('S52'!A1:N47;27;13)</t>
  </si>
  <si>
    <t>$INDEX('S52'!A1:N47;28;13)</t>
  </si>
  <si>
    <t>$INDEX('S52'!A1:N47;26;14)</t>
  </si>
  <si>
    <t>$INDEX('S52'!A1:N47;27;14)</t>
  </si>
  <si>
    <t>$INDEX('S52'!A1:N47;28;14)</t>
  </si>
  <si>
    <t>$INDEX('S52'!A1:N47;29;1)</t>
  </si>
  <si>
    <t>$INDEX('S52'!A1:N47;29;2)</t>
  </si>
  <si>
    <t>$INDEX('S52'!A1:N47;29;3)</t>
  </si>
  <si>
    <t>$INDEX('S52'!A1:N47;30;3)</t>
  </si>
  <si>
    <t>$INDEX('S52'!A1:N47;31;3)</t>
  </si>
  <si>
    <t>$INDEX('S52'!A1:N47;29;4)</t>
  </si>
  <si>
    <t>$INDEX('S52'!A1:N47;30;4)</t>
  </si>
  <si>
    <t>$INDEX('S52'!A1:N47;31;4)</t>
  </si>
  <si>
    <t>$INDEX('S52'!A1:N47;29;5)</t>
  </si>
  <si>
    <t>$INDEX('S52'!A1:N47;30;5)</t>
  </si>
  <si>
    <t>$INDEX('S52'!A1:N47;31;5)</t>
  </si>
  <si>
    <t>$INDEX('S52'!A1:N47;29;6)</t>
  </si>
  <si>
    <t>$INDEX('S52'!A1:N47;30;6)</t>
  </si>
  <si>
    <t>$INDEX('S52'!A1:N47;31;6)</t>
  </si>
  <si>
    <t>$INDEX('S52'!A1:N47;29;7)</t>
  </si>
  <si>
    <t>$INDEX('S52'!A1:N47;30;7)</t>
  </si>
  <si>
    <t>$INDEX('S52'!A1:N47;31;7)</t>
  </si>
  <si>
    <t>$INDEX('S52'!A1:N47;2;1)</t>
  </si>
  <si>
    <t>$INDEX('S52'!A1:N47;29;8)</t>
  </si>
  <si>
    <t>$INDEX('S52'!A1:N47;30;8)</t>
  </si>
  <si>
    <t>$INDEX('S52'!A1:N47;31;8)</t>
  </si>
  <si>
    <t>$INDEX('S52'!A1:N47;29;9)</t>
  </si>
  <si>
    <t>$INDEX('S52'!A1:N47;30;9)</t>
  </si>
  <si>
    <t>$INDEX('S52'!A1:N47;31;9)</t>
  </si>
  <si>
    <t>$INDEX('S52'!A1:N47;29;10)</t>
  </si>
  <si>
    <t>$INDEX('S52'!A1:N47;30;10)</t>
  </si>
  <si>
    <t>$INDEX('S52'!A1:N47;31;10)</t>
  </si>
  <si>
    <t>$INDEX('S52'!A1:N47;29;11)</t>
  </si>
  <si>
    <t>$INDEX('S52'!A1:N47;30;11)</t>
  </si>
  <si>
    <t>$INDEX('S52'!A1:N47;31;11)</t>
  </si>
  <si>
    <t>$INDEX('S52'!A1:N47;29;12)</t>
  </si>
  <si>
    <t>$INDEX('S52'!A1:N47;30;12)</t>
  </si>
  <si>
    <t>$INDEX('S52'!A1:N47;31;12)</t>
  </si>
  <si>
    <t>$INDEX('S52'!A1:N47;29;13)</t>
  </si>
  <si>
    <t>$INDEX('S52'!A1:N47;30;13)</t>
  </si>
  <si>
    <t>$INDEX('S52'!A1:N47;31;13)</t>
  </si>
  <si>
    <t>$INDEX('S52'!A1:N47;29;14)</t>
  </si>
  <si>
    <t>$INDEX('S52'!A1:N47;30;14)</t>
  </si>
  <si>
    <t>$INDEX('S52'!A1:N47;31;14)</t>
  </si>
  <si>
    <t>$INDEX('S52'!A1:N47;32;1)</t>
  </si>
  <si>
    <t>$INDEX('S52'!A1:N47;32;2)</t>
  </si>
  <si>
    <t>$INDEX('S52'!A1:N47;32;3)</t>
  </si>
  <si>
    <t>$INDEX('S52'!A1:N47;33;3)</t>
  </si>
  <si>
    <t>$INDEX('S52'!A1:N47;34;3)</t>
  </si>
  <si>
    <t>$INDEX('S52'!A1:N47;32;4)</t>
  </si>
  <si>
    <t>$INDEX('S52'!A1:N47;33;4)</t>
  </si>
  <si>
    <t>$INDEX('S52'!A1:N47;34;4)</t>
  </si>
  <si>
    <t>$INDEX('S52'!A1:N47;32;5)</t>
  </si>
  <si>
    <t>$INDEX('S52'!A1:N47;33;5)</t>
  </si>
  <si>
    <t>$INDEX('S52'!A1:N47;34;5)</t>
  </si>
  <si>
    <t>$INDEX('S52'!A1:N47;32;6)</t>
  </si>
  <si>
    <t>$INDEX('S52'!A1:N47;33;6)</t>
  </si>
  <si>
    <t>$INDEX('S52'!A1:N47;34;6)</t>
  </si>
  <si>
    <t>$INDEX('S52'!A1:N47;32;7)</t>
  </si>
  <si>
    <t>$INDEX('S52'!A1:N47;33;7)</t>
  </si>
  <si>
    <t>$INDEX('S52'!A1:N47;34;7)</t>
  </si>
  <si>
    <t>$INDEX('S52'!A1:N47;32;8)</t>
  </si>
  <si>
    <t>$INDEX('S52'!A1:N47;33;8)</t>
  </si>
  <si>
    <t>$INDEX('S52'!A1:N47;34;8)</t>
  </si>
  <si>
    <t>$INDEX('S52'!A1:N47;32;9)</t>
  </si>
  <si>
    <t>$INDEX('S52'!A1:N47;33;9)</t>
  </si>
  <si>
    <t>$INDEX('S52'!A1:N47;34;9)</t>
  </si>
  <si>
    <t>$INDEX('S52'!A1:N47;32;10)</t>
  </si>
  <si>
    <t>$INDEX('S52'!A1:N47;33;10)</t>
  </si>
  <si>
    <t>$INDEX('S52'!A1:N47;34;10)</t>
  </si>
  <si>
    <t>$INDEX('S52'!A1:N47;32;11)</t>
  </si>
  <si>
    <t>$INDEX('S52'!A1:N47;33;11)</t>
  </si>
  <si>
    <t>$INDEX('S52'!A1:N47;34;11)</t>
  </si>
  <si>
    <t>$INDEX('S52'!A1:N47;32;12)</t>
  </si>
  <si>
    <t>$INDEX('S52'!A1:N47;33;12)</t>
  </si>
  <si>
    <t>$INDEX('S52'!A1:N47;34;12)</t>
  </si>
  <si>
    <t>$INDEX('S52'!A1:N47;32;13)</t>
  </si>
  <si>
    <t>$INDEX('S52'!A1:N47;33;13)</t>
  </si>
  <si>
    <t>$INDEX('S52'!A1:N47;34;13)</t>
  </si>
  <si>
    <t>$INDEX('S52'!A1:N47;32;14)</t>
  </si>
  <si>
    <t>$INDEX('S52'!A1:N47;33;14)</t>
  </si>
  <si>
    <t>$INDEX('S52'!A1:N47;34;14)</t>
  </si>
  <si>
    <t>$INDEX('S52'!A1:N47;35;1)</t>
  </si>
  <si>
    <t>$INDEX('S52'!A1:N47;35;2)</t>
  </si>
  <si>
    <t>$INDEX('S52'!A1:N47;35;3)</t>
  </si>
  <si>
    <t>$INDEX('S52'!A1:N47;36;3)</t>
  </si>
  <si>
    <t>$INDEX('S52'!A1:N47;37;3)</t>
  </si>
  <si>
    <t>$INDEX('S52'!A1:N47;35;4)</t>
  </si>
  <si>
    <t>$INDEX('S52'!A1:N47;36;4)</t>
  </si>
  <si>
    <t>$INDEX('S52'!A1:N47;37;4)</t>
  </si>
  <si>
    <t>$INDEX('S52'!A1:N47;35;5)</t>
  </si>
  <si>
    <t>$INDEX('S52'!A1:N47;36;5)</t>
  </si>
  <si>
    <t>$INDEX('S52'!A1:N47;37;5)</t>
  </si>
  <si>
    <t>$INDEX('S52'!A1:N47;35;6)</t>
  </si>
  <si>
    <t>$INDEX('S52'!A1:N47;36;6)</t>
  </si>
  <si>
    <t>$INDEX('S52'!A1:N47;37;6)</t>
  </si>
  <si>
    <t>$INDEX('S52'!A1:N47;35;7)</t>
  </si>
  <si>
    <t>$INDEX('S52'!A1:N47;36;7)</t>
  </si>
  <si>
    <t>$INDEX('S52'!A1:N47;37;7)</t>
  </si>
  <si>
    <t>$INDEX('S52'!A1:N47;35;8)</t>
  </si>
  <si>
    <t>$INDEX('S52'!A1:N47;36;8)</t>
  </si>
  <si>
    <t>$INDEX('S52'!A1:N47;37;8)</t>
  </si>
  <si>
    <t>$INDEX('S52'!A1:N47;35;9)</t>
  </si>
  <si>
    <t>$INDEX('S52'!A1:N47;36;9)</t>
  </si>
  <si>
    <t>$INDEX('S52'!A1:N47;37;9)</t>
  </si>
  <si>
    <t>$INDEX('S52'!A1:N47;35;10)</t>
  </si>
  <si>
    <t>$INDEX('S52'!A1:N47;36;10)</t>
  </si>
  <si>
    <t>$INDEX('S52'!A1:N47;37;10)</t>
  </si>
  <si>
    <t>$INDEX('S52'!A1:N47;35;11)</t>
  </si>
  <si>
    <t>$INDEX('S52'!A1:N47;36;11)</t>
  </si>
  <si>
    <t>$INDEX('S52'!A1:N47;37;11)</t>
  </si>
  <si>
    <t>$INDEX('S52'!A1:N47;35;12)</t>
  </si>
  <si>
    <t>$INDEX('S52'!A1:N47;36;12)</t>
  </si>
  <si>
    <t>$INDEX('S52'!A1:N47;37;12)</t>
  </si>
  <si>
    <t>$INDEX('S52'!A1:N47;35;13)</t>
  </si>
  <si>
    <t>$INDEX('S52'!A1:N47;36;13)</t>
  </si>
  <si>
    <t>$INDEX('S52'!A1:N47;37;13)</t>
  </si>
  <si>
    <t>$INDEX('S52'!A1:N47;35;14)</t>
  </si>
  <si>
    <t>$INDEX('S52'!A1:N47;36;14)</t>
  </si>
  <si>
    <t>$INDEX('S52'!A1:N47;37;14)</t>
  </si>
  <si>
    <t>Total Intervention</t>
  </si>
  <si>
    <t>Étiquettes de colonnes</t>
  </si>
  <si>
    <t>Pont de Sevres</t>
  </si>
  <si>
    <t>Porte de Saint Cloud</t>
  </si>
  <si>
    <t>Billancour</t>
  </si>
  <si>
    <t>Suspente</t>
  </si>
  <si>
    <t>Grand Boulevard</t>
  </si>
  <si>
    <t>IAC</t>
  </si>
  <si>
    <t>Formation Coupeur</t>
  </si>
  <si>
    <t>Station</t>
  </si>
  <si>
    <t>Villejuif</t>
  </si>
  <si>
    <t>Securité</t>
  </si>
  <si>
    <t>MA Molitor</t>
  </si>
  <si>
    <t>Strasbourg saint denis</t>
  </si>
  <si>
    <t>Bonne Nouvelles</t>
  </si>
  <si>
    <t>Chatelet</t>
  </si>
  <si>
    <t>Kevin Morillon</t>
  </si>
  <si>
    <t>Victor DIONISIO</t>
  </si>
  <si>
    <t>Benjamin Lime</t>
  </si>
  <si>
    <t>Guillaume Mayimakanda</t>
  </si>
  <si>
    <t>Lionel De Champs</t>
  </si>
  <si>
    <t>Partick</t>
  </si>
  <si>
    <t>Samir Abdelyacin</t>
  </si>
  <si>
    <t>Reynold Mutombo</t>
  </si>
  <si>
    <t>République</t>
  </si>
  <si>
    <t>Trocadero</t>
  </si>
  <si>
    <t>Kevin Leon</t>
  </si>
  <si>
    <t>Oberkampf</t>
  </si>
  <si>
    <t>Croix de Chavaux</t>
  </si>
  <si>
    <t>Horloges</t>
  </si>
  <si>
    <t>Miromesnil</t>
  </si>
  <si>
    <t>Cables</t>
  </si>
  <si>
    <t>Chessy</t>
  </si>
  <si>
    <t>Accident</t>
  </si>
  <si>
    <t>Hubert</t>
  </si>
  <si>
    <t>Ecole</t>
  </si>
  <si>
    <t>Nour</t>
  </si>
  <si>
    <t>Jean Pierrre Matétin</t>
  </si>
  <si>
    <t>Bussy</t>
  </si>
  <si>
    <t>Nation</t>
  </si>
  <si>
    <t>Malade</t>
  </si>
  <si>
    <t>Arret</t>
  </si>
  <si>
    <t>Accident Travail</t>
  </si>
  <si>
    <t>Formation</t>
  </si>
  <si>
    <t>SST</t>
  </si>
  <si>
    <t>Ferié</t>
  </si>
  <si>
    <t>Marcel Sembat</t>
  </si>
  <si>
    <t>Férié</t>
  </si>
  <si>
    <t>Nimi Nsasi Hubert</t>
  </si>
  <si>
    <t>Oussman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</si>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</sst>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i/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CFE2F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0"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indexed="64"/>
      </top>
      <bottom/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9">
    <xf numFmtId="0" fontId="0" fillId="0" borderId="0" xfId="0"/>
    <xf numFmtId="0" fontId="2" fillId="0" borderId="0" xfId="0" applyFont="1" applyAlignment="1">
      <alignment wrapText="1"/>
    </xf>
    <xf numFmtId="0" fontId="2" fillId="0" borderId="1" xfId="0" applyFont="1" applyBorder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2" fillId="0" borderId="2" xfId="0" applyFont="1" applyBorder="1" applyAlignment="1">
      <alignment wrapText="1"/>
    </xf>
    <xf numFmtId="0" fontId="2" fillId="0" borderId="3" xfId="0" applyFont="1" applyBorder="1" applyAlignment="1">
      <alignment wrapText="1"/>
    </xf>
    <xf numFmtId="0" fontId="3" fillId="2" borderId="3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top" wrapText="1"/>
    </xf>
    <xf numFmtId="0" fontId="2" fillId="4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center" wrapText="1"/>
    </xf>
    <xf numFmtId="0" fontId="2" fillId="4" borderId="0" xfId="0" applyFont="1" applyFill="1" applyAlignment="1">
      <alignment wrapText="1"/>
    </xf>
    <xf numFmtId="0" fontId="2" fillId="4" borderId="2" xfId="0" applyFont="1" applyFill="1" applyBorder="1" applyAlignment="1">
      <alignment wrapText="1"/>
    </xf>
    <xf numFmtId="0" fontId="3" fillId="0" borderId="0" xfId="0" applyFont="1" applyAlignment="1">
      <alignment vertical="center"/>
    </xf>
    <xf numFmtId="0" fontId="3" fillId="2" borderId="5" xfId="0" applyFont="1" applyFill="1" applyBorder="1" applyAlignment="1">
      <alignment horizontal="center" wrapText="1"/>
    </xf>
    <xf numFmtId="0" fontId="2" fillId="0" borderId="0" xfId="0" applyFont="1" applyBorder="1" applyAlignment="1">
      <alignment wrapText="1"/>
    </xf>
    <xf numFmtId="0" fontId="3" fillId="2" borderId="0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vertical="top" wrapText="1"/>
    </xf>
    <xf numFmtId="0" fontId="2" fillId="4" borderId="0" xfId="0" applyFont="1" applyFill="1" applyBorder="1" applyAlignment="1">
      <alignment horizontal="center" vertical="center" wrapText="1"/>
    </xf>
    <xf numFmtId="0" fontId="3" fillId="2" borderId="19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top" wrapText="1"/>
    </xf>
    <xf numFmtId="0" fontId="2" fillId="4" borderId="9" xfId="0" applyFont="1" applyFill="1" applyBorder="1" applyAlignment="1">
      <alignment horizontal="center" vertical="top" wrapText="1"/>
    </xf>
    <xf numFmtId="0" fontId="3" fillId="3" borderId="20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2" fillId="4" borderId="8" xfId="0" applyFont="1" applyFill="1" applyBorder="1" applyAlignment="1">
      <alignment horizontal="center" vertical="top" wrapText="1"/>
    </xf>
    <xf numFmtId="0" fontId="2" fillId="4" borderId="11" xfId="0" applyFont="1" applyFill="1" applyBorder="1" applyAlignment="1">
      <alignment horizontal="center" vertical="top" wrapText="1"/>
    </xf>
    <xf numFmtId="0" fontId="2" fillId="4" borderId="22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3" fillId="5" borderId="10" xfId="0" applyFont="1" applyFill="1" applyBorder="1" applyAlignment="1">
      <alignment horizontal="center" wrapText="1"/>
    </xf>
    <xf numFmtId="0" fontId="3" fillId="5" borderId="12" xfId="0" applyFont="1" applyFill="1" applyBorder="1" applyAlignment="1">
      <alignment horizontal="center" wrapText="1"/>
    </xf>
    <xf numFmtId="0" fontId="3" fillId="5" borderId="15" xfId="0" applyFont="1" applyFill="1" applyBorder="1" applyAlignment="1">
      <alignment horizontal="center" wrapText="1"/>
    </xf>
    <xf numFmtId="0" fontId="2" fillId="5" borderId="10" xfId="0" applyFont="1" applyFill="1" applyBorder="1" applyAlignment="1">
      <alignment horizontal="center" vertical="top" wrapText="1"/>
    </xf>
    <xf numFmtId="0" fontId="2" fillId="5" borderId="12" xfId="0" applyFont="1" applyFill="1" applyBorder="1" applyAlignment="1">
      <alignment horizontal="center" vertical="top" wrapText="1"/>
    </xf>
    <xf numFmtId="0" fontId="2" fillId="5" borderId="15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wrapText="1"/>
    </xf>
    <xf numFmtId="0" fontId="2" fillId="5" borderId="15" xfId="0" applyFont="1" applyFill="1" applyBorder="1" applyAlignment="1">
      <alignment wrapText="1"/>
    </xf>
    <xf numFmtId="0" fontId="0" fillId="0" borderId="0" xfId="0" pivotButton="1"/>
    <xf numFmtId="164" fontId="0" fillId="0" borderId="0" xfId="0" applyNumberFormat="1"/>
    <xf numFmtId="0" fontId="0" fillId="0" borderId="0" xfId="0" applyFill="1"/>
    <xf numFmtId="0" fontId="0" fillId="0" borderId="23" xfId="0" applyFill="1" applyBorder="1" applyAlignment="1">
      <alignment horizontal="center" vertical="center"/>
    </xf>
    <xf numFmtId="0" fontId="0" fillId="0" borderId="23" xfId="0" applyNumberFormat="1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5" xfId="0" applyNumberFormat="1" applyFill="1" applyBorder="1" applyAlignment="1">
      <alignment horizontal="center" vertical="center"/>
    </xf>
    <xf numFmtId="0" fontId="2" fillId="6" borderId="0" xfId="0" applyFont="1" applyFill="1" applyAlignment="1">
      <alignment horizontal="center" vertical="top" wrapText="1"/>
    </xf>
    <xf numFmtId="0" fontId="3" fillId="7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2" fillId="5" borderId="12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top" wrapText="1"/>
    </xf>
    <xf numFmtId="0" fontId="3" fillId="7" borderId="12" xfId="0" applyFont="1" applyFill="1" applyBorder="1" applyAlignment="1">
      <alignment horizontal="center" vertical="center" wrapText="1"/>
    </xf>
    <xf numFmtId="0" fontId="2" fillId="7" borderId="12" xfId="0" applyFont="1" applyFill="1" applyBorder="1" applyAlignment="1">
      <alignment horizontal="center" vertical="center" wrapText="1"/>
    </xf>
    <xf numFmtId="0" fontId="5" fillId="7" borderId="15" xfId="0" applyFont="1" applyFill="1" applyBorder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top" wrapText="1"/>
    </xf>
    <xf numFmtId="0" fontId="3" fillId="5" borderId="1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4" fillId="5" borderId="2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wrapText="1"/>
    </xf>
    <xf numFmtId="0" fontId="2" fillId="5" borderId="3" xfId="0" applyFont="1" applyFill="1" applyBorder="1" applyAlignment="1">
      <alignment wrapText="1"/>
    </xf>
    <xf numFmtId="0" fontId="5" fillId="6" borderId="2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  <xf numFmtId="0" fontId="3" fillId="7" borderId="10" xfId="0" applyFont="1" applyFill="1" applyBorder="1" applyAlignment="1">
      <alignment horizontal="center" vertical="center" wrapText="1"/>
    </xf>
    <xf numFmtId="0" fontId="3" fillId="5" borderId="21" xfId="0" applyFont="1" applyFill="1" applyBorder="1" applyAlignment="1">
      <alignment horizontal="center" vertical="top" wrapText="1"/>
    </xf>
    <xf numFmtId="0" fontId="5" fillId="6" borderId="14" xfId="0" applyFont="1" applyFill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top" wrapText="1"/>
    </xf>
    <xf numFmtId="0" fontId="3" fillId="5" borderId="0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center" vertical="top" wrapText="1"/>
    </xf>
    <xf numFmtId="0" fontId="2" fillId="6" borderId="8" xfId="0" applyFont="1" applyFill="1" applyBorder="1" applyAlignment="1">
      <alignment horizontal="center" vertical="top" wrapText="1"/>
    </xf>
    <xf numFmtId="0" fontId="2" fillId="6" borderId="11" xfId="0" applyFont="1" applyFill="1" applyBorder="1" applyAlignment="1">
      <alignment horizontal="center" vertical="center" wrapText="1"/>
    </xf>
    <xf numFmtId="0" fontId="5" fillId="6" borderId="13" xfId="0" applyFont="1" applyFill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wrapText="1"/>
    </xf>
    <xf numFmtId="0" fontId="3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164" fontId="3" fillId="2" borderId="16" xfId="0" applyNumberFormat="1" applyFont="1" applyFill="1" applyBorder="1" applyAlignment="1">
      <alignment horizontal="center" vertical="center" wrapText="1"/>
    </xf>
    <xf numFmtId="164" fontId="3" fillId="2" borderId="17" xfId="0" applyNumberFormat="1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2" fillId="0" borderId="28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29" xfId="0" applyBorder="1"/>
    <xf numFmtId="0" fontId="0" fillId="0" borderId="0" xfId="0" pivotButton="1" applyAlignment="1" applyProtection="1">
      <alignment horizontal="center" vertical="center"/>
      <protection locked="0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2223">
    <dxf>
      <protection locked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protection locked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protection locked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protection locked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protection locked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protection locked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protection locked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protection locked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protection locked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protection locked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protection locked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protection locked="0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fill>
        <patternFill patternType="solid">
          <bgColor theme="0"/>
        </patternFill>
      </fill>
    </dxf>
    <dxf>
      <fill>
        <patternFill patternType="solid">
          <bgColor theme="4" tint="0.79998168889431442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protection locked="0"/>
    </dxf>
    <dxf>
      <protection locked="0"/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top style="thin">
          <color indexed="64"/>
        </top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general"/>
    </dxf>
    <dxf>
      <fill>
        <patternFill patternType="solid">
          <bgColor theme="4" tint="0.79998168889431442"/>
        </patternFill>
      </fill>
    </dxf>
    <dxf>
      <fill>
        <patternFill patternType="solid">
          <bgColor theme="4" tint="0.79998168889431442"/>
        </patternFill>
      </fill>
    </dxf>
    <dxf>
      <border>
        <left style="medium">
          <color indexed="64"/>
        </left>
      </border>
    </dxf>
    <dxf>
      <border>
        <left style="medium">
          <color indexed="64"/>
        </left>
      </border>
    </dxf>
    <dxf>
      <border>
        <top style="medium">
          <color indexed="64"/>
        </top>
      </border>
    </dxf>
    <dxf>
      <border>
        <top style="medium">
          <color indexed="64"/>
        </top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border>
        <top/>
      </border>
    </dxf>
    <dxf>
      <border>
        <top/>
      </border>
    </dxf>
    <dxf>
      <border>
        <bottom style="medium">
          <color indexed="64"/>
        </bottom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right style="medium">
          <color indexed="64"/>
        </right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bgColor theme="4" tint="0.79998168889431442"/>
        </patternFill>
      </fill>
    </dxf>
    <dxf>
      <fill>
        <patternFill patternType="solid">
          <bgColor theme="0"/>
        </patternFill>
      </fill>
    </dxf>
    <dxf>
      <alignment vertical="center"/>
    </dxf>
    <dxf>
      <alignment horizontal="center"/>
    </dxf>
    <dxf>
      <alignment vertical="center"/>
    </dxf>
    <dxf>
      <alignment horizontal="center"/>
    </dxf>
    <dxf>
      <alignment horizontal="center"/>
    </dxf>
    <dxf>
      <alignment vertic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UNES Philippe" refreshedDate="43037.66023090278" createdVersion="6" refreshedVersion="6" minRefreshableVersion="3" recordCount="2245">
  <cacheSource type="worksheet">
    <worksheetSource ref="A1:H1048576" sheet="Base"/>
  </cacheSource>
  <cacheFields count="9">
    <cacheField name="N Semaine" numFmtId="0">
      <sharedItems containsBlank="1" count="18">
        <s v="S36"/>
        <s v="S37"/>
        <s v="S38"/>
        <s v="S39"/>
        <s v="S40"/>
        <s v="S41"/>
        <s v="S42"/>
        <s v="S43"/>
        <s v="S44"/>
        <s v="S45"/>
        <s v="S46"/>
        <s v="S47"/>
        <s v="S48"/>
        <s v="S49"/>
        <s v="S50"/>
        <s v="S51"/>
        <s v="S52"/>
        <m/>
      </sharedItems>
    </cacheField>
    <cacheField name="Date" numFmtId="0">
      <sharedItems containsNonDate="0" containsDate="1" containsString="0" containsBlank="1" minDate="2017-09-03T00:00:00" maxDate="2017-12-29T00:00:00" count="103">
        <d v="2017-09-03T00:00:00"/>
        <d v="2017-09-04T00:00:00"/>
        <d v="2017-09-05T00:00:00"/>
        <d v="2017-09-06T00:00:00"/>
        <d v="2017-09-07T00:00:00"/>
        <d v="2017-09-08T00:00:00"/>
        <d v="2017-09-10T00:00:00"/>
        <d v="2017-09-11T00:00:00"/>
        <d v="2017-09-12T00:00:00"/>
        <d v="2017-09-13T00:00:00"/>
        <d v="2017-09-14T00:00:00"/>
        <d v="2017-09-15T00:00:00"/>
        <d v="2017-09-17T00:00:00"/>
        <d v="2017-09-18T00:00:00"/>
        <d v="2017-09-19T00:00:00"/>
        <d v="2017-09-20T00:00:00"/>
        <d v="2017-09-21T00:00:00"/>
        <d v="2017-09-22T00:00:00"/>
        <d v="2017-09-24T00:00:00"/>
        <d v="2017-09-25T00:00:00"/>
        <d v="2017-09-26T00:00:00"/>
        <d v="2017-09-27T00:00:00"/>
        <d v="2017-09-28T00:00:00"/>
        <d v="2017-09-29T00:00:00"/>
        <d v="2017-10-01T00:00:00"/>
        <d v="2017-10-02T00:00:00"/>
        <d v="2017-10-03T00:00:00"/>
        <d v="2017-10-04T00:00:00"/>
        <d v="2017-10-05T00:00:00"/>
        <d v="2017-10-06T00:00:00"/>
        <d v="2017-10-08T00:00:00"/>
        <d v="2017-10-09T00:00:00"/>
        <d v="2017-10-10T00:00:00"/>
        <d v="2017-10-11T00:00:00"/>
        <d v="2017-10-12T00:00:00"/>
        <d v="2017-10-13T00:00:00"/>
        <d v="2017-10-15T00:00:00"/>
        <d v="2017-10-16T00:00:00"/>
        <d v="2017-10-17T00:00:00"/>
        <d v="2017-10-18T00:00:00"/>
        <d v="2017-10-19T00:00:00"/>
        <d v="2017-10-20T00:00:00"/>
        <d v="2017-10-22T00:00:00"/>
        <d v="2017-10-23T00:00:00"/>
        <d v="2017-10-24T00:00:00"/>
        <d v="2017-10-25T00:00:00"/>
        <d v="2017-10-26T00:00:00"/>
        <d v="2017-10-27T00:00:00"/>
        <d v="2017-10-29T00:00:00"/>
        <d v="2017-10-30T00:00:00"/>
        <d v="2017-10-31T00:00:00"/>
        <d v="2017-11-01T00:00:00"/>
        <d v="2017-11-02T00:00:00"/>
        <d v="2017-11-03T00:00:00"/>
        <d v="2017-11-05T00:00:00"/>
        <d v="2017-11-06T00:00:00"/>
        <d v="2017-11-07T00:00:00"/>
        <d v="2017-11-08T00:00:00"/>
        <d v="2017-11-09T00:00:00"/>
        <d v="2017-11-10T00:00:00"/>
        <d v="2017-11-12T00:00:00"/>
        <d v="2017-11-13T00:00:00"/>
        <d v="2017-11-14T00:00:00"/>
        <d v="2017-11-15T00:00:00"/>
        <d v="2017-11-16T00:00:00"/>
        <d v="2017-11-17T00:00:00"/>
        <d v="2017-11-19T00:00:00"/>
        <d v="2017-11-20T00:00:00"/>
        <d v="2017-11-21T00:00:00"/>
        <d v="2017-11-22T00:00:00"/>
        <d v="2017-11-23T00:00:00"/>
        <d v="2017-11-24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9T00:00:00"/>
        <d v="2017-12-10T00:00:00"/>
        <d v="2017-12-11T00:00:00"/>
        <d v="2017-12-12T00:00:00"/>
        <d v="2017-12-13T00:00:00"/>
        <d v="2017-12-14T00:00:00"/>
        <d v="2017-12-16T00:00:00"/>
        <d v="2017-12-17T00:00:00"/>
        <d v="2017-12-18T00:00:00"/>
        <d v="2017-12-19T00:00:00"/>
        <d v="2017-12-20T00:00:00"/>
        <d v="2017-12-21T00:00:00"/>
        <d v="2017-12-23T00:00:00"/>
        <d v="2017-12-24T00:00:00"/>
        <d v="2017-12-25T00:00:00"/>
        <d v="2017-12-26T00:00:00"/>
        <d v="2017-12-27T00:00:00"/>
        <d v="2017-12-28T00:00:00"/>
        <m/>
      </sharedItems>
      <fieldGroup par="8" base="1">
        <rangePr groupBy="days" startDate="2017-09-03T00:00:00" endDate="2017-12-29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9/12/2017"/>
        </groupItems>
      </fieldGroup>
    </cacheField>
    <cacheField name="J/N" numFmtId="0">
      <sharedItems containsBlank="1" count="3">
        <s v="Jour"/>
        <s v="Nuit"/>
        <m/>
      </sharedItems>
    </cacheField>
    <cacheField name="Nom" numFmtId="0">
      <sharedItems containsBlank="1" containsMixedTypes="1" containsNumber="1" containsInteger="1" minValue="0" maxValue="0" count="14">
        <s v="Kevin Morillon"/>
        <s v="Victor DIONISIO"/>
        <s v="Benjamin Lime"/>
        <s v="Guillaume Mayimakanda"/>
        <s v="Lionel De Champs"/>
        <s v="Partick"/>
        <n v="0"/>
        <s v="Samir Abdelyacin"/>
        <s v="Reynold Mutombo"/>
        <s v="Kevin Leon"/>
        <s v="Jean Pierrre Matétin"/>
        <s v="Nimi Nsasi Hubert"/>
        <s v="Oussman"/>
        <m/>
      </sharedItems>
    </cacheField>
    <cacheField name="Prenom" numFmtId="0">
      <sharedItems containsString="0" containsBlank="1" containsNumber="1" containsInteger="1" minValue="0" maxValue="0"/>
    </cacheField>
    <cacheField name="N Affaire" numFmtId="0">
      <sharedItems containsBlank="1" containsMixedTypes="1" containsNumber="1" containsInteger="1" minValue="0" maxValue="0" count="12">
        <n v="0"/>
        <s v="07 586 04"/>
        <s v="07 585 08"/>
        <s v="Nour"/>
        <s v="Ecole"/>
        <s v="Arret"/>
        <s v="Hubert"/>
        <s v="Malade"/>
        <s v="Ferié"/>
        <s v="Férié"/>
        <s v="Formation"/>
        <m/>
      </sharedItems>
    </cacheField>
    <cacheField name="Lieu" numFmtId="0">
      <sharedItems containsBlank="1" containsMixedTypes="1" containsNumber="1" containsInteger="1" minValue="0" maxValue="0" count="26">
        <n v="0"/>
        <s v="Pont de Sevres"/>
        <s v="Porte de Saint Cloud"/>
        <s v="Billancour"/>
        <s v="Grand Boulevard"/>
        <s v="Villejuif"/>
        <s v="Exelmans"/>
        <s v="MA Molitor"/>
        <s v="Strasbourg saint denis"/>
        <s v="Bonne Nouvelles"/>
        <s v="La Défense"/>
        <s v="Chatelet"/>
        <s v="République"/>
        <s v="Trocadero"/>
        <s v="Croix de Chavaux"/>
        <s v="Oberkampf"/>
        <s v="Franklin Roosevelt"/>
        <s v="Miromesnil"/>
        <s v="Accident Travail"/>
        <s v="Chessy"/>
        <s v="CEC"/>
        <s v="Bussy"/>
        <s v="Nation"/>
        <s v="Arret"/>
        <s v="Marcel Sembat"/>
        <m/>
      </sharedItems>
    </cacheField>
    <cacheField name="Equipememet" numFmtId="0">
      <sharedItems containsBlank="1" containsMixedTypes="1" containsNumber="1" containsInteger="1" minValue="0" maxValue="0" count="11">
        <n v="0"/>
        <s v="Cameras"/>
        <s v="Suspente"/>
        <s v="IAC"/>
        <s v="Formation Coupeur"/>
        <s v="Securité"/>
        <s v="Horloges"/>
        <s v="Cables"/>
        <s v="Accident"/>
        <s v="SST"/>
        <m/>
      </sharedItems>
    </cacheField>
    <cacheField name="Mois" numFmtId="0" databaseField="0">
      <fieldGroup base="1">
        <rangePr groupBy="months" startDate="2017-09-03T00:00:00" endDate="2017-12-29T00:00:00"/>
        <groupItems count="14">
          <s v="&lt;03/09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9/12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45">
  <r>
    <x v="0"/>
    <x v="0"/>
    <x v="0"/>
    <x v="0"/>
    <n v="0"/>
    <x v="0"/>
    <x v="0"/>
    <x v="0"/>
  </r>
  <r>
    <x v="0"/>
    <x v="0"/>
    <x v="1"/>
    <x v="0"/>
    <n v="0"/>
    <x v="1"/>
    <x v="1"/>
    <x v="1"/>
  </r>
  <r>
    <x v="0"/>
    <x v="1"/>
    <x v="0"/>
    <x v="0"/>
    <n v="0"/>
    <x v="0"/>
    <x v="0"/>
    <x v="0"/>
  </r>
  <r>
    <x v="0"/>
    <x v="1"/>
    <x v="1"/>
    <x v="0"/>
    <n v="0"/>
    <x v="1"/>
    <x v="1"/>
    <x v="1"/>
  </r>
  <r>
    <x v="0"/>
    <x v="2"/>
    <x v="0"/>
    <x v="0"/>
    <n v="0"/>
    <x v="0"/>
    <x v="0"/>
    <x v="0"/>
  </r>
  <r>
    <x v="0"/>
    <x v="2"/>
    <x v="1"/>
    <x v="0"/>
    <n v="0"/>
    <x v="1"/>
    <x v="2"/>
    <x v="1"/>
  </r>
  <r>
    <x v="0"/>
    <x v="3"/>
    <x v="0"/>
    <x v="0"/>
    <n v="0"/>
    <x v="0"/>
    <x v="0"/>
    <x v="0"/>
  </r>
  <r>
    <x v="0"/>
    <x v="3"/>
    <x v="1"/>
    <x v="0"/>
    <n v="0"/>
    <x v="1"/>
    <x v="2"/>
    <x v="1"/>
  </r>
  <r>
    <x v="0"/>
    <x v="4"/>
    <x v="0"/>
    <x v="0"/>
    <n v="0"/>
    <x v="0"/>
    <x v="0"/>
    <x v="0"/>
  </r>
  <r>
    <x v="0"/>
    <x v="4"/>
    <x v="1"/>
    <x v="0"/>
    <n v="0"/>
    <x v="1"/>
    <x v="1"/>
    <x v="1"/>
  </r>
  <r>
    <x v="0"/>
    <x v="5"/>
    <x v="0"/>
    <x v="0"/>
    <n v="0"/>
    <x v="0"/>
    <x v="0"/>
    <x v="0"/>
  </r>
  <r>
    <x v="0"/>
    <x v="5"/>
    <x v="1"/>
    <x v="0"/>
    <n v="0"/>
    <x v="0"/>
    <x v="0"/>
    <x v="0"/>
  </r>
  <r>
    <x v="0"/>
    <x v="0"/>
    <x v="0"/>
    <x v="1"/>
    <n v="0"/>
    <x v="0"/>
    <x v="0"/>
    <x v="0"/>
  </r>
  <r>
    <x v="0"/>
    <x v="0"/>
    <x v="1"/>
    <x v="1"/>
    <n v="0"/>
    <x v="1"/>
    <x v="3"/>
    <x v="2"/>
  </r>
  <r>
    <x v="0"/>
    <x v="1"/>
    <x v="0"/>
    <x v="1"/>
    <n v="0"/>
    <x v="0"/>
    <x v="0"/>
    <x v="0"/>
  </r>
  <r>
    <x v="0"/>
    <x v="1"/>
    <x v="1"/>
    <x v="1"/>
    <n v="0"/>
    <x v="1"/>
    <x v="4"/>
    <x v="2"/>
  </r>
  <r>
    <x v="0"/>
    <x v="2"/>
    <x v="0"/>
    <x v="1"/>
    <n v="0"/>
    <x v="0"/>
    <x v="0"/>
    <x v="0"/>
  </r>
  <r>
    <x v="0"/>
    <x v="2"/>
    <x v="1"/>
    <x v="1"/>
    <n v="0"/>
    <x v="1"/>
    <x v="1"/>
    <x v="2"/>
  </r>
  <r>
    <x v="0"/>
    <x v="3"/>
    <x v="0"/>
    <x v="1"/>
    <n v="0"/>
    <x v="0"/>
    <x v="0"/>
    <x v="0"/>
  </r>
  <r>
    <x v="0"/>
    <x v="3"/>
    <x v="1"/>
    <x v="1"/>
    <n v="0"/>
    <x v="1"/>
    <x v="1"/>
    <x v="2"/>
  </r>
  <r>
    <x v="0"/>
    <x v="4"/>
    <x v="0"/>
    <x v="1"/>
    <n v="0"/>
    <x v="0"/>
    <x v="0"/>
    <x v="0"/>
  </r>
  <r>
    <x v="0"/>
    <x v="4"/>
    <x v="1"/>
    <x v="1"/>
    <n v="0"/>
    <x v="1"/>
    <x v="2"/>
    <x v="3"/>
  </r>
  <r>
    <x v="0"/>
    <x v="5"/>
    <x v="0"/>
    <x v="1"/>
    <n v="0"/>
    <x v="0"/>
    <x v="0"/>
    <x v="0"/>
  </r>
  <r>
    <x v="0"/>
    <x v="5"/>
    <x v="1"/>
    <x v="1"/>
    <n v="0"/>
    <x v="0"/>
    <x v="0"/>
    <x v="0"/>
  </r>
  <r>
    <x v="0"/>
    <x v="0"/>
    <x v="0"/>
    <x v="2"/>
    <n v="0"/>
    <x v="0"/>
    <x v="0"/>
    <x v="0"/>
  </r>
  <r>
    <x v="0"/>
    <x v="0"/>
    <x v="1"/>
    <x v="2"/>
    <n v="0"/>
    <x v="0"/>
    <x v="0"/>
    <x v="0"/>
  </r>
  <r>
    <x v="0"/>
    <x v="1"/>
    <x v="0"/>
    <x v="2"/>
    <n v="0"/>
    <x v="0"/>
    <x v="0"/>
    <x v="4"/>
  </r>
  <r>
    <x v="0"/>
    <x v="1"/>
    <x v="1"/>
    <x v="2"/>
    <n v="0"/>
    <x v="0"/>
    <x v="0"/>
    <x v="0"/>
  </r>
  <r>
    <x v="0"/>
    <x v="2"/>
    <x v="0"/>
    <x v="2"/>
    <n v="0"/>
    <x v="0"/>
    <x v="0"/>
    <x v="0"/>
  </r>
  <r>
    <x v="0"/>
    <x v="2"/>
    <x v="1"/>
    <x v="2"/>
    <n v="0"/>
    <x v="0"/>
    <x v="0"/>
    <x v="0"/>
  </r>
  <r>
    <x v="0"/>
    <x v="3"/>
    <x v="0"/>
    <x v="2"/>
    <n v="0"/>
    <x v="0"/>
    <x v="0"/>
    <x v="0"/>
  </r>
  <r>
    <x v="0"/>
    <x v="3"/>
    <x v="1"/>
    <x v="2"/>
    <n v="0"/>
    <x v="0"/>
    <x v="0"/>
    <x v="4"/>
  </r>
  <r>
    <x v="0"/>
    <x v="4"/>
    <x v="0"/>
    <x v="2"/>
    <n v="0"/>
    <x v="0"/>
    <x v="0"/>
    <x v="0"/>
  </r>
  <r>
    <x v="0"/>
    <x v="4"/>
    <x v="1"/>
    <x v="2"/>
    <n v="0"/>
    <x v="0"/>
    <x v="0"/>
    <x v="0"/>
  </r>
  <r>
    <x v="0"/>
    <x v="5"/>
    <x v="0"/>
    <x v="2"/>
    <n v="0"/>
    <x v="0"/>
    <x v="0"/>
    <x v="0"/>
  </r>
  <r>
    <x v="0"/>
    <x v="5"/>
    <x v="1"/>
    <x v="2"/>
    <n v="0"/>
    <x v="0"/>
    <x v="0"/>
    <x v="0"/>
  </r>
  <r>
    <x v="0"/>
    <x v="0"/>
    <x v="0"/>
    <x v="3"/>
    <n v="0"/>
    <x v="0"/>
    <x v="0"/>
    <x v="0"/>
  </r>
  <r>
    <x v="0"/>
    <x v="0"/>
    <x v="1"/>
    <x v="3"/>
    <n v="0"/>
    <x v="1"/>
    <x v="1"/>
    <x v="1"/>
  </r>
  <r>
    <x v="0"/>
    <x v="1"/>
    <x v="0"/>
    <x v="3"/>
    <n v="0"/>
    <x v="0"/>
    <x v="0"/>
    <x v="0"/>
  </r>
  <r>
    <x v="0"/>
    <x v="1"/>
    <x v="1"/>
    <x v="3"/>
    <n v="0"/>
    <x v="1"/>
    <x v="1"/>
    <x v="1"/>
  </r>
  <r>
    <x v="0"/>
    <x v="2"/>
    <x v="0"/>
    <x v="3"/>
    <n v="0"/>
    <x v="0"/>
    <x v="0"/>
    <x v="0"/>
  </r>
  <r>
    <x v="0"/>
    <x v="2"/>
    <x v="1"/>
    <x v="3"/>
    <n v="0"/>
    <x v="1"/>
    <x v="2"/>
    <x v="1"/>
  </r>
  <r>
    <x v="0"/>
    <x v="3"/>
    <x v="0"/>
    <x v="3"/>
    <n v="0"/>
    <x v="0"/>
    <x v="0"/>
    <x v="0"/>
  </r>
  <r>
    <x v="0"/>
    <x v="3"/>
    <x v="1"/>
    <x v="3"/>
    <n v="0"/>
    <x v="1"/>
    <x v="2"/>
    <x v="1"/>
  </r>
  <r>
    <x v="0"/>
    <x v="4"/>
    <x v="0"/>
    <x v="3"/>
    <n v="0"/>
    <x v="0"/>
    <x v="0"/>
    <x v="0"/>
  </r>
  <r>
    <x v="0"/>
    <x v="4"/>
    <x v="1"/>
    <x v="3"/>
    <n v="0"/>
    <x v="0"/>
    <x v="0"/>
    <x v="0"/>
  </r>
  <r>
    <x v="0"/>
    <x v="5"/>
    <x v="0"/>
    <x v="3"/>
    <n v="0"/>
    <x v="0"/>
    <x v="0"/>
    <x v="0"/>
  </r>
  <r>
    <x v="0"/>
    <x v="5"/>
    <x v="1"/>
    <x v="3"/>
    <n v="0"/>
    <x v="0"/>
    <x v="0"/>
    <x v="0"/>
  </r>
  <r>
    <x v="0"/>
    <x v="0"/>
    <x v="0"/>
    <x v="4"/>
    <n v="0"/>
    <x v="0"/>
    <x v="0"/>
    <x v="0"/>
  </r>
  <r>
    <x v="0"/>
    <x v="0"/>
    <x v="1"/>
    <x v="4"/>
    <n v="0"/>
    <x v="1"/>
    <x v="1"/>
    <x v="1"/>
  </r>
  <r>
    <x v="0"/>
    <x v="1"/>
    <x v="0"/>
    <x v="4"/>
    <n v="0"/>
    <x v="0"/>
    <x v="0"/>
    <x v="0"/>
  </r>
  <r>
    <x v="0"/>
    <x v="1"/>
    <x v="1"/>
    <x v="4"/>
    <n v="0"/>
    <x v="1"/>
    <x v="1"/>
    <x v="1"/>
  </r>
  <r>
    <x v="0"/>
    <x v="2"/>
    <x v="0"/>
    <x v="4"/>
    <n v="0"/>
    <x v="0"/>
    <x v="0"/>
    <x v="0"/>
  </r>
  <r>
    <x v="0"/>
    <x v="2"/>
    <x v="1"/>
    <x v="4"/>
    <n v="0"/>
    <x v="1"/>
    <x v="2"/>
    <x v="1"/>
  </r>
  <r>
    <x v="0"/>
    <x v="3"/>
    <x v="0"/>
    <x v="4"/>
    <n v="0"/>
    <x v="0"/>
    <x v="0"/>
    <x v="0"/>
  </r>
  <r>
    <x v="0"/>
    <x v="3"/>
    <x v="1"/>
    <x v="4"/>
    <n v="0"/>
    <x v="1"/>
    <x v="2"/>
    <x v="1"/>
  </r>
  <r>
    <x v="0"/>
    <x v="4"/>
    <x v="0"/>
    <x v="4"/>
    <n v="0"/>
    <x v="0"/>
    <x v="0"/>
    <x v="0"/>
  </r>
  <r>
    <x v="0"/>
    <x v="4"/>
    <x v="1"/>
    <x v="4"/>
    <n v="0"/>
    <x v="1"/>
    <x v="1"/>
    <x v="1"/>
  </r>
  <r>
    <x v="0"/>
    <x v="5"/>
    <x v="0"/>
    <x v="4"/>
    <n v="0"/>
    <x v="0"/>
    <x v="0"/>
    <x v="0"/>
  </r>
  <r>
    <x v="0"/>
    <x v="5"/>
    <x v="1"/>
    <x v="4"/>
    <n v="0"/>
    <x v="0"/>
    <x v="0"/>
    <x v="0"/>
  </r>
  <r>
    <x v="0"/>
    <x v="0"/>
    <x v="0"/>
    <x v="5"/>
    <n v="0"/>
    <x v="0"/>
    <x v="0"/>
    <x v="0"/>
  </r>
  <r>
    <x v="0"/>
    <x v="0"/>
    <x v="1"/>
    <x v="5"/>
    <n v="0"/>
    <x v="1"/>
    <x v="3"/>
    <x v="2"/>
  </r>
  <r>
    <x v="0"/>
    <x v="1"/>
    <x v="0"/>
    <x v="5"/>
    <n v="0"/>
    <x v="0"/>
    <x v="0"/>
    <x v="0"/>
  </r>
  <r>
    <x v="0"/>
    <x v="1"/>
    <x v="1"/>
    <x v="5"/>
    <n v="0"/>
    <x v="1"/>
    <x v="4"/>
    <x v="2"/>
  </r>
  <r>
    <x v="0"/>
    <x v="2"/>
    <x v="0"/>
    <x v="5"/>
    <n v="0"/>
    <x v="0"/>
    <x v="0"/>
    <x v="0"/>
  </r>
  <r>
    <x v="0"/>
    <x v="2"/>
    <x v="1"/>
    <x v="5"/>
    <n v="0"/>
    <x v="1"/>
    <x v="1"/>
    <x v="2"/>
  </r>
  <r>
    <x v="0"/>
    <x v="3"/>
    <x v="0"/>
    <x v="5"/>
    <n v="0"/>
    <x v="0"/>
    <x v="0"/>
    <x v="0"/>
  </r>
  <r>
    <x v="0"/>
    <x v="3"/>
    <x v="1"/>
    <x v="5"/>
    <n v="0"/>
    <x v="1"/>
    <x v="1"/>
    <x v="2"/>
  </r>
  <r>
    <x v="0"/>
    <x v="4"/>
    <x v="0"/>
    <x v="5"/>
    <n v="0"/>
    <x v="0"/>
    <x v="0"/>
    <x v="0"/>
  </r>
  <r>
    <x v="0"/>
    <x v="4"/>
    <x v="1"/>
    <x v="5"/>
    <n v="0"/>
    <x v="1"/>
    <x v="2"/>
    <x v="3"/>
  </r>
  <r>
    <x v="0"/>
    <x v="5"/>
    <x v="0"/>
    <x v="5"/>
    <n v="0"/>
    <x v="0"/>
    <x v="0"/>
    <x v="0"/>
  </r>
  <r>
    <x v="0"/>
    <x v="5"/>
    <x v="1"/>
    <x v="5"/>
    <n v="0"/>
    <x v="0"/>
    <x v="0"/>
    <x v="0"/>
  </r>
  <r>
    <x v="0"/>
    <x v="0"/>
    <x v="0"/>
    <x v="6"/>
    <n v="0"/>
    <x v="0"/>
    <x v="0"/>
    <x v="0"/>
  </r>
  <r>
    <x v="0"/>
    <x v="0"/>
    <x v="1"/>
    <x v="6"/>
    <n v="0"/>
    <x v="0"/>
    <x v="0"/>
    <x v="0"/>
  </r>
  <r>
    <x v="0"/>
    <x v="1"/>
    <x v="0"/>
    <x v="6"/>
    <n v="0"/>
    <x v="0"/>
    <x v="0"/>
    <x v="0"/>
  </r>
  <r>
    <x v="0"/>
    <x v="1"/>
    <x v="1"/>
    <x v="6"/>
    <n v="0"/>
    <x v="0"/>
    <x v="0"/>
    <x v="0"/>
  </r>
  <r>
    <x v="0"/>
    <x v="2"/>
    <x v="0"/>
    <x v="6"/>
    <n v="0"/>
    <x v="0"/>
    <x v="0"/>
    <x v="0"/>
  </r>
  <r>
    <x v="0"/>
    <x v="2"/>
    <x v="1"/>
    <x v="6"/>
    <n v="0"/>
    <x v="0"/>
    <x v="0"/>
    <x v="0"/>
  </r>
  <r>
    <x v="0"/>
    <x v="3"/>
    <x v="0"/>
    <x v="6"/>
    <n v="0"/>
    <x v="0"/>
    <x v="0"/>
    <x v="0"/>
  </r>
  <r>
    <x v="0"/>
    <x v="3"/>
    <x v="1"/>
    <x v="6"/>
    <n v="0"/>
    <x v="0"/>
    <x v="0"/>
    <x v="0"/>
  </r>
  <r>
    <x v="0"/>
    <x v="4"/>
    <x v="0"/>
    <x v="6"/>
    <n v="0"/>
    <x v="0"/>
    <x v="0"/>
    <x v="0"/>
  </r>
  <r>
    <x v="0"/>
    <x v="4"/>
    <x v="1"/>
    <x v="6"/>
    <n v="0"/>
    <x v="0"/>
    <x v="0"/>
    <x v="0"/>
  </r>
  <r>
    <x v="0"/>
    <x v="5"/>
    <x v="0"/>
    <x v="6"/>
    <n v="0"/>
    <x v="0"/>
    <x v="0"/>
    <x v="0"/>
  </r>
  <r>
    <x v="0"/>
    <x v="5"/>
    <x v="1"/>
    <x v="6"/>
    <n v="0"/>
    <x v="0"/>
    <x v="0"/>
    <x v="0"/>
  </r>
  <r>
    <x v="0"/>
    <x v="0"/>
    <x v="0"/>
    <x v="6"/>
    <n v="0"/>
    <x v="0"/>
    <x v="0"/>
    <x v="0"/>
  </r>
  <r>
    <x v="0"/>
    <x v="0"/>
    <x v="1"/>
    <x v="6"/>
    <n v="0"/>
    <x v="0"/>
    <x v="0"/>
    <x v="0"/>
  </r>
  <r>
    <x v="0"/>
    <x v="1"/>
    <x v="0"/>
    <x v="6"/>
    <n v="0"/>
    <x v="0"/>
    <x v="0"/>
    <x v="0"/>
  </r>
  <r>
    <x v="0"/>
    <x v="1"/>
    <x v="1"/>
    <x v="6"/>
    <n v="0"/>
    <x v="0"/>
    <x v="0"/>
    <x v="0"/>
  </r>
  <r>
    <x v="0"/>
    <x v="2"/>
    <x v="0"/>
    <x v="6"/>
    <n v="0"/>
    <x v="0"/>
    <x v="0"/>
    <x v="0"/>
  </r>
  <r>
    <x v="0"/>
    <x v="2"/>
    <x v="1"/>
    <x v="6"/>
    <n v="0"/>
    <x v="0"/>
    <x v="0"/>
    <x v="0"/>
  </r>
  <r>
    <x v="0"/>
    <x v="3"/>
    <x v="0"/>
    <x v="6"/>
    <n v="0"/>
    <x v="0"/>
    <x v="0"/>
    <x v="0"/>
  </r>
  <r>
    <x v="0"/>
    <x v="3"/>
    <x v="1"/>
    <x v="6"/>
    <n v="0"/>
    <x v="0"/>
    <x v="0"/>
    <x v="0"/>
  </r>
  <r>
    <x v="0"/>
    <x v="4"/>
    <x v="0"/>
    <x v="6"/>
    <n v="0"/>
    <x v="0"/>
    <x v="0"/>
    <x v="0"/>
  </r>
  <r>
    <x v="0"/>
    <x v="4"/>
    <x v="1"/>
    <x v="6"/>
    <n v="0"/>
    <x v="0"/>
    <x v="0"/>
    <x v="0"/>
  </r>
  <r>
    <x v="0"/>
    <x v="5"/>
    <x v="0"/>
    <x v="6"/>
    <n v="0"/>
    <x v="0"/>
    <x v="0"/>
    <x v="0"/>
  </r>
  <r>
    <x v="0"/>
    <x v="5"/>
    <x v="1"/>
    <x v="6"/>
    <n v="0"/>
    <x v="0"/>
    <x v="0"/>
    <x v="0"/>
  </r>
  <r>
    <x v="0"/>
    <x v="0"/>
    <x v="0"/>
    <x v="6"/>
    <n v="0"/>
    <x v="0"/>
    <x v="0"/>
    <x v="0"/>
  </r>
  <r>
    <x v="0"/>
    <x v="0"/>
    <x v="1"/>
    <x v="6"/>
    <n v="0"/>
    <x v="0"/>
    <x v="0"/>
    <x v="0"/>
  </r>
  <r>
    <x v="0"/>
    <x v="1"/>
    <x v="0"/>
    <x v="6"/>
    <n v="0"/>
    <x v="0"/>
    <x v="0"/>
    <x v="0"/>
  </r>
  <r>
    <x v="0"/>
    <x v="1"/>
    <x v="1"/>
    <x v="6"/>
    <n v="0"/>
    <x v="0"/>
    <x v="0"/>
    <x v="0"/>
  </r>
  <r>
    <x v="0"/>
    <x v="2"/>
    <x v="0"/>
    <x v="6"/>
    <n v="0"/>
    <x v="0"/>
    <x v="0"/>
    <x v="0"/>
  </r>
  <r>
    <x v="0"/>
    <x v="2"/>
    <x v="1"/>
    <x v="6"/>
    <n v="0"/>
    <x v="0"/>
    <x v="0"/>
    <x v="0"/>
  </r>
  <r>
    <x v="0"/>
    <x v="3"/>
    <x v="0"/>
    <x v="6"/>
    <n v="0"/>
    <x v="0"/>
    <x v="0"/>
    <x v="0"/>
  </r>
  <r>
    <x v="0"/>
    <x v="3"/>
    <x v="1"/>
    <x v="6"/>
    <n v="0"/>
    <x v="0"/>
    <x v="0"/>
    <x v="0"/>
  </r>
  <r>
    <x v="0"/>
    <x v="4"/>
    <x v="0"/>
    <x v="6"/>
    <n v="0"/>
    <x v="0"/>
    <x v="0"/>
    <x v="0"/>
  </r>
  <r>
    <x v="0"/>
    <x v="4"/>
    <x v="1"/>
    <x v="6"/>
    <n v="0"/>
    <x v="0"/>
    <x v="0"/>
    <x v="0"/>
  </r>
  <r>
    <x v="0"/>
    <x v="5"/>
    <x v="0"/>
    <x v="6"/>
    <n v="0"/>
    <x v="0"/>
    <x v="0"/>
    <x v="0"/>
  </r>
  <r>
    <x v="0"/>
    <x v="5"/>
    <x v="1"/>
    <x v="6"/>
    <n v="0"/>
    <x v="0"/>
    <x v="0"/>
    <x v="0"/>
  </r>
  <r>
    <x v="0"/>
    <x v="0"/>
    <x v="0"/>
    <x v="6"/>
    <n v="0"/>
    <x v="0"/>
    <x v="0"/>
    <x v="0"/>
  </r>
  <r>
    <x v="0"/>
    <x v="0"/>
    <x v="1"/>
    <x v="6"/>
    <n v="0"/>
    <x v="0"/>
    <x v="0"/>
    <x v="0"/>
  </r>
  <r>
    <x v="0"/>
    <x v="1"/>
    <x v="0"/>
    <x v="6"/>
    <n v="0"/>
    <x v="0"/>
    <x v="0"/>
    <x v="0"/>
  </r>
  <r>
    <x v="0"/>
    <x v="1"/>
    <x v="1"/>
    <x v="6"/>
    <n v="0"/>
    <x v="0"/>
    <x v="0"/>
    <x v="0"/>
  </r>
  <r>
    <x v="0"/>
    <x v="2"/>
    <x v="0"/>
    <x v="6"/>
    <n v="0"/>
    <x v="0"/>
    <x v="0"/>
    <x v="0"/>
  </r>
  <r>
    <x v="0"/>
    <x v="2"/>
    <x v="1"/>
    <x v="6"/>
    <n v="0"/>
    <x v="0"/>
    <x v="0"/>
    <x v="0"/>
  </r>
  <r>
    <x v="0"/>
    <x v="3"/>
    <x v="0"/>
    <x v="6"/>
    <n v="0"/>
    <x v="0"/>
    <x v="0"/>
    <x v="0"/>
  </r>
  <r>
    <x v="0"/>
    <x v="3"/>
    <x v="1"/>
    <x v="6"/>
    <n v="0"/>
    <x v="0"/>
    <x v="0"/>
    <x v="0"/>
  </r>
  <r>
    <x v="0"/>
    <x v="4"/>
    <x v="0"/>
    <x v="6"/>
    <n v="0"/>
    <x v="0"/>
    <x v="0"/>
    <x v="0"/>
  </r>
  <r>
    <x v="0"/>
    <x v="4"/>
    <x v="1"/>
    <x v="6"/>
    <n v="0"/>
    <x v="0"/>
    <x v="0"/>
    <x v="0"/>
  </r>
  <r>
    <x v="0"/>
    <x v="5"/>
    <x v="0"/>
    <x v="6"/>
    <n v="0"/>
    <x v="0"/>
    <x v="0"/>
    <x v="0"/>
  </r>
  <r>
    <x v="0"/>
    <x v="5"/>
    <x v="1"/>
    <x v="6"/>
    <n v="0"/>
    <x v="0"/>
    <x v="0"/>
    <x v="0"/>
  </r>
  <r>
    <x v="0"/>
    <x v="0"/>
    <x v="0"/>
    <x v="6"/>
    <n v="0"/>
    <x v="0"/>
    <x v="0"/>
    <x v="0"/>
  </r>
  <r>
    <x v="0"/>
    <x v="0"/>
    <x v="1"/>
    <x v="6"/>
    <n v="0"/>
    <x v="0"/>
    <x v="0"/>
    <x v="0"/>
  </r>
  <r>
    <x v="0"/>
    <x v="1"/>
    <x v="0"/>
    <x v="6"/>
    <n v="0"/>
    <x v="0"/>
    <x v="0"/>
    <x v="0"/>
  </r>
  <r>
    <x v="0"/>
    <x v="1"/>
    <x v="1"/>
    <x v="6"/>
    <n v="0"/>
    <x v="0"/>
    <x v="0"/>
    <x v="0"/>
  </r>
  <r>
    <x v="0"/>
    <x v="2"/>
    <x v="0"/>
    <x v="6"/>
    <n v="0"/>
    <x v="0"/>
    <x v="0"/>
    <x v="0"/>
  </r>
  <r>
    <x v="0"/>
    <x v="2"/>
    <x v="1"/>
    <x v="6"/>
    <n v="0"/>
    <x v="0"/>
    <x v="0"/>
    <x v="0"/>
  </r>
  <r>
    <x v="0"/>
    <x v="3"/>
    <x v="0"/>
    <x v="6"/>
    <n v="0"/>
    <x v="0"/>
    <x v="0"/>
    <x v="0"/>
  </r>
  <r>
    <x v="0"/>
    <x v="3"/>
    <x v="1"/>
    <x v="6"/>
    <n v="0"/>
    <x v="0"/>
    <x v="0"/>
    <x v="0"/>
  </r>
  <r>
    <x v="0"/>
    <x v="4"/>
    <x v="0"/>
    <x v="6"/>
    <n v="0"/>
    <x v="0"/>
    <x v="0"/>
    <x v="0"/>
  </r>
  <r>
    <x v="0"/>
    <x v="4"/>
    <x v="1"/>
    <x v="6"/>
    <n v="0"/>
    <x v="0"/>
    <x v="0"/>
    <x v="0"/>
  </r>
  <r>
    <x v="0"/>
    <x v="5"/>
    <x v="0"/>
    <x v="6"/>
    <n v="0"/>
    <x v="0"/>
    <x v="0"/>
    <x v="0"/>
  </r>
  <r>
    <x v="0"/>
    <x v="5"/>
    <x v="1"/>
    <x v="6"/>
    <n v="0"/>
    <x v="0"/>
    <x v="0"/>
    <x v="0"/>
  </r>
  <r>
    <x v="1"/>
    <x v="6"/>
    <x v="0"/>
    <x v="0"/>
    <n v="0"/>
    <x v="0"/>
    <x v="0"/>
    <x v="0"/>
  </r>
  <r>
    <x v="1"/>
    <x v="6"/>
    <x v="1"/>
    <x v="0"/>
    <n v="0"/>
    <x v="0"/>
    <x v="0"/>
    <x v="0"/>
  </r>
  <r>
    <x v="1"/>
    <x v="7"/>
    <x v="0"/>
    <x v="0"/>
    <n v="0"/>
    <x v="0"/>
    <x v="5"/>
    <x v="5"/>
  </r>
  <r>
    <x v="1"/>
    <x v="7"/>
    <x v="1"/>
    <x v="0"/>
    <n v="0"/>
    <x v="1"/>
    <x v="6"/>
    <x v="1"/>
  </r>
  <r>
    <x v="1"/>
    <x v="8"/>
    <x v="0"/>
    <x v="0"/>
    <n v="0"/>
    <x v="0"/>
    <x v="0"/>
    <x v="0"/>
  </r>
  <r>
    <x v="1"/>
    <x v="8"/>
    <x v="1"/>
    <x v="0"/>
    <n v="0"/>
    <x v="1"/>
    <x v="7"/>
    <x v="1"/>
  </r>
  <r>
    <x v="1"/>
    <x v="9"/>
    <x v="0"/>
    <x v="0"/>
    <n v="0"/>
    <x v="0"/>
    <x v="0"/>
    <x v="0"/>
  </r>
  <r>
    <x v="1"/>
    <x v="9"/>
    <x v="1"/>
    <x v="0"/>
    <n v="0"/>
    <x v="1"/>
    <x v="7"/>
    <x v="1"/>
  </r>
  <r>
    <x v="1"/>
    <x v="10"/>
    <x v="0"/>
    <x v="0"/>
    <n v="0"/>
    <x v="0"/>
    <x v="0"/>
    <x v="0"/>
  </r>
  <r>
    <x v="1"/>
    <x v="10"/>
    <x v="1"/>
    <x v="0"/>
    <n v="0"/>
    <x v="1"/>
    <x v="2"/>
    <x v="1"/>
  </r>
  <r>
    <x v="1"/>
    <x v="11"/>
    <x v="0"/>
    <x v="0"/>
    <n v="0"/>
    <x v="0"/>
    <x v="0"/>
    <x v="0"/>
  </r>
  <r>
    <x v="1"/>
    <x v="11"/>
    <x v="1"/>
    <x v="0"/>
    <n v="0"/>
    <x v="0"/>
    <x v="0"/>
    <x v="0"/>
  </r>
  <r>
    <x v="1"/>
    <x v="6"/>
    <x v="0"/>
    <x v="1"/>
    <n v="0"/>
    <x v="0"/>
    <x v="0"/>
    <x v="0"/>
  </r>
  <r>
    <x v="1"/>
    <x v="6"/>
    <x v="1"/>
    <x v="1"/>
    <n v="0"/>
    <x v="0"/>
    <x v="0"/>
    <x v="0"/>
  </r>
  <r>
    <x v="1"/>
    <x v="7"/>
    <x v="0"/>
    <x v="1"/>
    <n v="0"/>
    <x v="0"/>
    <x v="5"/>
    <x v="5"/>
  </r>
  <r>
    <x v="1"/>
    <x v="7"/>
    <x v="1"/>
    <x v="1"/>
    <n v="0"/>
    <x v="1"/>
    <x v="8"/>
    <x v="2"/>
  </r>
  <r>
    <x v="1"/>
    <x v="8"/>
    <x v="0"/>
    <x v="1"/>
    <n v="0"/>
    <x v="0"/>
    <x v="0"/>
    <x v="0"/>
  </r>
  <r>
    <x v="1"/>
    <x v="8"/>
    <x v="1"/>
    <x v="1"/>
    <n v="0"/>
    <x v="0"/>
    <x v="0"/>
    <x v="0"/>
  </r>
  <r>
    <x v="1"/>
    <x v="9"/>
    <x v="0"/>
    <x v="1"/>
    <n v="0"/>
    <x v="0"/>
    <x v="0"/>
    <x v="0"/>
  </r>
  <r>
    <x v="1"/>
    <x v="9"/>
    <x v="1"/>
    <x v="1"/>
    <n v="0"/>
    <x v="1"/>
    <x v="9"/>
    <x v="2"/>
  </r>
  <r>
    <x v="1"/>
    <x v="10"/>
    <x v="0"/>
    <x v="1"/>
    <n v="0"/>
    <x v="0"/>
    <x v="0"/>
    <x v="0"/>
  </r>
  <r>
    <x v="1"/>
    <x v="10"/>
    <x v="1"/>
    <x v="1"/>
    <n v="0"/>
    <x v="0"/>
    <x v="0"/>
    <x v="0"/>
  </r>
  <r>
    <x v="1"/>
    <x v="11"/>
    <x v="0"/>
    <x v="1"/>
    <n v="0"/>
    <x v="0"/>
    <x v="0"/>
    <x v="0"/>
  </r>
  <r>
    <x v="1"/>
    <x v="11"/>
    <x v="1"/>
    <x v="1"/>
    <n v="0"/>
    <x v="0"/>
    <x v="0"/>
    <x v="0"/>
  </r>
  <r>
    <x v="1"/>
    <x v="6"/>
    <x v="0"/>
    <x v="7"/>
    <n v="0"/>
    <x v="0"/>
    <x v="0"/>
    <x v="0"/>
  </r>
  <r>
    <x v="1"/>
    <x v="6"/>
    <x v="1"/>
    <x v="7"/>
    <n v="0"/>
    <x v="0"/>
    <x v="0"/>
    <x v="0"/>
  </r>
  <r>
    <x v="1"/>
    <x v="7"/>
    <x v="0"/>
    <x v="7"/>
    <n v="0"/>
    <x v="0"/>
    <x v="5"/>
    <x v="5"/>
  </r>
  <r>
    <x v="1"/>
    <x v="7"/>
    <x v="1"/>
    <x v="7"/>
    <n v="0"/>
    <x v="0"/>
    <x v="0"/>
    <x v="0"/>
  </r>
  <r>
    <x v="1"/>
    <x v="8"/>
    <x v="0"/>
    <x v="7"/>
    <n v="0"/>
    <x v="0"/>
    <x v="0"/>
    <x v="0"/>
  </r>
  <r>
    <x v="1"/>
    <x v="8"/>
    <x v="1"/>
    <x v="7"/>
    <n v="0"/>
    <x v="0"/>
    <x v="0"/>
    <x v="0"/>
  </r>
  <r>
    <x v="1"/>
    <x v="9"/>
    <x v="0"/>
    <x v="7"/>
    <n v="0"/>
    <x v="0"/>
    <x v="0"/>
    <x v="0"/>
  </r>
  <r>
    <x v="1"/>
    <x v="9"/>
    <x v="1"/>
    <x v="7"/>
    <n v="0"/>
    <x v="1"/>
    <x v="9"/>
    <x v="2"/>
  </r>
  <r>
    <x v="1"/>
    <x v="10"/>
    <x v="0"/>
    <x v="7"/>
    <n v="0"/>
    <x v="0"/>
    <x v="0"/>
    <x v="0"/>
  </r>
  <r>
    <x v="1"/>
    <x v="10"/>
    <x v="1"/>
    <x v="7"/>
    <n v="0"/>
    <x v="0"/>
    <x v="0"/>
    <x v="0"/>
  </r>
  <r>
    <x v="1"/>
    <x v="11"/>
    <x v="0"/>
    <x v="7"/>
    <n v="0"/>
    <x v="0"/>
    <x v="0"/>
    <x v="0"/>
  </r>
  <r>
    <x v="1"/>
    <x v="11"/>
    <x v="1"/>
    <x v="7"/>
    <n v="0"/>
    <x v="0"/>
    <x v="0"/>
    <x v="0"/>
  </r>
  <r>
    <x v="1"/>
    <x v="6"/>
    <x v="0"/>
    <x v="2"/>
    <n v="0"/>
    <x v="0"/>
    <x v="0"/>
    <x v="0"/>
  </r>
  <r>
    <x v="1"/>
    <x v="6"/>
    <x v="1"/>
    <x v="2"/>
    <n v="0"/>
    <x v="0"/>
    <x v="0"/>
    <x v="0"/>
  </r>
  <r>
    <x v="1"/>
    <x v="7"/>
    <x v="0"/>
    <x v="2"/>
    <n v="0"/>
    <x v="0"/>
    <x v="5"/>
    <x v="5"/>
  </r>
  <r>
    <x v="1"/>
    <x v="7"/>
    <x v="1"/>
    <x v="2"/>
    <n v="0"/>
    <x v="1"/>
    <x v="8"/>
    <x v="2"/>
  </r>
  <r>
    <x v="1"/>
    <x v="8"/>
    <x v="0"/>
    <x v="2"/>
    <n v="0"/>
    <x v="0"/>
    <x v="0"/>
    <x v="0"/>
  </r>
  <r>
    <x v="1"/>
    <x v="8"/>
    <x v="1"/>
    <x v="2"/>
    <n v="0"/>
    <x v="2"/>
    <x v="10"/>
    <x v="0"/>
  </r>
  <r>
    <x v="1"/>
    <x v="9"/>
    <x v="0"/>
    <x v="2"/>
    <n v="0"/>
    <x v="0"/>
    <x v="0"/>
    <x v="0"/>
  </r>
  <r>
    <x v="1"/>
    <x v="9"/>
    <x v="1"/>
    <x v="2"/>
    <n v="0"/>
    <x v="2"/>
    <x v="10"/>
    <x v="0"/>
  </r>
  <r>
    <x v="1"/>
    <x v="10"/>
    <x v="0"/>
    <x v="2"/>
    <n v="0"/>
    <x v="0"/>
    <x v="0"/>
    <x v="0"/>
  </r>
  <r>
    <x v="1"/>
    <x v="10"/>
    <x v="1"/>
    <x v="2"/>
    <n v="0"/>
    <x v="2"/>
    <x v="10"/>
    <x v="0"/>
  </r>
  <r>
    <x v="1"/>
    <x v="11"/>
    <x v="0"/>
    <x v="2"/>
    <n v="0"/>
    <x v="0"/>
    <x v="0"/>
    <x v="0"/>
  </r>
  <r>
    <x v="1"/>
    <x v="11"/>
    <x v="1"/>
    <x v="2"/>
    <n v="0"/>
    <x v="0"/>
    <x v="0"/>
    <x v="0"/>
  </r>
  <r>
    <x v="1"/>
    <x v="6"/>
    <x v="0"/>
    <x v="8"/>
    <n v="0"/>
    <x v="0"/>
    <x v="0"/>
    <x v="0"/>
  </r>
  <r>
    <x v="1"/>
    <x v="6"/>
    <x v="1"/>
    <x v="8"/>
    <n v="0"/>
    <x v="0"/>
    <x v="0"/>
    <x v="0"/>
  </r>
  <r>
    <x v="1"/>
    <x v="7"/>
    <x v="0"/>
    <x v="8"/>
    <n v="0"/>
    <x v="0"/>
    <x v="5"/>
    <x v="5"/>
  </r>
  <r>
    <x v="1"/>
    <x v="7"/>
    <x v="1"/>
    <x v="8"/>
    <n v="0"/>
    <x v="0"/>
    <x v="0"/>
    <x v="0"/>
  </r>
  <r>
    <x v="1"/>
    <x v="8"/>
    <x v="0"/>
    <x v="8"/>
    <n v="0"/>
    <x v="0"/>
    <x v="0"/>
    <x v="0"/>
  </r>
  <r>
    <x v="1"/>
    <x v="8"/>
    <x v="1"/>
    <x v="8"/>
    <n v="0"/>
    <x v="2"/>
    <x v="10"/>
    <x v="0"/>
  </r>
  <r>
    <x v="1"/>
    <x v="9"/>
    <x v="0"/>
    <x v="8"/>
    <n v="0"/>
    <x v="0"/>
    <x v="0"/>
    <x v="0"/>
  </r>
  <r>
    <x v="1"/>
    <x v="9"/>
    <x v="1"/>
    <x v="8"/>
    <n v="0"/>
    <x v="2"/>
    <x v="10"/>
    <x v="0"/>
  </r>
  <r>
    <x v="1"/>
    <x v="10"/>
    <x v="0"/>
    <x v="8"/>
    <n v="0"/>
    <x v="0"/>
    <x v="0"/>
    <x v="0"/>
  </r>
  <r>
    <x v="1"/>
    <x v="10"/>
    <x v="1"/>
    <x v="8"/>
    <n v="0"/>
    <x v="2"/>
    <x v="10"/>
    <x v="0"/>
  </r>
  <r>
    <x v="1"/>
    <x v="11"/>
    <x v="0"/>
    <x v="8"/>
    <n v="0"/>
    <x v="0"/>
    <x v="0"/>
    <x v="0"/>
  </r>
  <r>
    <x v="1"/>
    <x v="11"/>
    <x v="1"/>
    <x v="8"/>
    <n v="0"/>
    <x v="0"/>
    <x v="0"/>
    <x v="0"/>
  </r>
  <r>
    <x v="1"/>
    <x v="6"/>
    <x v="0"/>
    <x v="3"/>
    <n v="0"/>
    <x v="0"/>
    <x v="0"/>
    <x v="0"/>
  </r>
  <r>
    <x v="1"/>
    <x v="6"/>
    <x v="1"/>
    <x v="3"/>
    <n v="0"/>
    <x v="0"/>
    <x v="0"/>
    <x v="0"/>
  </r>
  <r>
    <x v="1"/>
    <x v="7"/>
    <x v="0"/>
    <x v="3"/>
    <n v="0"/>
    <x v="0"/>
    <x v="5"/>
    <x v="5"/>
  </r>
  <r>
    <x v="1"/>
    <x v="7"/>
    <x v="1"/>
    <x v="3"/>
    <n v="0"/>
    <x v="0"/>
    <x v="11"/>
    <x v="0"/>
  </r>
  <r>
    <x v="1"/>
    <x v="8"/>
    <x v="0"/>
    <x v="3"/>
    <n v="0"/>
    <x v="0"/>
    <x v="0"/>
    <x v="0"/>
  </r>
  <r>
    <x v="1"/>
    <x v="8"/>
    <x v="1"/>
    <x v="3"/>
    <n v="0"/>
    <x v="0"/>
    <x v="11"/>
    <x v="0"/>
  </r>
  <r>
    <x v="1"/>
    <x v="9"/>
    <x v="0"/>
    <x v="3"/>
    <n v="0"/>
    <x v="0"/>
    <x v="0"/>
    <x v="0"/>
  </r>
  <r>
    <x v="1"/>
    <x v="9"/>
    <x v="1"/>
    <x v="3"/>
    <n v="0"/>
    <x v="0"/>
    <x v="11"/>
    <x v="0"/>
  </r>
  <r>
    <x v="1"/>
    <x v="10"/>
    <x v="0"/>
    <x v="3"/>
    <n v="0"/>
    <x v="0"/>
    <x v="0"/>
    <x v="0"/>
  </r>
  <r>
    <x v="1"/>
    <x v="10"/>
    <x v="1"/>
    <x v="3"/>
    <n v="0"/>
    <x v="0"/>
    <x v="11"/>
    <x v="0"/>
  </r>
  <r>
    <x v="1"/>
    <x v="11"/>
    <x v="0"/>
    <x v="3"/>
    <n v="0"/>
    <x v="0"/>
    <x v="0"/>
    <x v="0"/>
  </r>
  <r>
    <x v="1"/>
    <x v="11"/>
    <x v="1"/>
    <x v="3"/>
    <n v="0"/>
    <x v="0"/>
    <x v="0"/>
    <x v="0"/>
  </r>
  <r>
    <x v="1"/>
    <x v="6"/>
    <x v="0"/>
    <x v="4"/>
    <n v="0"/>
    <x v="0"/>
    <x v="0"/>
    <x v="0"/>
  </r>
  <r>
    <x v="1"/>
    <x v="6"/>
    <x v="1"/>
    <x v="4"/>
    <n v="0"/>
    <x v="0"/>
    <x v="0"/>
    <x v="0"/>
  </r>
  <r>
    <x v="1"/>
    <x v="7"/>
    <x v="0"/>
    <x v="4"/>
    <n v="0"/>
    <x v="0"/>
    <x v="5"/>
    <x v="5"/>
  </r>
  <r>
    <x v="1"/>
    <x v="7"/>
    <x v="1"/>
    <x v="4"/>
    <n v="0"/>
    <x v="0"/>
    <x v="0"/>
    <x v="0"/>
  </r>
  <r>
    <x v="1"/>
    <x v="8"/>
    <x v="0"/>
    <x v="4"/>
    <n v="0"/>
    <x v="0"/>
    <x v="0"/>
    <x v="0"/>
  </r>
  <r>
    <x v="1"/>
    <x v="8"/>
    <x v="1"/>
    <x v="4"/>
    <n v="0"/>
    <x v="1"/>
    <x v="6"/>
    <x v="1"/>
  </r>
  <r>
    <x v="1"/>
    <x v="9"/>
    <x v="0"/>
    <x v="4"/>
    <n v="0"/>
    <x v="0"/>
    <x v="0"/>
    <x v="0"/>
  </r>
  <r>
    <x v="1"/>
    <x v="9"/>
    <x v="1"/>
    <x v="4"/>
    <n v="0"/>
    <x v="1"/>
    <x v="7"/>
    <x v="1"/>
  </r>
  <r>
    <x v="1"/>
    <x v="10"/>
    <x v="0"/>
    <x v="4"/>
    <n v="0"/>
    <x v="0"/>
    <x v="0"/>
    <x v="0"/>
  </r>
  <r>
    <x v="1"/>
    <x v="10"/>
    <x v="1"/>
    <x v="4"/>
    <n v="0"/>
    <x v="1"/>
    <x v="2"/>
    <x v="1"/>
  </r>
  <r>
    <x v="1"/>
    <x v="11"/>
    <x v="0"/>
    <x v="4"/>
    <n v="0"/>
    <x v="0"/>
    <x v="0"/>
    <x v="0"/>
  </r>
  <r>
    <x v="1"/>
    <x v="11"/>
    <x v="1"/>
    <x v="4"/>
    <n v="0"/>
    <x v="0"/>
    <x v="0"/>
    <x v="0"/>
  </r>
  <r>
    <x v="1"/>
    <x v="6"/>
    <x v="0"/>
    <x v="6"/>
    <n v="0"/>
    <x v="0"/>
    <x v="0"/>
    <x v="0"/>
  </r>
  <r>
    <x v="1"/>
    <x v="6"/>
    <x v="1"/>
    <x v="6"/>
    <n v="0"/>
    <x v="0"/>
    <x v="0"/>
    <x v="0"/>
  </r>
  <r>
    <x v="1"/>
    <x v="7"/>
    <x v="0"/>
    <x v="6"/>
    <n v="0"/>
    <x v="0"/>
    <x v="0"/>
    <x v="0"/>
  </r>
  <r>
    <x v="1"/>
    <x v="7"/>
    <x v="1"/>
    <x v="6"/>
    <n v="0"/>
    <x v="0"/>
    <x v="0"/>
    <x v="0"/>
  </r>
  <r>
    <x v="1"/>
    <x v="8"/>
    <x v="0"/>
    <x v="6"/>
    <n v="0"/>
    <x v="0"/>
    <x v="0"/>
    <x v="0"/>
  </r>
  <r>
    <x v="1"/>
    <x v="8"/>
    <x v="1"/>
    <x v="6"/>
    <n v="0"/>
    <x v="0"/>
    <x v="0"/>
    <x v="0"/>
  </r>
  <r>
    <x v="1"/>
    <x v="9"/>
    <x v="0"/>
    <x v="6"/>
    <n v="0"/>
    <x v="0"/>
    <x v="0"/>
    <x v="0"/>
  </r>
  <r>
    <x v="1"/>
    <x v="9"/>
    <x v="1"/>
    <x v="6"/>
    <n v="0"/>
    <x v="0"/>
    <x v="0"/>
    <x v="0"/>
  </r>
  <r>
    <x v="1"/>
    <x v="10"/>
    <x v="0"/>
    <x v="6"/>
    <n v="0"/>
    <x v="0"/>
    <x v="0"/>
    <x v="0"/>
  </r>
  <r>
    <x v="1"/>
    <x v="10"/>
    <x v="1"/>
    <x v="6"/>
    <n v="0"/>
    <x v="0"/>
    <x v="0"/>
    <x v="0"/>
  </r>
  <r>
    <x v="1"/>
    <x v="11"/>
    <x v="0"/>
    <x v="6"/>
    <n v="0"/>
    <x v="0"/>
    <x v="0"/>
    <x v="0"/>
  </r>
  <r>
    <x v="1"/>
    <x v="11"/>
    <x v="1"/>
    <x v="6"/>
    <n v="0"/>
    <x v="0"/>
    <x v="0"/>
    <x v="0"/>
  </r>
  <r>
    <x v="1"/>
    <x v="6"/>
    <x v="0"/>
    <x v="6"/>
    <n v="0"/>
    <x v="0"/>
    <x v="0"/>
    <x v="0"/>
  </r>
  <r>
    <x v="1"/>
    <x v="6"/>
    <x v="1"/>
    <x v="6"/>
    <n v="0"/>
    <x v="0"/>
    <x v="0"/>
    <x v="0"/>
  </r>
  <r>
    <x v="1"/>
    <x v="7"/>
    <x v="0"/>
    <x v="6"/>
    <n v="0"/>
    <x v="0"/>
    <x v="0"/>
    <x v="0"/>
  </r>
  <r>
    <x v="1"/>
    <x v="7"/>
    <x v="1"/>
    <x v="6"/>
    <n v="0"/>
    <x v="0"/>
    <x v="0"/>
    <x v="0"/>
  </r>
  <r>
    <x v="1"/>
    <x v="8"/>
    <x v="0"/>
    <x v="6"/>
    <n v="0"/>
    <x v="0"/>
    <x v="0"/>
    <x v="0"/>
  </r>
  <r>
    <x v="1"/>
    <x v="8"/>
    <x v="1"/>
    <x v="6"/>
    <n v="0"/>
    <x v="0"/>
    <x v="0"/>
    <x v="0"/>
  </r>
  <r>
    <x v="1"/>
    <x v="9"/>
    <x v="0"/>
    <x v="6"/>
    <n v="0"/>
    <x v="0"/>
    <x v="0"/>
    <x v="0"/>
  </r>
  <r>
    <x v="1"/>
    <x v="9"/>
    <x v="1"/>
    <x v="6"/>
    <n v="0"/>
    <x v="0"/>
    <x v="0"/>
    <x v="0"/>
  </r>
  <r>
    <x v="1"/>
    <x v="10"/>
    <x v="0"/>
    <x v="6"/>
    <n v="0"/>
    <x v="0"/>
    <x v="0"/>
    <x v="0"/>
  </r>
  <r>
    <x v="1"/>
    <x v="10"/>
    <x v="1"/>
    <x v="6"/>
    <n v="0"/>
    <x v="0"/>
    <x v="0"/>
    <x v="0"/>
  </r>
  <r>
    <x v="1"/>
    <x v="11"/>
    <x v="0"/>
    <x v="6"/>
    <n v="0"/>
    <x v="0"/>
    <x v="0"/>
    <x v="0"/>
  </r>
  <r>
    <x v="1"/>
    <x v="11"/>
    <x v="1"/>
    <x v="6"/>
    <n v="0"/>
    <x v="0"/>
    <x v="0"/>
    <x v="0"/>
  </r>
  <r>
    <x v="1"/>
    <x v="6"/>
    <x v="0"/>
    <x v="6"/>
    <n v="0"/>
    <x v="0"/>
    <x v="0"/>
    <x v="0"/>
  </r>
  <r>
    <x v="1"/>
    <x v="6"/>
    <x v="1"/>
    <x v="6"/>
    <n v="0"/>
    <x v="0"/>
    <x v="0"/>
    <x v="0"/>
  </r>
  <r>
    <x v="1"/>
    <x v="7"/>
    <x v="0"/>
    <x v="6"/>
    <n v="0"/>
    <x v="0"/>
    <x v="0"/>
    <x v="0"/>
  </r>
  <r>
    <x v="1"/>
    <x v="7"/>
    <x v="1"/>
    <x v="6"/>
    <n v="0"/>
    <x v="0"/>
    <x v="0"/>
    <x v="0"/>
  </r>
  <r>
    <x v="1"/>
    <x v="8"/>
    <x v="0"/>
    <x v="6"/>
    <n v="0"/>
    <x v="0"/>
    <x v="0"/>
    <x v="0"/>
  </r>
  <r>
    <x v="1"/>
    <x v="8"/>
    <x v="1"/>
    <x v="6"/>
    <n v="0"/>
    <x v="0"/>
    <x v="0"/>
    <x v="0"/>
  </r>
  <r>
    <x v="1"/>
    <x v="9"/>
    <x v="0"/>
    <x v="6"/>
    <n v="0"/>
    <x v="0"/>
    <x v="0"/>
    <x v="0"/>
  </r>
  <r>
    <x v="1"/>
    <x v="9"/>
    <x v="1"/>
    <x v="6"/>
    <n v="0"/>
    <x v="0"/>
    <x v="0"/>
    <x v="0"/>
  </r>
  <r>
    <x v="1"/>
    <x v="10"/>
    <x v="0"/>
    <x v="6"/>
    <n v="0"/>
    <x v="0"/>
    <x v="0"/>
    <x v="0"/>
  </r>
  <r>
    <x v="1"/>
    <x v="10"/>
    <x v="1"/>
    <x v="6"/>
    <n v="0"/>
    <x v="0"/>
    <x v="0"/>
    <x v="0"/>
  </r>
  <r>
    <x v="1"/>
    <x v="11"/>
    <x v="0"/>
    <x v="6"/>
    <n v="0"/>
    <x v="0"/>
    <x v="0"/>
    <x v="0"/>
  </r>
  <r>
    <x v="1"/>
    <x v="11"/>
    <x v="1"/>
    <x v="6"/>
    <n v="0"/>
    <x v="0"/>
    <x v="0"/>
    <x v="0"/>
  </r>
  <r>
    <x v="1"/>
    <x v="6"/>
    <x v="0"/>
    <x v="6"/>
    <n v="0"/>
    <x v="0"/>
    <x v="0"/>
    <x v="0"/>
  </r>
  <r>
    <x v="1"/>
    <x v="6"/>
    <x v="1"/>
    <x v="6"/>
    <n v="0"/>
    <x v="0"/>
    <x v="0"/>
    <x v="0"/>
  </r>
  <r>
    <x v="1"/>
    <x v="7"/>
    <x v="0"/>
    <x v="6"/>
    <n v="0"/>
    <x v="0"/>
    <x v="0"/>
    <x v="0"/>
  </r>
  <r>
    <x v="1"/>
    <x v="7"/>
    <x v="1"/>
    <x v="6"/>
    <n v="0"/>
    <x v="0"/>
    <x v="0"/>
    <x v="0"/>
  </r>
  <r>
    <x v="1"/>
    <x v="8"/>
    <x v="0"/>
    <x v="6"/>
    <n v="0"/>
    <x v="0"/>
    <x v="0"/>
    <x v="0"/>
  </r>
  <r>
    <x v="1"/>
    <x v="8"/>
    <x v="1"/>
    <x v="6"/>
    <n v="0"/>
    <x v="0"/>
    <x v="0"/>
    <x v="0"/>
  </r>
  <r>
    <x v="1"/>
    <x v="9"/>
    <x v="0"/>
    <x v="6"/>
    <n v="0"/>
    <x v="0"/>
    <x v="0"/>
    <x v="0"/>
  </r>
  <r>
    <x v="1"/>
    <x v="9"/>
    <x v="1"/>
    <x v="6"/>
    <n v="0"/>
    <x v="0"/>
    <x v="0"/>
    <x v="0"/>
  </r>
  <r>
    <x v="1"/>
    <x v="10"/>
    <x v="0"/>
    <x v="6"/>
    <n v="0"/>
    <x v="0"/>
    <x v="0"/>
    <x v="0"/>
  </r>
  <r>
    <x v="1"/>
    <x v="10"/>
    <x v="1"/>
    <x v="6"/>
    <n v="0"/>
    <x v="0"/>
    <x v="0"/>
    <x v="0"/>
  </r>
  <r>
    <x v="1"/>
    <x v="11"/>
    <x v="0"/>
    <x v="6"/>
    <n v="0"/>
    <x v="0"/>
    <x v="0"/>
    <x v="0"/>
  </r>
  <r>
    <x v="1"/>
    <x v="11"/>
    <x v="1"/>
    <x v="6"/>
    <n v="0"/>
    <x v="0"/>
    <x v="0"/>
    <x v="0"/>
  </r>
  <r>
    <x v="2"/>
    <x v="12"/>
    <x v="0"/>
    <x v="0"/>
    <n v="0"/>
    <x v="0"/>
    <x v="0"/>
    <x v="0"/>
  </r>
  <r>
    <x v="2"/>
    <x v="12"/>
    <x v="1"/>
    <x v="0"/>
    <n v="0"/>
    <x v="1"/>
    <x v="12"/>
    <x v="1"/>
  </r>
  <r>
    <x v="2"/>
    <x v="13"/>
    <x v="0"/>
    <x v="0"/>
    <n v="0"/>
    <x v="0"/>
    <x v="0"/>
    <x v="0"/>
  </r>
  <r>
    <x v="2"/>
    <x v="13"/>
    <x v="1"/>
    <x v="0"/>
    <n v="0"/>
    <x v="1"/>
    <x v="12"/>
    <x v="1"/>
  </r>
  <r>
    <x v="2"/>
    <x v="14"/>
    <x v="0"/>
    <x v="0"/>
    <n v="0"/>
    <x v="0"/>
    <x v="0"/>
    <x v="0"/>
  </r>
  <r>
    <x v="2"/>
    <x v="14"/>
    <x v="1"/>
    <x v="0"/>
    <n v="0"/>
    <x v="1"/>
    <x v="12"/>
    <x v="1"/>
  </r>
  <r>
    <x v="2"/>
    <x v="15"/>
    <x v="0"/>
    <x v="0"/>
    <n v="0"/>
    <x v="0"/>
    <x v="0"/>
    <x v="0"/>
  </r>
  <r>
    <x v="2"/>
    <x v="15"/>
    <x v="1"/>
    <x v="0"/>
    <n v="0"/>
    <x v="1"/>
    <x v="12"/>
    <x v="1"/>
  </r>
  <r>
    <x v="2"/>
    <x v="16"/>
    <x v="0"/>
    <x v="0"/>
    <n v="0"/>
    <x v="0"/>
    <x v="0"/>
    <x v="0"/>
  </r>
  <r>
    <x v="2"/>
    <x v="16"/>
    <x v="1"/>
    <x v="0"/>
    <n v="0"/>
    <x v="1"/>
    <x v="13"/>
    <x v="1"/>
  </r>
  <r>
    <x v="2"/>
    <x v="17"/>
    <x v="0"/>
    <x v="0"/>
    <n v="0"/>
    <x v="0"/>
    <x v="0"/>
    <x v="0"/>
  </r>
  <r>
    <x v="2"/>
    <x v="17"/>
    <x v="1"/>
    <x v="0"/>
    <n v="0"/>
    <x v="0"/>
    <x v="0"/>
    <x v="0"/>
  </r>
  <r>
    <x v="2"/>
    <x v="12"/>
    <x v="0"/>
    <x v="1"/>
    <n v="0"/>
    <x v="0"/>
    <x v="0"/>
    <x v="0"/>
  </r>
  <r>
    <x v="2"/>
    <x v="12"/>
    <x v="1"/>
    <x v="1"/>
    <n v="0"/>
    <x v="1"/>
    <x v="14"/>
    <x v="2"/>
  </r>
  <r>
    <x v="2"/>
    <x v="13"/>
    <x v="0"/>
    <x v="1"/>
    <n v="0"/>
    <x v="0"/>
    <x v="0"/>
    <x v="0"/>
  </r>
  <r>
    <x v="2"/>
    <x v="13"/>
    <x v="1"/>
    <x v="1"/>
    <n v="0"/>
    <x v="0"/>
    <x v="0"/>
    <x v="0"/>
  </r>
  <r>
    <x v="2"/>
    <x v="14"/>
    <x v="0"/>
    <x v="1"/>
    <n v="0"/>
    <x v="0"/>
    <x v="0"/>
    <x v="0"/>
  </r>
  <r>
    <x v="2"/>
    <x v="14"/>
    <x v="1"/>
    <x v="1"/>
    <n v="0"/>
    <x v="1"/>
    <x v="15"/>
    <x v="1"/>
  </r>
  <r>
    <x v="2"/>
    <x v="15"/>
    <x v="0"/>
    <x v="1"/>
    <n v="0"/>
    <x v="0"/>
    <x v="0"/>
    <x v="0"/>
  </r>
  <r>
    <x v="2"/>
    <x v="15"/>
    <x v="1"/>
    <x v="1"/>
    <n v="0"/>
    <x v="0"/>
    <x v="0"/>
    <x v="0"/>
  </r>
  <r>
    <x v="2"/>
    <x v="16"/>
    <x v="0"/>
    <x v="1"/>
    <n v="0"/>
    <x v="0"/>
    <x v="0"/>
    <x v="0"/>
  </r>
  <r>
    <x v="2"/>
    <x v="16"/>
    <x v="1"/>
    <x v="1"/>
    <n v="0"/>
    <x v="1"/>
    <x v="15"/>
    <x v="1"/>
  </r>
  <r>
    <x v="2"/>
    <x v="17"/>
    <x v="0"/>
    <x v="1"/>
    <n v="0"/>
    <x v="0"/>
    <x v="0"/>
    <x v="0"/>
  </r>
  <r>
    <x v="2"/>
    <x v="17"/>
    <x v="1"/>
    <x v="1"/>
    <n v="0"/>
    <x v="0"/>
    <x v="0"/>
    <x v="0"/>
  </r>
  <r>
    <x v="2"/>
    <x v="12"/>
    <x v="0"/>
    <x v="7"/>
    <n v="0"/>
    <x v="0"/>
    <x v="0"/>
    <x v="0"/>
  </r>
  <r>
    <x v="2"/>
    <x v="12"/>
    <x v="1"/>
    <x v="7"/>
    <n v="0"/>
    <x v="1"/>
    <x v="14"/>
    <x v="2"/>
  </r>
  <r>
    <x v="2"/>
    <x v="13"/>
    <x v="0"/>
    <x v="7"/>
    <n v="0"/>
    <x v="0"/>
    <x v="0"/>
    <x v="0"/>
  </r>
  <r>
    <x v="2"/>
    <x v="13"/>
    <x v="1"/>
    <x v="7"/>
    <n v="0"/>
    <x v="0"/>
    <x v="0"/>
    <x v="0"/>
  </r>
  <r>
    <x v="2"/>
    <x v="14"/>
    <x v="0"/>
    <x v="7"/>
    <n v="0"/>
    <x v="0"/>
    <x v="0"/>
    <x v="0"/>
  </r>
  <r>
    <x v="2"/>
    <x v="14"/>
    <x v="1"/>
    <x v="7"/>
    <n v="0"/>
    <x v="1"/>
    <x v="15"/>
    <x v="1"/>
  </r>
  <r>
    <x v="2"/>
    <x v="15"/>
    <x v="0"/>
    <x v="7"/>
    <n v="0"/>
    <x v="0"/>
    <x v="0"/>
    <x v="0"/>
  </r>
  <r>
    <x v="2"/>
    <x v="15"/>
    <x v="1"/>
    <x v="7"/>
    <n v="0"/>
    <x v="0"/>
    <x v="0"/>
    <x v="0"/>
  </r>
  <r>
    <x v="2"/>
    <x v="16"/>
    <x v="0"/>
    <x v="7"/>
    <n v="0"/>
    <x v="0"/>
    <x v="0"/>
    <x v="0"/>
  </r>
  <r>
    <x v="2"/>
    <x v="16"/>
    <x v="1"/>
    <x v="7"/>
    <n v="0"/>
    <x v="1"/>
    <x v="15"/>
    <x v="1"/>
  </r>
  <r>
    <x v="2"/>
    <x v="17"/>
    <x v="0"/>
    <x v="7"/>
    <n v="0"/>
    <x v="0"/>
    <x v="0"/>
    <x v="0"/>
  </r>
  <r>
    <x v="2"/>
    <x v="17"/>
    <x v="1"/>
    <x v="7"/>
    <n v="0"/>
    <x v="0"/>
    <x v="0"/>
    <x v="0"/>
  </r>
  <r>
    <x v="2"/>
    <x v="12"/>
    <x v="0"/>
    <x v="2"/>
    <n v="0"/>
    <x v="0"/>
    <x v="0"/>
    <x v="0"/>
  </r>
  <r>
    <x v="2"/>
    <x v="12"/>
    <x v="1"/>
    <x v="2"/>
    <n v="0"/>
    <x v="0"/>
    <x v="0"/>
    <x v="0"/>
  </r>
  <r>
    <x v="2"/>
    <x v="13"/>
    <x v="0"/>
    <x v="2"/>
    <n v="0"/>
    <x v="0"/>
    <x v="0"/>
    <x v="0"/>
  </r>
  <r>
    <x v="2"/>
    <x v="13"/>
    <x v="1"/>
    <x v="2"/>
    <n v="0"/>
    <x v="0"/>
    <x v="0"/>
    <x v="0"/>
  </r>
  <r>
    <x v="2"/>
    <x v="14"/>
    <x v="0"/>
    <x v="2"/>
    <n v="0"/>
    <x v="0"/>
    <x v="0"/>
    <x v="0"/>
  </r>
  <r>
    <x v="2"/>
    <x v="14"/>
    <x v="1"/>
    <x v="2"/>
    <n v="0"/>
    <x v="0"/>
    <x v="0"/>
    <x v="0"/>
  </r>
  <r>
    <x v="2"/>
    <x v="15"/>
    <x v="0"/>
    <x v="2"/>
    <n v="0"/>
    <x v="0"/>
    <x v="0"/>
    <x v="0"/>
  </r>
  <r>
    <x v="2"/>
    <x v="15"/>
    <x v="1"/>
    <x v="2"/>
    <n v="0"/>
    <x v="0"/>
    <x v="0"/>
    <x v="0"/>
  </r>
  <r>
    <x v="2"/>
    <x v="16"/>
    <x v="0"/>
    <x v="2"/>
    <n v="0"/>
    <x v="0"/>
    <x v="0"/>
    <x v="0"/>
  </r>
  <r>
    <x v="2"/>
    <x v="16"/>
    <x v="1"/>
    <x v="2"/>
    <n v="0"/>
    <x v="0"/>
    <x v="0"/>
    <x v="0"/>
  </r>
  <r>
    <x v="2"/>
    <x v="17"/>
    <x v="0"/>
    <x v="2"/>
    <n v="0"/>
    <x v="0"/>
    <x v="0"/>
    <x v="0"/>
  </r>
  <r>
    <x v="2"/>
    <x v="17"/>
    <x v="1"/>
    <x v="2"/>
    <n v="0"/>
    <x v="0"/>
    <x v="0"/>
    <x v="0"/>
  </r>
  <r>
    <x v="2"/>
    <x v="12"/>
    <x v="0"/>
    <x v="8"/>
    <n v="0"/>
    <x v="0"/>
    <x v="0"/>
    <x v="0"/>
  </r>
  <r>
    <x v="2"/>
    <x v="12"/>
    <x v="1"/>
    <x v="8"/>
    <n v="0"/>
    <x v="0"/>
    <x v="0"/>
    <x v="0"/>
  </r>
  <r>
    <x v="2"/>
    <x v="13"/>
    <x v="0"/>
    <x v="8"/>
    <n v="0"/>
    <x v="0"/>
    <x v="0"/>
    <x v="0"/>
  </r>
  <r>
    <x v="2"/>
    <x v="13"/>
    <x v="1"/>
    <x v="8"/>
    <n v="0"/>
    <x v="0"/>
    <x v="0"/>
    <x v="0"/>
  </r>
  <r>
    <x v="2"/>
    <x v="14"/>
    <x v="0"/>
    <x v="8"/>
    <n v="0"/>
    <x v="0"/>
    <x v="0"/>
    <x v="0"/>
  </r>
  <r>
    <x v="2"/>
    <x v="14"/>
    <x v="1"/>
    <x v="8"/>
    <n v="0"/>
    <x v="0"/>
    <x v="0"/>
    <x v="0"/>
  </r>
  <r>
    <x v="2"/>
    <x v="15"/>
    <x v="0"/>
    <x v="8"/>
    <n v="0"/>
    <x v="0"/>
    <x v="0"/>
    <x v="0"/>
  </r>
  <r>
    <x v="2"/>
    <x v="15"/>
    <x v="1"/>
    <x v="8"/>
    <n v="0"/>
    <x v="0"/>
    <x v="0"/>
    <x v="0"/>
  </r>
  <r>
    <x v="2"/>
    <x v="16"/>
    <x v="0"/>
    <x v="8"/>
    <n v="0"/>
    <x v="0"/>
    <x v="0"/>
    <x v="0"/>
  </r>
  <r>
    <x v="2"/>
    <x v="16"/>
    <x v="1"/>
    <x v="8"/>
    <n v="0"/>
    <x v="0"/>
    <x v="0"/>
    <x v="0"/>
  </r>
  <r>
    <x v="2"/>
    <x v="17"/>
    <x v="0"/>
    <x v="8"/>
    <n v="0"/>
    <x v="0"/>
    <x v="0"/>
    <x v="0"/>
  </r>
  <r>
    <x v="2"/>
    <x v="17"/>
    <x v="1"/>
    <x v="8"/>
    <n v="0"/>
    <x v="0"/>
    <x v="0"/>
    <x v="0"/>
  </r>
  <r>
    <x v="2"/>
    <x v="12"/>
    <x v="0"/>
    <x v="3"/>
    <n v="0"/>
    <x v="0"/>
    <x v="0"/>
    <x v="0"/>
  </r>
  <r>
    <x v="2"/>
    <x v="12"/>
    <x v="1"/>
    <x v="3"/>
    <n v="0"/>
    <x v="0"/>
    <x v="11"/>
    <x v="0"/>
  </r>
  <r>
    <x v="2"/>
    <x v="13"/>
    <x v="0"/>
    <x v="3"/>
    <n v="0"/>
    <x v="0"/>
    <x v="0"/>
    <x v="0"/>
  </r>
  <r>
    <x v="2"/>
    <x v="13"/>
    <x v="1"/>
    <x v="3"/>
    <n v="0"/>
    <x v="0"/>
    <x v="11"/>
    <x v="0"/>
  </r>
  <r>
    <x v="2"/>
    <x v="14"/>
    <x v="0"/>
    <x v="3"/>
    <n v="0"/>
    <x v="0"/>
    <x v="0"/>
    <x v="0"/>
  </r>
  <r>
    <x v="2"/>
    <x v="14"/>
    <x v="1"/>
    <x v="3"/>
    <n v="0"/>
    <x v="0"/>
    <x v="11"/>
    <x v="0"/>
  </r>
  <r>
    <x v="2"/>
    <x v="15"/>
    <x v="0"/>
    <x v="3"/>
    <n v="0"/>
    <x v="0"/>
    <x v="0"/>
    <x v="0"/>
  </r>
  <r>
    <x v="2"/>
    <x v="15"/>
    <x v="1"/>
    <x v="3"/>
    <n v="0"/>
    <x v="0"/>
    <x v="11"/>
    <x v="0"/>
  </r>
  <r>
    <x v="2"/>
    <x v="16"/>
    <x v="0"/>
    <x v="3"/>
    <n v="0"/>
    <x v="0"/>
    <x v="0"/>
    <x v="0"/>
  </r>
  <r>
    <x v="2"/>
    <x v="16"/>
    <x v="1"/>
    <x v="3"/>
    <n v="0"/>
    <x v="0"/>
    <x v="11"/>
    <x v="0"/>
  </r>
  <r>
    <x v="2"/>
    <x v="17"/>
    <x v="0"/>
    <x v="3"/>
    <n v="0"/>
    <x v="0"/>
    <x v="0"/>
    <x v="0"/>
  </r>
  <r>
    <x v="2"/>
    <x v="17"/>
    <x v="1"/>
    <x v="3"/>
    <n v="0"/>
    <x v="0"/>
    <x v="0"/>
    <x v="0"/>
  </r>
  <r>
    <x v="2"/>
    <x v="12"/>
    <x v="0"/>
    <x v="4"/>
    <n v="0"/>
    <x v="0"/>
    <x v="0"/>
    <x v="0"/>
  </r>
  <r>
    <x v="2"/>
    <x v="12"/>
    <x v="1"/>
    <x v="4"/>
    <n v="0"/>
    <x v="1"/>
    <x v="12"/>
    <x v="1"/>
  </r>
  <r>
    <x v="2"/>
    <x v="13"/>
    <x v="0"/>
    <x v="4"/>
    <n v="0"/>
    <x v="0"/>
    <x v="0"/>
    <x v="0"/>
  </r>
  <r>
    <x v="2"/>
    <x v="13"/>
    <x v="1"/>
    <x v="4"/>
    <n v="0"/>
    <x v="1"/>
    <x v="12"/>
    <x v="1"/>
  </r>
  <r>
    <x v="2"/>
    <x v="14"/>
    <x v="0"/>
    <x v="4"/>
    <n v="0"/>
    <x v="0"/>
    <x v="0"/>
    <x v="0"/>
  </r>
  <r>
    <x v="2"/>
    <x v="14"/>
    <x v="1"/>
    <x v="4"/>
    <n v="0"/>
    <x v="1"/>
    <x v="12"/>
    <x v="1"/>
  </r>
  <r>
    <x v="2"/>
    <x v="15"/>
    <x v="0"/>
    <x v="4"/>
    <n v="0"/>
    <x v="0"/>
    <x v="0"/>
    <x v="0"/>
  </r>
  <r>
    <x v="2"/>
    <x v="15"/>
    <x v="1"/>
    <x v="4"/>
    <n v="0"/>
    <x v="1"/>
    <x v="12"/>
    <x v="1"/>
  </r>
  <r>
    <x v="2"/>
    <x v="16"/>
    <x v="0"/>
    <x v="4"/>
    <n v="0"/>
    <x v="0"/>
    <x v="0"/>
    <x v="0"/>
  </r>
  <r>
    <x v="2"/>
    <x v="16"/>
    <x v="1"/>
    <x v="4"/>
    <n v="0"/>
    <x v="1"/>
    <x v="13"/>
    <x v="1"/>
  </r>
  <r>
    <x v="2"/>
    <x v="17"/>
    <x v="0"/>
    <x v="4"/>
    <n v="0"/>
    <x v="0"/>
    <x v="0"/>
    <x v="0"/>
  </r>
  <r>
    <x v="2"/>
    <x v="17"/>
    <x v="1"/>
    <x v="4"/>
    <n v="0"/>
    <x v="0"/>
    <x v="0"/>
    <x v="0"/>
  </r>
  <r>
    <x v="2"/>
    <x v="12"/>
    <x v="0"/>
    <x v="9"/>
    <n v="0"/>
    <x v="0"/>
    <x v="0"/>
    <x v="0"/>
  </r>
  <r>
    <x v="2"/>
    <x v="12"/>
    <x v="1"/>
    <x v="9"/>
    <n v="0"/>
    <x v="1"/>
    <x v="12"/>
    <x v="1"/>
  </r>
  <r>
    <x v="2"/>
    <x v="13"/>
    <x v="0"/>
    <x v="9"/>
    <n v="0"/>
    <x v="0"/>
    <x v="0"/>
    <x v="0"/>
  </r>
  <r>
    <x v="2"/>
    <x v="13"/>
    <x v="1"/>
    <x v="9"/>
    <n v="0"/>
    <x v="1"/>
    <x v="12"/>
    <x v="1"/>
  </r>
  <r>
    <x v="2"/>
    <x v="14"/>
    <x v="0"/>
    <x v="9"/>
    <n v="0"/>
    <x v="0"/>
    <x v="0"/>
    <x v="0"/>
  </r>
  <r>
    <x v="2"/>
    <x v="14"/>
    <x v="1"/>
    <x v="9"/>
    <n v="0"/>
    <x v="1"/>
    <x v="12"/>
    <x v="1"/>
  </r>
  <r>
    <x v="2"/>
    <x v="15"/>
    <x v="0"/>
    <x v="9"/>
    <n v="0"/>
    <x v="0"/>
    <x v="0"/>
    <x v="0"/>
  </r>
  <r>
    <x v="2"/>
    <x v="15"/>
    <x v="1"/>
    <x v="9"/>
    <n v="0"/>
    <x v="0"/>
    <x v="0"/>
    <x v="0"/>
  </r>
  <r>
    <x v="2"/>
    <x v="16"/>
    <x v="0"/>
    <x v="9"/>
    <n v="0"/>
    <x v="0"/>
    <x v="0"/>
    <x v="0"/>
  </r>
  <r>
    <x v="2"/>
    <x v="16"/>
    <x v="1"/>
    <x v="9"/>
    <n v="0"/>
    <x v="1"/>
    <x v="15"/>
    <x v="1"/>
  </r>
  <r>
    <x v="2"/>
    <x v="17"/>
    <x v="0"/>
    <x v="9"/>
    <n v="0"/>
    <x v="0"/>
    <x v="0"/>
    <x v="0"/>
  </r>
  <r>
    <x v="2"/>
    <x v="17"/>
    <x v="1"/>
    <x v="9"/>
    <n v="0"/>
    <x v="0"/>
    <x v="0"/>
    <x v="0"/>
  </r>
  <r>
    <x v="2"/>
    <x v="12"/>
    <x v="0"/>
    <x v="6"/>
    <n v="0"/>
    <x v="0"/>
    <x v="0"/>
    <x v="0"/>
  </r>
  <r>
    <x v="2"/>
    <x v="12"/>
    <x v="1"/>
    <x v="6"/>
    <n v="0"/>
    <x v="0"/>
    <x v="0"/>
    <x v="0"/>
  </r>
  <r>
    <x v="2"/>
    <x v="13"/>
    <x v="0"/>
    <x v="6"/>
    <n v="0"/>
    <x v="0"/>
    <x v="0"/>
    <x v="0"/>
  </r>
  <r>
    <x v="2"/>
    <x v="13"/>
    <x v="1"/>
    <x v="6"/>
    <n v="0"/>
    <x v="0"/>
    <x v="0"/>
    <x v="0"/>
  </r>
  <r>
    <x v="2"/>
    <x v="14"/>
    <x v="0"/>
    <x v="6"/>
    <n v="0"/>
    <x v="0"/>
    <x v="0"/>
    <x v="0"/>
  </r>
  <r>
    <x v="2"/>
    <x v="14"/>
    <x v="1"/>
    <x v="6"/>
    <n v="0"/>
    <x v="0"/>
    <x v="0"/>
    <x v="0"/>
  </r>
  <r>
    <x v="2"/>
    <x v="15"/>
    <x v="0"/>
    <x v="6"/>
    <n v="0"/>
    <x v="0"/>
    <x v="0"/>
    <x v="0"/>
  </r>
  <r>
    <x v="2"/>
    <x v="15"/>
    <x v="1"/>
    <x v="6"/>
    <n v="0"/>
    <x v="0"/>
    <x v="0"/>
    <x v="0"/>
  </r>
  <r>
    <x v="2"/>
    <x v="16"/>
    <x v="0"/>
    <x v="6"/>
    <n v="0"/>
    <x v="0"/>
    <x v="0"/>
    <x v="0"/>
  </r>
  <r>
    <x v="2"/>
    <x v="16"/>
    <x v="1"/>
    <x v="6"/>
    <n v="0"/>
    <x v="0"/>
    <x v="0"/>
    <x v="0"/>
  </r>
  <r>
    <x v="2"/>
    <x v="17"/>
    <x v="0"/>
    <x v="6"/>
    <n v="0"/>
    <x v="0"/>
    <x v="0"/>
    <x v="0"/>
  </r>
  <r>
    <x v="2"/>
    <x v="17"/>
    <x v="1"/>
    <x v="6"/>
    <n v="0"/>
    <x v="0"/>
    <x v="0"/>
    <x v="0"/>
  </r>
  <r>
    <x v="2"/>
    <x v="12"/>
    <x v="0"/>
    <x v="6"/>
    <n v="0"/>
    <x v="0"/>
    <x v="0"/>
    <x v="0"/>
  </r>
  <r>
    <x v="2"/>
    <x v="12"/>
    <x v="1"/>
    <x v="6"/>
    <n v="0"/>
    <x v="0"/>
    <x v="0"/>
    <x v="0"/>
  </r>
  <r>
    <x v="2"/>
    <x v="13"/>
    <x v="0"/>
    <x v="6"/>
    <n v="0"/>
    <x v="0"/>
    <x v="0"/>
    <x v="0"/>
  </r>
  <r>
    <x v="2"/>
    <x v="13"/>
    <x v="1"/>
    <x v="6"/>
    <n v="0"/>
    <x v="0"/>
    <x v="0"/>
    <x v="0"/>
  </r>
  <r>
    <x v="2"/>
    <x v="14"/>
    <x v="0"/>
    <x v="6"/>
    <n v="0"/>
    <x v="0"/>
    <x v="0"/>
    <x v="0"/>
  </r>
  <r>
    <x v="2"/>
    <x v="14"/>
    <x v="1"/>
    <x v="6"/>
    <n v="0"/>
    <x v="0"/>
    <x v="0"/>
    <x v="0"/>
  </r>
  <r>
    <x v="2"/>
    <x v="15"/>
    <x v="0"/>
    <x v="6"/>
    <n v="0"/>
    <x v="0"/>
    <x v="0"/>
    <x v="0"/>
  </r>
  <r>
    <x v="2"/>
    <x v="15"/>
    <x v="1"/>
    <x v="6"/>
    <n v="0"/>
    <x v="0"/>
    <x v="0"/>
    <x v="0"/>
  </r>
  <r>
    <x v="2"/>
    <x v="16"/>
    <x v="0"/>
    <x v="6"/>
    <n v="0"/>
    <x v="0"/>
    <x v="0"/>
    <x v="0"/>
  </r>
  <r>
    <x v="2"/>
    <x v="16"/>
    <x v="1"/>
    <x v="6"/>
    <n v="0"/>
    <x v="0"/>
    <x v="0"/>
    <x v="0"/>
  </r>
  <r>
    <x v="2"/>
    <x v="17"/>
    <x v="0"/>
    <x v="6"/>
    <n v="0"/>
    <x v="0"/>
    <x v="0"/>
    <x v="0"/>
  </r>
  <r>
    <x v="2"/>
    <x v="17"/>
    <x v="1"/>
    <x v="6"/>
    <n v="0"/>
    <x v="0"/>
    <x v="0"/>
    <x v="0"/>
  </r>
  <r>
    <x v="2"/>
    <x v="12"/>
    <x v="0"/>
    <x v="6"/>
    <n v="0"/>
    <x v="0"/>
    <x v="0"/>
    <x v="0"/>
  </r>
  <r>
    <x v="2"/>
    <x v="12"/>
    <x v="1"/>
    <x v="6"/>
    <n v="0"/>
    <x v="0"/>
    <x v="0"/>
    <x v="0"/>
  </r>
  <r>
    <x v="2"/>
    <x v="13"/>
    <x v="0"/>
    <x v="6"/>
    <n v="0"/>
    <x v="0"/>
    <x v="0"/>
    <x v="0"/>
  </r>
  <r>
    <x v="2"/>
    <x v="13"/>
    <x v="1"/>
    <x v="6"/>
    <n v="0"/>
    <x v="0"/>
    <x v="0"/>
    <x v="0"/>
  </r>
  <r>
    <x v="2"/>
    <x v="14"/>
    <x v="0"/>
    <x v="6"/>
    <n v="0"/>
    <x v="0"/>
    <x v="0"/>
    <x v="0"/>
  </r>
  <r>
    <x v="2"/>
    <x v="14"/>
    <x v="1"/>
    <x v="6"/>
    <n v="0"/>
    <x v="0"/>
    <x v="0"/>
    <x v="0"/>
  </r>
  <r>
    <x v="2"/>
    <x v="15"/>
    <x v="0"/>
    <x v="6"/>
    <n v="0"/>
    <x v="0"/>
    <x v="0"/>
    <x v="0"/>
  </r>
  <r>
    <x v="2"/>
    <x v="15"/>
    <x v="1"/>
    <x v="6"/>
    <n v="0"/>
    <x v="0"/>
    <x v="0"/>
    <x v="0"/>
  </r>
  <r>
    <x v="2"/>
    <x v="16"/>
    <x v="0"/>
    <x v="6"/>
    <n v="0"/>
    <x v="0"/>
    <x v="0"/>
    <x v="0"/>
  </r>
  <r>
    <x v="2"/>
    <x v="16"/>
    <x v="1"/>
    <x v="6"/>
    <n v="0"/>
    <x v="0"/>
    <x v="0"/>
    <x v="0"/>
  </r>
  <r>
    <x v="2"/>
    <x v="17"/>
    <x v="0"/>
    <x v="6"/>
    <n v="0"/>
    <x v="0"/>
    <x v="0"/>
    <x v="0"/>
  </r>
  <r>
    <x v="2"/>
    <x v="17"/>
    <x v="1"/>
    <x v="6"/>
    <n v="0"/>
    <x v="0"/>
    <x v="0"/>
    <x v="0"/>
  </r>
  <r>
    <x v="3"/>
    <x v="18"/>
    <x v="0"/>
    <x v="0"/>
    <n v="0"/>
    <x v="0"/>
    <x v="0"/>
    <x v="0"/>
  </r>
  <r>
    <x v="3"/>
    <x v="18"/>
    <x v="1"/>
    <x v="0"/>
    <n v="0"/>
    <x v="1"/>
    <x v="2"/>
    <x v="1"/>
  </r>
  <r>
    <x v="3"/>
    <x v="19"/>
    <x v="0"/>
    <x v="0"/>
    <n v="0"/>
    <x v="0"/>
    <x v="0"/>
    <x v="0"/>
  </r>
  <r>
    <x v="3"/>
    <x v="19"/>
    <x v="1"/>
    <x v="0"/>
    <n v="0"/>
    <x v="1"/>
    <x v="2"/>
    <x v="1"/>
  </r>
  <r>
    <x v="3"/>
    <x v="20"/>
    <x v="0"/>
    <x v="0"/>
    <n v="0"/>
    <x v="0"/>
    <x v="0"/>
    <x v="0"/>
  </r>
  <r>
    <x v="3"/>
    <x v="20"/>
    <x v="1"/>
    <x v="0"/>
    <n v="0"/>
    <x v="1"/>
    <x v="2"/>
    <x v="1"/>
  </r>
  <r>
    <x v="3"/>
    <x v="21"/>
    <x v="0"/>
    <x v="0"/>
    <n v="0"/>
    <x v="0"/>
    <x v="0"/>
    <x v="0"/>
  </r>
  <r>
    <x v="3"/>
    <x v="21"/>
    <x v="1"/>
    <x v="0"/>
    <n v="0"/>
    <x v="1"/>
    <x v="2"/>
    <x v="1"/>
  </r>
  <r>
    <x v="3"/>
    <x v="22"/>
    <x v="0"/>
    <x v="0"/>
    <n v="0"/>
    <x v="0"/>
    <x v="0"/>
    <x v="0"/>
  </r>
  <r>
    <x v="3"/>
    <x v="22"/>
    <x v="1"/>
    <x v="0"/>
    <n v="0"/>
    <x v="1"/>
    <x v="1"/>
    <x v="1"/>
  </r>
  <r>
    <x v="3"/>
    <x v="23"/>
    <x v="0"/>
    <x v="0"/>
    <n v="0"/>
    <x v="0"/>
    <x v="0"/>
    <x v="0"/>
  </r>
  <r>
    <x v="3"/>
    <x v="23"/>
    <x v="1"/>
    <x v="0"/>
    <n v="0"/>
    <x v="0"/>
    <x v="0"/>
    <x v="0"/>
  </r>
  <r>
    <x v="3"/>
    <x v="18"/>
    <x v="0"/>
    <x v="1"/>
    <n v="0"/>
    <x v="0"/>
    <x v="0"/>
    <x v="0"/>
  </r>
  <r>
    <x v="3"/>
    <x v="18"/>
    <x v="1"/>
    <x v="1"/>
    <n v="0"/>
    <x v="1"/>
    <x v="2"/>
    <x v="3"/>
  </r>
  <r>
    <x v="3"/>
    <x v="19"/>
    <x v="0"/>
    <x v="1"/>
    <n v="0"/>
    <x v="0"/>
    <x v="0"/>
    <x v="0"/>
  </r>
  <r>
    <x v="3"/>
    <x v="19"/>
    <x v="1"/>
    <x v="1"/>
    <n v="0"/>
    <x v="1"/>
    <x v="2"/>
    <x v="3"/>
  </r>
  <r>
    <x v="3"/>
    <x v="20"/>
    <x v="0"/>
    <x v="1"/>
    <n v="0"/>
    <x v="0"/>
    <x v="0"/>
    <x v="0"/>
  </r>
  <r>
    <x v="3"/>
    <x v="20"/>
    <x v="1"/>
    <x v="1"/>
    <n v="0"/>
    <x v="1"/>
    <x v="2"/>
    <x v="3"/>
  </r>
  <r>
    <x v="3"/>
    <x v="21"/>
    <x v="0"/>
    <x v="1"/>
    <n v="0"/>
    <x v="0"/>
    <x v="0"/>
    <x v="0"/>
  </r>
  <r>
    <x v="3"/>
    <x v="21"/>
    <x v="1"/>
    <x v="1"/>
    <n v="0"/>
    <x v="1"/>
    <x v="2"/>
    <x v="3"/>
  </r>
  <r>
    <x v="3"/>
    <x v="22"/>
    <x v="0"/>
    <x v="1"/>
    <n v="0"/>
    <x v="0"/>
    <x v="0"/>
    <x v="0"/>
  </r>
  <r>
    <x v="3"/>
    <x v="22"/>
    <x v="1"/>
    <x v="1"/>
    <n v="0"/>
    <x v="1"/>
    <x v="2"/>
    <x v="3"/>
  </r>
  <r>
    <x v="3"/>
    <x v="23"/>
    <x v="0"/>
    <x v="1"/>
    <n v="0"/>
    <x v="0"/>
    <x v="0"/>
    <x v="0"/>
  </r>
  <r>
    <x v="3"/>
    <x v="23"/>
    <x v="1"/>
    <x v="1"/>
    <n v="0"/>
    <x v="0"/>
    <x v="0"/>
    <x v="0"/>
  </r>
  <r>
    <x v="3"/>
    <x v="18"/>
    <x v="0"/>
    <x v="7"/>
    <n v="0"/>
    <x v="0"/>
    <x v="0"/>
    <x v="0"/>
  </r>
  <r>
    <x v="3"/>
    <x v="18"/>
    <x v="1"/>
    <x v="7"/>
    <n v="0"/>
    <x v="1"/>
    <x v="2"/>
    <x v="3"/>
  </r>
  <r>
    <x v="3"/>
    <x v="19"/>
    <x v="0"/>
    <x v="7"/>
    <n v="0"/>
    <x v="0"/>
    <x v="0"/>
    <x v="0"/>
  </r>
  <r>
    <x v="3"/>
    <x v="19"/>
    <x v="1"/>
    <x v="7"/>
    <n v="0"/>
    <x v="1"/>
    <x v="2"/>
    <x v="3"/>
  </r>
  <r>
    <x v="3"/>
    <x v="20"/>
    <x v="0"/>
    <x v="7"/>
    <n v="0"/>
    <x v="0"/>
    <x v="0"/>
    <x v="0"/>
  </r>
  <r>
    <x v="3"/>
    <x v="20"/>
    <x v="1"/>
    <x v="7"/>
    <n v="0"/>
    <x v="1"/>
    <x v="2"/>
    <x v="3"/>
  </r>
  <r>
    <x v="3"/>
    <x v="21"/>
    <x v="0"/>
    <x v="7"/>
    <n v="0"/>
    <x v="0"/>
    <x v="0"/>
    <x v="0"/>
  </r>
  <r>
    <x v="3"/>
    <x v="21"/>
    <x v="1"/>
    <x v="7"/>
    <n v="0"/>
    <x v="1"/>
    <x v="2"/>
    <x v="3"/>
  </r>
  <r>
    <x v="3"/>
    <x v="22"/>
    <x v="0"/>
    <x v="7"/>
    <n v="0"/>
    <x v="0"/>
    <x v="0"/>
    <x v="0"/>
  </r>
  <r>
    <x v="3"/>
    <x v="22"/>
    <x v="1"/>
    <x v="7"/>
    <n v="0"/>
    <x v="1"/>
    <x v="2"/>
    <x v="3"/>
  </r>
  <r>
    <x v="3"/>
    <x v="23"/>
    <x v="0"/>
    <x v="7"/>
    <n v="0"/>
    <x v="0"/>
    <x v="0"/>
    <x v="0"/>
  </r>
  <r>
    <x v="3"/>
    <x v="23"/>
    <x v="1"/>
    <x v="7"/>
    <n v="0"/>
    <x v="0"/>
    <x v="0"/>
    <x v="0"/>
  </r>
  <r>
    <x v="3"/>
    <x v="18"/>
    <x v="0"/>
    <x v="2"/>
    <n v="0"/>
    <x v="0"/>
    <x v="0"/>
    <x v="0"/>
  </r>
  <r>
    <x v="3"/>
    <x v="18"/>
    <x v="1"/>
    <x v="2"/>
    <n v="0"/>
    <x v="0"/>
    <x v="0"/>
    <x v="0"/>
  </r>
  <r>
    <x v="3"/>
    <x v="19"/>
    <x v="0"/>
    <x v="2"/>
    <n v="0"/>
    <x v="0"/>
    <x v="0"/>
    <x v="0"/>
  </r>
  <r>
    <x v="3"/>
    <x v="19"/>
    <x v="1"/>
    <x v="2"/>
    <n v="0"/>
    <x v="1"/>
    <x v="2"/>
    <x v="3"/>
  </r>
  <r>
    <x v="3"/>
    <x v="20"/>
    <x v="0"/>
    <x v="2"/>
    <n v="0"/>
    <x v="0"/>
    <x v="0"/>
    <x v="0"/>
  </r>
  <r>
    <x v="3"/>
    <x v="20"/>
    <x v="1"/>
    <x v="2"/>
    <n v="0"/>
    <x v="0"/>
    <x v="0"/>
    <x v="0"/>
  </r>
  <r>
    <x v="3"/>
    <x v="21"/>
    <x v="0"/>
    <x v="2"/>
    <n v="0"/>
    <x v="0"/>
    <x v="0"/>
    <x v="0"/>
  </r>
  <r>
    <x v="3"/>
    <x v="21"/>
    <x v="1"/>
    <x v="2"/>
    <n v="0"/>
    <x v="0"/>
    <x v="0"/>
    <x v="0"/>
  </r>
  <r>
    <x v="3"/>
    <x v="22"/>
    <x v="0"/>
    <x v="2"/>
    <n v="0"/>
    <x v="0"/>
    <x v="0"/>
    <x v="0"/>
  </r>
  <r>
    <x v="3"/>
    <x v="22"/>
    <x v="1"/>
    <x v="2"/>
    <n v="0"/>
    <x v="0"/>
    <x v="0"/>
    <x v="0"/>
  </r>
  <r>
    <x v="3"/>
    <x v="23"/>
    <x v="0"/>
    <x v="2"/>
    <n v="0"/>
    <x v="0"/>
    <x v="0"/>
    <x v="0"/>
  </r>
  <r>
    <x v="3"/>
    <x v="23"/>
    <x v="1"/>
    <x v="2"/>
    <n v="0"/>
    <x v="0"/>
    <x v="0"/>
    <x v="0"/>
  </r>
  <r>
    <x v="3"/>
    <x v="18"/>
    <x v="0"/>
    <x v="8"/>
    <n v="0"/>
    <x v="0"/>
    <x v="0"/>
    <x v="0"/>
  </r>
  <r>
    <x v="3"/>
    <x v="18"/>
    <x v="1"/>
    <x v="8"/>
    <n v="0"/>
    <x v="1"/>
    <x v="2"/>
    <x v="3"/>
  </r>
  <r>
    <x v="3"/>
    <x v="19"/>
    <x v="0"/>
    <x v="8"/>
    <n v="0"/>
    <x v="0"/>
    <x v="0"/>
    <x v="0"/>
  </r>
  <r>
    <x v="3"/>
    <x v="19"/>
    <x v="1"/>
    <x v="8"/>
    <n v="0"/>
    <x v="1"/>
    <x v="2"/>
    <x v="3"/>
  </r>
  <r>
    <x v="3"/>
    <x v="20"/>
    <x v="0"/>
    <x v="8"/>
    <n v="0"/>
    <x v="0"/>
    <x v="0"/>
    <x v="0"/>
  </r>
  <r>
    <x v="3"/>
    <x v="20"/>
    <x v="1"/>
    <x v="8"/>
    <n v="0"/>
    <x v="1"/>
    <x v="2"/>
    <x v="3"/>
  </r>
  <r>
    <x v="3"/>
    <x v="21"/>
    <x v="0"/>
    <x v="8"/>
    <n v="0"/>
    <x v="0"/>
    <x v="0"/>
    <x v="0"/>
  </r>
  <r>
    <x v="3"/>
    <x v="21"/>
    <x v="1"/>
    <x v="8"/>
    <n v="0"/>
    <x v="1"/>
    <x v="2"/>
    <x v="3"/>
  </r>
  <r>
    <x v="3"/>
    <x v="22"/>
    <x v="0"/>
    <x v="8"/>
    <n v="0"/>
    <x v="0"/>
    <x v="0"/>
    <x v="0"/>
  </r>
  <r>
    <x v="3"/>
    <x v="22"/>
    <x v="1"/>
    <x v="8"/>
    <n v="0"/>
    <x v="1"/>
    <x v="2"/>
    <x v="3"/>
  </r>
  <r>
    <x v="3"/>
    <x v="23"/>
    <x v="0"/>
    <x v="8"/>
    <n v="0"/>
    <x v="0"/>
    <x v="0"/>
    <x v="0"/>
  </r>
  <r>
    <x v="3"/>
    <x v="23"/>
    <x v="1"/>
    <x v="8"/>
    <n v="0"/>
    <x v="0"/>
    <x v="0"/>
    <x v="0"/>
  </r>
  <r>
    <x v="3"/>
    <x v="18"/>
    <x v="0"/>
    <x v="3"/>
    <n v="0"/>
    <x v="0"/>
    <x v="0"/>
    <x v="0"/>
  </r>
  <r>
    <x v="3"/>
    <x v="18"/>
    <x v="1"/>
    <x v="3"/>
    <n v="0"/>
    <x v="0"/>
    <x v="11"/>
    <x v="0"/>
  </r>
  <r>
    <x v="3"/>
    <x v="19"/>
    <x v="0"/>
    <x v="3"/>
    <n v="0"/>
    <x v="0"/>
    <x v="0"/>
    <x v="0"/>
  </r>
  <r>
    <x v="3"/>
    <x v="19"/>
    <x v="1"/>
    <x v="3"/>
    <n v="0"/>
    <x v="0"/>
    <x v="11"/>
    <x v="0"/>
  </r>
  <r>
    <x v="3"/>
    <x v="20"/>
    <x v="0"/>
    <x v="3"/>
    <n v="0"/>
    <x v="0"/>
    <x v="0"/>
    <x v="0"/>
  </r>
  <r>
    <x v="3"/>
    <x v="20"/>
    <x v="1"/>
    <x v="3"/>
    <n v="0"/>
    <x v="0"/>
    <x v="11"/>
    <x v="0"/>
  </r>
  <r>
    <x v="3"/>
    <x v="21"/>
    <x v="0"/>
    <x v="3"/>
    <n v="0"/>
    <x v="0"/>
    <x v="0"/>
    <x v="0"/>
  </r>
  <r>
    <x v="3"/>
    <x v="21"/>
    <x v="1"/>
    <x v="3"/>
    <n v="0"/>
    <x v="0"/>
    <x v="11"/>
    <x v="0"/>
  </r>
  <r>
    <x v="3"/>
    <x v="22"/>
    <x v="0"/>
    <x v="3"/>
    <n v="0"/>
    <x v="0"/>
    <x v="0"/>
    <x v="0"/>
  </r>
  <r>
    <x v="3"/>
    <x v="22"/>
    <x v="1"/>
    <x v="3"/>
    <n v="0"/>
    <x v="0"/>
    <x v="11"/>
    <x v="0"/>
  </r>
  <r>
    <x v="3"/>
    <x v="23"/>
    <x v="0"/>
    <x v="3"/>
    <n v="0"/>
    <x v="0"/>
    <x v="0"/>
    <x v="0"/>
  </r>
  <r>
    <x v="3"/>
    <x v="23"/>
    <x v="1"/>
    <x v="3"/>
    <n v="0"/>
    <x v="0"/>
    <x v="0"/>
    <x v="0"/>
  </r>
  <r>
    <x v="3"/>
    <x v="18"/>
    <x v="0"/>
    <x v="9"/>
    <n v="0"/>
    <x v="0"/>
    <x v="0"/>
    <x v="0"/>
  </r>
  <r>
    <x v="3"/>
    <x v="18"/>
    <x v="1"/>
    <x v="9"/>
    <n v="0"/>
    <x v="0"/>
    <x v="0"/>
    <x v="0"/>
  </r>
  <r>
    <x v="3"/>
    <x v="19"/>
    <x v="0"/>
    <x v="9"/>
    <n v="0"/>
    <x v="0"/>
    <x v="0"/>
    <x v="0"/>
  </r>
  <r>
    <x v="3"/>
    <x v="19"/>
    <x v="1"/>
    <x v="9"/>
    <n v="0"/>
    <x v="0"/>
    <x v="0"/>
    <x v="0"/>
  </r>
  <r>
    <x v="3"/>
    <x v="20"/>
    <x v="0"/>
    <x v="9"/>
    <n v="0"/>
    <x v="0"/>
    <x v="0"/>
    <x v="0"/>
  </r>
  <r>
    <x v="3"/>
    <x v="20"/>
    <x v="1"/>
    <x v="9"/>
    <n v="0"/>
    <x v="0"/>
    <x v="0"/>
    <x v="0"/>
  </r>
  <r>
    <x v="3"/>
    <x v="21"/>
    <x v="0"/>
    <x v="9"/>
    <n v="0"/>
    <x v="0"/>
    <x v="0"/>
    <x v="0"/>
  </r>
  <r>
    <x v="3"/>
    <x v="21"/>
    <x v="1"/>
    <x v="9"/>
    <n v="0"/>
    <x v="0"/>
    <x v="0"/>
    <x v="0"/>
  </r>
  <r>
    <x v="3"/>
    <x v="22"/>
    <x v="0"/>
    <x v="9"/>
    <n v="0"/>
    <x v="0"/>
    <x v="0"/>
    <x v="0"/>
  </r>
  <r>
    <x v="3"/>
    <x v="22"/>
    <x v="1"/>
    <x v="9"/>
    <n v="0"/>
    <x v="0"/>
    <x v="0"/>
    <x v="0"/>
  </r>
  <r>
    <x v="3"/>
    <x v="23"/>
    <x v="0"/>
    <x v="9"/>
    <n v="0"/>
    <x v="0"/>
    <x v="0"/>
    <x v="0"/>
  </r>
  <r>
    <x v="3"/>
    <x v="23"/>
    <x v="1"/>
    <x v="9"/>
    <n v="0"/>
    <x v="0"/>
    <x v="0"/>
    <x v="0"/>
  </r>
  <r>
    <x v="3"/>
    <x v="18"/>
    <x v="0"/>
    <x v="4"/>
    <n v="0"/>
    <x v="0"/>
    <x v="0"/>
    <x v="0"/>
  </r>
  <r>
    <x v="3"/>
    <x v="18"/>
    <x v="1"/>
    <x v="4"/>
    <n v="0"/>
    <x v="1"/>
    <x v="2"/>
    <x v="1"/>
  </r>
  <r>
    <x v="3"/>
    <x v="19"/>
    <x v="0"/>
    <x v="4"/>
    <n v="0"/>
    <x v="0"/>
    <x v="0"/>
    <x v="0"/>
  </r>
  <r>
    <x v="3"/>
    <x v="19"/>
    <x v="1"/>
    <x v="4"/>
    <n v="0"/>
    <x v="1"/>
    <x v="2"/>
    <x v="1"/>
  </r>
  <r>
    <x v="3"/>
    <x v="20"/>
    <x v="0"/>
    <x v="4"/>
    <n v="0"/>
    <x v="0"/>
    <x v="0"/>
    <x v="0"/>
  </r>
  <r>
    <x v="3"/>
    <x v="20"/>
    <x v="1"/>
    <x v="4"/>
    <n v="0"/>
    <x v="1"/>
    <x v="2"/>
    <x v="1"/>
  </r>
  <r>
    <x v="3"/>
    <x v="21"/>
    <x v="0"/>
    <x v="4"/>
    <n v="0"/>
    <x v="0"/>
    <x v="0"/>
    <x v="0"/>
  </r>
  <r>
    <x v="3"/>
    <x v="21"/>
    <x v="1"/>
    <x v="4"/>
    <n v="0"/>
    <x v="1"/>
    <x v="2"/>
    <x v="1"/>
  </r>
  <r>
    <x v="3"/>
    <x v="22"/>
    <x v="0"/>
    <x v="4"/>
    <n v="0"/>
    <x v="0"/>
    <x v="0"/>
    <x v="0"/>
  </r>
  <r>
    <x v="3"/>
    <x v="22"/>
    <x v="1"/>
    <x v="4"/>
    <n v="0"/>
    <x v="1"/>
    <x v="1"/>
    <x v="1"/>
  </r>
  <r>
    <x v="3"/>
    <x v="23"/>
    <x v="0"/>
    <x v="4"/>
    <n v="0"/>
    <x v="0"/>
    <x v="0"/>
    <x v="0"/>
  </r>
  <r>
    <x v="3"/>
    <x v="23"/>
    <x v="1"/>
    <x v="4"/>
    <n v="0"/>
    <x v="0"/>
    <x v="0"/>
    <x v="0"/>
  </r>
  <r>
    <x v="3"/>
    <x v="18"/>
    <x v="0"/>
    <x v="6"/>
    <n v="0"/>
    <x v="0"/>
    <x v="0"/>
    <x v="0"/>
  </r>
  <r>
    <x v="3"/>
    <x v="18"/>
    <x v="1"/>
    <x v="6"/>
    <n v="0"/>
    <x v="0"/>
    <x v="0"/>
    <x v="0"/>
  </r>
  <r>
    <x v="3"/>
    <x v="19"/>
    <x v="0"/>
    <x v="6"/>
    <n v="0"/>
    <x v="0"/>
    <x v="0"/>
    <x v="0"/>
  </r>
  <r>
    <x v="3"/>
    <x v="19"/>
    <x v="1"/>
    <x v="6"/>
    <n v="0"/>
    <x v="0"/>
    <x v="0"/>
    <x v="0"/>
  </r>
  <r>
    <x v="3"/>
    <x v="20"/>
    <x v="0"/>
    <x v="6"/>
    <n v="0"/>
    <x v="0"/>
    <x v="0"/>
    <x v="0"/>
  </r>
  <r>
    <x v="3"/>
    <x v="20"/>
    <x v="1"/>
    <x v="6"/>
    <n v="0"/>
    <x v="0"/>
    <x v="0"/>
    <x v="0"/>
  </r>
  <r>
    <x v="3"/>
    <x v="21"/>
    <x v="0"/>
    <x v="6"/>
    <n v="0"/>
    <x v="0"/>
    <x v="0"/>
    <x v="0"/>
  </r>
  <r>
    <x v="3"/>
    <x v="21"/>
    <x v="1"/>
    <x v="6"/>
    <n v="0"/>
    <x v="0"/>
    <x v="0"/>
    <x v="0"/>
  </r>
  <r>
    <x v="3"/>
    <x v="22"/>
    <x v="0"/>
    <x v="6"/>
    <n v="0"/>
    <x v="0"/>
    <x v="0"/>
    <x v="0"/>
  </r>
  <r>
    <x v="3"/>
    <x v="22"/>
    <x v="1"/>
    <x v="6"/>
    <n v="0"/>
    <x v="0"/>
    <x v="0"/>
    <x v="0"/>
  </r>
  <r>
    <x v="3"/>
    <x v="23"/>
    <x v="0"/>
    <x v="6"/>
    <n v="0"/>
    <x v="0"/>
    <x v="0"/>
    <x v="0"/>
  </r>
  <r>
    <x v="3"/>
    <x v="23"/>
    <x v="1"/>
    <x v="6"/>
    <n v="0"/>
    <x v="0"/>
    <x v="0"/>
    <x v="0"/>
  </r>
  <r>
    <x v="3"/>
    <x v="18"/>
    <x v="0"/>
    <x v="6"/>
    <n v="0"/>
    <x v="0"/>
    <x v="0"/>
    <x v="0"/>
  </r>
  <r>
    <x v="3"/>
    <x v="18"/>
    <x v="1"/>
    <x v="6"/>
    <n v="0"/>
    <x v="0"/>
    <x v="0"/>
    <x v="0"/>
  </r>
  <r>
    <x v="3"/>
    <x v="19"/>
    <x v="0"/>
    <x v="6"/>
    <n v="0"/>
    <x v="0"/>
    <x v="0"/>
    <x v="0"/>
  </r>
  <r>
    <x v="3"/>
    <x v="19"/>
    <x v="1"/>
    <x v="6"/>
    <n v="0"/>
    <x v="0"/>
    <x v="0"/>
    <x v="0"/>
  </r>
  <r>
    <x v="3"/>
    <x v="20"/>
    <x v="0"/>
    <x v="6"/>
    <n v="0"/>
    <x v="0"/>
    <x v="0"/>
    <x v="0"/>
  </r>
  <r>
    <x v="3"/>
    <x v="20"/>
    <x v="1"/>
    <x v="6"/>
    <n v="0"/>
    <x v="0"/>
    <x v="0"/>
    <x v="0"/>
  </r>
  <r>
    <x v="3"/>
    <x v="21"/>
    <x v="0"/>
    <x v="6"/>
    <n v="0"/>
    <x v="0"/>
    <x v="0"/>
    <x v="0"/>
  </r>
  <r>
    <x v="3"/>
    <x v="21"/>
    <x v="1"/>
    <x v="6"/>
    <n v="0"/>
    <x v="0"/>
    <x v="0"/>
    <x v="0"/>
  </r>
  <r>
    <x v="3"/>
    <x v="22"/>
    <x v="0"/>
    <x v="6"/>
    <n v="0"/>
    <x v="0"/>
    <x v="0"/>
    <x v="0"/>
  </r>
  <r>
    <x v="3"/>
    <x v="22"/>
    <x v="1"/>
    <x v="6"/>
    <n v="0"/>
    <x v="0"/>
    <x v="0"/>
    <x v="0"/>
  </r>
  <r>
    <x v="3"/>
    <x v="23"/>
    <x v="0"/>
    <x v="6"/>
    <n v="0"/>
    <x v="0"/>
    <x v="0"/>
    <x v="0"/>
  </r>
  <r>
    <x v="3"/>
    <x v="23"/>
    <x v="1"/>
    <x v="6"/>
    <n v="0"/>
    <x v="0"/>
    <x v="0"/>
    <x v="0"/>
  </r>
  <r>
    <x v="3"/>
    <x v="18"/>
    <x v="0"/>
    <x v="6"/>
    <n v="0"/>
    <x v="0"/>
    <x v="0"/>
    <x v="0"/>
  </r>
  <r>
    <x v="3"/>
    <x v="18"/>
    <x v="1"/>
    <x v="6"/>
    <n v="0"/>
    <x v="0"/>
    <x v="0"/>
    <x v="0"/>
  </r>
  <r>
    <x v="3"/>
    <x v="19"/>
    <x v="0"/>
    <x v="6"/>
    <n v="0"/>
    <x v="0"/>
    <x v="0"/>
    <x v="0"/>
  </r>
  <r>
    <x v="3"/>
    <x v="19"/>
    <x v="1"/>
    <x v="6"/>
    <n v="0"/>
    <x v="0"/>
    <x v="0"/>
    <x v="0"/>
  </r>
  <r>
    <x v="3"/>
    <x v="20"/>
    <x v="0"/>
    <x v="6"/>
    <n v="0"/>
    <x v="0"/>
    <x v="0"/>
    <x v="0"/>
  </r>
  <r>
    <x v="3"/>
    <x v="20"/>
    <x v="1"/>
    <x v="6"/>
    <n v="0"/>
    <x v="0"/>
    <x v="0"/>
    <x v="0"/>
  </r>
  <r>
    <x v="3"/>
    <x v="21"/>
    <x v="0"/>
    <x v="6"/>
    <n v="0"/>
    <x v="0"/>
    <x v="0"/>
    <x v="0"/>
  </r>
  <r>
    <x v="3"/>
    <x v="21"/>
    <x v="1"/>
    <x v="6"/>
    <n v="0"/>
    <x v="0"/>
    <x v="0"/>
    <x v="0"/>
  </r>
  <r>
    <x v="3"/>
    <x v="22"/>
    <x v="0"/>
    <x v="6"/>
    <n v="0"/>
    <x v="0"/>
    <x v="0"/>
    <x v="0"/>
  </r>
  <r>
    <x v="3"/>
    <x v="22"/>
    <x v="1"/>
    <x v="6"/>
    <n v="0"/>
    <x v="0"/>
    <x v="0"/>
    <x v="0"/>
  </r>
  <r>
    <x v="3"/>
    <x v="23"/>
    <x v="0"/>
    <x v="6"/>
    <n v="0"/>
    <x v="0"/>
    <x v="0"/>
    <x v="0"/>
  </r>
  <r>
    <x v="3"/>
    <x v="23"/>
    <x v="1"/>
    <x v="6"/>
    <n v="0"/>
    <x v="0"/>
    <x v="0"/>
    <x v="0"/>
  </r>
  <r>
    <x v="4"/>
    <x v="24"/>
    <x v="0"/>
    <x v="0"/>
    <n v="0"/>
    <x v="0"/>
    <x v="0"/>
    <x v="0"/>
  </r>
  <r>
    <x v="4"/>
    <x v="24"/>
    <x v="1"/>
    <x v="0"/>
    <n v="0"/>
    <x v="1"/>
    <x v="13"/>
    <x v="1"/>
  </r>
  <r>
    <x v="4"/>
    <x v="25"/>
    <x v="0"/>
    <x v="0"/>
    <n v="0"/>
    <x v="0"/>
    <x v="0"/>
    <x v="0"/>
  </r>
  <r>
    <x v="4"/>
    <x v="25"/>
    <x v="1"/>
    <x v="0"/>
    <n v="0"/>
    <x v="1"/>
    <x v="16"/>
    <x v="1"/>
  </r>
  <r>
    <x v="4"/>
    <x v="26"/>
    <x v="0"/>
    <x v="0"/>
    <n v="0"/>
    <x v="0"/>
    <x v="0"/>
    <x v="0"/>
  </r>
  <r>
    <x v="4"/>
    <x v="26"/>
    <x v="1"/>
    <x v="0"/>
    <n v="0"/>
    <x v="1"/>
    <x v="16"/>
    <x v="1"/>
  </r>
  <r>
    <x v="4"/>
    <x v="27"/>
    <x v="0"/>
    <x v="0"/>
    <n v="0"/>
    <x v="0"/>
    <x v="0"/>
    <x v="0"/>
  </r>
  <r>
    <x v="4"/>
    <x v="27"/>
    <x v="1"/>
    <x v="0"/>
    <n v="0"/>
    <x v="1"/>
    <x v="2"/>
    <x v="1"/>
  </r>
  <r>
    <x v="4"/>
    <x v="28"/>
    <x v="0"/>
    <x v="0"/>
    <n v="0"/>
    <x v="0"/>
    <x v="0"/>
    <x v="0"/>
  </r>
  <r>
    <x v="4"/>
    <x v="28"/>
    <x v="1"/>
    <x v="0"/>
    <n v="0"/>
    <x v="1"/>
    <x v="2"/>
    <x v="1"/>
  </r>
  <r>
    <x v="4"/>
    <x v="29"/>
    <x v="0"/>
    <x v="0"/>
    <n v="0"/>
    <x v="0"/>
    <x v="0"/>
    <x v="0"/>
  </r>
  <r>
    <x v="4"/>
    <x v="29"/>
    <x v="1"/>
    <x v="0"/>
    <n v="0"/>
    <x v="0"/>
    <x v="0"/>
    <x v="0"/>
  </r>
  <r>
    <x v="4"/>
    <x v="24"/>
    <x v="0"/>
    <x v="1"/>
    <n v="0"/>
    <x v="0"/>
    <x v="0"/>
    <x v="0"/>
  </r>
  <r>
    <x v="4"/>
    <x v="24"/>
    <x v="1"/>
    <x v="1"/>
    <n v="0"/>
    <x v="1"/>
    <x v="13"/>
    <x v="1"/>
  </r>
  <r>
    <x v="4"/>
    <x v="25"/>
    <x v="0"/>
    <x v="1"/>
    <n v="0"/>
    <x v="0"/>
    <x v="0"/>
    <x v="0"/>
  </r>
  <r>
    <x v="4"/>
    <x v="25"/>
    <x v="1"/>
    <x v="1"/>
    <n v="0"/>
    <x v="1"/>
    <x v="15"/>
    <x v="1"/>
  </r>
  <r>
    <x v="4"/>
    <x v="26"/>
    <x v="0"/>
    <x v="1"/>
    <n v="0"/>
    <x v="0"/>
    <x v="0"/>
    <x v="0"/>
  </r>
  <r>
    <x v="4"/>
    <x v="26"/>
    <x v="1"/>
    <x v="1"/>
    <n v="0"/>
    <x v="1"/>
    <x v="17"/>
    <x v="2"/>
  </r>
  <r>
    <x v="4"/>
    <x v="27"/>
    <x v="0"/>
    <x v="1"/>
    <n v="0"/>
    <x v="0"/>
    <x v="0"/>
    <x v="0"/>
  </r>
  <r>
    <x v="4"/>
    <x v="27"/>
    <x v="1"/>
    <x v="1"/>
    <n v="0"/>
    <x v="1"/>
    <x v="2"/>
    <x v="3"/>
  </r>
  <r>
    <x v="4"/>
    <x v="28"/>
    <x v="0"/>
    <x v="1"/>
    <n v="0"/>
    <x v="0"/>
    <x v="0"/>
    <x v="0"/>
  </r>
  <r>
    <x v="4"/>
    <x v="28"/>
    <x v="1"/>
    <x v="1"/>
    <n v="0"/>
    <x v="1"/>
    <x v="2"/>
    <x v="3"/>
  </r>
  <r>
    <x v="4"/>
    <x v="29"/>
    <x v="0"/>
    <x v="1"/>
    <n v="0"/>
    <x v="0"/>
    <x v="0"/>
    <x v="0"/>
  </r>
  <r>
    <x v="4"/>
    <x v="29"/>
    <x v="1"/>
    <x v="1"/>
    <n v="0"/>
    <x v="0"/>
    <x v="0"/>
    <x v="0"/>
  </r>
  <r>
    <x v="4"/>
    <x v="24"/>
    <x v="0"/>
    <x v="7"/>
    <n v="0"/>
    <x v="0"/>
    <x v="0"/>
    <x v="0"/>
  </r>
  <r>
    <x v="4"/>
    <x v="24"/>
    <x v="1"/>
    <x v="7"/>
    <n v="0"/>
    <x v="2"/>
    <x v="10"/>
    <x v="6"/>
  </r>
  <r>
    <x v="4"/>
    <x v="25"/>
    <x v="0"/>
    <x v="7"/>
    <n v="0"/>
    <x v="0"/>
    <x v="0"/>
    <x v="0"/>
  </r>
  <r>
    <x v="4"/>
    <x v="25"/>
    <x v="1"/>
    <x v="7"/>
    <n v="0"/>
    <x v="1"/>
    <x v="15"/>
    <x v="1"/>
  </r>
  <r>
    <x v="4"/>
    <x v="26"/>
    <x v="0"/>
    <x v="7"/>
    <n v="0"/>
    <x v="0"/>
    <x v="0"/>
    <x v="0"/>
  </r>
  <r>
    <x v="4"/>
    <x v="26"/>
    <x v="1"/>
    <x v="7"/>
    <n v="0"/>
    <x v="1"/>
    <x v="17"/>
    <x v="2"/>
  </r>
  <r>
    <x v="4"/>
    <x v="27"/>
    <x v="0"/>
    <x v="7"/>
    <n v="0"/>
    <x v="0"/>
    <x v="0"/>
    <x v="0"/>
  </r>
  <r>
    <x v="4"/>
    <x v="27"/>
    <x v="1"/>
    <x v="7"/>
    <n v="0"/>
    <x v="1"/>
    <x v="2"/>
    <x v="3"/>
  </r>
  <r>
    <x v="4"/>
    <x v="28"/>
    <x v="0"/>
    <x v="7"/>
    <n v="0"/>
    <x v="0"/>
    <x v="0"/>
    <x v="0"/>
  </r>
  <r>
    <x v="4"/>
    <x v="28"/>
    <x v="1"/>
    <x v="7"/>
    <n v="0"/>
    <x v="1"/>
    <x v="2"/>
    <x v="3"/>
  </r>
  <r>
    <x v="4"/>
    <x v="29"/>
    <x v="0"/>
    <x v="7"/>
    <n v="0"/>
    <x v="0"/>
    <x v="0"/>
    <x v="0"/>
  </r>
  <r>
    <x v="4"/>
    <x v="29"/>
    <x v="1"/>
    <x v="7"/>
    <n v="0"/>
    <x v="0"/>
    <x v="0"/>
    <x v="0"/>
  </r>
  <r>
    <x v="4"/>
    <x v="24"/>
    <x v="0"/>
    <x v="2"/>
    <n v="0"/>
    <x v="0"/>
    <x v="0"/>
    <x v="0"/>
  </r>
  <r>
    <x v="4"/>
    <x v="24"/>
    <x v="1"/>
    <x v="2"/>
    <n v="0"/>
    <x v="2"/>
    <x v="10"/>
    <x v="6"/>
  </r>
  <r>
    <x v="4"/>
    <x v="25"/>
    <x v="0"/>
    <x v="2"/>
    <n v="0"/>
    <x v="0"/>
    <x v="0"/>
    <x v="0"/>
  </r>
  <r>
    <x v="4"/>
    <x v="25"/>
    <x v="1"/>
    <x v="2"/>
    <n v="0"/>
    <x v="1"/>
    <x v="16"/>
    <x v="1"/>
  </r>
  <r>
    <x v="4"/>
    <x v="26"/>
    <x v="0"/>
    <x v="2"/>
    <n v="0"/>
    <x v="0"/>
    <x v="0"/>
    <x v="0"/>
  </r>
  <r>
    <x v="4"/>
    <x v="26"/>
    <x v="1"/>
    <x v="2"/>
    <n v="0"/>
    <x v="3"/>
    <x v="0"/>
    <x v="0"/>
  </r>
  <r>
    <x v="4"/>
    <x v="27"/>
    <x v="0"/>
    <x v="2"/>
    <n v="0"/>
    <x v="0"/>
    <x v="0"/>
    <x v="0"/>
  </r>
  <r>
    <x v="4"/>
    <x v="27"/>
    <x v="1"/>
    <x v="2"/>
    <n v="0"/>
    <x v="1"/>
    <x v="7"/>
    <x v="1"/>
  </r>
  <r>
    <x v="4"/>
    <x v="28"/>
    <x v="0"/>
    <x v="2"/>
    <n v="0"/>
    <x v="0"/>
    <x v="0"/>
    <x v="0"/>
  </r>
  <r>
    <x v="4"/>
    <x v="28"/>
    <x v="1"/>
    <x v="2"/>
    <n v="0"/>
    <x v="1"/>
    <x v="2"/>
    <x v="3"/>
  </r>
  <r>
    <x v="4"/>
    <x v="29"/>
    <x v="0"/>
    <x v="2"/>
    <n v="0"/>
    <x v="0"/>
    <x v="0"/>
    <x v="0"/>
  </r>
  <r>
    <x v="4"/>
    <x v="29"/>
    <x v="1"/>
    <x v="2"/>
    <n v="0"/>
    <x v="0"/>
    <x v="0"/>
    <x v="0"/>
  </r>
  <r>
    <x v="4"/>
    <x v="24"/>
    <x v="0"/>
    <x v="8"/>
    <n v="0"/>
    <x v="0"/>
    <x v="0"/>
    <x v="0"/>
  </r>
  <r>
    <x v="4"/>
    <x v="24"/>
    <x v="1"/>
    <x v="8"/>
    <n v="0"/>
    <x v="2"/>
    <x v="10"/>
    <x v="6"/>
  </r>
  <r>
    <x v="4"/>
    <x v="25"/>
    <x v="0"/>
    <x v="8"/>
    <n v="0"/>
    <x v="0"/>
    <x v="0"/>
    <x v="0"/>
  </r>
  <r>
    <x v="4"/>
    <x v="25"/>
    <x v="1"/>
    <x v="8"/>
    <n v="0"/>
    <x v="1"/>
    <x v="16"/>
    <x v="1"/>
  </r>
  <r>
    <x v="4"/>
    <x v="26"/>
    <x v="0"/>
    <x v="8"/>
    <n v="0"/>
    <x v="0"/>
    <x v="0"/>
    <x v="0"/>
  </r>
  <r>
    <x v="4"/>
    <x v="26"/>
    <x v="1"/>
    <x v="8"/>
    <n v="0"/>
    <x v="1"/>
    <x v="16"/>
    <x v="1"/>
  </r>
  <r>
    <x v="4"/>
    <x v="27"/>
    <x v="0"/>
    <x v="8"/>
    <n v="0"/>
    <x v="0"/>
    <x v="0"/>
    <x v="0"/>
  </r>
  <r>
    <x v="4"/>
    <x v="27"/>
    <x v="1"/>
    <x v="8"/>
    <n v="0"/>
    <x v="1"/>
    <x v="7"/>
    <x v="1"/>
  </r>
  <r>
    <x v="4"/>
    <x v="28"/>
    <x v="0"/>
    <x v="8"/>
    <n v="0"/>
    <x v="0"/>
    <x v="0"/>
    <x v="0"/>
  </r>
  <r>
    <x v="4"/>
    <x v="28"/>
    <x v="1"/>
    <x v="8"/>
    <n v="0"/>
    <x v="1"/>
    <x v="2"/>
    <x v="1"/>
  </r>
  <r>
    <x v="4"/>
    <x v="29"/>
    <x v="0"/>
    <x v="8"/>
    <n v="0"/>
    <x v="0"/>
    <x v="0"/>
    <x v="0"/>
  </r>
  <r>
    <x v="4"/>
    <x v="29"/>
    <x v="1"/>
    <x v="8"/>
    <n v="0"/>
    <x v="0"/>
    <x v="0"/>
    <x v="0"/>
  </r>
  <r>
    <x v="4"/>
    <x v="24"/>
    <x v="0"/>
    <x v="3"/>
    <n v="0"/>
    <x v="0"/>
    <x v="0"/>
    <x v="0"/>
  </r>
  <r>
    <x v="4"/>
    <x v="24"/>
    <x v="1"/>
    <x v="3"/>
    <n v="0"/>
    <x v="0"/>
    <x v="11"/>
    <x v="0"/>
  </r>
  <r>
    <x v="4"/>
    <x v="25"/>
    <x v="0"/>
    <x v="3"/>
    <n v="0"/>
    <x v="0"/>
    <x v="0"/>
    <x v="0"/>
  </r>
  <r>
    <x v="4"/>
    <x v="25"/>
    <x v="1"/>
    <x v="3"/>
    <n v="0"/>
    <x v="0"/>
    <x v="11"/>
    <x v="0"/>
  </r>
  <r>
    <x v="4"/>
    <x v="26"/>
    <x v="0"/>
    <x v="3"/>
    <n v="0"/>
    <x v="0"/>
    <x v="0"/>
    <x v="0"/>
  </r>
  <r>
    <x v="4"/>
    <x v="26"/>
    <x v="1"/>
    <x v="3"/>
    <n v="0"/>
    <x v="0"/>
    <x v="11"/>
    <x v="0"/>
  </r>
  <r>
    <x v="4"/>
    <x v="27"/>
    <x v="0"/>
    <x v="3"/>
    <n v="0"/>
    <x v="0"/>
    <x v="0"/>
    <x v="0"/>
  </r>
  <r>
    <x v="4"/>
    <x v="27"/>
    <x v="1"/>
    <x v="3"/>
    <n v="0"/>
    <x v="0"/>
    <x v="11"/>
    <x v="0"/>
  </r>
  <r>
    <x v="4"/>
    <x v="28"/>
    <x v="0"/>
    <x v="3"/>
    <n v="0"/>
    <x v="0"/>
    <x v="0"/>
    <x v="0"/>
  </r>
  <r>
    <x v="4"/>
    <x v="28"/>
    <x v="1"/>
    <x v="3"/>
    <n v="0"/>
    <x v="0"/>
    <x v="11"/>
    <x v="0"/>
  </r>
  <r>
    <x v="4"/>
    <x v="29"/>
    <x v="0"/>
    <x v="3"/>
    <n v="0"/>
    <x v="0"/>
    <x v="0"/>
    <x v="0"/>
  </r>
  <r>
    <x v="4"/>
    <x v="29"/>
    <x v="1"/>
    <x v="3"/>
    <n v="0"/>
    <x v="0"/>
    <x v="0"/>
    <x v="0"/>
  </r>
  <r>
    <x v="4"/>
    <x v="24"/>
    <x v="0"/>
    <x v="9"/>
    <n v="0"/>
    <x v="0"/>
    <x v="0"/>
    <x v="0"/>
  </r>
  <r>
    <x v="4"/>
    <x v="24"/>
    <x v="1"/>
    <x v="9"/>
    <n v="0"/>
    <x v="4"/>
    <x v="0"/>
    <x v="0"/>
  </r>
  <r>
    <x v="4"/>
    <x v="25"/>
    <x v="0"/>
    <x v="9"/>
    <n v="0"/>
    <x v="0"/>
    <x v="0"/>
    <x v="0"/>
  </r>
  <r>
    <x v="4"/>
    <x v="25"/>
    <x v="1"/>
    <x v="9"/>
    <n v="0"/>
    <x v="4"/>
    <x v="0"/>
    <x v="0"/>
  </r>
  <r>
    <x v="4"/>
    <x v="26"/>
    <x v="0"/>
    <x v="9"/>
    <n v="0"/>
    <x v="0"/>
    <x v="0"/>
    <x v="0"/>
  </r>
  <r>
    <x v="4"/>
    <x v="26"/>
    <x v="1"/>
    <x v="9"/>
    <n v="0"/>
    <x v="4"/>
    <x v="0"/>
    <x v="0"/>
  </r>
  <r>
    <x v="4"/>
    <x v="27"/>
    <x v="0"/>
    <x v="9"/>
    <n v="0"/>
    <x v="0"/>
    <x v="0"/>
    <x v="0"/>
  </r>
  <r>
    <x v="4"/>
    <x v="27"/>
    <x v="1"/>
    <x v="9"/>
    <n v="0"/>
    <x v="4"/>
    <x v="0"/>
    <x v="0"/>
  </r>
  <r>
    <x v="4"/>
    <x v="28"/>
    <x v="0"/>
    <x v="9"/>
    <n v="0"/>
    <x v="0"/>
    <x v="0"/>
    <x v="0"/>
  </r>
  <r>
    <x v="4"/>
    <x v="28"/>
    <x v="1"/>
    <x v="9"/>
    <n v="0"/>
    <x v="4"/>
    <x v="0"/>
    <x v="0"/>
  </r>
  <r>
    <x v="4"/>
    <x v="29"/>
    <x v="0"/>
    <x v="9"/>
    <n v="0"/>
    <x v="0"/>
    <x v="0"/>
    <x v="0"/>
  </r>
  <r>
    <x v="4"/>
    <x v="29"/>
    <x v="1"/>
    <x v="9"/>
    <n v="0"/>
    <x v="0"/>
    <x v="0"/>
    <x v="0"/>
  </r>
  <r>
    <x v="4"/>
    <x v="24"/>
    <x v="0"/>
    <x v="4"/>
    <n v="0"/>
    <x v="0"/>
    <x v="0"/>
    <x v="0"/>
  </r>
  <r>
    <x v="4"/>
    <x v="24"/>
    <x v="1"/>
    <x v="4"/>
    <n v="0"/>
    <x v="2"/>
    <x v="10"/>
    <x v="6"/>
  </r>
  <r>
    <x v="4"/>
    <x v="25"/>
    <x v="0"/>
    <x v="4"/>
    <n v="0"/>
    <x v="0"/>
    <x v="0"/>
    <x v="0"/>
  </r>
  <r>
    <x v="4"/>
    <x v="25"/>
    <x v="1"/>
    <x v="4"/>
    <n v="0"/>
    <x v="1"/>
    <x v="16"/>
    <x v="1"/>
  </r>
  <r>
    <x v="4"/>
    <x v="26"/>
    <x v="0"/>
    <x v="4"/>
    <n v="0"/>
    <x v="0"/>
    <x v="0"/>
    <x v="0"/>
  </r>
  <r>
    <x v="4"/>
    <x v="26"/>
    <x v="1"/>
    <x v="4"/>
    <n v="0"/>
    <x v="1"/>
    <x v="16"/>
    <x v="1"/>
  </r>
  <r>
    <x v="4"/>
    <x v="27"/>
    <x v="0"/>
    <x v="4"/>
    <n v="0"/>
    <x v="0"/>
    <x v="0"/>
    <x v="0"/>
  </r>
  <r>
    <x v="4"/>
    <x v="27"/>
    <x v="1"/>
    <x v="4"/>
    <n v="0"/>
    <x v="1"/>
    <x v="2"/>
    <x v="1"/>
  </r>
  <r>
    <x v="4"/>
    <x v="28"/>
    <x v="0"/>
    <x v="4"/>
    <n v="0"/>
    <x v="0"/>
    <x v="0"/>
    <x v="0"/>
  </r>
  <r>
    <x v="4"/>
    <x v="28"/>
    <x v="1"/>
    <x v="4"/>
    <n v="0"/>
    <x v="1"/>
    <x v="2"/>
    <x v="1"/>
  </r>
  <r>
    <x v="4"/>
    <x v="29"/>
    <x v="0"/>
    <x v="4"/>
    <n v="0"/>
    <x v="0"/>
    <x v="0"/>
    <x v="0"/>
  </r>
  <r>
    <x v="4"/>
    <x v="29"/>
    <x v="1"/>
    <x v="4"/>
    <n v="0"/>
    <x v="0"/>
    <x v="0"/>
    <x v="0"/>
  </r>
  <r>
    <x v="4"/>
    <x v="24"/>
    <x v="0"/>
    <x v="6"/>
    <n v="0"/>
    <x v="0"/>
    <x v="0"/>
    <x v="0"/>
  </r>
  <r>
    <x v="4"/>
    <x v="24"/>
    <x v="1"/>
    <x v="6"/>
    <n v="0"/>
    <x v="0"/>
    <x v="0"/>
    <x v="0"/>
  </r>
  <r>
    <x v="4"/>
    <x v="25"/>
    <x v="0"/>
    <x v="6"/>
    <n v="0"/>
    <x v="0"/>
    <x v="0"/>
    <x v="0"/>
  </r>
  <r>
    <x v="4"/>
    <x v="25"/>
    <x v="1"/>
    <x v="6"/>
    <n v="0"/>
    <x v="0"/>
    <x v="0"/>
    <x v="0"/>
  </r>
  <r>
    <x v="4"/>
    <x v="26"/>
    <x v="0"/>
    <x v="6"/>
    <n v="0"/>
    <x v="0"/>
    <x v="0"/>
    <x v="0"/>
  </r>
  <r>
    <x v="4"/>
    <x v="26"/>
    <x v="1"/>
    <x v="6"/>
    <n v="0"/>
    <x v="0"/>
    <x v="0"/>
    <x v="0"/>
  </r>
  <r>
    <x v="4"/>
    <x v="27"/>
    <x v="0"/>
    <x v="6"/>
    <n v="0"/>
    <x v="0"/>
    <x v="0"/>
    <x v="0"/>
  </r>
  <r>
    <x v="4"/>
    <x v="27"/>
    <x v="1"/>
    <x v="6"/>
    <n v="0"/>
    <x v="0"/>
    <x v="0"/>
    <x v="0"/>
  </r>
  <r>
    <x v="4"/>
    <x v="28"/>
    <x v="0"/>
    <x v="6"/>
    <n v="0"/>
    <x v="0"/>
    <x v="0"/>
    <x v="0"/>
  </r>
  <r>
    <x v="4"/>
    <x v="28"/>
    <x v="1"/>
    <x v="6"/>
    <n v="0"/>
    <x v="0"/>
    <x v="0"/>
    <x v="0"/>
  </r>
  <r>
    <x v="4"/>
    <x v="29"/>
    <x v="0"/>
    <x v="6"/>
    <n v="0"/>
    <x v="0"/>
    <x v="0"/>
    <x v="0"/>
  </r>
  <r>
    <x v="4"/>
    <x v="29"/>
    <x v="1"/>
    <x v="6"/>
    <n v="0"/>
    <x v="0"/>
    <x v="0"/>
    <x v="0"/>
  </r>
  <r>
    <x v="4"/>
    <x v="24"/>
    <x v="0"/>
    <x v="6"/>
    <n v="0"/>
    <x v="0"/>
    <x v="0"/>
    <x v="0"/>
  </r>
  <r>
    <x v="4"/>
    <x v="24"/>
    <x v="1"/>
    <x v="6"/>
    <n v="0"/>
    <x v="0"/>
    <x v="0"/>
    <x v="0"/>
  </r>
  <r>
    <x v="4"/>
    <x v="25"/>
    <x v="0"/>
    <x v="6"/>
    <n v="0"/>
    <x v="0"/>
    <x v="0"/>
    <x v="0"/>
  </r>
  <r>
    <x v="4"/>
    <x v="25"/>
    <x v="1"/>
    <x v="6"/>
    <n v="0"/>
    <x v="0"/>
    <x v="0"/>
    <x v="0"/>
  </r>
  <r>
    <x v="4"/>
    <x v="26"/>
    <x v="0"/>
    <x v="6"/>
    <n v="0"/>
    <x v="0"/>
    <x v="0"/>
    <x v="0"/>
  </r>
  <r>
    <x v="4"/>
    <x v="26"/>
    <x v="1"/>
    <x v="6"/>
    <n v="0"/>
    <x v="0"/>
    <x v="0"/>
    <x v="0"/>
  </r>
  <r>
    <x v="4"/>
    <x v="27"/>
    <x v="0"/>
    <x v="6"/>
    <n v="0"/>
    <x v="0"/>
    <x v="0"/>
    <x v="0"/>
  </r>
  <r>
    <x v="4"/>
    <x v="27"/>
    <x v="1"/>
    <x v="6"/>
    <n v="0"/>
    <x v="0"/>
    <x v="0"/>
    <x v="0"/>
  </r>
  <r>
    <x v="4"/>
    <x v="28"/>
    <x v="0"/>
    <x v="6"/>
    <n v="0"/>
    <x v="0"/>
    <x v="0"/>
    <x v="0"/>
  </r>
  <r>
    <x v="4"/>
    <x v="28"/>
    <x v="1"/>
    <x v="6"/>
    <n v="0"/>
    <x v="0"/>
    <x v="0"/>
    <x v="0"/>
  </r>
  <r>
    <x v="4"/>
    <x v="29"/>
    <x v="0"/>
    <x v="6"/>
    <n v="0"/>
    <x v="0"/>
    <x v="0"/>
    <x v="0"/>
  </r>
  <r>
    <x v="4"/>
    <x v="29"/>
    <x v="1"/>
    <x v="6"/>
    <n v="0"/>
    <x v="0"/>
    <x v="0"/>
    <x v="0"/>
  </r>
  <r>
    <x v="4"/>
    <x v="24"/>
    <x v="0"/>
    <x v="6"/>
    <n v="0"/>
    <x v="0"/>
    <x v="0"/>
    <x v="0"/>
  </r>
  <r>
    <x v="4"/>
    <x v="24"/>
    <x v="1"/>
    <x v="6"/>
    <n v="0"/>
    <x v="0"/>
    <x v="0"/>
    <x v="0"/>
  </r>
  <r>
    <x v="4"/>
    <x v="25"/>
    <x v="0"/>
    <x v="6"/>
    <n v="0"/>
    <x v="0"/>
    <x v="0"/>
    <x v="0"/>
  </r>
  <r>
    <x v="4"/>
    <x v="25"/>
    <x v="1"/>
    <x v="6"/>
    <n v="0"/>
    <x v="0"/>
    <x v="0"/>
    <x v="0"/>
  </r>
  <r>
    <x v="4"/>
    <x v="26"/>
    <x v="0"/>
    <x v="6"/>
    <n v="0"/>
    <x v="0"/>
    <x v="0"/>
    <x v="0"/>
  </r>
  <r>
    <x v="4"/>
    <x v="26"/>
    <x v="1"/>
    <x v="6"/>
    <n v="0"/>
    <x v="0"/>
    <x v="0"/>
    <x v="0"/>
  </r>
  <r>
    <x v="4"/>
    <x v="27"/>
    <x v="0"/>
    <x v="6"/>
    <n v="0"/>
    <x v="0"/>
    <x v="0"/>
    <x v="0"/>
  </r>
  <r>
    <x v="4"/>
    <x v="27"/>
    <x v="1"/>
    <x v="6"/>
    <n v="0"/>
    <x v="0"/>
    <x v="0"/>
    <x v="0"/>
  </r>
  <r>
    <x v="4"/>
    <x v="28"/>
    <x v="0"/>
    <x v="6"/>
    <n v="0"/>
    <x v="0"/>
    <x v="0"/>
    <x v="0"/>
  </r>
  <r>
    <x v="4"/>
    <x v="28"/>
    <x v="1"/>
    <x v="6"/>
    <n v="0"/>
    <x v="0"/>
    <x v="0"/>
    <x v="0"/>
  </r>
  <r>
    <x v="4"/>
    <x v="29"/>
    <x v="0"/>
    <x v="6"/>
    <n v="0"/>
    <x v="0"/>
    <x v="0"/>
    <x v="0"/>
  </r>
  <r>
    <x v="4"/>
    <x v="29"/>
    <x v="1"/>
    <x v="6"/>
    <n v="0"/>
    <x v="0"/>
    <x v="0"/>
    <x v="0"/>
  </r>
  <r>
    <x v="5"/>
    <x v="30"/>
    <x v="0"/>
    <x v="0"/>
    <n v="0"/>
    <x v="0"/>
    <x v="0"/>
    <x v="0"/>
  </r>
  <r>
    <x v="5"/>
    <x v="30"/>
    <x v="1"/>
    <x v="0"/>
    <n v="0"/>
    <x v="1"/>
    <x v="1"/>
    <x v="1"/>
  </r>
  <r>
    <x v="5"/>
    <x v="31"/>
    <x v="0"/>
    <x v="0"/>
    <n v="0"/>
    <x v="0"/>
    <x v="0"/>
    <x v="0"/>
  </r>
  <r>
    <x v="5"/>
    <x v="31"/>
    <x v="1"/>
    <x v="0"/>
    <n v="0"/>
    <x v="1"/>
    <x v="1"/>
    <x v="1"/>
  </r>
  <r>
    <x v="5"/>
    <x v="32"/>
    <x v="0"/>
    <x v="0"/>
    <n v="0"/>
    <x v="0"/>
    <x v="0"/>
    <x v="0"/>
  </r>
  <r>
    <x v="5"/>
    <x v="32"/>
    <x v="1"/>
    <x v="0"/>
    <n v="0"/>
    <x v="1"/>
    <x v="2"/>
    <x v="3"/>
  </r>
  <r>
    <x v="5"/>
    <x v="33"/>
    <x v="0"/>
    <x v="0"/>
    <n v="0"/>
    <x v="0"/>
    <x v="0"/>
    <x v="0"/>
  </r>
  <r>
    <x v="5"/>
    <x v="33"/>
    <x v="1"/>
    <x v="0"/>
    <n v="0"/>
    <x v="1"/>
    <x v="17"/>
    <x v="1"/>
  </r>
  <r>
    <x v="5"/>
    <x v="34"/>
    <x v="0"/>
    <x v="0"/>
    <n v="0"/>
    <x v="0"/>
    <x v="0"/>
    <x v="0"/>
  </r>
  <r>
    <x v="5"/>
    <x v="34"/>
    <x v="1"/>
    <x v="0"/>
    <n v="0"/>
    <x v="1"/>
    <x v="15"/>
    <x v="1"/>
  </r>
  <r>
    <x v="5"/>
    <x v="35"/>
    <x v="0"/>
    <x v="0"/>
    <n v="0"/>
    <x v="0"/>
    <x v="0"/>
    <x v="0"/>
  </r>
  <r>
    <x v="5"/>
    <x v="35"/>
    <x v="1"/>
    <x v="0"/>
    <n v="0"/>
    <x v="0"/>
    <x v="0"/>
    <x v="0"/>
  </r>
  <r>
    <x v="5"/>
    <x v="30"/>
    <x v="0"/>
    <x v="1"/>
    <n v="0"/>
    <x v="0"/>
    <x v="0"/>
    <x v="0"/>
  </r>
  <r>
    <x v="5"/>
    <x v="30"/>
    <x v="1"/>
    <x v="1"/>
    <n v="0"/>
    <x v="1"/>
    <x v="2"/>
    <x v="3"/>
  </r>
  <r>
    <x v="5"/>
    <x v="31"/>
    <x v="0"/>
    <x v="1"/>
    <n v="0"/>
    <x v="0"/>
    <x v="0"/>
    <x v="0"/>
  </r>
  <r>
    <x v="5"/>
    <x v="31"/>
    <x v="1"/>
    <x v="1"/>
    <n v="0"/>
    <x v="1"/>
    <x v="17"/>
    <x v="2"/>
  </r>
  <r>
    <x v="5"/>
    <x v="32"/>
    <x v="0"/>
    <x v="1"/>
    <n v="0"/>
    <x v="0"/>
    <x v="0"/>
    <x v="0"/>
  </r>
  <r>
    <x v="5"/>
    <x v="32"/>
    <x v="1"/>
    <x v="1"/>
    <n v="0"/>
    <x v="1"/>
    <x v="2"/>
    <x v="3"/>
  </r>
  <r>
    <x v="5"/>
    <x v="33"/>
    <x v="0"/>
    <x v="1"/>
    <n v="0"/>
    <x v="0"/>
    <x v="0"/>
    <x v="0"/>
  </r>
  <r>
    <x v="5"/>
    <x v="33"/>
    <x v="1"/>
    <x v="1"/>
    <n v="0"/>
    <x v="1"/>
    <x v="17"/>
    <x v="1"/>
  </r>
  <r>
    <x v="5"/>
    <x v="34"/>
    <x v="0"/>
    <x v="1"/>
    <n v="0"/>
    <x v="0"/>
    <x v="0"/>
    <x v="0"/>
  </r>
  <r>
    <x v="5"/>
    <x v="34"/>
    <x v="1"/>
    <x v="1"/>
    <n v="0"/>
    <x v="1"/>
    <x v="15"/>
    <x v="1"/>
  </r>
  <r>
    <x v="5"/>
    <x v="35"/>
    <x v="0"/>
    <x v="1"/>
    <n v="0"/>
    <x v="0"/>
    <x v="0"/>
    <x v="0"/>
  </r>
  <r>
    <x v="5"/>
    <x v="35"/>
    <x v="1"/>
    <x v="1"/>
    <n v="0"/>
    <x v="0"/>
    <x v="0"/>
    <x v="0"/>
  </r>
  <r>
    <x v="5"/>
    <x v="30"/>
    <x v="0"/>
    <x v="2"/>
    <n v="0"/>
    <x v="0"/>
    <x v="0"/>
    <x v="0"/>
  </r>
  <r>
    <x v="5"/>
    <x v="30"/>
    <x v="1"/>
    <x v="2"/>
    <n v="0"/>
    <x v="2"/>
    <x v="10"/>
    <x v="7"/>
  </r>
  <r>
    <x v="5"/>
    <x v="31"/>
    <x v="0"/>
    <x v="2"/>
    <n v="0"/>
    <x v="0"/>
    <x v="0"/>
    <x v="0"/>
  </r>
  <r>
    <x v="5"/>
    <x v="31"/>
    <x v="1"/>
    <x v="2"/>
    <n v="0"/>
    <x v="2"/>
    <x v="10"/>
    <x v="7"/>
  </r>
  <r>
    <x v="5"/>
    <x v="32"/>
    <x v="0"/>
    <x v="2"/>
    <n v="0"/>
    <x v="0"/>
    <x v="0"/>
    <x v="0"/>
  </r>
  <r>
    <x v="5"/>
    <x v="32"/>
    <x v="1"/>
    <x v="2"/>
    <n v="0"/>
    <x v="2"/>
    <x v="10"/>
    <x v="7"/>
  </r>
  <r>
    <x v="5"/>
    <x v="33"/>
    <x v="0"/>
    <x v="2"/>
    <n v="0"/>
    <x v="0"/>
    <x v="0"/>
    <x v="0"/>
  </r>
  <r>
    <x v="5"/>
    <x v="33"/>
    <x v="1"/>
    <x v="2"/>
    <n v="0"/>
    <x v="2"/>
    <x v="10"/>
    <x v="7"/>
  </r>
  <r>
    <x v="5"/>
    <x v="34"/>
    <x v="0"/>
    <x v="2"/>
    <n v="0"/>
    <x v="0"/>
    <x v="0"/>
    <x v="0"/>
  </r>
  <r>
    <x v="5"/>
    <x v="34"/>
    <x v="1"/>
    <x v="2"/>
    <n v="0"/>
    <x v="2"/>
    <x v="10"/>
    <x v="6"/>
  </r>
  <r>
    <x v="5"/>
    <x v="35"/>
    <x v="0"/>
    <x v="2"/>
    <n v="0"/>
    <x v="0"/>
    <x v="0"/>
    <x v="0"/>
  </r>
  <r>
    <x v="5"/>
    <x v="35"/>
    <x v="1"/>
    <x v="2"/>
    <n v="0"/>
    <x v="0"/>
    <x v="0"/>
    <x v="0"/>
  </r>
  <r>
    <x v="5"/>
    <x v="30"/>
    <x v="0"/>
    <x v="8"/>
    <n v="0"/>
    <x v="0"/>
    <x v="0"/>
    <x v="0"/>
  </r>
  <r>
    <x v="5"/>
    <x v="30"/>
    <x v="1"/>
    <x v="8"/>
    <n v="0"/>
    <x v="2"/>
    <x v="10"/>
    <x v="7"/>
  </r>
  <r>
    <x v="5"/>
    <x v="31"/>
    <x v="0"/>
    <x v="8"/>
    <n v="0"/>
    <x v="0"/>
    <x v="0"/>
    <x v="0"/>
  </r>
  <r>
    <x v="5"/>
    <x v="31"/>
    <x v="1"/>
    <x v="8"/>
    <n v="0"/>
    <x v="2"/>
    <x v="10"/>
    <x v="7"/>
  </r>
  <r>
    <x v="5"/>
    <x v="32"/>
    <x v="0"/>
    <x v="8"/>
    <n v="0"/>
    <x v="0"/>
    <x v="0"/>
    <x v="0"/>
  </r>
  <r>
    <x v="5"/>
    <x v="32"/>
    <x v="1"/>
    <x v="8"/>
    <n v="0"/>
    <x v="2"/>
    <x v="10"/>
    <x v="8"/>
  </r>
  <r>
    <x v="5"/>
    <x v="33"/>
    <x v="0"/>
    <x v="8"/>
    <n v="0"/>
    <x v="0"/>
    <x v="0"/>
    <x v="0"/>
  </r>
  <r>
    <x v="5"/>
    <x v="33"/>
    <x v="1"/>
    <x v="8"/>
    <n v="0"/>
    <x v="5"/>
    <x v="18"/>
    <x v="0"/>
  </r>
  <r>
    <x v="5"/>
    <x v="34"/>
    <x v="0"/>
    <x v="8"/>
    <n v="0"/>
    <x v="0"/>
    <x v="0"/>
    <x v="0"/>
  </r>
  <r>
    <x v="5"/>
    <x v="34"/>
    <x v="1"/>
    <x v="8"/>
    <n v="0"/>
    <x v="5"/>
    <x v="18"/>
    <x v="0"/>
  </r>
  <r>
    <x v="5"/>
    <x v="35"/>
    <x v="0"/>
    <x v="8"/>
    <n v="0"/>
    <x v="0"/>
    <x v="0"/>
    <x v="0"/>
  </r>
  <r>
    <x v="5"/>
    <x v="35"/>
    <x v="1"/>
    <x v="8"/>
    <n v="0"/>
    <x v="0"/>
    <x v="0"/>
    <x v="0"/>
  </r>
  <r>
    <x v="5"/>
    <x v="30"/>
    <x v="0"/>
    <x v="7"/>
    <n v="0"/>
    <x v="0"/>
    <x v="0"/>
    <x v="0"/>
  </r>
  <r>
    <x v="5"/>
    <x v="30"/>
    <x v="1"/>
    <x v="7"/>
    <n v="0"/>
    <x v="1"/>
    <x v="1"/>
    <x v="1"/>
  </r>
  <r>
    <x v="5"/>
    <x v="31"/>
    <x v="0"/>
    <x v="7"/>
    <n v="0"/>
    <x v="0"/>
    <x v="0"/>
    <x v="0"/>
  </r>
  <r>
    <x v="5"/>
    <x v="31"/>
    <x v="1"/>
    <x v="7"/>
    <n v="0"/>
    <x v="1"/>
    <x v="1"/>
    <x v="1"/>
  </r>
  <r>
    <x v="5"/>
    <x v="32"/>
    <x v="0"/>
    <x v="7"/>
    <n v="0"/>
    <x v="0"/>
    <x v="0"/>
    <x v="0"/>
  </r>
  <r>
    <x v="5"/>
    <x v="32"/>
    <x v="1"/>
    <x v="7"/>
    <n v="0"/>
    <x v="0"/>
    <x v="19"/>
    <x v="0"/>
  </r>
  <r>
    <x v="5"/>
    <x v="33"/>
    <x v="0"/>
    <x v="7"/>
    <n v="0"/>
    <x v="0"/>
    <x v="0"/>
    <x v="0"/>
  </r>
  <r>
    <x v="5"/>
    <x v="33"/>
    <x v="1"/>
    <x v="7"/>
    <n v="0"/>
    <x v="0"/>
    <x v="19"/>
    <x v="0"/>
  </r>
  <r>
    <x v="5"/>
    <x v="34"/>
    <x v="0"/>
    <x v="7"/>
    <n v="0"/>
    <x v="0"/>
    <x v="0"/>
    <x v="0"/>
  </r>
  <r>
    <x v="5"/>
    <x v="34"/>
    <x v="1"/>
    <x v="7"/>
    <n v="0"/>
    <x v="2"/>
    <x v="10"/>
    <x v="6"/>
  </r>
  <r>
    <x v="5"/>
    <x v="35"/>
    <x v="0"/>
    <x v="7"/>
    <n v="0"/>
    <x v="0"/>
    <x v="0"/>
    <x v="0"/>
  </r>
  <r>
    <x v="5"/>
    <x v="35"/>
    <x v="1"/>
    <x v="7"/>
    <n v="0"/>
    <x v="0"/>
    <x v="0"/>
    <x v="0"/>
  </r>
  <r>
    <x v="5"/>
    <x v="30"/>
    <x v="0"/>
    <x v="3"/>
    <n v="0"/>
    <x v="0"/>
    <x v="0"/>
    <x v="0"/>
  </r>
  <r>
    <x v="5"/>
    <x v="30"/>
    <x v="1"/>
    <x v="3"/>
    <n v="0"/>
    <x v="1"/>
    <x v="2"/>
    <x v="3"/>
  </r>
  <r>
    <x v="5"/>
    <x v="31"/>
    <x v="0"/>
    <x v="3"/>
    <n v="0"/>
    <x v="0"/>
    <x v="0"/>
    <x v="0"/>
  </r>
  <r>
    <x v="5"/>
    <x v="31"/>
    <x v="1"/>
    <x v="3"/>
    <n v="0"/>
    <x v="1"/>
    <x v="17"/>
    <x v="2"/>
  </r>
  <r>
    <x v="5"/>
    <x v="32"/>
    <x v="0"/>
    <x v="3"/>
    <n v="0"/>
    <x v="0"/>
    <x v="0"/>
    <x v="0"/>
  </r>
  <r>
    <x v="5"/>
    <x v="32"/>
    <x v="1"/>
    <x v="3"/>
    <n v="0"/>
    <x v="0"/>
    <x v="19"/>
    <x v="0"/>
  </r>
  <r>
    <x v="5"/>
    <x v="33"/>
    <x v="0"/>
    <x v="3"/>
    <n v="0"/>
    <x v="0"/>
    <x v="0"/>
    <x v="0"/>
  </r>
  <r>
    <x v="5"/>
    <x v="33"/>
    <x v="1"/>
    <x v="3"/>
    <n v="0"/>
    <x v="0"/>
    <x v="19"/>
    <x v="0"/>
  </r>
  <r>
    <x v="5"/>
    <x v="34"/>
    <x v="0"/>
    <x v="3"/>
    <n v="0"/>
    <x v="0"/>
    <x v="0"/>
    <x v="0"/>
  </r>
  <r>
    <x v="5"/>
    <x v="34"/>
    <x v="1"/>
    <x v="3"/>
    <n v="0"/>
    <x v="6"/>
    <x v="0"/>
    <x v="0"/>
  </r>
  <r>
    <x v="5"/>
    <x v="35"/>
    <x v="0"/>
    <x v="3"/>
    <n v="0"/>
    <x v="0"/>
    <x v="0"/>
    <x v="0"/>
  </r>
  <r>
    <x v="5"/>
    <x v="35"/>
    <x v="1"/>
    <x v="3"/>
    <n v="0"/>
    <x v="0"/>
    <x v="0"/>
    <x v="0"/>
  </r>
  <r>
    <x v="5"/>
    <x v="30"/>
    <x v="0"/>
    <x v="9"/>
    <n v="0"/>
    <x v="0"/>
    <x v="0"/>
    <x v="0"/>
  </r>
  <r>
    <x v="5"/>
    <x v="30"/>
    <x v="1"/>
    <x v="9"/>
    <n v="0"/>
    <x v="4"/>
    <x v="0"/>
    <x v="0"/>
  </r>
  <r>
    <x v="5"/>
    <x v="31"/>
    <x v="0"/>
    <x v="9"/>
    <n v="0"/>
    <x v="0"/>
    <x v="0"/>
    <x v="0"/>
  </r>
  <r>
    <x v="5"/>
    <x v="31"/>
    <x v="1"/>
    <x v="9"/>
    <n v="0"/>
    <x v="4"/>
    <x v="0"/>
    <x v="0"/>
  </r>
  <r>
    <x v="5"/>
    <x v="32"/>
    <x v="0"/>
    <x v="9"/>
    <n v="0"/>
    <x v="0"/>
    <x v="0"/>
    <x v="0"/>
  </r>
  <r>
    <x v="5"/>
    <x v="32"/>
    <x v="1"/>
    <x v="9"/>
    <n v="0"/>
    <x v="4"/>
    <x v="0"/>
    <x v="0"/>
  </r>
  <r>
    <x v="5"/>
    <x v="33"/>
    <x v="0"/>
    <x v="9"/>
    <n v="0"/>
    <x v="0"/>
    <x v="0"/>
    <x v="0"/>
  </r>
  <r>
    <x v="5"/>
    <x v="33"/>
    <x v="1"/>
    <x v="9"/>
    <n v="0"/>
    <x v="4"/>
    <x v="0"/>
    <x v="0"/>
  </r>
  <r>
    <x v="5"/>
    <x v="34"/>
    <x v="0"/>
    <x v="9"/>
    <n v="0"/>
    <x v="0"/>
    <x v="0"/>
    <x v="0"/>
  </r>
  <r>
    <x v="5"/>
    <x v="34"/>
    <x v="1"/>
    <x v="9"/>
    <n v="0"/>
    <x v="4"/>
    <x v="0"/>
    <x v="0"/>
  </r>
  <r>
    <x v="5"/>
    <x v="35"/>
    <x v="0"/>
    <x v="9"/>
    <n v="0"/>
    <x v="0"/>
    <x v="0"/>
    <x v="0"/>
  </r>
  <r>
    <x v="5"/>
    <x v="35"/>
    <x v="1"/>
    <x v="9"/>
    <n v="0"/>
    <x v="0"/>
    <x v="0"/>
    <x v="0"/>
  </r>
  <r>
    <x v="5"/>
    <x v="30"/>
    <x v="0"/>
    <x v="10"/>
    <n v="0"/>
    <x v="0"/>
    <x v="0"/>
    <x v="0"/>
  </r>
  <r>
    <x v="5"/>
    <x v="30"/>
    <x v="1"/>
    <x v="10"/>
    <n v="0"/>
    <x v="0"/>
    <x v="0"/>
    <x v="0"/>
  </r>
  <r>
    <x v="5"/>
    <x v="31"/>
    <x v="0"/>
    <x v="10"/>
    <n v="0"/>
    <x v="0"/>
    <x v="0"/>
    <x v="0"/>
  </r>
  <r>
    <x v="5"/>
    <x v="31"/>
    <x v="1"/>
    <x v="10"/>
    <n v="0"/>
    <x v="0"/>
    <x v="0"/>
    <x v="0"/>
  </r>
  <r>
    <x v="5"/>
    <x v="32"/>
    <x v="0"/>
    <x v="10"/>
    <n v="0"/>
    <x v="0"/>
    <x v="0"/>
    <x v="0"/>
  </r>
  <r>
    <x v="5"/>
    <x v="32"/>
    <x v="1"/>
    <x v="10"/>
    <n v="0"/>
    <x v="0"/>
    <x v="0"/>
    <x v="0"/>
  </r>
  <r>
    <x v="5"/>
    <x v="33"/>
    <x v="0"/>
    <x v="10"/>
    <n v="0"/>
    <x v="0"/>
    <x v="0"/>
    <x v="0"/>
  </r>
  <r>
    <x v="5"/>
    <x v="33"/>
    <x v="1"/>
    <x v="10"/>
    <n v="0"/>
    <x v="2"/>
    <x v="10"/>
    <x v="7"/>
  </r>
  <r>
    <x v="5"/>
    <x v="34"/>
    <x v="0"/>
    <x v="10"/>
    <n v="0"/>
    <x v="0"/>
    <x v="0"/>
    <x v="0"/>
  </r>
  <r>
    <x v="5"/>
    <x v="34"/>
    <x v="1"/>
    <x v="10"/>
    <n v="0"/>
    <x v="0"/>
    <x v="0"/>
    <x v="0"/>
  </r>
  <r>
    <x v="5"/>
    <x v="35"/>
    <x v="0"/>
    <x v="10"/>
    <n v="0"/>
    <x v="0"/>
    <x v="0"/>
    <x v="0"/>
  </r>
  <r>
    <x v="5"/>
    <x v="35"/>
    <x v="1"/>
    <x v="10"/>
    <n v="0"/>
    <x v="0"/>
    <x v="0"/>
    <x v="0"/>
  </r>
  <r>
    <x v="5"/>
    <x v="30"/>
    <x v="0"/>
    <x v="6"/>
    <n v="0"/>
    <x v="0"/>
    <x v="0"/>
    <x v="0"/>
  </r>
  <r>
    <x v="5"/>
    <x v="30"/>
    <x v="1"/>
    <x v="6"/>
    <n v="0"/>
    <x v="0"/>
    <x v="0"/>
    <x v="0"/>
  </r>
  <r>
    <x v="5"/>
    <x v="31"/>
    <x v="0"/>
    <x v="6"/>
    <n v="0"/>
    <x v="0"/>
    <x v="0"/>
    <x v="0"/>
  </r>
  <r>
    <x v="5"/>
    <x v="31"/>
    <x v="1"/>
    <x v="6"/>
    <n v="0"/>
    <x v="0"/>
    <x v="0"/>
    <x v="0"/>
  </r>
  <r>
    <x v="5"/>
    <x v="32"/>
    <x v="0"/>
    <x v="6"/>
    <n v="0"/>
    <x v="0"/>
    <x v="0"/>
    <x v="0"/>
  </r>
  <r>
    <x v="5"/>
    <x v="32"/>
    <x v="1"/>
    <x v="6"/>
    <n v="0"/>
    <x v="0"/>
    <x v="0"/>
    <x v="0"/>
  </r>
  <r>
    <x v="5"/>
    <x v="33"/>
    <x v="0"/>
    <x v="6"/>
    <n v="0"/>
    <x v="0"/>
    <x v="0"/>
    <x v="0"/>
  </r>
  <r>
    <x v="5"/>
    <x v="33"/>
    <x v="1"/>
    <x v="6"/>
    <n v="0"/>
    <x v="0"/>
    <x v="0"/>
    <x v="0"/>
  </r>
  <r>
    <x v="5"/>
    <x v="34"/>
    <x v="0"/>
    <x v="6"/>
    <n v="0"/>
    <x v="0"/>
    <x v="0"/>
    <x v="0"/>
  </r>
  <r>
    <x v="5"/>
    <x v="34"/>
    <x v="1"/>
    <x v="6"/>
    <n v="0"/>
    <x v="0"/>
    <x v="0"/>
    <x v="0"/>
  </r>
  <r>
    <x v="5"/>
    <x v="35"/>
    <x v="0"/>
    <x v="6"/>
    <n v="0"/>
    <x v="0"/>
    <x v="0"/>
    <x v="0"/>
  </r>
  <r>
    <x v="5"/>
    <x v="35"/>
    <x v="1"/>
    <x v="6"/>
    <n v="0"/>
    <x v="0"/>
    <x v="0"/>
    <x v="0"/>
  </r>
  <r>
    <x v="5"/>
    <x v="30"/>
    <x v="0"/>
    <x v="6"/>
    <n v="0"/>
    <x v="0"/>
    <x v="0"/>
    <x v="0"/>
  </r>
  <r>
    <x v="5"/>
    <x v="30"/>
    <x v="1"/>
    <x v="6"/>
    <n v="0"/>
    <x v="0"/>
    <x v="0"/>
    <x v="0"/>
  </r>
  <r>
    <x v="5"/>
    <x v="31"/>
    <x v="0"/>
    <x v="6"/>
    <n v="0"/>
    <x v="0"/>
    <x v="0"/>
    <x v="0"/>
  </r>
  <r>
    <x v="5"/>
    <x v="31"/>
    <x v="1"/>
    <x v="6"/>
    <n v="0"/>
    <x v="0"/>
    <x v="0"/>
    <x v="0"/>
  </r>
  <r>
    <x v="5"/>
    <x v="32"/>
    <x v="0"/>
    <x v="6"/>
    <n v="0"/>
    <x v="0"/>
    <x v="0"/>
    <x v="0"/>
  </r>
  <r>
    <x v="5"/>
    <x v="32"/>
    <x v="1"/>
    <x v="6"/>
    <n v="0"/>
    <x v="0"/>
    <x v="0"/>
    <x v="0"/>
  </r>
  <r>
    <x v="5"/>
    <x v="33"/>
    <x v="0"/>
    <x v="6"/>
    <n v="0"/>
    <x v="0"/>
    <x v="0"/>
    <x v="0"/>
  </r>
  <r>
    <x v="5"/>
    <x v="33"/>
    <x v="1"/>
    <x v="6"/>
    <n v="0"/>
    <x v="0"/>
    <x v="0"/>
    <x v="0"/>
  </r>
  <r>
    <x v="5"/>
    <x v="34"/>
    <x v="0"/>
    <x v="6"/>
    <n v="0"/>
    <x v="0"/>
    <x v="0"/>
    <x v="0"/>
  </r>
  <r>
    <x v="5"/>
    <x v="34"/>
    <x v="1"/>
    <x v="6"/>
    <n v="0"/>
    <x v="0"/>
    <x v="0"/>
    <x v="0"/>
  </r>
  <r>
    <x v="5"/>
    <x v="35"/>
    <x v="0"/>
    <x v="6"/>
    <n v="0"/>
    <x v="0"/>
    <x v="0"/>
    <x v="0"/>
  </r>
  <r>
    <x v="5"/>
    <x v="35"/>
    <x v="1"/>
    <x v="6"/>
    <n v="0"/>
    <x v="0"/>
    <x v="0"/>
    <x v="0"/>
  </r>
  <r>
    <x v="5"/>
    <x v="30"/>
    <x v="0"/>
    <x v="6"/>
    <n v="0"/>
    <x v="0"/>
    <x v="0"/>
    <x v="0"/>
  </r>
  <r>
    <x v="5"/>
    <x v="30"/>
    <x v="1"/>
    <x v="6"/>
    <n v="0"/>
    <x v="0"/>
    <x v="0"/>
    <x v="0"/>
  </r>
  <r>
    <x v="5"/>
    <x v="31"/>
    <x v="0"/>
    <x v="6"/>
    <n v="0"/>
    <x v="0"/>
    <x v="0"/>
    <x v="0"/>
  </r>
  <r>
    <x v="5"/>
    <x v="31"/>
    <x v="1"/>
    <x v="6"/>
    <n v="0"/>
    <x v="0"/>
    <x v="0"/>
    <x v="0"/>
  </r>
  <r>
    <x v="5"/>
    <x v="32"/>
    <x v="0"/>
    <x v="6"/>
    <n v="0"/>
    <x v="0"/>
    <x v="0"/>
    <x v="0"/>
  </r>
  <r>
    <x v="5"/>
    <x v="32"/>
    <x v="1"/>
    <x v="6"/>
    <n v="0"/>
    <x v="0"/>
    <x v="0"/>
    <x v="0"/>
  </r>
  <r>
    <x v="5"/>
    <x v="33"/>
    <x v="0"/>
    <x v="6"/>
    <n v="0"/>
    <x v="0"/>
    <x v="0"/>
    <x v="0"/>
  </r>
  <r>
    <x v="5"/>
    <x v="33"/>
    <x v="1"/>
    <x v="6"/>
    <n v="0"/>
    <x v="0"/>
    <x v="0"/>
    <x v="0"/>
  </r>
  <r>
    <x v="5"/>
    <x v="34"/>
    <x v="0"/>
    <x v="6"/>
    <n v="0"/>
    <x v="0"/>
    <x v="0"/>
    <x v="0"/>
  </r>
  <r>
    <x v="5"/>
    <x v="34"/>
    <x v="1"/>
    <x v="6"/>
    <n v="0"/>
    <x v="0"/>
    <x v="0"/>
    <x v="0"/>
  </r>
  <r>
    <x v="5"/>
    <x v="35"/>
    <x v="0"/>
    <x v="6"/>
    <n v="0"/>
    <x v="0"/>
    <x v="0"/>
    <x v="0"/>
  </r>
  <r>
    <x v="5"/>
    <x v="35"/>
    <x v="1"/>
    <x v="6"/>
    <n v="0"/>
    <x v="0"/>
    <x v="0"/>
    <x v="0"/>
  </r>
  <r>
    <x v="6"/>
    <x v="36"/>
    <x v="0"/>
    <x v="0"/>
    <n v="0"/>
    <x v="0"/>
    <x v="0"/>
    <x v="0"/>
  </r>
  <r>
    <x v="6"/>
    <x v="36"/>
    <x v="1"/>
    <x v="0"/>
    <n v="0"/>
    <x v="1"/>
    <x v="2"/>
    <x v="3"/>
  </r>
  <r>
    <x v="6"/>
    <x v="37"/>
    <x v="0"/>
    <x v="0"/>
    <n v="0"/>
    <x v="0"/>
    <x v="0"/>
    <x v="0"/>
  </r>
  <r>
    <x v="6"/>
    <x v="37"/>
    <x v="1"/>
    <x v="0"/>
    <n v="0"/>
    <x v="1"/>
    <x v="7"/>
    <x v="1"/>
  </r>
  <r>
    <x v="6"/>
    <x v="38"/>
    <x v="0"/>
    <x v="0"/>
    <n v="0"/>
    <x v="0"/>
    <x v="0"/>
    <x v="0"/>
  </r>
  <r>
    <x v="6"/>
    <x v="38"/>
    <x v="1"/>
    <x v="0"/>
    <n v="0"/>
    <x v="1"/>
    <x v="16"/>
    <x v="1"/>
  </r>
  <r>
    <x v="6"/>
    <x v="39"/>
    <x v="0"/>
    <x v="0"/>
    <n v="0"/>
    <x v="0"/>
    <x v="0"/>
    <x v="0"/>
  </r>
  <r>
    <x v="6"/>
    <x v="39"/>
    <x v="1"/>
    <x v="0"/>
    <n v="0"/>
    <x v="1"/>
    <x v="16"/>
    <x v="1"/>
  </r>
  <r>
    <x v="6"/>
    <x v="40"/>
    <x v="0"/>
    <x v="0"/>
    <n v="0"/>
    <x v="0"/>
    <x v="0"/>
    <x v="0"/>
  </r>
  <r>
    <x v="6"/>
    <x v="40"/>
    <x v="1"/>
    <x v="0"/>
    <n v="0"/>
    <x v="1"/>
    <x v="16"/>
    <x v="1"/>
  </r>
  <r>
    <x v="6"/>
    <x v="41"/>
    <x v="0"/>
    <x v="0"/>
    <n v="0"/>
    <x v="0"/>
    <x v="0"/>
    <x v="0"/>
  </r>
  <r>
    <x v="6"/>
    <x v="41"/>
    <x v="1"/>
    <x v="0"/>
    <n v="0"/>
    <x v="0"/>
    <x v="0"/>
    <x v="0"/>
  </r>
  <r>
    <x v="6"/>
    <x v="36"/>
    <x v="0"/>
    <x v="1"/>
    <n v="0"/>
    <x v="0"/>
    <x v="0"/>
    <x v="0"/>
  </r>
  <r>
    <x v="6"/>
    <x v="36"/>
    <x v="1"/>
    <x v="1"/>
    <n v="0"/>
    <x v="1"/>
    <x v="2"/>
    <x v="3"/>
  </r>
  <r>
    <x v="6"/>
    <x v="37"/>
    <x v="0"/>
    <x v="1"/>
    <n v="0"/>
    <x v="0"/>
    <x v="0"/>
    <x v="0"/>
  </r>
  <r>
    <x v="6"/>
    <x v="37"/>
    <x v="1"/>
    <x v="1"/>
    <n v="0"/>
    <x v="1"/>
    <x v="2"/>
    <x v="3"/>
  </r>
  <r>
    <x v="6"/>
    <x v="38"/>
    <x v="0"/>
    <x v="1"/>
    <n v="0"/>
    <x v="0"/>
    <x v="0"/>
    <x v="0"/>
  </r>
  <r>
    <x v="6"/>
    <x v="38"/>
    <x v="1"/>
    <x v="1"/>
    <n v="0"/>
    <x v="1"/>
    <x v="16"/>
    <x v="1"/>
  </r>
  <r>
    <x v="6"/>
    <x v="39"/>
    <x v="0"/>
    <x v="1"/>
    <n v="0"/>
    <x v="0"/>
    <x v="0"/>
    <x v="0"/>
  </r>
  <r>
    <x v="6"/>
    <x v="39"/>
    <x v="1"/>
    <x v="1"/>
    <n v="0"/>
    <x v="1"/>
    <x v="16"/>
    <x v="1"/>
  </r>
  <r>
    <x v="6"/>
    <x v="40"/>
    <x v="0"/>
    <x v="1"/>
    <n v="0"/>
    <x v="0"/>
    <x v="0"/>
    <x v="0"/>
  </r>
  <r>
    <x v="6"/>
    <x v="40"/>
    <x v="1"/>
    <x v="1"/>
    <n v="0"/>
    <x v="1"/>
    <x v="16"/>
    <x v="1"/>
  </r>
  <r>
    <x v="6"/>
    <x v="41"/>
    <x v="0"/>
    <x v="1"/>
    <n v="0"/>
    <x v="0"/>
    <x v="0"/>
    <x v="0"/>
  </r>
  <r>
    <x v="6"/>
    <x v="41"/>
    <x v="1"/>
    <x v="1"/>
    <n v="0"/>
    <x v="0"/>
    <x v="0"/>
    <x v="0"/>
  </r>
  <r>
    <x v="6"/>
    <x v="36"/>
    <x v="0"/>
    <x v="2"/>
    <n v="0"/>
    <x v="0"/>
    <x v="0"/>
    <x v="0"/>
  </r>
  <r>
    <x v="6"/>
    <x v="36"/>
    <x v="1"/>
    <x v="2"/>
    <n v="0"/>
    <x v="2"/>
    <x v="10"/>
    <x v="0"/>
  </r>
  <r>
    <x v="6"/>
    <x v="37"/>
    <x v="0"/>
    <x v="2"/>
    <n v="0"/>
    <x v="0"/>
    <x v="0"/>
    <x v="0"/>
  </r>
  <r>
    <x v="6"/>
    <x v="37"/>
    <x v="1"/>
    <x v="2"/>
    <n v="0"/>
    <x v="2"/>
    <x v="10"/>
    <x v="0"/>
  </r>
  <r>
    <x v="6"/>
    <x v="38"/>
    <x v="0"/>
    <x v="2"/>
    <n v="0"/>
    <x v="0"/>
    <x v="0"/>
    <x v="0"/>
  </r>
  <r>
    <x v="6"/>
    <x v="38"/>
    <x v="1"/>
    <x v="2"/>
    <n v="0"/>
    <x v="2"/>
    <x v="10"/>
    <x v="0"/>
  </r>
  <r>
    <x v="6"/>
    <x v="39"/>
    <x v="0"/>
    <x v="2"/>
    <n v="0"/>
    <x v="0"/>
    <x v="0"/>
    <x v="0"/>
  </r>
  <r>
    <x v="6"/>
    <x v="39"/>
    <x v="1"/>
    <x v="2"/>
    <n v="0"/>
    <x v="2"/>
    <x v="10"/>
    <x v="0"/>
  </r>
  <r>
    <x v="6"/>
    <x v="40"/>
    <x v="0"/>
    <x v="2"/>
    <n v="0"/>
    <x v="0"/>
    <x v="0"/>
    <x v="0"/>
  </r>
  <r>
    <x v="6"/>
    <x v="40"/>
    <x v="1"/>
    <x v="2"/>
    <n v="0"/>
    <x v="2"/>
    <x v="10"/>
    <x v="0"/>
  </r>
  <r>
    <x v="6"/>
    <x v="41"/>
    <x v="0"/>
    <x v="2"/>
    <n v="0"/>
    <x v="0"/>
    <x v="0"/>
    <x v="0"/>
  </r>
  <r>
    <x v="6"/>
    <x v="41"/>
    <x v="1"/>
    <x v="2"/>
    <n v="0"/>
    <x v="0"/>
    <x v="0"/>
    <x v="0"/>
  </r>
  <r>
    <x v="6"/>
    <x v="36"/>
    <x v="0"/>
    <x v="8"/>
    <n v="0"/>
    <x v="0"/>
    <x v="0"/>
    <x v="0"/>
  </r>
  <r>
    <x v="6"/>
    <x v="36"/>
    <x v="1"/>
    <x v="8"/>
    <n v="0"/>
    <x v="5"/>
    <x v="18"/>
    <x v="0"/>
  </r>
  <r>
    <x v="6"/>
    <x v="37"/>
    <x v="0"/>
    <x v="8"/>
    <n v="0"/>
    <x v="0"/>
    <x v="0"/>
    <x v="0"/>
  </r>
  <r>
    <x v="6"/>
    <x v="37"/>
    <x v="1"/>
    <x v="8"/>
    <n v="0"/>
    <x v="5"/>
    <x v="18"/>
    <x v="0"/>
  </r>
  <r>
    <x v="6"/>
    <x v="38"/>
    <x v="0"/>
    <x v="8"/>
    <n v="0"/>
    <x v="0"/>
    <x v="0"/>
    <x v="0"/>
  </r>
  <r>
    <x v="6"/>
    <x v="38"/>
    <x v="1"/>
    <x v="8"/>
    <n v="0"/>
    <x v="5"/>
    <x v="18"/>
    <x v="0"/>
  </r>
  <r>
    <x v="6"/>
    <x v="39"/>
    <x v="0"/>
    <x v="8"/>
    <n v="0"/>
    <x v="0"/>
    <x v="0"/>
    <x v="0"/>
  </r>
  <r>
    <x v="6"/>
    <x v="39"/>
    <x v="1"/>
    <x v="8"/>
    <n v="0"/>
    <x v="2"/>
    <x v="10"/>
    <x v="0"/>
  </r>
  <r>
    <x v="6"/>
    <x v="40"/>
    <x v="0"/>
    <x v="8"/>
    <n v="0"/>
    <x v="0"/>
    <x v="0"/>
    <x v="0"/>
  </r>
  <r>
    <x v="6"/>
    <x v="40"/>
    <x v="1"/>
    <x v="8"/>
    <n v="0"/>
    <x v="2"/>
    <x v="10"/>
    <x v="0"/>
  </r>
  <r>
    <x v="6"/>
    <x v="41"/>
    <x v="0"/>
    <x v="8"/>
    <n v="0"/>
    <x v="0"/>
    <x v="0"/>
    <x v="0"/>
  </r>
  <r>
    <x v="6"/>
    <x v="41"/>
    <x v="1"/>
    <x v="8"/>
    <n v="0"/>
    <x v="0"/>
    <x v="0"/>
    <x v="0"/>
  </r>
  <r>
    <x v="6"/>
    <x v="36"/>
    <x v="0"/>
    <x v="7"/>
    <n v="0"/>
    <x v="0"/>
    <x v="0"/>
    <x v="0"/>
  </r>
  <r>
    <x v="6"/>
    <x v="36"/>
    <x v="1"/>
    <x v="7"/>
    <n v="0"/>
    <x v="0"/>
    <x v="20"/>
    <x v="0"/>
  </r>
  <r>
    <x v="6"/>
    <x v="37"/>
    <x v="0"/>
    <x v="7"/>
    <n v="0"/>
    <x v="0"/>
    <x v="0"/>
    <x v="0"/>
  </r>
  <r>
    <x v="6"/>
    <x v="37"/>
    <x v="1"/>
    <x v="7"/>
    <n v="0"/>
    <x v="1"/>
    <x v="7"/>
    <x v="1"/>
  </r>
  <r>
    <x v="6"/>
    <x v="38"/>
    <x v="0"/>
    <x v="7"/>
    <n v="0"/>
    <x v="0"/>
    <x v="0"/>
    <x v="0"/>
  </r>
  <r>
    <x v="6"/>
    <x v="38"/>
    <x v="1"/>
    <x v="7"/>
    <n v="0"/>
    <x v="2"/>
    <x v="10"/>
    <x v="0"/>
  </r>
  <r>
    <x v="6"/>
    <x v="39"/>
    <x v="0"/>
    <x v="7"/>
    <n v="0"/>
    <x v="0"/>
    <x v="0"/>
    <x v="0"/>
  </r>
  <r>
    <x v="6"/>
    <x v="39"/>
    <x v="1"/>
    <x v="7"/>
    <n v="0"/>
    <x v="1"/>
    <x v="16"/>
    <x v="1"/>
  </r>
  <r>
    <x v="6"/>
    <x v="40"/>
    <x v="0"/>
    <x v="7"/>
    <n v="0"/>
    <x v="0"/>
    <x v="0"/>
    <x v="0"/>
  </r>
  <r>
    <x v="6"/>
    <x v="40"/>
    <x v="1"/>
    <x v="7"/>
    <n v="0"/>
    <x v="0"/>
    <x v="21"/>
    <x v="0"/>
  </r>
  <r>
    <x v="6"/>
    <x v="41"/>
    <x v="0"/>
    <x v="7"/>
    <n v="0"/>
    <x v="0"/>
    <x v="0"/>
    <x v="0"/>
  </r>
  <r>
    <x v="6"/>
    <x v="41"/>
    <x v="1"/>
    <x v="7"/>
    <n v="0"/>
    <x v="0"/>
    <x v="0"/>
    <x v="0"/>
  </r>
  <r>
    <x v="6"/>
    <x v="36"/>
    <x v="0"/>
    <x v="3"/>
    <n v="0"/>
    <x v="0"/>
    <x v="0"/>
    <x v="0"/>
  </r>
  <r>
    <x v="6"/>
    <x v="36"/>
    <x v="1"/>
    <x v="3"/>
    <n v="0"/>
    <x v="0"/>
    <x v="20"/>
    <x v="0"/>
  </r>
  <r>
    <x v="6"/>
    <x v="37"/>
    <x v="0"/>
    <x v="3"/>
    <n v="0"/>
    <x v="0"/>
    <x v="0"/>
    <x v="0"/>
  </r>
  <r>
    <x v="6"/>
    <x v="37"/>
    <x v="1"/>
    <x v="3"/>
    <n v="0"/>
    <x v="1"/>
    <x v="2"/>
    <x v="3"/>
  </r>
  <r>
    <x v="6"/>
    <x v="38"/>
    <x v="0"/>
    <x v="3"/>
    <n v="0"/>
    <x v="0"/>
    <x v="0"/>
    <x v="0"/>
  </r>
  <r>
    <x v="6"/>
    <x v="38"/>
    <x v="1"/>
    <x v="3"/>
    <n v="0"/>
    <x v="1"/>
    <x v="16"/>
    <x v="1"/>
  </r>
  <r>
    <x v="6"/>
    <x v="39"/>
    <x v="0"/>
    <x v="3"/>
    <n v="0"/>
    <x v="0"/>
    <x v="0"/>
    <x v="0"/>
  </r>
  <r>
    <x v="6"/>
    <x v="39"/>
    <x v="1"/>
    <x v="3"/>
    <n v="0"/>
    <x v="1"/>
    <x v="16"/>
    <x v="1"/>
  </r>
  <r>
    <x v="6"/>
    <x v="40"/>
    <x v="0"/>
    <x v="3"/>
    <n v="0"/>
    <x v="0"/>
    <x v="0"/>
    <x v="0"/>
  </r>
  <r>
    <x v="6"/>
    <x v="40"/>
    <x v="1"/>
    <x v="3"/>
    <n v="0"/>
    <x v="1"/>
    <x v="16"/>
    <x v="1"/>
  </r>
  <r>
    <x v="6"/>
    <x v="41"/>
    <x v="0"/>
    <x v="3"/>
    <n v="0"/>
    <x v="0"/>
    <x v="0"/>
    <x v="0"/>
  </r>
  <r>
    <x v="6"/>
    <x v="41"/>
    <x v="1"/>
    <x v="3"/>
    <n v="0"/>
    <x v="0"/>
    <x v="0"/>
    <x v="0"/>
  </r>
  <r>
    <x v="6"/>
    <x v="36"/>
    <x v="0"/>
    <x v="9"/>
    <n v="0"/>
    <x v="0"/>
    <x v="0"/>
    <x v="0"/>
  </r>
  <r>
    <x v="6"/>
    <x v="36"/>
    <x v="1"/>
    <x v="9"/>
    <n v="0"/>
    <x v="2"/>
    <x v="10"/>
    <x v="0"/>
  </r>
  <r>
    <x v="6"/>
    <x v="37"/>
    <x v="0"/>
    <x v="9"/>
    <n v="0"/>
    <x v="0"/>
    <x v="0"/>
    <x v="0"/>
  </r>
  <r>
    <x v="6"/>
    <x v="37"/>
    <x v="1"/>
    <x v="9"/>
    <n v="0"/>
    <x v="2"/>
    <x v="10"/>
    <x v="0"/>
  </r>
  <r>
    <x v="6"/>
    <x v="38"/>
    <x v="0"/>
    <x v="9"/>
    <n v="0"/>
    <x v="0"/>
    <x v="0"/>
    <x v="0"/>
  </r>
  <r>
    <x v="6"/>
    <x v="38"/>
    <x v="1"/>
    <x v="9"/>
    <n v="0"/>
    <x v="2"/>
    <x v="10"/>
    <x v="0"/>
  </r>
  <r>
    <x v="6"/>
    <x v="39"/>
    <x v="0"/>
    <x v="9"/>
    <n v="0"/>
    <x v="0"/>
    <x v="0"/>
    <x v="0"/>
  </r>
  <r>
    <x v="6"/>
    <x v="39"/>
    <x v="1"/>
    <x v="9"/>
    <n v="0"/>
    <x v="2"/>
    <x v="10"/>
    <x v="0"/>
  </r>
  <r>
    <x v="6"/>
    <x v="40"/>
    <x v="0"/>
    <x v="9"/>
    <n v="0"/>
    <x v="0"/>
    <x v="0"/>
    <x v="0"/>
  </r>
  <r>
    <x v="6"/>
    <x v="40"/>
    <x v="1"/>
    <x v="9"/>
    <n v="0"/>
    <x v="0"/>
    <x v="21"/>
    <x v="0"/>
  </r>
  <r>
    <x v="6"/>
    <x v="41"/>
    <x v="0"/>
    <x v="9"/>
    <n v="0"/>
    <x v="0"/>
    <x v="0"/>
    <x v="0"/>
  </r>
  <r>
    <x v="6"/>
    <x v="41"/>
    <x v="1"/>
    <x v="9"/>
    <n v="0"/>
    <x v="0"/>
    <x v="0"/>
    <x v="0"/>
  </r>
  <r>
    <x v="6"/>
    <x v="36"/>
    <x v="0"/>
    <x v="6"/>
    <n v="0"/>
    <x v="0"/>
    <x v="0"/>
    <x v="0"/>
  </r>
  <r>
    <x v="6"/>
    <x v="36"/>
    <x v="1"/>
    <x v="6"/>
    <n v="0"/>
    <x v="0"/>
    <x v="0"/>
    <x v="0"/>
  </r>
  <r>
    <x v="6"/>
    <x v="37"/>
    <x v="0"/>
    <x v="6"/>
    <n v="0"/>
    <x v="0"/>
    <x v="0"/>
    <x v="0"/>
  </r>
  <r>
    <x v="6"/>
    <x v="37"/>
    <x v="1"/>
    <x v="6"/>
    <n v="0"/>
    <x v="0"/>
    <x v="0"/>
    <x v="0"/>
  </r>
  <r>
    <x v="6"/>
    <x v="38"/>
    <x v="0"/>
    <x v="6"/>
    <n v="0"/>
    <x v="0"/>
    <x v="0"/>
    <x v="0"/>
  </r>
  <r>
    <x v="6"/>
    <x v="38"/>
    <x v="1"/>
    <x v="6"/>
    <n v="0"/>
    <x v="0"/>
    <x v="0"/>
    <x v="0"/>
  </r>
  <r>
    <x v="6"/>
    <x v="39"/>
    <x v="0"/>
    <x v="6"/>
    <n v="0"/>
    <x v="0"/>
    <x v="0"/>
    <x v="0"/>
  </r>
  <r>
    <x v="6"/>
    <x v="39"/>
    <x v="1"/>
    <x v="6"/>
    <n v="0"/>
    <x v="0"/>
    <x v="0"/>
    <x v="0"/>
  </r>
  <r>
    <x v="6"/>
    <x v="40"/>
    <x v="0"/>
    <x v="6"/>
    <n v="0"/>
    <x v="0"/>
    <x v="0"/>
    <x v="0"/>
  </r>
  <r>
    <x v="6"/>
    <x v="40"/>
    <x v="1"/>
    <x v="6"/>
    <n v="0"/>
    <x v="0"/>
    <x v="0"/>
    <x v="0"/>
  </r>
  <r>
    <x v="6"/>
    <x v="41"/>
    <x v="0"/>
    <x v="6"/>
    <n v="0"/>
    <x v="0"/>
    <x v="0"/>
    <x v="0"/>
  </r>
  <r>
    <x v="6"/>
    <x v="41"/>
    <x v="1"/>
    <x v="6"/>
    <n v="0"/>
    <x v="0"/>
    <x v="0"/>
    <x v="0"/>
  </r>
  <r>
    <x v="6"/>
    <x v="36"/>
    <x v="0"/>
    <x v="6"/>
    <n v="0"/>
    <x v="0"/>
    <x v="0"/>
    <x v="0"/>
  </r>
  <r>
    <x v="6"/>
    <x v="36"/>
    <x v="1"/>
    <x v="6"/>
    <n v="0"/>
    <x v="0"/>
    <x v="0"/>
    <x v="0"/>
  </r>
  <r>
    <x v="6"/>
    <x v="37"/>
    <x v="0"/>
    <x v="6"/>
    <n v="0"/>
    <x v="0"/>
    <x v="0"/>
    <x v="0"/>
  </r>
  <r>
    <x v="6"/>
    <x v="37"/>
    <x v="1"/>
    <x v="6"/>
    <n v="0"/>
    <x v="0"/>
    <x v="0"/>
    <x v="0"/>
  </r>
  <r>
    <x v="6"/>
    <x v="38"/>
    <x v="0"/>
    <x v="6"/>
    <n v="0"/>
    <x v="0"/>
    <x v="0"/>
    <x v="0"/>
  </r>
  <r>
    <x v="6"/>
    <x v="38"/>
    <x v="1"/>
    <x v="6"/>
    <n v="0"/>
    <x v="0"/>
    <x v="0"/>
    <x v="0"/>
  </r>
  <r>
    <x v="6"/>
    <x v="39"/>
    <x v="0"/>
    <x v="6"/>
    <n v="0"/>
    <x v="0"/>
    <x v="0"/>
    <x v="0"/>
  </r>
  <r>
    <x v="6"/>
    <x v="39"/>
    <x v="1"/>
    <x v="6"/>
    <n v="0"/>
    <x v="0"/>
    <x v="0"/>
    <x v="0"/>
  </r>
  <r>
    <x v="6"/>
    <x v="40"/>
    <x v="0"/>
    <x v="6"/>
    <n v="0"/>
    <x v="0"/>
    <x v="0"/>
    <x v="0"/>
  </r>
  <r>
    <x v="6"/>
    <x v="40"/>
    <x v="1"/>
    <x v="6"/>
    <n v="0"/>
    <x v="0"/>
    <x v="0"/>
    <x v="0"/>
  </r>
  <r>
    <x v="6"/>
    <x v="41"/>
    <x v="0"/>
    <x v="6"/>
    <n v="0"/>
    <x v="0"/>
    <x v="0"/>
    <x v="0"/>
  </r>
  <r>
    <x v="6"/>
    <x v="41"/>
    <x v="1"/>
    <x v="6"/>
    <n v="0"/>
    <x v="0"/>
    <x v="0"/>
    <x v="0"/>
  </r>
  <r>
    <x v="6"/>
    <x v="36"/>
    <x v="0"/>
    <x v="6"/>
    <n v="0"/>
    <x v="0"/>
    <x v="0"/>
    <x v="0"/>
  </r>
  <r>
    <x v="6"/>
    <x v="36"/>
    <x v="1"/>
    <x v="6"/>
    <n v="0"/>
    <x v="0"/>
    <x v="0"/>
    <x v="0"/>
  </r>
  <r>
    <x v="6"/>
    <x v="37"/>
    <x v="0"/>
    <x v="6"/>
    <n v="0"/>
    <x v="0"/>
    <x v="0"/>
    <x v="0"/>
  </r>
  <r>
    <x v="6"/>
    <x v="37"/>
    <x v="1"/>
    <x v="6"/>
    <n v="0"/>
    <x v="0"/>
    <x v="0"/>
    <x v="0"/>
  </r>
  <r>
    <x v="6"/>
    <x v="38"/>
    <x v="0"/>
    <x v="6"/>
    <n v="0"/>
    <x v="0"/>
    <x v="0"/>
    <x v="0"/>
  </r>
  <r>
    <x v="6"/>
    <x v="38"/>
    <x v="1"/>
    <x v="6"/>
    <n v="0"/>
    <x v="0"/>
    <x v="0"/>
    <x v="0"/>
  </r>
  <r>
    <x v="6"/>
    <x v="39"/>
    <x v="0"/>
    <x v="6"/>
    <n v="0"/>
    <x v="0"/>
    <x v="0"/>
    <x v="0"/>
  </r>
  <r>
    <x v="6"/>
    <x v="39"/>
    <x v="1"/>
    <x v="6"/>
    <n v="0"/>
    <x v="0"/>
    <x v="0"/>
    <x v="0"/>
  </r>
  <r>
    <x v="6"/>
    <x v="40"/>
    <x v="0"/>
    <x v="6"/>
    <n v="0"/>
    <x v="0"/>
    <x v="0"/>
    <x v="0"/>
  </r>
  <r>
    <x v="6"/>
    <x v="40"/>
    <x v="1"/>
    <x v="6"/>
    <n v="0"/>
    <x v="0"/>
    <x v="0"/>
    <x v="0"/>
  </r>
  <r>
    <x v="6"/>
    <x v="41"/>
    <x v="0"/>
    <x v="6"/>
    <n v="0"/>
    <x v="0"/>
    <x v="0"/>
    <x v="0"/>
  </r>
  <r>
    <x v="6"/>
    <x v="41"/>
    <x v="1"/>
    <x v="6"/>
    <n v="0"/>
    <x v="0"/>
    <x v="0"/>
    <x v="0"/>
  </r>
  <r>
    <x v="6"/>
    <x v="36"/>
    <x v="0"/>
    <x v="6"/>
    <n v="0"/>
    <x v="0"/>
    <x v="0"/>
    <x v="0"/>
  </r>
  <r>
    <x v="6"/>
    <x v="36"/>
    <x v="1"/>
    <x v="6"/>
    <n v="0"/>
    <x v="0"/>
    <x v="0"/>
    <x v="0"/>
  </r>
  <r>
    <x v="6"/>
    <x v="37"/>
    <x v="0"/>
    <x v="6"/>
    <n v="0"/>
    <x v="0"/>
    <x v="0"/>
    <x v="0"/>
  </r>
  <r>
    <x v="6"/>
    <x v="37"/>
    <x v="1"/>
    <x v="6"/>
    <n v="0"/>
    <x v="0"/>
    <x v="0"/>
    <x v="0"/>
  </r>
  <r>
    <x v="6"/>
    <x v="38"/>
    <x v="0"/>
    <x v="6"/>
    <n v="0"/>
    <x v="0"/>
    <x v="0"/>
    <x v="0"/>
  </r>
  <r>
    <x v="6"/>
    <x v="38"/>
    <x v="1"/>
    <x v="6"/>
    <n v="0"/>
    <x v="0"/>
    <x v="0"/>
    <x v="0"/>
  </r>
  <r>
    <x v="6"/>
    <x v="39"/>
    <x v="0"/>
    <x v="6"/>
    <n v="0"/>
    <x v="0"/>
    <x v="0"/>
    <x v="0"/>
  </r>
  <r>
    <x v="6"/>
    <x v="39"/>
    <x v="1"/>
    <x v="6"/>
    <n v="0"/>
    <x v="0"/>
    <x v="0"/>
    <x v="0"/>
  </r>
  <r>
    <x v="6"/>
    <x v="40"/>
    <x v="0"/>
    <x v="6"/>
    <n v="0"/>
    <x v="0"/>
    <x v="0"/>
    <x v="0"/>
  </r>
  <r>
    <x v="6"/>
    <x v="40"/>
    <x v="1"/>
    <x v="6"/>
    <n v="0"/>
    <x v="0"/>
    <x v="0"/>
    <x v="0"/>
  </r>
  <r>
    <x v="6"/>
    <x v="41"/>
    <x v="0"/>
    <x v="6"/>
    <n v="0"/>
    <x v="0"/>
    <x v="0"/>
    <x v="0"/>
  </r>
  <r>
    <x v="6"/>
    <x v="41"/>
    <x v="1"/>
    <x v="6"/>
    <n v="0"/>
    <x v="0"/>
    <x v="0"/>
    <x v="0"/>
  </r>
  <r>
    <x v="7"/>
    <x v="42"/>
    <x v="0"/>
    <x v="0"/>
    <n v="0"/>
    <x v="0"/>
    <x v="0"/>
    <x v="0"/>
  </r>
  <r>
    <x v="7"/>
    <x v="42"/>
    <x v="1"/>
    <x v="0"/>
    <n v="0"/>
    <x v="1"/>
    <x v="16"/>
    <x v="1"/>
  </r>
  <r>
    <x v="7"/>
    <x v="43"/>
    <x v="0"/>
    <x v="0"/>
    <n v="0"/>
    <x v="0"/>
    <x v="0"/>
    <x v="0"/>
  </r>
  <r>
    <x v="7"/>
    <x v="43"/>
    <x v="1"/>
    <x v="0"/>
    <n v="0"/>
    <x v="1"/>
    <x v="6"/>
    <x v="1"/>
  </r>
  <r>
    <x v="7"/>
    <x v="44"/>
    <x v="0"/>
    <x v="0"/>
    <n v="0"/>
    <x v="0"/>
    <x v="0"/>
    <x v="0"/>
  </r>
  <r>
    <x v="7"/>
    <x v="44"/>
    <x v="1"/>
    <x v="0"/>
    <n v="0"/>
    <x v="1"/>
    <x v="22"/>
    <x v="1"/>
  </r>
  <r>
    <x v="7"/>
    <x v="45"/>
    <x v="0"/>
    <x v="0"/>
    <n v="0"/>
    <x v="0"/>
    <x v="0"/>
    <x v="0"/>
  </r>
  <r>
    <x v="7"/>
    <x v="45"/>
    <x v="1"/>
    <x v="0"/>
    <n v="0"/>
    <x v="1"/>
    <x v="16"/>
    <x v="1"/>
  </r>
  <r>
    <x v="7"/>
    <x v="46"/>
    <x v="0"/>
    <x v="0"/>
    <n v="0"/>
    <x v="0"/>
    <x v="0"/>
    <x v="0"/>
  </r>
  <r>
    <x v="7"/>
    <x v="46"/>
    <x v="1"/>
    <x v="0"/>
    <n v="0"/>
    <x v="1"/>
    <x v="16"/>
    <x v="1"/>
  </r>
  <r>
    <x v="7"/>
    <x v="47"/>
    <x v="0"/>
    <x v="0"/>
    <n v="0"/>
    <x v="0"/>
    <x v="0"/>
    <x v="0"/>
  </r>
  <r>
    <x v="7"/>
    <x v="47"/>
    <x v="1"/>
    <x v="0"/>
    <n v="0"/>
    <x v="0"/>
    <x v="0"/>
    <x v="0"/>
  </r>
  <r>
    <x v="7"/>
    <x v="42"/>
    <x v="0"/>
    <x v="1"/>
    <n v="0"/>
    <x v="0"/>
    <x v="0"/>
    <x v="0"/>
  </r>
  <r>
    <x v="7"/>
    <x v="42"/>
    <x v="1"/>
    <x v="1"/>
    <n v="0"/>
    <x v="1"/>
    <x v="16"/>
    <x v="1"/>
  </r>
  <r>
    <x v="7"/>
    <x v="43"/>
    <x v="0"/>
    <x v="1"/>
    <n v="0"/>
    <x v="0"/>
    <x v="0"/>
    <x v="0"/>
  </r>
  <r>
    <x v="7"/>
    <x v="43"/>
    <x v="1"/>
    <x v="1"/>
    <n v="0"/>
    <x v="1"/>
    <x v="6"/>
    <x v="1"/>
  </r>
  <r>
    <x v="7"/>
    <x v="44"/>
    <x v="0"/>
    <x v="1"/>
    <n v="0"/>
    <x v="0"/>
    <x v="0"/>
    <x v="0"/>
  </r>
  <r>
    <x v="7"/>
    <x v="44"/>
    <x v="1"/>
    <x v="1"/>
    <n v="0"/>
    <x v="1"/>
    <x v="22"/>
    <x v="1"/>
  </r>
  <r>
    <x v="7"/>
    <x v="45"/>
    <x v="0"/>
    <x v="1"/>
    <n v="0"/>
    <x v="0"/>
    <x v="0"/>
    <x v="0"/>
  </r>
  <r>
    <x v="7"/>
    <x v="45"/>
    <x v="1"/>
    <x v="1"/>
    <n v="0"/>
    <x v="1"/>
    <x v="16"/>
    <x v="1"/>
  </r>
  <r>
    <x v="7"/>
    <x v="46"/>
    <x v="0"/>
    <x v="1"/>
    <n v="0"/>
    <x v="0"/>
    <x v="0"/>
    <x v="0"/>
  </r>
  <r>
    <x v="7"/>
    <x v="46"/>
    <x v="1"/>
    <x v="1"/>
    <n v="0"/>
    <x v="1"/>
    <x v="16"/>
    <x v="1"/>
  </r>
  <r>
    <x v="7"/>
    <x v="47"/>
    <x v="0"/>
    <x v="1"/>
    <n v="0"/>
    <x v="0"/>
    <x v="0"/>
    <x v="0"/>
  </r>
  <r>
    <x v="7"/>
    <x v="47"/>
    <x v="1"/>
    <x v="1"/>
    <n v="0"/>
    <x v="0"/>
    <x v="0"/>
    <x v="0"/>
  </r>
  <r>
    <x v="7"/>
    <x v="42"/>
    <x v="0"/>
    <x v="2"/>
    <n v="0"/>
    <x v="0"/>
    <x v="0"/>
    <x v="0"/>
  </r>
  <r>
    <x v="7"/>
    <x v="42"/>
    <x v="1"/>
    <x v="2"/>
    <n v="0"/>
    <x v="2"/>
    <x v="10"/>
    <x v="0"/>
  </r>
  <r>
    <x v="7"/>
    <x v="43"/>
    <x v="0"/>
    <x v="2"/>
    <n v="0"/>
    <x v="0"/>
    <x v="0"/>
    <x v="0"/>
  </r>
  <r>
    <x v="7"/>
    <x v="43"/>
    <x v="1"/>
    <x v="2"/>
    <n v="0"/>
    <x v="2"/>
    <x v="10"/>
    <x v="0"/>
  </r>
  <r>
    <x v="7"/>
    <x v="44"/>
    <x v="0"/>
    <x v="2"/>
    <n v="0"/>
    <x v="0"/>
    <x v="0"/>
    <x v="0"/>
  </r>
  <r>
    <x v="7"/>
    <x v="44"/>
    <x v="1"/>
    <x v="2"/>
    <n v="0"/>
    <x v="2"/>
    <x v="10"/>
    <x v="0"/>
  </r>
  <r>
    <x v="7"/>
    <x v="45"/>
    <x v="0"/>
    <x v="2"/>
    <n v="0"/>
    <x v="0"/>
    <x v="0"/>
    <x v="0"/>
  </r>
  <r>
    <x v="7"/>
    <x v="45"/>
    <x v="1"/>
    <x v="2"/>
    <n v="0"/>
    <x v="2"/>
    <x v="10"/>
    <x v="0"/>
  </r>
  <r>
    <x v="7"/>
    <x v="46"/>
    <x v="0"/>
    <x v="2"/>
    <n v="0"/>
    <x v="0"/>
    <x v="0"/>
    <x v="0"/>
  </r>
  <r>
    <x v="7"/>
    <x v="46"/>
    <x v="1"/>
    <x v="2"/>
    <n v="0"/>
    <x v="2"/>
    <x v="10"/>
    <x v="0"/>
  </r>
  <r>
    <x v="7"/>
    <x v="47"/>
    <x v="0"/>
    <x v="2"/>
    <n v="0"/>
    <x v="0"/>
    <x v="0"/>
    <x v="0"/>
  </r>
  <r>
    <x v="7"/>
    <x v="47"/>
    <x v="1"/>
    <x v="2"/>
    <n v="0"/>
    <x v="0"/>
    <x v="0"/>
    <x v="0"/>
  </r>
  <r>
    <x v="7"/>
    <x v="42"/>
    <x v="0"/>
    <x v="8"/>
    <n v="0"/>
    <x v="0"/>
    <x v="0"/>
    <x v="0"/>
  </r>
  <r>
    <x v="7"/>
    <x v="42"/>
    <x v="1"/>
    <x v="8"/>
    <n v="0"/>
    <x v="7"/>
    <x v="23"/>
    <x v="0"/>
  </r>
  <r>
    <x v="7"/>
    <x v="43"/>
    <x v="0"/>
    <x v="8"/>
    <n v="0"/>
    <x v="0"/>
    <x v="0"/>
    <x v="0"/>
  </r>
  <r>
    <x v="7"/>
    <x v="43"/>
    <x v="1"/>
    <x v="8"/>
    <n v="0"/>
    <x v="7"/>
    <x v="23"/>
    <x v="0"/>
  </r>
  <r>
    <x v="7"/>
    <x v="44"/>
    <x v="0"/>
    <x v="8"/>
    <n v="0"/>
    <x v="0"/>
    <x v="0"/>
    <x v="0"/>
  </r>
  <r>
    <x v="7"/>
    <x v="44"/>
    <x v="1"/>
    <x v="8"/>
    <n v="0"/>
    <x v="7"/>
    <x v="23"/>
    <x v="0"/>
  </r>
  <r>
    <x v="7"/>
    <x v="45"/>
    <x v="0"/>
    <x v="8"/>
    <n v="0"/>
    <x v="0"/>
    <x v="0"/>
    <x v="0"/>
  </r>
  <r>
    <x v="7"/>
    <x v="45"/>
    <x v="1"/>
    <x v="8"/>
    <n v="0"/>
    <x v="7"/>
    <x v="23"/>
    <x v="0"/>
  </r>
  <r>
    <x v="7"/>
    <x v="46"/>
    <x v="0"/>
    <x v="8"/>
    <n v="0"/>
    <x v="0"/>
    <x v="0"/>
    <x v="0"/>
  </r>
  <r>
    <x v="7"/>
    <x v="46"/>
    <x v="1"/>
    <x v="8"/>
    <n v="0"/>
    <x v="7"/>
    <x v="23"/>
    <x v="0"/>
  </r>
  <r>
    <x v="7"/>
    <x v="47"/>
    <x v="0"/>
    <x v="8"/>
    <n v="0"/>
    <x v="0"/>
    <x v="0"/>
    <x v="0"/>
  </r>
  <r>
    <x v="7"/>
    <x v="47"/>
    <x v="1"/>
    <x v="8"/>
    <n v="0"/>
    <x v="0"/>
    <x v="0"/>
    <x v="0"/>
  </r>
  <r>
    <x v="7"/>
    <x v="42"/>
    <x v="0"/>
    <x v="7"/>
    <n v="0"/>
    <x v="0"/>
    <x v="0"/>
    <x v="0"/>
  </r>
  <r>
    <x v="7"/>
    <x v="42"/>
    <x v="1"/>
    <x v="7"/>
    <n v="0"/>
    <x v="6"/>
    <x v="20"/>
    <x v="0"/>
  </r>
  <r>
    <x v="7"/>
    <x v="43"/>
    <x v="0"/>
    <x v="7"/>
    <n v="0"/>
    <x v="0"/>
    <x v="0"/>
    <x v="0"/>
  </r>
  <r>
    <x v="7"/>
    <x v="43"/>
    <x v="1"/>
    <x v="7"/>
    <n v="0"/>
    <x v="0"/>
    <x v="21"/>
    <x v="0"/>
  </r>
  <r>
    <x v="7"/>
    <x v="44"/>
    <x v="0"/>
    <x v="7"/>
    <n v="0"/>
    <x v="0"/>
    <x v="0"/>
    <x v="0"/>
  </r>
  <r>
    <x v="7"/>
    <x v="44"/>
    <x v="1"/>
    <x v="7"/>
    <n v="0"/>
    <x v="6"/>
    <x v="20"/>
    <x v="0"/>
  </r>
  <r>
    <x v="7"/>
    <x v="45"/>
    <x v="0"/>
    <x v="7"/>
    <n v="0"/>
    <x v="0"/>
    <x v="0"/>
    <x v="0"/>
  </r>
  <r>
    <x v="7"/>
    <x v="45"/>
    <x v="1"/>
    <x v="7"/>
    <n v="0"/>
    <x v="6"/>
    <x v="20"/>
    <x v="0"/>
  </r>
  <r>
    <x v="7"/>
    <x v="46"/>
    <x v="0"/>
    <x v="7"/>
    <n v="0"/>
    <x v="0"/>
    <x v="0"/>
    <x v="0"/>
  </r>
  <r>
    <x v="7"/>
    <x v="46"/>
    <x v="1"/>
    <x v="7"/>
    <n v="0"/>
    <x v="6"/>
    <x v="20"/>
    <x v="0"/>
  </r>
  <r>
    <x v="7"/>
    <x v="47"/>
    <x v="0"/>
    <x v="7"/>
    <n v="0"/>
    <x v="0"/>
    <x v="0"/>
    <x v="0"/>
  </r>
  <r>
    <x v="7"/>
    <x v="47"/>
    <x v="1"/>
    <x v="7"/>
    <n v="0"/>
    <x v="0"/>
    <x v="0"/>
    <x v="0"/>
  </r>
  <r>
    <x v="7"/>
    <x v="42"/>
    <x v="0"/>
    <x v="3"/>
    <n v="0"/>
    <x v="0"/>
    <x v="0"/>
    <x v="0"/>
  </r>
  <r>
    <x v="7"/>
    <x v="42"/>
    <x v="1"/>
    <x v="3"/>
    <n v="0"/>
    <x v="6"/>
    <x v="20"/>
    <x v="0"/>
  </r>
  <r>
    <x v="7"/>
    <x v="43"/>
    <x v="0"/>
    <x v="3"/>
    <n v="0"/>
    <x v="0"/>
    <x v="0"/>
    <x v="0"/>
  </r>
  <r>
    <x v="7"/>
    <x v="43"/>
    <x v="1"/>
    <x v="3"/>
    <n v="0"/>
    <x v="0"/>
    <x v="11"/>
    <x v="0"/>
  </r>
  <r>
    <x v="7"/>
    <x v="44"/>
    <x v="0"/>
    <x v="3"/>
    <n v="0"/>
    <x v="0"/>
    <x v="0"/>
    <x v="0"/>
  </r>
  <r>
    <x v="7"/>
    <x v="44"/>
    <x v="1"/>
    <x v="3"/>
    <n v="0"/>
    <x v="0"/>
    <x v="11"/>
    <x v="0"/>
  </r>
  <r>
    <x v="7"/>
    <x v="45"/>
    <x v="0"/>
    <x v="3"/>
    <n v="0"/>
    <x v="0"/>
    <x v="0"/>
    <x v="0"/>
  </r>
  <r>
    <x v="7"/>
    <x v="45"/>
    <x v="1"/>
    <x v="3"/>
    <n v="0"/>
    <x v="0"/>
    <x v="11"/>
    <x v="0"/>
  </r>
  <r>
    <x v="7"/>
    <x v="46"/>
    <x v="0"/>
    <x v="3"/>
    <n v="0"/>
    <x v="0"/>
    <x v="0"/>
    <x v="0"/>
  </r>
  <r>
    <x v="7"/>
    <x v="46"/>
    <x v="1"/>
    <x v="3"/>
    <n v="0"/>
    <x v="0"/>
    <x v="11"/>
    <x v="0"/>
  </r>
  <r>
    <x v="7"/>
    <x v="47"/>
    <x v="0"/>
    <x v="3"/>
    <n v="0"/>
    <x v="0"/>
    <x v="0"/>
    <x v="0"/>
  </r>
  <r>
    <x v="7"/>
    <x v="47"/>
    <x v="1"/>
    <x v="3"/>
    <n v="0"/>
    <x v="0"/>
    <x v="0"/>
    <x v="0"/>
  </r>
  <r>
    <x v="7"/>
    <x v="42"/>
    <x v="0"/>
    <x v="9"/>
    <n v="0"/>
    <x v="0"/>
    <x v="0"/>
    <x v="0"/>
  </r>
  <r>
    <x v="7"/>
    <x v="42"/>
    <x v="1"/>
    <x v="9"/>
    <n v="0"/>
    <x v="2"/>
    <x v="10"/>
    <x v="0"/>
  </r>
  <r>
    <x v="7"/>
    <x v="43"/>
    <x v="0"/>
    <x v="9"/>
    <n v="0"/>
    <x v="0"/>
    <x v="0"/>
    <x v="0"/>
  </r>
  <r>
    <x v="7"/>
    <x v="43"/>
    <x v="1"/>
    <x v="9"/>
    <n v="0"/>
    <x v="2"/>
    <x v="10"/>
    <x v="0"/>
  </r>
  <r>
    <x v="7"/>
    <x v="44"/>
    <x v="0"/>
    <x v="9"/>
    <n v="0"/>
    <x v="0"/>
    <x v="0"/>
    <x v="0"/>
  </r>
  <r>
    <x v="7"/>
    <x v="44"/>
    <x v="1"/>
    <x v="9"/>
    <n v="0"/>
    <x v="2"/>
    <x v="10"/>
    <x v="0"/>
  </r>
  <r>
    <x v="7"/>
    <x v="45"/>
    <x v="0"/>
    <x v="9"/>
    <n v="0"/>
    <x v="0"/>
    <x v="0"/>
    <x v="0"/>
  </r>
  <r>
    <x v="7"/>
    <x v="45"/>
    <x v="1"/>
    <x v="9"/>
    <n v="0"/>
    <x v="2"/>
    <x v="10"/>
    <x v="0"/>
  </r>
  <r>
    <x v="7"/>
    <x v="46"/>
    <x v="0"/>
    <x v="9"/>
    <n v="0"/>
    <x v="0"/>
    <x v="0"/>
    <x v="0"/>
  </r>
  <r>
    <x v="7"/>
    <x v="46"/>
    <x v="1"/>
    <x v="9"/>
    <n v="0"/>
    <x v="2"/>
    <x v="10"/>
    <x v="0"/>
  </r>
  <r>
    <x v="7"/>
    <x v="47"/>
    <x v="0"/>
    <x v="9"/>
    <n v="0"/>
    <x v="0"/>
    <x v="0"/>
    <x v="0"/>
  </r>
  <r>
    <x v="7"/>
    <x v="47"/>
    <x v="1"/>
    <x v="9"/>
    <n v="0"/>
    <x v="0"/>
    <x v="0"/>
    <x v="0"/>
  </r>
  <r>
    <x v="7"/>
    <x v="42"/>
    <x v="0"/>
    <x v="4"/>
    <n v="0"/>
    <x v="0"/>
    <x v="0"/>
    <x v="0"/>
  </r>
  <r>
    <x v="7"/>
    <x v="42"/>
    <x v="1"/>
    <x v="4"/>
    <n v="0"/>
    <x v="0"/>
    <x v="0"/>
    <x v="0"/>
  </r>
  <r>
    <x v="7"/>
    <x v="43"/>
    <x v="0"/>
    <x v="4"/>
    <n v="0"/>
    <x v="0"/>
    <x v="0"/>
    <x v="0"/>
  </r>
  <r>
    <x v="7"/>
    <x v="43"/>
    <x v="1"/>
    <x v="4"/>
    <n v="0"/>
    <x v="0"/>
    <x v="21"/>
    <x v="0"/>
  </r>
  <r>
    <x v="7"/>
    <x v="44"/>
    <x v="0"/>
    <x v="4"/>
    <n v="0"/>
    <x v="0"/>
    <x v="0"/>
    <x v="0"/>
  </r>
  <r>
    <x v="7"/>
    <x v="44"/>
    <x v="1"/>
    <x v="4"/>
    <n v="0"/>
    <x v="6"/>
    <x v="20"/>
    <x v="0"/>
  </r>
  <r>
    <x v="7"/>
    <x v="45"/>
    <x v="0"/>
    <x v="4"/>
    <n v="0"/>
    <x v="0"/>
    <x v="0"/>
    <x v="0"/>
  </r>
  <r>
    <x v="7"/>
    <x v="45"/>
    <x v="1"/>
    <x v="4"/>
    <n v="0"/>
    <x v="6"/>
    <x v="20"/>
    <x v="0"/>
  </r>
  <r>
    <x v="7"/>
    <x v="46"/>
    <x v="0"/>
    <x v="4"/>
    <n v="0"/>
    <x v="0"/>
    <x v="0"/>
    <x v="0"/>
  </r>
  <r>
    <x v="7"/>
    <x v="46"/>
    <x v="1"/>
    <x v="4"/>
    <n v="0"/>
    <x v="6"/>
    <x v="20"/>
    <x v="0"/>
  </r>
  <r>
    <x v="7"/>
    <x v="47"/>
    <x v="0"/>
    <x v="4"/>
    <n v="0"/>
    <x v="0"/>
    <x v="0"/>
    <x v="0"/>
  </r>
  <r>
    <x v="7"/>
    <x v="47"/>
    <x v="1"/>
    <x v="4"/>
    <n v="0"/>
    <x v="0"/>
    <x v="0"/>
    <x v="0"/>
  </r>
  <r>
    <x v="7"/>
    <x v="42"/>
    <x v="0"/>
    <x v="11"/>
    <n v="0"/>
    <x v="0"/>
    <x v="0"/>
    <x v="0"/>
  </r>
  <r>
    <x v="7"/>
    <x v="42"/>
    <x v="1"/>
    <x v="11"/>
    <n v="0"/>
    <x v="1"/>
    <x v="16"/>
    <x v="1"/>
  </r>
  <r>
    <x v="7"/>
    <x v="43"/>
    <x v="0"/>
    <x v="11"/>
    <n v="0"/>
    <x v="0"/>
    <x v="0"/>
    <x v="0"/>
  </r>
  <r>
    <x v="7"/>
    <x v="43"/>
    <x v="1"/>
    <x v="11"/>
    <n v="0"/>
    <x v="0"/>
    <x v="0"/>
    <x v="0"/>
  </r>
  <r>
    <x v="7"/>
    <x v="44"/>
    <x v="0"/>
    <x v="11"/>
    <n v="0"/>
    <x v="0"/>
    <x v="0"/>
    <x v="0"/>
  </r>
  <r>
    <x v="7"/>
    <x v="44"/>
    <x v="1"/>
    <x v="6"/>
    <n v="0"/>
    <x v="1"/>
    <x v="22"/>
    <x v="1"/>
  </r>
  <r>
    <x v="7"/>
    <x v="45"/>
    <x v="0"/>
    <x v="11"/>
    <n v="0"/>
    <x v="0"/>
    <x v="0"/>
    <x v="0"/>
  </r>
  <r>
    <x v="7"/>
    <x v="45"/>
    <x v="1"/>
    <x v="11"/>
    <n v="0"/>
    <x v="2"/>
    <x v="10"/>
    <x v="0"/>
  </r>
  <r>
    <x v="7"/>
    <x v="46"/>
    <x v="0"/>
    <x v="11"/>
    <n v="0"/>
    <x v="0"/>
    <x v="0"/>
    <x v="0"/>
  </r>
  <r>
    <x v="7"/>
    <x v="46"/>
    <x v="1"/>
    <x v="11"/>
    <n v="0"/>
    <x v="0"/>
    <x v="0"/>
    <x v="0"/>
  </r>
  <r>
    <x v="7"/>
    <x v="47"/>
    <x v="0"/>
    <x v="11"/>
    <n v="0"/>
    <x v="0"/>
    <x v="0"/>
    <x v="0"/>
  </r>
  <r>
    <x v="7"/>
    <x v="47"/>
    <x v="1"/>
    <x v="11"/>
    <n v="0"/>
    <x v="0"/>
    <x v="0"/>
    <x v="0"/>
  </r>
  <r>
    <x v="7"/>
    <x v="42"/>
    <x v="0"/>
    <x v="12"/>
    <n v="0"/>
    <x v="0"/>
    <x v="0"/>
    <x v="0"/>
  </r>
  <r>
    <x v="7"/>
    <x v="42"/>
    <x v="1"/>
    <x v="12"/>
    <n v="0"/>
    <x v="0"/>
    <x v="0"/>
    <x v="0"/>
  </r>
  <r>
    <x v="7"/>
    <x v="43"/>
    <x v="0"/>
    <x v="12"/>
    <n v="0"/>
    <x v="0"/>
    <x v="0"/>
    <x v="0"/>
  </r>
  <r>
    <x v="7"/>
    <x v="43"/>
    <x v="1"/>
    <x v="12"/>
    <n v="0"/>
    <x v="0"/>
    <x v="0"/>
    <x v="0"/>
  </r>
  <r>
    <x v="7"/>
    <x v="44"/>
    <x v="0"/>
    <x v="12"/>
    <n v="0"/>
    <x v="0"/>
    <x v="0"/>
    <x v="0"/>
  </r>
  <r>
    <x v="7"/>
    <x v="44"/>
    <x v="1"/>
    <x v="12"/>
    <n v="0"/>
    <x v="0"/>
    <x v="0"/>
    <x v="0"/>
  </r>
  <r>
    <x v="7"/>
    <x v="45"/>
    <x v="0"/>
    <x v="12"/>
    <n v="0"/>
    <x v="0"/>
    <x v="0"/>
    <x v="0"/>
  </r>
  <r>
    <x v="7"/>
    <x v="45"/>
    <x v="1"/>
    <x v="12"/>
    <n v="0"/>
    <x v="0"/>
    <x v="0"/>
    <x v="0"/>
  </r>
  <r>
    <x v="7"/>
    <x v="46"/>
    <x v="0"/>
    <x v="12"/>
    <n v="0"/>
    <x v="0"/>
    <x v="0"/>
    <x v="0"/>
  </r>
  <r>
    <x v="7"/>
    <x v="46"/>
    <x v="1"/>
    <x v="12"/>
    <n v="0"/>
    <x v="0"/>
    <x v="0"/>
    <x v="0"/>
  </r>
  <r>
    <x v="7"/>
    <x v="47"/>
    <x v="0"/>
    <x v="12"/>
    <n v="0"/>
    <x v="0"/>
    <x v="0"/>
    <x v="0"/>
  </r>
  <r>
    <x v="7"/>
    <x v="47"/>
    <x v="1"/>
    <x v="12"/>
    <n v="0"/>
    <x v="0"/>
    <x v="0"/>
    <x v="0"/>
  </r>
  <r>
    <x v="7"/>
    <x v="42"/>
    <x v="0"/>
    <x v="6"/>
    <n v="0"/>
    <x v="0"/>
    <x v="0"/>
    <x v="0"/>
  </r>
  <r>
    <x v="7"/>
    <x v="42"/>
    <x v="1"/>
    <x v="6"/>
    <n v="0"/>
    <x v="0"/>
    <x v="0"/>
    <x v="0"/>
  </r>
  <r>
    <x v="7"/>
    <x v="43"/>
    <x v="0"/>
    <x v="6"/>
    <n v="0"/>
    <x v="0"/>
    <x v="0"/>
    <x v="0"/>
  </r>
  <r>
    <x v="7"/>
    <x v="43"/>
    <x v="1"/>
    <x v="6"/>
    <n v="0"/>
    <x v="0"/>
    <x v="0"/>
    <x v="0"/>
  </r>
  <r>
    <x v="7"/>
    <x v="44"/>
    <x v="0"/>
    <x v="6"/>
    <n v="0"/>
    <x v="0"/>
    <x v="0"/>
    <x v="0"/>
  </r>
  <r>
    <x v="7"/>
    <x v="44"/>
    <x v="1"/>
    <x v="6"/>
    <n v="0"/>
    <x v="0"/>
    <x v="0"/>
    <x v="0"/>
  </r>
  <r>
    <x v="7"/>
    <x v="45"/>
    <x v="0"/>
    <x v="6"/>
    <n v="0"/>
    <x v="0"/>
    <x v="0"/>
    <x v="0"/>
  </r>
  <r>
    <x v="7"/>
    <x v="45"/>
    <x v="1"/>
    <x v="6"/>
    <n v="0"/>
    <x v="0"/>
    <x v="0"/>
    <x v="0"/>
  </r>
  <r>
    <x v="7"/>
    <x v="46"/>
    <x v="0"/>
    <x v="6"/>
    <n v="0"/>
    <x v="0"/>
    <x v="0"/>
    <x v="0"/>
  </r>
  <r>
    <x v="7"/>
    <x v="46"/>
    <x v="1"/>
    <x v="6"/>
    <n v="0"/>
    <x v="0"/>
    <x v="0"/>
    <x v="0"/>
  </r>
  <r>
    <x v="7"/>
    <x v="47"/>
    <x v="0"/>
    <x v="6"/>
    <n v="0"/>
    <x v="0"/>
    <x v="0"/>
    <x v="0"/>
  </r>
  <r>
    <x v="7"/>
    <x v="47"/>
    <x v="1"/>
    <x v="6"/>
    <n v="0"/>
    <x v="0"/>
    <x v="0"/>
    <x v="0"/>
  </r>
  <r>
    <x v="8"/>
    <x v="48"/>
    <x v="0"/>
    <x v="0"/>
    <n v="0"/>
    <x v="0"/>
    <x v="0"/>
    <x v="0"/>
  </r>
  <r>
    <x v="8"/>
    <x v="48"/>
    <x v="1"/>
    <x v="0"/>
    <n v="0"/>
    <x v="1"/>
    <x v="16"/>
    <x v="1"/>
  </r>
  <r>
    <x v="8"/>
    <x v="49"/>
    <x v="0"/>
    <x v="0"/>
    <n v="0"/>
    <x v="0"/>
    <x v="0"/>
    <x v="0"/>
  </r>
  <r>
    <x v="8"/>
    <x v="49"/>
    <x v="1"/>
    <x v="0"/>
    <n v="0"/>
    <x v="1"/>
    <x v="24"/>
    <x v="1"/>
  </r>
  <r>
    <x v="8"/>
    <x v="50"/>
    <x v="0"/>
    <x v="0"/>
    <n v="0"/>
    <x v="0"/>
    <x v="0"/>
    <x v="0"/>
  </r>
  <r>
    <x v="8"/>
    <x v="50"/>
    <x v="1"/>
    <x v="0"/>
    <n v="0"/>
    <x v="8"/>
    <x v="0"/>
    <x v="0"/>
  </r>
  <r>
    <x v="8"/>
    <x v="51"/>
    <x v="0"/>
    <x v="0"/>
    <n v="0"/>
    <x v="9"/>
    <x v="0"/>
    <x v="0"/>
  </r>
  <r>
    <x v="8"/>
    <x v="51"/>
    <x v="1"/>
    <x v="0"/>
    <n v="0"/>
    <x v="1"/>
    <x v="22"/>
    <x v="1"/>
  </r>
  <r>
    <x v="8"/>
    <x v="52"/>
    <x v="0"/>
    <x v="0"/>
    <n v="0"/>
    <x v="0"/>
    <x v="0"/>
    <x v="0"/>
  </r>
  <r>
    <x v="8"/>
    <x v="52"/>
    <x v="1"/>
    <x v="0"/>
    <n v="0"/>
    <x v="1"/>
    <x v="22"/>
    <x v="1"/>
  </r>
  <r>
    <x v="8"/>
    <x v="53"/>
    <x v="0"/>
    <x v="0"/>
    <n v="0"/>
    <x v="0"/>
    <x v="0"/>
    <x v="0"/>
  </r>
  <r>
    <x v="8"/>
    <x v="53"/>
    <x v="1"/>
    <x v="0"/>
    <n v="0"/>
    <x v="0"/>
    <x v="0"/>
    <x v="0"/>
  </r>
  <r>
    <x v="8"/>
    <x v="48"/>
    <x v="0"/>
    <x v="1"/>
    <n v="0"/>
    <x v="0"/>
    <x v="0"/>
    <x v="0"/>
  </r>
  <r>
    <x v="8"/>
    <x v="48"/>
    <x v="1"/>
    <x v="1"/>
    <n v="0"/>
    <x v="0"/>
    <x v="0"/>
    <x v="0"/>
  </r>
  <r>
    <x v="8"/>
    <x v="49"/>
    <x v="0"/>
    <x v="1"/>
    <n v="0"/>
    <x v="10"/>
    <x v="5"/>
    <x v="9"/>
  </r>
  <r>
    <x v="8"/>
    <x v="49"/>
    <x v="1"/>
    <x v="1"/>
    <n v="0"/>
    <x v="0"/>
    <x v="0"/>
    <x v="0"/>
  </r>
  <r>
    <x v="8"/>
    <x v="50"/>
    <x v="0"/>
    <x v="1"/>
    <n v="0"/>
    <x v="10"/>
    <x v="5"/>
    <x v="9"/>
  </r>
  <r>
    <x v="8"/>
    <x v="50"/>
    <x v="1"/>
    <x v="1"/>
    <n v="0"/>
    <x v="8"/>
    <x v="0"/>
    <x v="0"/>
  </r>
  <r>
    <x v="8"/>
    <x v="51"/>
    <x v="0"/>
    <x v="1"/>
    <n v="0"/>
    <x v="9"/>
    <x v="0"/>
    <x v="0"/>
  </r>
  <r>
    <x v="8"/>
    <x v="51"/>
    <x v="1"/>
    <x v="1"/>
    <n v="0"/>
    <x v="1"/>
    <x v="22"/>
    <x v="1"/>
  </r>
  <r>
    <x v="8"/>
    <x v="52"/>
    <x v="0"/>
    <x v="1"/>
    <n v="0"/>
    <x v="0"/>
    <x v="0"/>
    <x v="0"/>
  </r>
  <r>
    <x v="8"/>
    <x v="52"/>
    <x v="1"/>
    <x v="1"/>
    <n v="0"/>
    <x v="1"/>
    <x v="22"/>
    <x v="1"/>
  </r>
  <r>
    <x v="8"/>
    <x v="53"/>
    <x v="0"/>
    <x v="1"/>
    <n v="0"/>
    <x v="0"/>
    <x v="0"/>
    <x v="0"/>
  </r>
  <r>
    <x v="8"/>
    <x v="53"/>
    <x v="1"/>
    <x v="1"/>
    <n v="0"/>
    <x v="0"/>
    <x v="0"/>
    <x v="0"/>
  </r>
  <r>
    <x v="8"/>
    <x v="48"/>
    <x v="0"/>
    <x v="2"/>
    <n v="0"/>
    <x v="0"/>
    <x v="0"/>
    <x v="0"/>
  </r>
  <r>
    <x v="8"/>
    <x v="48"/>
    <x v="1"/>
    <x v="2"/>
    <n v="0"/>
    <x v="0"/>
    <x v="0"/>
    <x v="0"/>
  </r>
  <r>
    <x v="8"/>
    <x v="49"/>
    <x v="0"/>
    <x v="2"/>
    <n v="0"/>
    <x v="10"/>
    <x v="5"/>
    <x v="9"/>
  </r>
  <r>
    <x v="8"/>
    <x v="49"/>
    <x v="1"/>
    <x v="2"/>
    <n v="0"/>
    <x v="0"/>
    <x v="0"/>
    <x v="0"/>
  </r>
  <r>
    <x v="8"/>
    <x v="50"/>
    <x v="0"/>
    <x v="2"/>
    <n v="0"/>
    <x v="0"/>
    <x v="0"/>
    <x v="0"/>
  </r>
  <r>
    <x v="8"/>
    <x v="50"/>
    <x v="1"/>
    <x v="2"/>
    <n v="0"/>
    <x v="8"/>
    <x v="0"/>
    <x v="0"/>
  </r>
  <r>
    <x v="8"/>
    <x v="51"/>
    <x v="0"/>
    <x v="2"/>
    <n v="0"/>
    <x v="9"/>
    <x v="0"/>
    <x v="0"/>
  </r>
  <r>
    <x v="8"/>
    <x v="51"/>
    <x v="1"/>
    <x v="2"/>
    <n v="0"/>
    <x v="2"/>
    <x v="10"/>
    <x v="0"/>
  </r>
  <r>
    <x v="8"/>
    <x v="52"/>
    <x v="0"/>
    <x v="2"/>
    <n v="0"/>
    <x v="0"/>
    <x v="0"/>
    <x v="0"/>
  </r>
  <r>
    <x v="8"/>
    <x v="52"/>
    <x v="1"/>
    <x v="2"/>
    <n v="0"/>
    <x v="2"/>
    <x v="10"/>
    <x v="0"/>
  </r>
  <r>
    <x v="8"/>
    <x v="53"/>
    <x v="0"/>
    <x v="2"/>
    <n v="0"/>
    <x v="0"/>
    <x v="0"/>
    <x v="0"/>
  </r>
  <r>
    <x v="8"/>
    <x v="53"/>
    <x v="1"/>
    <x v="2"/>
    <n v="0"/>
    <x v="0"/>
    <x v="0"/>
    <x v="0"/>
  </r>
  <r>
    <x v="8"/>
    <x v="48"/>
    <x v="0"/>
    <x v="8"/>
    <n v="0"/>
    <x v="0"/>
    <x v="0"/>
    <x v="0"/>
  </r>
  <r>
    <x v="8"/>
    <x v="48"/>
    <x v="1"/>
    <x v="8"/>
    <n v="0"/>
    <x v="7"/>
    <x v="23"/>
    <x v="0"/>
  </r>
  <r>
    <x v="8"/>
    <x v="49"/>
    <x v="0"/>
    <x v="8"/>
    <n v="0"/>
    <x v="0"/>
    <x v="0"/>
    <x v="0"/>
  </r>
  <r>
    <x v="8"/>
    <x v="49"/>
    <x v="1"/>
    <x v="8"/>
    <n v="0"/>
    <x v="7"/>
    <x v="23"/>
    <x v="0"/>
  </r>
  <r>
    <x v="8"/>
    <x v="50"/>
    <x v="0"/>
    <x v="8"/>
    <n v="0"/>
    <x v="0"/>
    <x v="0"/>
    <x v="0"/>
  </r>
  <r>
    <x v="8"/>
    <x v="50"/>
    <x v="1"/>
    <x v="8"/>
    <n v="0"/>
    <x v="8"/>
    <x v="0"/>
    <x v="0"/>
  </r>
  <r>
    <x v="8"/>
    <x v="51"/>
    <x v="0"/>
    <x v="8"/>
    <n v="0"/>
    <x v="9"/>
    <x v="0"/>
    <x v="0"/>
  </r>
  <r>
    <x v="8"/>
    <x v="51"/>
    <x v="1"/>
    <x v="8"/>
    <n v="0"/>
    <x v="7"/>
    <x v="23"/>
    <x v="0"/>
  </r>
  <r>
    <x v="8"/>
    <x v="52"/>
    <x v="0"/>
    <x v="8"/>
    <n v="0"/>
    <x v="0"/>
    <x v="0"/>
    <x v="0"/>
  </r>
  <r>
    <x v="8"/>
    <x v="52"/>
    <x v="1"/>
    <x v="8"/>
    <n v="0"/>
    <x v="7"/>
    <x v="23"/>
    <x v="0"/>
  </r>
  <r>
    <x v="8"/>
    <x v="53"/>
    <x v="0"/>
    <x v="8"/>
    <n v="0"/>
    <x v="0"/>
    <x v="0"/>
    <x v="0"/>
  </r>
  <r>
    <x v="8"/>
    <x v="53"/>
    <x v="1"/>
    <x v="8"/>
    <n v="0"/>
    <x v="0"/>
    <x v="0"/>
    <x v="0"/>
  </r>
  <r>
    <x v="8"/>
    <x v="48"/>
    <x v="0"/>
    <x v="7"/>
    <n v="0"/>
    <x v="0"/>
    <x v="0"/>
    <x v="0"/>
  </r>
  <r>
    <x v="8"/>
    <x v="48"/>
    <x v="1"/>
    <x v="7"/>
    <n v="0"/>
    <x v="6"/>
    <x v="20"/>
    <x v="0"/>
  </r>
  <r>
    <x v="8"/>
    <x v="49"/>
    <x v="0"/>
    <x v="7"/>
    <n v="0"/>
    <x v="0"/>
    <x v="0"/>
    <x v="0"/>
  </r>
  <r>
    <x v="8"/>
    <x v="49"/>
    <x v="1"/>
    <x v="7"/>
    <n v="0"/>
    <x v="6"/>
    <x v="20"/>
    <x v="0"/>
  </r>
  <r>
    <x v="8"/>
    <x v="50"/>
    <x v="0"/>
    <x v="7"/>
    <n v="0"/>
    <x v="0"/>
    <x v="0"/>
    <x v="0"/>
  </r>
  <r>
    <x v="8"/>
    <x v="50"/>
    <x v="1"/>
    <x v="7"/>
    <n v="0"/>
    <x v="6"/>
    <x v="20"/>
    <x v="0"/>
  </r>
  <r>
    <x v="8"/>
    <x v="51"/>
    <x v="0"/>
    <x v="7"/>
    <n v="0"/>
    <x v="9"/>
    <x v="0"/>
    <x v="0"/>
  </r>
  <r>
    <x v="8"/>
    <x v="51"/>
    <x v="1"/>
    <x v="7"/>
    <n v="0"/>
    <x v="6"/>
    <x v="20"/>
    <x v="0"/>
  </r>
  <r>
    <x v="8"/>
    <x v="52"/>
    <x v="0"/>
    <x v="7"/>
    <n v="0"/>
    <x v="0"/>
    <x v="0"/>
    <x v="0"/>
  </r>
  <r>
    <x v="8"/>
    <x v="52"/>
    <x v="1"/>
    <x v="7"/>
    <n v="0"/>
    <x v="6"/>
    <x v="20"/>
    <x v="0"/>
  </r>
  <r>
    <x v="8"/>
    <x v="53"/>
    <x v="0"/>
    <x v="7"/>
    <n v="0"/>
    <x v="0"/>
    <x v="0"/>
    <x v="0"/>
  </r>
  <r>
    <x v="8"/>
    <x v="53"/>
    <x v="1"/>
    <x v="7"/>
    <n v="0"/>
    <x v="0"/>
    <x v="0"/>
    <x v="0"/>
  </r>
  <r>
    <x v="8"/>
    <x v="48"/>
    <x v="0"/>
    <x v="3"/>
    <n v="0"/>
    <x v="0"/>
    <x v="0"/>
    <x v="0"/>
  </r>
  <r>
    <x v="8"/>
    <x v="48"/>
    <x v="1"/>
    <x v="3"/>
    <n v="0"/>
    <x v="0"/>
    <x v="11"/>
    <x v="0"/>
  </r>
  <r>
    <x v="8"/>
    <x v="49"/>
    <x v="0"/>
    <x v="3"/>
    <n v="0"/>
    <x v="0"/>
    <x v="0"/>
    <x v="0"/>
  </r>
  <r>
    <x v="8"/>
    <x v="49"/>
    <x v="1"/>
    <x v="3"/>
    <n v="0"/>
    <x v="0"/>
    <x v="11"/>
    <x v="0"/>
  </r>
  <r>
    <x v="8"/>
    <x v="50"/>
    <x v="0"/>
    <x v="3"/>
    <n v="0"/>
    <x v="0"/>
    <x v="0"/>
    <x v="0"/>
  </r>
  <r>
    <x v="8"/>
    <x v="50"/>
    <x v="1"/>
    <x v="3"/>
    <n v="0"/>
    <x v="8"/>
    <x v="11"/>
    <x v="0"/>
  </r>
  <r>
    <x v="8"/>
    <x v="51"/>
    <x v="0"/>
    <x v="3"/>
    <n v="0"/>
    <x v="9"/>
    <x v="0"/>
    <x v="0"/>
  </r>
  <r>
    <x v="8"/>
    <x v="51"/>
    <x v="1"/>
    <x v="3"/>
    <n v="0"/>
    <x v="0"/>
    <x v="11"/>
    <x v="0"/>
  </r>
  <r>
    <x v="8"/>
    <x v="52"/>
    <x v="0"/>
    <x v="3"/>
    <n v="0"/>
    <x v="0"/>
    <x v="0"/>
    <x v="0"/>
  </r>
  <r>
    <x v="8"/>
    <x v="52"/>
    <x v="1"/>
    <x v="3"/>
    <n v="0"/>
    <x v="0"/>
    <x v="11"/>
    <x v="0"/>
  </r>
  <r>
    <x v="8"/>
    <x v="53"/>
    <x v="0"/>
    <x v="3"/>
    <n v="0"/>
    <x v="0"/>
    <x v="0"/>
    <x v="0"/>
  </r>
  <r>
    <x v="8"/>
    <x v="53"/>
    <x v="1"/>
    <x v="3"/>
    <n v="0"/>
    <x v="0"/>
    <x v="0"/>
    <x v="0"/>
  </r>
  <r>
    <x v="8"/>
    <x v="48"/>
    <x v="0"/>
    <x v="9"/>
    <n v="0"/>
    <x v="0"/>
    <x v="0"/>
    <x v="0"/>
  </r>
  <r>
    <x v="8"/>
    <x v="48"/>
    <x v="1"/>
    <x v="9"/>
    <n v="0"/>
    <x v="1"/>
    <x v="16"/>
    <x v="1"/>
  </r>
  <r>
    <x v="8"/>
    <x v="49"/>
    <x v="0"/>
    <x v="9"/>
    <n v="0"/>
    <x v="0"/>
    <x v="0"/>
    <x v="0"/>
  </r>
  <r>
    <x v="8"/>
    <x v="49"/>
    <x v="1"/>
    <x v="9"/>
    <n v="0"/>
    <x v="1"/>
    <x v="24"/>
    <x v="1"/>
  </r>
  <r>
    <x v="8"/>
    <x v="50"/>
    <x v="0"/>
    <x v="9"/>
    <n v="0"/>
    <x v="0"/>
    <x v="0"/>
    <x v="0"/>
  </r>
  <r>
    <x v="8"/>
    <x v="50"/>
    <x v="1"/>
    <x v="9"/>
    <n v="0"/>
    <x v="8"/>
    <x v="0"/>
    <x v="0"/>
  </r>
  <r>
    <x v="8"/>
    <x v="51"/>
    <x v="0"/>
    <x v="9"/>
    <n v="0"/>
    <x v="9"/>
    <x v="0"/>
    <x v="0"/>
  </r>
  <r>
    <x v="8"/>
    <x v="51"/>
    <x v="1"/>
    <x v="9"/>
    <n v="0"/>
    <x v="2"/>
    <x v="10"/>
    <x v="0"/>
  </r>
  <r>
    <x v="8"/>
    <x v="52"/>
    <x v="0"/>
    <x v="9"/>
    <n v="0"/>
    <x v="0"/>
    <x v="0"/>
    <x v="0"/>
  </r>
  <r>
    <x v="8"/>
    <x v="52"/>
    <x v="1"/>
    <x v="9"/>
    <n v="0"/>
    <x v="2"/>
    <x v="10"/>
    <x v="0"/>
  </r>
  <r>
    <x v="8"/>
    <x v="53"/>
    <x v="0"/>
    <x v="9"/>
    <n v="0"/>
    <x v="0"/>
    <x v="0"/>
    <x v="0"/>
  </r>
  <r>
    <x v="8"/>
    <x v="53"/>
    <x v="1"/>
    <x v="9"/>
    <n v="0"/>
    <x v="0"/>
    <x v="0"/>
    <x v="0"/>
  </r>
  <r>
    <x v="8"/>
    <x v="48"/>
    <x v="0"/>
    <x v="4"/>
    <n v="0"/>
    <x v="0"/>
    <x v="0"/>
    <x v="0"/>
  </r>
  <r>
    <x v="8"/>
    <x v="48"/>
    <x v="1"/>
    <x v="4"/>
    <n v="0"/>
    <x v="6"/>
    <x v="20"/>
    <x v="0"/>
  </r>
  <r>
    <x v="8"/>
    <x v="49"/>
    <x v="0"/>
    <x v="4"/>
    <n v="0"/>
    <x v="0"/>
    <x v="0"/>
    <x v="0"/>
  </r>
  <r>
    <x v="8"/>
    <x v="49"/>
    <x v="1"/>
    <x v="4"/>
    <n v="0"/>
    <x v="6"/>
    <x v="20"/>
    <x v="0"/>
  </r>
  <r>
    <x v="8"/>
    <x v="50"/>
    <x v="0"/>
    <x v="4"/>
    <n v="0"/>
    <x v="0"/>
    <x v="0"/>
    <x v="0"/>
  </r>
  <r>
    <x v="8"/>
    <x v="50"/>
    <x v="1"/>
    <x v="4"/>
    <n v="0"/>
    <x v="6"/>
    <x v="20"/>
    <x v="0"/>
  </r>
  <r>
    <x v="8"/>
    <x v="51"/>
    <x v="0"/>
    <x v="4"/>
    <n v="0"/>
    <x v="9"/>
    <x v="0"/>
    <x v="0"/>
  </r>
  <r>
    <x v="8"/>
    <x v="51"/>
    <x v="1"/>
    <x v="4"/>
    <n v="0"/>
    <x v="6"/>
    <x v="20"/>
    <x v="0"/>
  </r>
  <r>
    <x v="8"/>
    <x v="52"/>
    <x v="0"/>
    <x v="4"/>
    <n v="0"/>
    <x v="0"/>
    <x v="0"/>
    <x v="0"/>
  </r>
  <r>
    <x v="8"/>
    <x v="52"/>
    <x v="1"/>
    <x v="4"/>
    <n v="0"/>
    <x v="6"/>
    <x v="20"/>
    <x v="0"/>
  </r>
  <r>
    <x v="8"/>
    <x v="53"/>
    <x v="0"/>
    <x v="4"/>
    <n v="0"/>
    <x v="0"/>
    <x v="0"/>
    <x v="0"/>
  </r>
  <r>
    <x v="8"/>
    <x v="53"/>
    <x v="1"/>
    <x v="4"/>
    <n v="0"/>
    <x v="0"/>
    <x v="0"/>
    <x v="0"/>
  </r>
  <r>
    <x v="8"/>
    <x v="48"/>
    <x v="0"/>
    <x v="6"/>
    <n v="0"/>
    <x v="0"/>
    <x v="0"/>
    <x v="0"/>
  </r>
  <r>
    <x v="8"/>
    <x v="48"/>
    <x v="1"/>
    <x v="6"/>
    <n v="0"/>
    <x v="0"/>
    <x v="0"/>
    <x v="0"/>
  </r>
  <r>
    <x v="8"/>
    <x v="49"/>
    <x v="0"/>
    <x v="6"/>
    <n v="0"/>
    <x v="0"/>
    <x v="0"/>
    <x v="0"/>
  </r>
  <r>
    <x v="8"/>
    <x v="49"/>
    <x v="1"/>
    <x v="6"/>
    <n v="0"/>
    <x v="0"/>
    <x v="0"/>
    <x v="0"/>
  </r>
  <r>
    <x v="8"/>
    <x v="50"/>
    <x v="0"/>
    <x v="6"/>
    <n v="0"/>
    <x v="0"/>
    <x v="0"/>
    <x v="0"/>
  </r>
  <r>
    <x v="8"/>
    <x v="50"/>
    <x v="1"/>
    <x v="6"/>
    <n v="0"/>
    <x v="0"/>
    <x v="0"/>
    <x v="0"/>
  </r>
  <r>
    <x v="8"/>
    <x v="51"/>
    <x v="0"/>
    <x v="6"/>
    <n v="0"/>
    <x v="0"/>
    <x v="0"/>
    <x v="0"/>
  </r>
  <r>
    <x v="8"/>
    <x v="51"/>
    <x v="1"/>
    <x v="6"/>
    <n v="0"/>
    <x v="0"/>
    <x v="0"/>
    <x v="0"/>
  </r>
  <r>
    <x v="8"/>
    <x v="52"/>
    <x v="0"/>
    <x v="6"/>
    <n v="0"/>
    <x v="0"/>
    <x v="0"/>
    <x v="0"/>
  </r>
  <r>
    <x v="8"/>
    <x v="52"/>
    <x v="1"/>
    <x v="6"/>
    <n v="0"/>
    <x v="0"/>
    <x v="0"/>
    <x v="0"/>
  </r>
  <r>
    <x v="8"/>
    <x v="53"/>
    <x v="0"/>
    <x v="6"/>
    <n v="0"/>
    <x v="0"/>
    <x v="0"/>
    <x v="0"/>
  </r>
  <r>
    <x v="8"/>
    <x v="53"/>
    <x v="1"/>
    <x v="6"/>
    <n v="0"/>
    <x v="0"/>
    <x v="0"/>
    <x v="0"/>
  </r>
  <r>
    <x v="8"/>
    <x v="48"/>
    <x v="0"/>
    <x v="6"/>
    <n v="0"/>
    <x v="0"/>
    <x v="0"/>
    <x v="0"/>
  </r>
  <r>
    <x v="8"/>
    <x v="48"/>
    <x v="1"/>
    <x v="6"/>
    <n v="0"/>
    <x v="0"/>
    <x v="0"/>
    <x v="0"/>
  </r>
  <r>
    <x v="8"/>
    <x v="49"/>
    <x v="0"/>
    <x v="6"/>
    <n v="0"/>
    <x v="0"/>
    <x v="0"/>
    <x v="0"/>
  </r>
  <r>
    <x v="8"/>
    <x v="49"/>
    <x v="1"/>
    <x v="6"/>
    <n v="0"/>
    <x v="0"/>
    <x v="0"/>
    <x v="0"/>
  </r>
  <r>
    <x v="8"/>
    <x v="50"/>
    <x v="0"/>
    <x v="6"/>
    <n v="0"/>
    <x v="0"/>
    <x v="0"/>
    <x v="0"/>
  </r>
  <r>
    <x v="8"/>
    <x v="50"/>
    <x v="1"/>
    <x v="6"/>
    <n v="0"/>
    <x v="0"/>
    <x v="0"/>
    <x v="0"/>
  </r>
  <r>
    <x v="8"/>
    <x v="51"/>
    <x v="0"/>
    <x v="6"/>
    <n v="0"/>
    <x v="0"/>
    <x v="0"/>
    <x v="0"/>
  </r>
  <r>
    <x v="8"/>
    <x v="51"/>
    <x v="1"/>
    <x v="6"/>
    <n v="0"/>
    <x v="0"/>
    <x v="0"/>
    <x v="0"/>
  </r>
  <r>
    <x v="8"/>
    <x v="52"/>
    <x v="0"/>
    <x v="6"/>
    <n v="0"/>
    <x v="0"/>
    <x v="0"/>
    <x v="0"/>
  </r>
  <r>
    <x v="8"/>
    <x v="52"/>
    <x v="1"/>
    <x v="6"/>
    <n v="0"/>
    <x v="0"/>
    <x v="0"/>
    <x v="0"/>
  </r>
  <r>
    <x v="8"/>
    <x v="53"/>
    <x v="0"/>
    <x v="6"/>
    <n v="0"/>
    <x v="0"/>
    <x v="0"/>
    <x v="0"/>
  </r>
  <r>
    <x v="8"/>
    <x v="53"/>
    <x v="1"/>
    <x v="6"/>
    <n v="0"/>
    <x v="0"/>
    <x v="0"/>
    <x v="0"/>
  </r>
  <r>
    <x v="8"/>
    <x v="48"/>
    <x v="0"/>
    <x v="6"/>
    <n v="0"/>
    <x v="0"/>
    <x v="0"/>
    <x v="0"/>
  </r>
  <r>
    <x v="8"/>
    <x v="48"/>
    <x v="1"/>
    <x v="6"/>
    <n v="0"/>
    <x v="0"/>
    <x v="0"/>
    <x v="0"/>
  </r>
  <r>
    <x v="8"/>
    <x v="49"/>
    <x v="0"/>
    <x v="6"/>
    <n v="0"/>
    <x v="0"/>
    <x v="0"/>
    <x v="0"/>
  </r>
  <r>
    <x v="8"/>
    <x v="49"/>
    <x v="1"/>
    <x v="6"/>
    <n v="0"/>
    <x v="0"/>
    <x v="0"/>
    <x v="0"/>
  </r>
  <r>
    <x v="8"/>
    <x v="50"/>
    <x v="0"/>
    <x v="6"/>
    <n v="0"/>
    <x v="0"/>
    <x v="0"/>
    <x v="0"/>
  </r>
  <r>
    <x v="8"/>
    <x v="50"/>
    <x v="1"/>
    <x v="6"/>
    <n v="0"/>
    <x v="0"/>
    <x v="0"/>
    <x v="0"/>
  </r>
  <r>
    <x v="8"/>
    <x v="51"/>
    <x v="0"/>
    <x v="6"/>
    <n v="0"/>
    <x v="0"/>
    <x v="0"/>
    <x v="0"/>
  </r>
  <r>
    <x v="8"/>
    <x v="51"/>
    <x v="1"/>
    <x v="6"/>
    <n v="0"/>
    <x v="0"/>
    <x v="0"/>
    <x v="0"/>
  </r>
  <r>
    <x v="8"/>
    <x v="52"/>
    <x v="0"/>
    <x v="6"/>
    <n v="0"/>
    <x v="0"/>
    <x v="0"/>
    <x v="0"/>
  </r>
  <r>
    <x v="8"/>
    <x v="52"/>
    <x v="1"/>
    <x v="6"/>
    <n v="0"/>
    <x v="0"/>
    <x v="0"/>
    <x v="0"/>
  </r>
  <r>
    <x v="8"/>
    <x v="53"/>
    <x v="0"/>
    <x v="6"/>
    <n v="0"/>
    <x v="0"/>
    <x v="0"/>
    <x v="0"/>
  </r>
  <r>
    <x v="8"/>
    <x v="53"/>
    <x v="1"/>
    <x v="6"/>
    <n v="0"/>
    <x v="0"/>
    <x v="0"/>
    <x v="0"/>
  </r>
  <r>
    <x v="9"/>
    <x v="54"/>
    <x v="0"/>
    <x v="0"/>
    <n v="0"/>
    <x v="0"/>
    <x v="0"/>
    <x v="0"/>
  </r>
  <r>
    <x v="9"/>
    <x v="54"/>
    <x v="1"/>
    <x v="0"/>
    <n v="0"/>
    <x v="0"/>
    <x v="0"/>
    <x v="0"/>
  </r>
  <r>
    <x v="9"/>
    <x v="55"/>
    <x v="0"/>
    <x v="0"/>
    <n v="0"/>
    <x v="0"/>
    <x v="0"/>
    <x v="0"/>
  </r>
  <r>
    <x v="9"/>
    <x v="55"/>
    <x v="1"/>
    <x v="0"/>
    <n v="0"/>
    <x v="0"/>
    <x v="0"/>
    <x v="0"/>
  </r>
  <r>
    <x v="9"/>
    <x v="56"/>
    <x v="0"/>
    <x v="0"/>
    <n v="0"/>
    <x v="0"/>
    <x v="0"/>
    <x v="0"/>
  </r>
  <r>
    <x v="9"/>
    <x v="56"/>
    <x v="1"/>
    <x v="0"/>
    <n v="0"/>
    <x v="0"/>
    <x v="0"/>
    <x v="0"/>
  </r>
  <r>
    <x v="9"/>
    <x v="57"/>
    <x v="0"/>
    <x v="0"/>
    <n v="0"/>
    <x v="0"/>
    <x v="0"/>
    <x v="0"/>
  </r>
  <r>
    <x v="9"/>
    <x v="57"/>
    <x v="1"/>
    <x v="0"/>
    <n v="0"/>
    <x v="0"/>
    <x v="0"/>
    <x v="0"/>
  </r>
  <r>
    <x v="9"/>
    <x v="58"/>
    <x v="0"/>
    <x v="0"/>
    <n v="0"/>
    <x v="0"/>
    <x v="0"/>
    <x v="0"/>
  </r>
  <r>
    <x v="9"/>
    <x v="58"/>
    <x v="1"/>
    <x v="0"/>
    <n v="0"/>
    <x v="0"/>
    <x v="0"/>
    <x v="0"/>
  </r>
  <r>
    <x v="9"/>
    <x v="59"/>
    <x v="0"/>
    <x v="0"/>
    <n v="0"/>
    <x v="0"/>
    <x v="0"/>
    <x v="0"/>
  </r>
  <r>
    <x v="9"/>
    <x v="59"/>
    <x v="1"/>
    <x v="0"/>
    <n v="0"/>
    <x v="0"/>
    <x v="0"/>
    <x v="0"/>
  </r>
  <r>
    <x v="9"/>
    <x v="54"/>
    <x v="0"/>
    <x v="1"/>
    <n v="0"/>
    <x v="0"/>
    <x v="0"/>
    <x v="0"/>
  </r>
  <r>
    <x v="9"/>
    <x v="54"/>
    <x v="1"/>
    <x v="1"/>
    <n v="0"/>
    <x v="0"/>
    <x v="0"/>
    <x v="0"/>
  </r>
  <r>
    <x v="9"/>
    <x v="55"/>
    <x v="0"/>
    <x v="1"/>
    <n v="0"/>
    <x v="0"/>
    <x v="0"/>
    <x v="0"/>
  </r>
  <r>
    <x v="9"/>
    <x v="55"/>
    <x v="1"/>
    <x v="1"/>
    <n v="0"/>
    <x v="0"/>
    <x v="0"/>
    <x v="0"/>
  </r>
  <r>
    <x v="9"/>
    <x v="56"/>
    <x v="0"/>
    <x v="1"/>
    <n v="0"/>
    <x v="0"/>
    <x v="0"/>
    <x v="0"/>
  </r>
  <r>
    <x v="9"/>
    <x v="56"/>
    <x v="1"/>
    <x v="1"/>
    <n v="0"/>
    <x v="0"/>
    <x v="0"/>
    <x v="0"/>
  </r>
  <r>
    <x v="9"/>
    <x v="57"/>
    <x v="0"/>
    <x v="1"/>
    <n v="0"/>
    <x v="0"/>
    <x v="0"/>
    <x v="0"/>
  </r>
  <r>
    <x v="9"/>
    <x v="57"/>
    <x v="1"/>
    <x v="1"/>
    <n v="0"/>
    <x v="0"/>
    <x v="0"/>
    <x v="0"/>
  </r>
  <r>
    <x v="9"/>
    <x v="58"/>
    <x v="0"/>
    <x v="1"/>
    <n v="0"/>
    <x v="0"/>
    <x v="0"/>
    <x v="0"/>
  </r>
  <r>
    <x v="9"/>
    <x v="58"/>
    <x v="1"/>
    <x v="1"/>
    <n v="0"/>
    <x v="0"/>
    <x v="0"/>
    <x v="0"/>
  </r>
  <r>
    <x v="9"/>
    <x v="59"/>
    <x v="0"/>
    <x v="1"/>
    <n v="0"/>
    <x v="0"/>
    <x v="0"/>
    <x v="0"/>
  </r>
  <r>
    <x v="9"/>
    <x v="59"/>
    <x v="1"/>
    <x v="1"/>
    <n v="0"/>
    <x v="0"/>
    <x v="0"/>
    <x v="0"/>
  </r>
  <r>
    <x v="9"/>
    <x v="54"/>
    <x v="0"/>
    <x v="2"/>
    <n v="0"/>
    <x v="0"/>
    <x v="0"/>
    <x v="0"/>
  </r>
  <r>
    <x v="9"/>
    <x v="54"/>
    <x v="1"/>
    <x v="2"/>
    <n v="0"/>
    <x v="0"/>
    <x v="0"/>
    <x v="0"/>
  </r>
  <r>
    <x v="9"/>
    <x v="55"/>
    <x v="0"/>
    <x v="2"/>
    <n v="0"/>
    <x v="0"/>
    <x v="0"/>
    <x v="0"/>
  </r>
  <r>
    <x v="9"/>
    <x v="55"/>
    <x v="1"/>
    <x v="2"/>
    <n v="0"/>
    <x v="0"/>
    <x v="0"/>
    <x v="0"/>
  </r>
  <r>
    <x v="9"/>
    <x v="56"/>
    <x v="0"/>
    <x v="2"/>
    <n v="0"/>
    <x v="0"/>
    <x v="0"/>
    <x v="0"/>
  </r>
  <r>
    <x v="9"/>
    <x v="56"/>
    <x v="1"/>
    <x v="2"/>
    <n v="0"/>
    <x v="0"/>
    <x v="0"/>
    <x v="0"/>
  </r>
  <r>
    <x v="9"/>
    <x v="57"/>
    <x v="0"/>
    <x v="2"/>
    <n v="0"/>
    <x v="0"/>
    <x v="0"/>
    <x v="0"/>
  </r>
  <r>
    <x v="9"/>
    <x v="57"/>
    <x v="1"/>
    <x v="2"/>
    <n v="0"/>
    <x v="0"/>
    <x v="0"/>
    <x v="0"/>
  </r>
  <r>
    <x v="9"/>
    <x v="58"/>
    <x v="0"/>
    <x v="2"/>
    <n v="0"/>
    <x v="0"/>
    <x v="0"/>
    <x v="0"/>
  </r>
  <r>
    <x v="9"/>
    <x v="58"/>
    <x v="1"/>
    <x v="2"/>
    <n v="0"/>
    <x v="0"/>
    <x v="0"/>
    <x v="0"/>
  </r>
  <r>
    <x v="9"/>
    <x v="59"/>
    <x v="0"/>
    <x v="2"/>
    <n v="0"/>
    <x v="0"/>
    <x v="0"/>
    <x v="0"/>
  </r>
  <r>
    <x v="9"/>
    <x v="59"/>
    <x v="1"/>
    <x v="2"/>
    <n v="0"/>
    <x v="0"/>
    <x v="0"/>
    <x v="0"/>
  </r>
  <r>
    <x v="9"/>
    <x v="54"/>
    <x v="0"/>
    <x v="8"/>
    <n v="0"/>
    <x v="0"/>
    <x v="0"/>
    <x v="0"/>
  </r>
  <r>
    <x v="9"/>
    <x v="54"/>
    <x v="1"/>
    <x v="8"/>
    <n v="0"/>
    <x v="0"/>
    <x v="0"/>
    <x v="0"/>
  </r>
  <r>
    <x v="9"/>
    <x v="55"/>
    <x v="0"/>
    <x v="8"/>
    <n v="0"/>
    <x v="0"/>
    <x v="0"/>
    <x v="0"/>
  </r>
  <r>
    <x v="9"/>
    <x v="55"/>
    <x v="1"/>
    <x v="8"/>
    <n v="0"/>
    <x v="0"/>
    <x v="0"/>
    <x v="0"/>
  </r>
  <r>
    <x v="9"/>
    <x v="56"/>
    <x v="0"/>
    <x v="8"/>
    <n v="0"/>
    <x v="0"/>
    <x v="0"/>
    <x v="0"/>
  </r>
  <r>
    <x v="9"/>
    <x v="56"/>
    <x v="1"/>
    <x v="8"/>
    <n v="0"/>
    <x v="0"/>
    <x v="0"/>
    <x v="0"/>
  </r>
  <r>
    <x v="9"/>
    <x v="57"/>
    <x v="0"/>
    <x v="8"/>
    <n v="0"/>
    <x v="0"/>
    <x v="0"/>
    <x v="0"/>
  </r>
  <r>
    <x v="9"/>
    <x v="57"/>
    <x v="1"/>
    <x v="8"/>
    <n v="0"/>
    <x v="0"/>
    <x v="0"/>
    <x v="0"/>
  </r>
  <r>
    <x v="9"/>
    <x v="58"/>
    <x v="0"/>
    <x v="8"/>
    <n v="0"/>
    <x v="0"/>
    <x v="0"/>
    <x v="0"/>
  </r>
  <r>
    <x v="9"/>
    <x v="58"/>
    <x v="1"/>
    <x v="8"/>
    <n v="0"/>
    <x v="0"/>
    <x v="0"/>
    <x v="0"/>
  </r>
  <r>
    <x v="9"/>
    <x v="59"/>
    <x v="0"/>
    <x v="8"/>
    <n v="0"/>
    <x v="0"/>
    <x v="0"/>
    <x v="0"/>
  </r>
  <r>
    <x v="9"/>
    <x v="59"/>
    <x v="1"/>
    <x v="8"/>
    <n v="0"/>
    <x v="0"/>
    <x v="0"/>
    <x v="0"/>
  </r>
  <r>
    <x v="9"/>
    <x v="54"/>
    <x v="0"/>
    <x v="7"/>
    <n v="0"/>
    <x v="0"/>
    <x v="0"/>
    <x v="0"/>
  </r>
  <r>
    <x v="9"/>
    <x v="54"/>
    <x v="1"/>
    <x v="7"/>
    <n v="0"/>
    <x v="0"/>
    <x v="0"/>
    <x v="0"/>
  </r>
  <r>
    <x v="9"/>
    <x v="55"/>
    <x v="0"/>
    <x v="7"/>
    <n v="0"/>
    <x v="0"/>
    <x v="0"/>
    <x v="0"/>
  </r>
  <r>
    <x v="9"/>
    <x v="55"/>
    <x v="1"/>
    <x v="7"/>
    <n v="0"/>
    <x v="0"/>
    <x v="0"/>
    <x v="0"/>
  </r>
  <r>
    <x v="9"/>
    <x v="56"/>
    <x v="0"/>
    <x v="7"/>
    <n v="0"/>
    <x v="0"/>
    <x v="0"/>
    <x v="0"/>
  </r>
  <r>
    <x v="9"/>
    <x v="56"/>
    <x v="1"/>
    <x v="7"/>
    <n v="0"/>
    <x v="0"/>
    <x v="0"/>
    <x v="0"/>
  </r>
  <r>
    <x v="9"/>
    <x v="57"/>
    <x v="0"/>
    <x v="7"/>
    <n v="0"/>
    <x v="0"/>
    <x v="0"/>
    <x v="0"/>
  </r>
  <r>
    <x v="9"/>
    <x v="57"/>
    <x v="1"/>
    <x v="7"/>
    <n v="0"/>
    <x v="0"/>
    <x v="0"/>
    <x v="0"/>
  </r>
  <r>
    <x v="9"/>
    <x v="58"/>
    <x v="0"/>
    <x v="7"/>
    <n v="0"/>
    <x v="0"/>
    <x v="0"/>
    <x v="0"/>
  </r>
  <r>
    <x v="9"/>
    <x v="58"/>
    <x v="1"/>
    <x v="7"/>
    <n v="0"/>
    <x v="0"/>
    <x v="0"/>
    <x v="0"/>
  </r>
  <r>
    <x v="9"/>
    <x v="59"/>
    <x v="0"/>
    <x v="7"/>
    <n v="0"/>
    <x v="0"/>
    <x v="0"/>
    <x v="0"/>
  </r>
  <r>
    <x v="9"/>
    <x v="59"/>
    <x v="1"/>
    <x v="7"/>
    <n v="0"/>
    <x v="0"/>
    <x v="0"/>
    <x v="0"/>
  </r>
  <r>
    <x v="9"/>
    <x v="54"/>
    <x v="0"/>
    <x v="3"/>
    <n v="0"/>
    <x v="0"/>
    <x v="0"/>
    <x v="0"/>
  </r>
  <r>
    <x v="9"/>
    <x v="54"/>
    <x v="1"/>
    <x v="3"/>
    <n v="0"/>
    <x v="0"/>
    <x v="0"/>
    <x v="0"/>
  </r>
  <r>
    <x v="9"/>
    <x v="55"/>
    <x v="0"/>
    <x v="3"/>
    <n v="0"/>
    <x v="0"/>
    <x v="0"/>
    <x v="0"/>
  </r>
  <r>
    <x v="9"/>
    <x v="55"/>
    <x v="1"/>
    <x v="3"/>
    <n v="0"/>
    <x v="0"/>
    <x v="0"/>
    <x v="0"/>
  </r>
  <r>
    <x v="9"/>
    <x v="56"/>
    <x v="0"/>
    <x v="3"/>
    <n v="0"/>
    <x v="0"/>
    <x v="0"/>
    <x v="0"/>
  </r>
  <r>
    <x v="9"/>
    <x v="56"/>
    <x v="1"/>
    <x v="3"/>
    <n v="0"/>
    <x v="0"/>
    <x v="0"/>
    <x v="0"/>
  </r>
  <r>
    <x v="9"/>
    <x v="57"/>
    <x v="0"/>
    <x v="3"/>
    <n v="0"/>
    <x v="0"/>
    <x v="0"/>
    <x v="0"/>
  </r>
  <r>
    <x v="9"/>
    <x v="57"/>
    <x v="1"/>
    <x v="3"/>
    <n v="0"/>
    <x v="0"/>
    <x v="0"/>
    <x v="0"/>
  </r>
  <r>
    <x v="9"/>
    <x v="58"/>
    <x v="0"/>
    <x v="3"/>
    <n v="0"/>
    <x v="0"/>
    <x v="0"/>
    <x v="0"/>
  </r>
  <r>
    <x v="9"/>
    <x v="58"/>
    <x v="1"/>
    <x v="3"/>
    <n v="0"/>
    <x v="0"/>
    <x v="0"/>
    <x v="0"/>
  </r>
  <r>
    <x v="9"/>
    <x v="59"/>
    <x v="0"/>
    <x v="3"/>
    <n v="0"/>
    <x v="0"/>
    <x v="0"/>
    <x v="0"/>
  </r>
  <r>
    <x v="9"/>
    <x v="59"/>
    <x v="1"/>
    <x v="3"/>
    <n v="0"/>
    <x v="0"/>
    <x v="0"/>
    <x v="0"/>
  </r>
  <r>
    <x v="9"/>
    <x v="54"/>
    <x v="0"/>
    <x v="9"/>
    <n v="0"/>
    <x v="0"/>
    <x v="0"/>
    <x v="0"/>
  </r>
  <r>
    <x v="9"/>
    <x v="54"/>
    <x v="1"/>
    <x v="9"/>
    <n v="0"/>
    <x v="0"/>
    <x v="0"/>
    <x v="0"/>
  </r>
  <r>
    <x v="9"/>
    <x v="55"/>
    <x v="0"/>
    <x v="9"/>
    <n v="0"/>
    <x v="0"/>
    <x v="0"/>
    <x v="0"/>
  </r>
  <r>
    <x v="9"/>
    <x v="55"/>
    <x v="1"/>
    <x v="9"/>
    <n v="0"/>
    <x v="0"/>
    <x v="0"/>
    <x v="0"/>
  </r>
  <r>
    <x v="9"/>
    <x v="56"/>
    <x v="0"/>
    <x v="9"/>
    <n v="0"/>
    <x v="0"/>
    <x v="0"/>
    <x v="0"/>
  </r>
  <r>
    <x v="9"/>
    <x v="56"/>
    <x v="1"/>
    <x v="9"/>
    <n v="0"/>
    <x v="0"/>
    <x v="0"/>
    <x v="0"/>
  </r>
  <r>
    <x v="9"/>
    <x v="57"/>
    <x v="0"/>
    <x v="9"/>
    <n v="0"/>
    <x v="0"/>
    <x v="0"/>
    <x v="0"/>
  </r>
  <r>
    <x v="9"/>
    <x v="57"/>
    <x v="1"/>
    <x v="9"/>
    <n v="0"/>
    <x v="0"/>
    <x v="0"/>
    <x v="0"/>
  </r>
  <r>
    <x v="9"/>
    <x v="58"/>
    <x v="0"/>
    <x v="9"/>
    <n v="0"/>
    <x v="0"/>
    <x v="0"/>
    <x v="0"/>
  </r>
  <r>
    <x v="9"/>
    <x v="58"/>
    <x v="1"/>
    <x v="9"/>
    <n v="0"/>
    <x v="0"/>
    <x v="0"/>
    <x v="0"/>
  </r>
  <r>
    <x v="9"/>
    <x v="59"/>
    <x v="0"/>
    <x v="9"/>
    <n v="0"/>
    <x v="0"/>
    <x v="0"/>
    <x v="0"/>
  </r>
  <r>
    <x v="9"/>
    <x v="59"/>
    <x v="1"/>
    <x v="9"/>
    <n v="0"/>
    <x v="0"/>
    <x v="0"/>
    <x v="0"/>
  </r>
  <r>
    <x v="9"/>
    <x v="54"/>
    <x v="0"/>
    <x v="4"/>
    <n v="0"/>
    <x v="0"/>
    <x v="0"/>
    <x v="0"/>
  </r>
  <r>
    <x v="9"/>
    <x v="54"/>
    <x v="1"/>
    <x v="4"/>
    <n v="0"/>
    <x v="0"/>
    <x v="0"/>
    <x v="0"/>
  </r>
  <r>
    <x v="9"/>
    <x v="55"/>
    <x v="0"/>
    <x v="4"/>
    <n v="0"/>
    <x v="0"/>
    <x v="0"/>
    <x v="0"/>
  </r>
  <r>
    <x v="9"/>
    <x v="55"/>
    <x v="1"/>
    <x v="4"/>
    <n v="0"/>
    <x v="0"/>
    <x v="0"/>
    <x v="0"/>
  </r>
  <r>
    <x v="9"/>
    <x v="56"/>
    <x v="0"/>
    <x v="4"/>
    <n v="0"/>
    <x v="0"/>
    <x v="0"/>
    <x v="0"/>
  </r>
  <r>
    <x v="9"/>
    <x v="56"/>
    <x v="1"/>
    <x v="4"/>
    <n v="0"/>
    <x v="0"/>
    <x v="0"/>
    <x v="0"/>
  </r>
  <r>
    <x v="9"/>
    <x v="57"/>
    <x v="0"/>
    <x v="4"/>
    <n v="0"/>
    <x v="0"/>
    <x v="0"/>
    <x v="0"/>
  </r>
  <r>
    <x v="9"/>
    <x v="57"/>
    <x v="1"/>
    <x v="4"/>
    <n v="0"/>
    <x v="0"/>
    <x v="0"/>
    <x v="0"/>
  </r>
  <r>
    <x v="9"/>
    <x v="58"/>
    <x v="0"/>
    <x v="4"/>
    <n v="0"/>
    <x v="0"/>
    <x v="0"/>
    <x v="0"/>
  </r>
  <r>
    <x v="9"/>
    <x v="58"/>
    <x v="1"/>
    <x v="4"/>
    <n v="0"/>
    <x v="0"/>
    <x v="0"/>
    <x v="0"/>
  </r>
  <r>
    <x v="9"/>
    <x v="59"/>
    <x v="0"/>
    <x v="4"/>
    <n v="0"/>
    <x v="0"/>
    <x v="0"/>
    <x v="0"/>
  </r>
  <r>
    <x v="9"/>
    <x v="59"/>
    <x v="1"/>
    <x v="4"/>
    <n v="0"/>
    <x v="0"/>
    <x v="0"/>
    <x v="0"/>
  </r>
  <r>
    <x v="9"/>
    <x v="54"/>
    <x v="0"/>
    <x v="6"/>
    <n v="0"/>
    <x v="0"/>
    <x v="0"/>
    <x v="0"/>
  </r>
  <r>
    <x v="9"/>
    <x v="54"/>
    <x v="1"/>
    <x v="6"/>
    <n v="0"/>
    <x v="0"/>
    <x v="0"/>
    <x v="0"/>
  </r>
  <r>
    <x v="9"/>
    <x v="55"/>
    <x v="0"/>
    <x v="6"/>
    <n v="0"/>
    <x v="0"/>
    <x v="0"/>
    <x v="0"/>
  </r>
  <r>
    <x v="9"/>
    <x v="55"/>
    <x v="1"/>
    <x v="6"/>
    <n v="0"/>
    <x v="0"/>
    <x v="0"/>
    <x v="0"/>
  </r>
  <r>
    <x v="9"/>
    <x v="56"/>
    <x v="0"/>
    <x v="6"/>
    <n v="0"/>
    <x v="0"/>
    <x v="0"/>
    <x v="0"/>
  </r>
  <r>
    <x v="9"/>
    <x v="56"/>
    <x v="1"/>
    <x v="6"/>
    <n v="0"/>
    <x v="0"/>
    <x v="0"/>
    <x v="0"/>
  </r>
  <r>
    <x v="9"/>
    <x v="57"/>
    <x v="0"/>
    <x v="6"/>
    <n v="0"/>
    <x v="0"/>
    <x v="0"/>
    <x v="0"/>
  </r>
  <r>
    <x v="9"/>
    <x v="57"/>
    <x v="1"/>
    <x v="6"/>
    <n v="0"/>
    <x v="0"/>
    <x v="0"/>
    <x v="0"/>
  </r>
  <r>
    <x v="9"/>
    <x v="58"/>
    <x v="0"/>
    <x v="6"/>
    <n v="0"/>
    <x v="0"/>
    <x v="0"/>
    <x v="0"/>
  </r>
  <r>
    <x v="9"/>
    <x v="58"/>
    <x v="1"/>
    <x v="6"/>
    <n v="0"/>
    <x v="0"/>
    <x v="0"/>
    <x v="0"/>
  </r>
  <r>
    <x v="9"/>
    <x v="59"/>
    <x v="0"/>
    <x v="6"/>
    <n v="0"/>
    <x v="0"/>
    <x v="0"/>
    <x v="0"/>
  </r>
  <r>
    <x v="9"/>
    <x v="59"/>
    <x v="1"/>
    <x v="6"/>
    <n v="0"/>
    <x v="0"/>
    <x v="0"/>
    <x v="0"/>
  </r>
  <r>
    <x v="9"/>
    <x v="54"/>
    <x v="0"/>
    <x v="6"/>
    <n v="0"/>
    <x v="0"/>
    <x v="0"/>
    <x v="0"/>
  </r>
  <r>
    <x v="9"/>
    <x v="54"/>
    <x v="1"/>
    <x v="6"/>
    <n v="0"/>
    <x v="0"/>
    <x v="0"/>
    <x v="0"/>
  </r>
  <r>
    <x v="9"/>
    <x v="55"/>
    <x v="0"/>
    <x v="6"/>
    <n v="0"/>
    <x v="0"/>
    <x v="0"/>
    <x v="0"/>
  </r>
  <r>
    <x v="9"/>
    <x v="55"/>
    <x v="1"/>
    <x v="6"/>
    <n v="0"/>
    <x v="0"/>
    <x v="0"/>
    <x v="0"/>
  </r>
  <r>
    <x v="9"/>
    <x v="56"/>
    <x v="0"/>
    <x v="6"/>
    <n v="0"/>
    <x v="0"/>
    <x v="0"/>
    <x v="0"/>
  </r>
  <r>
    <x v="9"/>
    <x v="56"/>
    <x v="1"/>
    <x v="6"/>
    <n v="0"/>
    <x v="0"/>
    <x v="0"/>
    <x v="0"/>
  </r>
  <r>
    <x v="9"/>
    <x v="57"/>
    <x v="0"/>
    <x v="6"/>
    <n v="0"/>
    <x v="0"/>
    <x v="0"/>
    <x v="0"/>
  </r>
  <r>
    <x v="9"/>
    <x v="57"/>
    <x v="1"/>
    <x v="6"/>
    <n v="0"/>
    <x v="0"/>
    <x v="0"/>
    <x v="0"/>
  </r>
  <r>
    <x v="9"/>
    <x v="58"/>
    <x v="0"/>
    <x v="6"/>
    <n v="0"/>
    <x v="0"/>
    <x v="0"/>
    <x v="0"/>
  </r>
  <r>
    <x v="9"/>
    <x v="58"/>
    <x v="1"/>
    <x v="6"/>
    <n v="0"/>
    <x v="0"/>
    <x v="0"/>
    <x v="0"/>
  </r>
  <r>
    <x v="9"/>
    <x v="59"/>
    <x v="0"/>
    <x v="6"/>
    <n v="0"/>
    <x v="0"/>
    <x v="0"/>
    <x v="0"/>
  </r>
  <r>
    <x v="9"/>
    <x v="59"/>
    <x v="1"/>
    <x v="6"/>
    <n v="0"/>
    <x v="0"/>
    <x v="0"/>
    <x v="0"/>
  </r>
  <r>
    <x v="9"/>
    <x v="54"/>
    <x v="0"/>
    <x v="6"/>
    <n v="0"/>
    <x v="0"/>
    <x v="0"/>
    <x v="0"/>
  </r>
  <r>
    <x v="9"/>
    <x v="54"/>
    <x v="1"/>
    <x v="6"/>
    <n v="0"/>
    <x v="0"/>
    <x v="0"/>
    <x v="0"/>
  </r>
  <r>
    <x v="9"/>
    <x v="55"/>
    <x v="0"/>
    <x v="6"/>
    <n v="0"/>
    <x v="0"/>
    <x v="0"/>
    <x v="0"/>
  </r>
  <r>
    <x v="9"/>
    <x v="55"/>
    <x v="1"/>
    <x v="6"/>
    <n v="0"/>
    <x v="0"/>
    <x v="0"/>
    <x v="0"/>
  </r>
  <r>
    <x v="9"/>
    <x v="56"/>
    <x v="0"/>
    <x v="6"/>
    <n v="0"/>
    <x v="0"/>
    <x v="0"/>
    <x v="0"/>
  </r>
  <r>
    <x v="9"/>
    <x v="56"/>
    <x v="1"/>
    <x v="6"/>
    <n v="0"/>
    <x v="0"/>
    <x v="0"/>
    <x v="0"/>
  </r>
  <r>
    <x v="9"/>
    <x v="57"/>
    <x v="0"/>
    <x v="6"/>
    <n v="0"/>
    <x v="0"/>
    <x v="0"/>
    <x v="0"/>
  </r>
  <r>
    <x v="9"/>
    <x v="57"/>
    <x v="1"/>
    <x v="6"/>
    <n v="0"/>
    <x v="0"/>
    <x v="0"/>
    <x v="0"/>
  </r>
  <r>
    <x v="9"/>
    <x v="58"/>
    <x v="0"/>
    <x v="6"/>
    <n v="0"/>
    <x v="0"/>
    <x v="0"/>
    <x v="0"/>
  </r>
  <r>
    <x v="9"/>
    <x v="58"/>
    <x v="1"/>
    <x v="6"/>
    <n v="0"/>
    <x v="0"/>
    <x v="0"/>
    <x v="0"/>
  </r>
  <r>
    <x v="9"/>
    <x v="59"/>
    <x v="0"/>
    <x v="6"/>
    <n v="0"/>
    <x v="0"/>
    <x v="0"/>
    <x v="0"/>
  </r>
  <r>
    <x v="9"/>
    <x v="59"/>
    <x v="1"/>
    <x v="6"/>
    <n v="0"/>
    <x v="0"/>
    <x v="0"/>
    <x v="0"/>
  </r>
  <r>
    <x v="10"/>
    <x v="60"/>
    <x v="0"/>
    <x v="0"/>
    <n v="0"/>
    <x v="0"/>
    <x v="0"/>
    <x v="0"/>
  </r>
  <r>
    <x v="10"/>
    <x v="60"/>
    <x v="1"/>
    <x v="0"/>
    <n v="0"/>
    <x v="0"/>
    <x v="0"/>
    <x v="0"/>
  </r>
  <r>
    <x v="10"/>
    <x v="61"/>
    <x v="0"/>
    <x v="0"/>
    <n v="0"/>
    <x v="0"/>
    <x v="0"/>
    <x v="0"/>
  </r>
  <r>
    <x v="10"/>
    <x v="61"/>
    <x v="1"/>
    <x v="0"/>
    <n v="0"/>
    <x v="0"/>
    <x v="0"/>
    <x v="0"/>
  </r>
  <r>
    <x v="10"/>
    <x v="62"/>
    <x v="0"/>
    <x v="0"/>
    <n v="0"/>
    <x v="0"/>
    <x v="0"/>
    <x v="0"/>
  </r>
  <r>
    <x v="10"/>
    <x v="62"/>
    <x v="1"/>
    <x v="0"/>
    <n v="0"/>
    <x v="0"/>
    <x v="0"/>
    <x v="0"/>
  </r>
  <r>
    <x v="10"/>
    <x v="63"/>
    <x v="0"/>
    <x v="0"/>
    <n v="0"/>
    <x v="0"/>
    <x v="0"/>
    <x v="0"/>
  </r>
  <r>
    <x v="10"/>
    <x v="63"/>
    <x v="1"/>
    <x v="0"/>
    <n v="0"/>
    <x v="0"/>
    <x v="0"/>
    <x v="0"/>
  </r>
  <r>
    <x v="10"/>
    <x v="64"/>
    <x v="0"/>
    <x v="0"/>
    <n v="0"/>
    <x v="0"/>
    <x v="0"/>
    <x v="0"/>
  </r>
  <r>
    <x v="10"/>
    <x v="64"/>
    <x v="1"/>
    <x v="0"/>
    <n v="0"/>
    <x v="0"/>
    <x v="0"/>
    <x v="0"/>
  </r>
  <r>
    <x v="10"/>
    <x v="65"/>
    <x v="0"/>
    <x v="0"/>
    <n v="0"/>
    <x v="0"/>
    <x v="0"/>
    <x v="0"/>
  </r>
  <r>
    <x v="10"/>
    <x v="65"/>
    <x v="1"/>
    <x v="0"/>
    <n v="0"/>
    <x v="0"/>
    <x v="0"/>
    <x v="0"/>
  </r>
  <r>
    <x v="10"/>
    <x v="60"/>
    <x v="0"/>
    <x v="1"/>
    <n v="0"/>
    <x v="0"/>
    <x v="0"/>
    <x v="0"/>
  </r>
  <r>
    <x v="10"/>
    <x v="60"/>
    <x v="1"/>
    <x v="1"/>
    <n v="0"/>
    <x v="0"/>
    <x v="0"/>
    <x v="0"/>
  </r>
  <r>
    <x v="10"/>
    <x v="61"/>
    <x v="0"/>
    <x v="1"/>
    <n v="0"/>
    <x v="0"/>
    <x v="0"/>
    <x v="0"/>
  </r>
  <r>
    <x v="10"/>
    <x v="61"/>
    <x v="1"/>
    <x v="1"/>
    <n v="0"/>
    <x v="0"/>
    <x v="0"/>
    <x v="0"/>
  </r>
  <r>
    <x v="10"/>
    <x v="62"/>
    <x v="0"/>
    <x v="1"/>
    <n v="0"/>
    <x v="0"/>
    <x v="0"/>
    <x v="0"/>
  </r>
  <r>
    <x v="10"/>
    <x v="62"/>
    <x v="1"/>
    <x v="1"/>
    <n v="0"/>
    <x v="0"/>
    <x v="0"/>
    <x v="0"/>
  </r>
  <r>
    <x v="10"/>
    <x v="63"/>
    <x v="0"/>
    <x v="1"/>
    <n v="0"/>
    <x v="0"/>
    <x v="0"/>
    <x v="0"/>
  </r>
  <r>
    <x v="10"/>
    <x v="63"/>
    <x v="1"/>
    <x v="1"/>
    <n v="0"/>
    <x v="0"/>
    <x v="0"/>
    <x v="0"/>
  </r>
  <r>
    <x v="10"/>
    <x v="64"/>
    <x v="0"/>
    <x v="1"/>
    <n v="0"/>
    <x v="0"/>
    <x v="0"/>
    <x v="0"/>
  </r>
  <r>
    <x v="10"/>
    <x v="64"/>
    <x v="1"/>
    <x v="1"/>
    <n v="0"/>
    <x v="0"/>
    <x v="0"/>
    <x v="0"/>
  </r>
  <r>
    <x v="10"/>
    <x v="65"/>
    <x v="0"/>
    <x v="1"/>
    <n v="0"/>
    <x v="0"/>
    <x v="0"/>
    <x v="0"/>
  </r>
  <r>
    <x v="10"/>
    <x v="65"/>
    <x v="1"/>
    <x v="1"/>
    <n v="0"/>
    <x v="0"/>
    <x v="0"/>
    <x v="0"/>
  </r>
  <r>
    <x v="10"/>
    <x v="60"/>
    <x v="0"/>
    <x v="2"/>
    <n v="0"/>
    <x v="0"/>
    <x v="0"/>
    <x v="0"/>
  </r>
  <r>
    <x v="10"/>
    <x v="60"/>
    <x v="1"/>
    <x v="2"/>
    <n v="0"/>
    <x v="0"/>
    <x v="0"/>
    <x v="0"/>
  </r>
  <r>
    <x v="10"/>
    <x v="61"/>
    <x v="0"/>
    <x v="2"/>
    <n v="0"/>
    <x v="0"/>
    <x v="0"/>
    <x v="0"/>
  </r>
  <r>
    <x v="10"/>
    <x v="61"/>
    <x v="1"/>
    <x v="2"/>
    <n v="0"/>
    <x v="0"/>
    <x v="0"/>
    <x v="0"/>
  </r>
  <r>
    <x v="10"/>
    <x v="62"/>
    <x v="0"/>
    <x v="2"/>
    <n v="0"/>
    <x v="0"/>
    <x v="0"/>
    <x v="0"/>
  </r>
  <r>
    <x v="10"/>
    <x v="62"/>
    <x v="1"/>
    <x v="2"/>
    <n v="0"/>
    <x v="0"/>
    <x v="0"/>
    <x v="0"/>
  </r>
  <r>
    <x v="10"/>
    <x v="63"/>
    <x v="0"/>
    <x v="2"/>
    <n v="0"/>
    <x v="0"/>
    <x v="0"/>
    <x v="0"/>
  </r>
  <r>
    <x v="10"/>
    <x v="63"/>
    <x v="1"/>
    <x v="2"/>
    <n v="0"/>
    <x v="0"/>
    <x v="0"/>
    <x v="0"/>
  </r>
  <r>
    <x v="10"/>
    <x v="64"/>
    <x v="0"/>
    <x v="2"/>
    <n v="0"/>
    <x v="0"/>
    <x v="0"/>
    <x v="0"/>
  </r>
  <r>
    <x v="10"/>
    <x v="64"/>
    <x v="1"/>
    <x v="2"/>
    <n v="0"/>
    <x v="0"/>
    <x v="0"/>
    <x v="0"/>
  </r>
  <r>
    <x v="10"/>
    <x v="65"/>
    <x v="0"/>
    <x v="2"/>
    <n v="0"/>
    <x v="0"/>
    <x v="0"/>
    <x v="0"/>
  </r>
  <r>
    <x v="10"/>
    <x v="65"/>
    <x v="1"/>
    <x v="2"/>
    <n v="0"/>
    <x v="0"/>
    <x v="0"/>
    <x v="0"/>
  </r>
  <r>
    <x v="10"/>
    <x v="60"/>
    <x v="0"/>
    <x v="8"/>
    <n v="0"/>
    <x v="0"/>
    <x v="0"/>
    <x v="0"/>
  </r>
  <r>
    <x v="10"/>
    <x v="60"/>
    <x v="1"/>
    <x v="8"/>
    <n v="0"/>
    <x v="0"/>
    <x v="0"/>
    <x v="0"/>
  </r>
  <r>
    <x v="10"/>
    <x v="61"/>
    <x v="0"/>
    <x v="8"/>
    <n v="0"/>
    <x v="0"/>
    <x v="0"/>
    <x v="0"/>
  </r>
  <r>
    <x v="10"/>
    <x v="61"/>
    <x v="1"/>
    <x v="8"/>
    <n v="0"/>
    <x v="0"/>
    <x v="0"/>
    <x v="0"/>
  </r>
  <r>
    <x v="10"/>
    <x v="62"/>
    <x v="0"/>
    <x v="8"/>
    <n v="0"/>
    <x v="0"/>
    <x v="0"/>
    <x v="0"/>
  </r>
  <r>
    <x v="10"/>
    <x v="62"/>
    <x v="1"/>
    <x v="8"/>
    <n v="0"/>
    <x v="0"/>
    <x v="0"/>
    <x v="0"/>
  </r>
  <r>
    <x v="10"/>
    <x v="63"/>
    <x v="0"/>
    <x v="8"/>
    <n v="0"/>
    <x v="0"/>
    <x v="0"/>
    <x v="0"/>
  </r>
  <r>
    <x v="10"/>
    <x v="63"/>
    <x v="1"/>
    <x v="8"/>
    <n v="0"/>
    <x v="0"/>
    <x v="0"/>
    <x v="0"/>
  </r>
  <r>
    <x v="10"/>
    <x v="64"/>
    <x v="0"/>
    <x v="8"/>
    <n v="0"/>
    <x v="0"/>
    <x v="0"/>
    <x v="0"/>
  </r>
  <r>
    <x v="10"/>
    <x v="64"/>
    <x v="1"/>
    <x v="8"/>
    <n v="0"/>
    <x v="0"/>
    <x v="0"/>
    <x v="0"/>
  </r>
  <r>
    <x v="10"/>
    <x v="65"/>
    <x v="0"/>
    <x v="8"/>
    <n v="0"/>
    <x v="0"/>
    <x v="0"/>
    <x v="0"/>
  </r>
  <r>
    <x v="10"/>
    <x v="65"/>
    <x v="1"/>
    <x v="8"/>
    <n v="0"/>
    <x v="0"/>
    <x v="0"/>
    <x v="0"/>
  </r>
  <r>
    <x v="10"/>
    <x v="60"/>
    <x v="0"/>
    <x v="7"/>
    <n v="0"/>
    <x v="0"/>
    <x v="0"/>
    <x v="0"/>
  </r>
  <r>
    <x v="10"/>
    <x v="60"/>
    <x v="1"/>
    <x v="7"/>
    <n v="0"/>
    <x v="0"/>
    <x v="0"/>
    <x v="0"/>
  </r>
  <r>
    <x v="10"/>
    <x v="61"/>
    <x v="0"/>
    <x v="7"/>
    <n v="0"/>
    <x v="0"/>
    <x v="0"/>
    <x v="0"/>
  </r>
  <r>
    <x v="10"/>
    <x v="61"/>
    <x v="1"/>
    <x v="7"/>
    <n v="0"/>
    <x v="0"/>
    <x v="0"/>
    <x v="0"/>
  </r>
  <r>
    <x v="10"/>
    <x v="62"/>
    <x v="0"/>
    <x v="7"/>
    <n v="0"/>
    <x v="0"/>
    <x v="0"/>
    <x v="0"/>
  </r>
  <r>
    <x v="10"/>
    <x v="62"/>
    <x v="1"/>
    <x v="7"/>
    <n v="0"/>
    <x v="0"/>
    <x v="0"/>
    <x v="0"/>
  </r>
  <r>
    <x v="10"/>
    <x v="63"/>
    <x v="0"/>
    <x v="7"/>
    <n v="0"/>
    <x v="0"/>
    <x v="0"/>
    <x v="0"/>
  </r>
  <r>
    <x v="10"/>
    <x v="63"/>
    <x v="1"/>
    <x v="7"/>
    <n v="0"/>
    <x v="0"/>
    <x v="0"/>
    <x v="0"/>
  </r>
  <r>
    <x v="10"/>
    <x v="64"/>
    <x v="0"/>
    <x v="7"/>
    <n v="0"/>
    <x v="0"/>
    <x v="0"/>
    <x v="0"/>
  </r>
  <r>
    <x v="10"/>
    <x v="64"/>
    <x v="1"/>
    <x v="7"/>
    <n v="0"/>
    <x v="0"/>
    <x v="0"/>
    <x v="0"/>
  </r>
  <r>
    <x v="10"/>
    <x v="65"/>
    <x v="0"/>
    <x v="7"/>
    <n v="0"/>
    <x v="0"/>
    <x v="0"/>
    <x v="0"/>
  </r>
  <r>
    <x v="10"/>
    <x v="65"/>
    <x v="1"/>
    <x v="7"/>
    <n v="0"/>
    <x v="0"/>
    <x v="0"/>
    <x v="0"/>
  </r>
  <r>
    <x v="10"/>
    <x v="60"/>
    <x v="0"/>
    <x v="3"/>
    <n v="0"/>
    <x v="0"/>
    <x v="0"/>
    <x v="0"/>
  </r>
  <r>
    <x v="10"/>
    <x v="60"/>
    <x v="1"/>
    <x v="3"/>
    <n v="0"/>
    <x v="0"/>
    <x v="0"/>
    <x v="0"/>
  </r>
  <r>
    <x v="10"/>
    <x v="61"/>
    <x v="0"/>
    <x v="3"/>
    <n v="0"/>
    <x v="0"/>
    <x v="0"/>
    <x v="0"/>
  </r>
  <r>
    <x v="10"/>
    <x v="61"/>
    <x v="1"/>
    <x v="3"/>
    <n v="0"/>
    <x v="0"/>
    <x v="0"/>
    <x v="0"/>
  </r>
  <r>
    <x v="10"/>
    <x v="62"/>
    <x v="0"/>
    <x v="3"/>
    <n v="0"/>
    <x v="0"/>
    <x v="0"/>
    <x v="0"/>
  </r>
  <r>
    <x v="10"/>
    <x v="62"/>
    <x v="1"/>
    <x v="3"/>
    <n v="0"/>
    <x v="0"/>
    <x v="0"/>
    <x v="0"/>
  </r>
  <r>
    <x v="10"/>
    <x v="63"/>
    <x v="0"/>
    <x v="3"/>
    <n v="0"/>
    <x v="0"/>
    <x v="0"/>
    <x v="0"/>
  </r>
  <r>
    <x v="10"/>
    <x v="63"/>
    <x v="1"/>
    <x v="3"/>
    <n v="0"/>
    <x v="0"/>
    <x v="0"/>
    <x v="0"/>
  </r>
  <r>
    <x v="10"/>
    <x v="64"/>
    <x v="0"/>
    <x v="3"/>
    <n v="0"/>
    <x v="0"/>
    <x v="0"/>
    <x v="0"/>
  </r>
  <r>
    <x v="10"/>
    <x v="64"/>
    <x v="1"/>
    <x v="3"/>
    <n v="0"/>
    <x v="0"/>
    <x v="0"/>
    <x v="0"/>
  </r>
  <r>
    <x v="10"/>
    <x v="65"/>
    <x v="0"/>
    <x v="3"/>
    <n v="0"/>
    <x v="0"/>
    <x v="0"/>
    <x v="0"/>
  </r>
  <r>
    <x v="10"/>
    <x v="65"/>
    <x v="1"/>
    <x v="3"/>
    <n v="0"/>
    <x v="0"/>
    <x v="0"/>
    <x v="0"/>
  </r>
  <r>
    <x v="10"/>
    <x v="60"/>
    <x v="0"/>
    <x v="9"/>
    <n v="0"/>
    <x v="0"/>
    <x v="0"/>
    <x v="0"/>
  </r>
  <r>
    <x v="10"/>
    <x v="60"/>
    <x v="1"/>
    <x v="9"/>
    <n v="0"/>
    <x v="0"/>
    <x v="0"/>
    <x v="0"/>
  </r>
  <r>
    <x v="10"/>
    <x v="61"/>
    <x v="0"/>
    <x v="9"/>
    <n v="0"/>
    <x v="0"/>
    <x v="0"/>
    <x v="0"/>
  </r>
  <r>
    <x v="10"/>
    <x v="61"/>
    <x v="1"/>
    <x v="9"/>
    <n v="0"/>
    <x v="0"/>
    <x v="0"/>
    <x v="0"/>
  </r>
  <r>
    <x v="10"/>
    <x v="62"/>
    <x v="0"/>
    <x v="9"/>
    <n v="0"/>
    <x v="0"/>
    <x v="0"/>
    <x v="0"/>
  </r>
  <r>
    <x v="10"/>
    <x v="62"/>
    <x v="1"/>
    <x v="9"/>
    <n v="0"/>
    <x v="0"/>
    <x v="0"/>
    <x v="0"/>
  </r>
  <r>
    <x v="10"/>
    <x v="63"/>
    <x v="0"/>
    <x v="9"/>
    <n v="0"/>
    <x v="0"/>
    <x v="0"/>
    <x v="0"/>
  </r>
  <r>
    <x v="10"/>
    <x v="63"/>
    <x v="1"/>
    <x v="9"/>
    <n v="0"/>
    <x v="0"/>
    <x v="0"/>
    <x v="0"/>
  </r>
  <r>
    <x v="10"/>
    <x v="64"/>
    <x v="0"/>
    <x v="9"/>
    <n v="0"/>
    <x v="0"/>
    <x v="0"/>
    <x v="0"/>
  </r>
  <r>
    <x v="10"/>
    <x v="64"/>
    <x v="1"/>
    <x v="9"/>
    <n v="0"/>
    <x v="0"/>
    <x v="0"/>
    <x v="0"/>
  </r>
  <r>
    <x v="10"/>
    <x v="65"/>
    <x v="0"/>
    <x v="9"/>
    <n v="0"/>
    <x v="0"/>
    <x v="0"/>
    <x v="0"/>
  </r>
  <r>
    <x v="10"/>
    <x v="65"/>
    <x v="1"/>
    <x v="9"/>
    <n v="0"/>
    <x v="0"/>
    <x v="0"/>
    <x v="0"/>
  </r>
  <r>
    <x v="10"/>
    <x v="60"/>
    <x v="0"/>
    <x v="4"/>
    <n v="0"/>
    <x v="0"/>
    <x v="0"/>
    <x v="0"/>
  </r>
  <r>
    <x v="10"/>
    <x v="60"/>
    <x v="1"/>
    <x v="4"/>
    <n v="0"/>
    <x v="0"/>
    <x v="0"/>
    <x v="0"/>
  </r>
  <r>
    <x v="10"/>
    <x v="61"/>
    <x v="0"/>
    <x v="4"/>
    <n v="0"/>
    <x v="0"/>
    <x v="0"/>
    <x v="0"/>
  </r>
  <r>
    <x v="10"/>
    <x v="61"/>
    <x v="1"/>
    <x v="4"/>
    <n v="0"/>
    <x v="0"/>
    <x v="0"/>
    <x v="0"/>
  </r>
  <r>
    <x v="10"/>
    <x v="62"/>
    <x v="0"/>
    <x v="4"/>
    <n v="0"/>
    <x v="0"/>
    <x v="0"/>
    <x v="0"/>
  </r>
  <r>
    <x v="10"/>
    <x v="62"/>
    <x v="1"/>
    <x v="4"/>
    <n v="0"/>
    <x v="0"/>
    <x v="0"/>
    <x v="0"/>
  </r>
  <r>
    <x v="10"/>
    <x v="63"/>
    <x v="0"/>
    <x v="4"/>
    <n v="0"/>
    <x v="0"/>
    <x v="0"/>
    <x v="0"/>
  </r>
  <r>
    <x v="10"/>
    <x v="63"/>
    <x v="1"/>
    <x v="4"/>
    <n v="0"/>
    <x v="0"/>
    <x v="0"/>
    <x v="0"/>
  </r>
  <r>
    <x v="10"/>
    <x v="64"/>
    <x v="0"/>
    <x v="4"/>
    <n v="0"/>
    <x v="0"/>
    <x v="0"/>
    <x v="0"/>
  </r>
  <r>
    <x v="10"/>
    <x v="64"/>
    <x v="1"/>
    <x v="4"/>
    <n v="0"/>
    <x v="0"/>
    <x v="0"/>
    <x v="0"/>
  </r>
  <r>
    <x v="10"/>
    <x v="65"/>
    <x v="0"/>
    <x v="4"/>
    <n v="0"/>
    <x v="0"/>
    <x v="0"/>
    <x v="0"/>
  </r>
  <r>
    <x v="10"/>
    <x v="65"/>
    <x v="1"/>
    <x v="4"/>
    <n v="0"/>
    <x v="0"/>
    <x v="0"/>
    <x v="0"/>
  </r>
  <r>
    <x v="10"/>
    <x v="60"/>
    <x v="0"/>
    <x v="6"/>
    <n v="0"/>
    <x v="0"/>
    <x v="0"/>
    <x v="0"/>
  </r>
  <r>
    <x v="10"/>
    <x v="60"/>
    <x v="1"/>
    <x v="6"/>
    <n v="0"/>
    <x v="0"/>
    <x v="0"/>
    <x v="0"/>
  </r>
  <r>
    <x v="10"/>
    <x v="61"/>
    <x v="0"/>
    <x v="6"/>
    <n v="0"/>
    <x v="0"/>
    <x v="0"/>
    <x v="0"/>
  </r>
  <r>
    <x v="10"/>
    <x v="61"/>
    <x v="1"/>
    <x v="6"/>
    <n v="0"/>
    <x v="0"/>
    <x v="0"/>
    <x v="0"/>
  </r>
  <r>
    <x v="10"/>
    <x v="62"/>
    <x v="0"/>
    <x v="6"/>
    <n v="0"/>
    <x v="0"/>
    <x v="0"/>
    <x v="0"/>
  </r>
  <r>
    <x v="10"/>
    <x v="62"/>
    <x v="1"/>
    <x v="6"/>
    <n v="0"/>
    <x v="0"/>
    <x v="0"/>
    <x v="0"/>
  </r>
  <r>
    <x v="10"/>
    <x v="63"/>
    <x v="0"/>
    <x v="6"/>
    <n v="0"/>
    <x v="0"/>
    <x v="0"/>
    <x v="0"/>
  </r>
  <r>
    <x v="10"/>
    <x v="63"/>
    <x v="1"/>
    <x v="6"/>
    <n v="0"/>
    <x v="0"/>
    <x v="0"/>
    <x v="0"/>
  </r>
  <r>
    <x v="10"/>
    <x v="64"/>
    <x v="0"/>
    <x v="6"/>
    <n v="0"/>
    <x v="0"/>
    <x v="0"/>
    <x v="0"/>
  </r>
  <r>
    <x v="10"/>
    <x v="64"/>
    <x v="1"/>
    <x v="6"/>
    <n v="0"/>
    <x v="0"/>
    <x v="0"/>
    <x v="0"/>
  </r>
  <r>
    <x v="10"/>
    <x v="65"/>
    <x v="0"/>
    <x v="6"/>
    <n v="0"/>
    <x v="0"/>
    <x v="0"/>
    <x v="0"/>
  </r>
  <r>
    <x v="10"/>
    <x v="65"/>
    <x v="1"/>
    <x v="6"/>
    <n v="0"/>
    <x v="0"/>
    <x v="0"/>
    <x v="0"/>
  </r>
  <r>
    <x v="10"/>
    <x v="60"/>
    <x v="0"/>
    <x v="6"/>
    <n v="0"/>
    <x v="0"/>
    <x v="0"/>
    <x v="0"/>
  </r>
  <r>
    <x v="10"/>
    <x v="60"/>
    <x v="1"/>
    <x v="6"/>
    <n v="0"/>
    <x v="0"/>
    <x v="0"/>
    <x v="0"/>
  </r>
  <r>
    <x v="10"/>
    <x v="61"/>
    <x v="0"/>
    <x v="6"/>
    <n v="0"/>
    <x v="0"/>
    <x v="0"/>
    <x v="0"/>
  </r>
  <r>
    <x v="10"/>
    <x v="61"/>
    <x v="1"/>
    <x v="6"/>
    <n v="0"/>
    <x v="0"/>
    <x v="0"/>
    <x v="0"/>
  </r>
  <r>
    <x v="10"/>
    <x v="62"/>
    <x v="0"/>
    <x v="6"/>
    <n v="0"/>
    <x v="0"/>
    <x v="0"/>
    <x v="0"/>
  </r>
  <r>
    <x v="10"/>
    <x v="62"/>
    <x v="1"/>
    <x v="6"/>
    <n v="0"/>
    <x v="0"/>
    <x v="0"/>
    <x v="0"/>
  </r>
  <r>
    <x v="10"/>
    <x v="63"/>
    <x v="0"/>
    <x v="6"/>
    <n v="0"/>
    <x v="0"/>
    <x v="0"/>
    <x v="0"/>
  </r>
  <r>
    <x v="10"/>
    <x v="63"/>
    <x v="1"/>
    <x v="6"/>
    <n v="0"/>
    <x v="0"/>
    <x v="0"/>
    <x v="0"/>
  </r>
  <r>
    <x v="10"/>
    <x v="64"/>
    <x v="0"/>
    <x v="6"/>
    <n v="0"/>
    <x v="0"/>
    <x v="0"/>
    <x v="0"/>
  </r>
  <r>
    <x v="10"/>
    <x v="64"/>
    <x v="1"/>
    <x v="6"/>
    <n v="0"/>
    <x v="0"/>
    <x v="0"/>
    <x v="0"/>
  </r>
  <r>
    <x v="10"/>
    <x v="65"/>
    <x v="0"/>
    <x v="6"/>
    <n v="0"/>
    <x v="0"/>
    <x v="0"/>
    <x v="0"/>
  </r>
  <r>
    <x v="10"/>
    <x v="65"/>
    <x v="1"/>
    <x v="6"/>
    <n v="0"/>
    <x v="0"/>
    <x v="0"/>
    <x v="0"/>
  </r>
  <r>
    <x v="10"/>
    <x v="60"/>
    <x v="0"/>
    <x v="6"/>
    <n v="0"/>
    <x v="0"/>
    <x v="0"/>
    <x v="0"/>
  </r>
  <r>
    <x v="10"/>
    <x v="60"/>
    <x v="1"/>
    <x v="6"/>
    <n v="0"/>
    <x v="0"/>
    <x v="0"/>
    <x v="0"/>
  </r>
  <r>
    <x v="10"/>
    <x v="61"/>
    <x v="0"/>
    <x v="6"/>
    <n v="0"/>
    <x v="0"/>
    <x v="0"/>
    <x v="0"/>
  </r>
  <r>
    <x v="10"/>
    <x v="61"/>
    <x v="1"/>
    <x v="6"/>
    <n v="0"/>
    <x v="0"/>
    <x v="0"/>
    <x v="0"/>
  </r>
  <r>
    <x v="10"/>
    <x v="62"/>
    <x v="0"/>
    <x v="6"/>
    <n v="0"/>
    <x v="0"/>
    <x v="0"/>
    <x v="0"/>
  </r>
  <r>
    <x v="10"/>
    <x v="62"/>
    <x v="1"/>
    <x v="6"/>
    <n v="0"/>
    <x v="0"/>
    <x v="0"/>
    <x v="0"/>
  </r>
  <r>
    <x v="10"/>
    <x v="63"/>
    <x v="0"/>
    <x v="6"/>
    <n v="0"/>
    <x v="0"/>
    <x v="0"/>
    <x v="0"/>
  </r>
  <r>
    <x v="10"/>
    <x v="63"/>
    <x v="1"/>
    <x v="6"/>
    <n v="0"/>
    <x v="0"/>
    <x v="0"/>
    <x v="0"/>
  </r>
  <r>
    <x v="10"/>
    <x v="64"/>
    <x v="0"/>
    <x v="6"/>
    <n v="0"/>
    <x v="0"/>
    <x v="0"/>
    <x v="0"/>
  </r>
  <r>
    <x v="10"/>
    <x v="64"/>
    <x v="1"/>
    <x v="6"/>
    <n v="0"/>
    <x v="0"/>
    <x v="0"/>
    <x v="0"/>
  </r>
  <r>
    <x v="10"/>
    <x v="65"/>
    <x v="0"/>
    <x v="6"/>
    <n v="0"/>
    <x v="0"/>
    <x v="0"/>
    <x v="0"/>
  </r>
  <r>
    <x v="10"/>
    <x v="65"/>
    <x v="1"/>
    <x v="6"/>
    <n v="0"/>
    <x v="0"/>
    <x v="0"/>
    <x v="0"/>
  </r>
  <r>
    <x v="11"/>
    <x v="66"/>
    <x v="0"/>
    <x v="0"/>
    <n v="0"/>
    <x v="0"/>
    <x v="0"/>
    <x v="0"/>
  </r>
  <r>
    <x v="11"/>
    <x v="66"/>
    <x v="1"/>
    <x v="0"/>
    <n v="0"/>
    <x v="0"/>
    <x v="0"/>
    <x v="0"/>
  </r>
  <r>
    <x v="11"/>
    <x v="67"/>
    <x v="0"/>
    <x v="0"/>
    <n v="0"/>
    <x v="0"/>
    <x v="0"/>
    <x v="0"/>
  </r>
  <r>
    <x v="11"/>
    <x v="67"/>
    <x v="1"/>
    <x v="0"/>
    <n v="0"/>
    <x v="0"/>
    <x v="0"/>
    <x v="0"/>
  </r>
  <r>
    <x v="11"/>
    <x v="68"/>
    <x v="0"/>
    <x v="0"/>
    <n v="0"/>
    <x v="0"/>
    <x v="0"/>
    <x v="0"/>
  </r>
  <r>
    <x v="11"/>
    <x v="68"/>
    <x v="1"/>
    <x v="0"/>
    <n v="0"/>
    <x v="0"/>
    <x v="0"/>
    <x v="0"/>
  </r>
  <r>
    <x v="11"/>
    <x v="69"/>
    <x v="0"/>
    <x v="0"/>
    <n v="0"/>
    <x v="0"/>
    <x v="0"/>
    <x v="0"/>
  </r>
  <r>
    <x v="11"/>
    <x v="69"/>
    <x v="1"/>
    <x v="0"/>
    <n v="0"/>
    <x v="0"/>
    <x v="0"/>
    <x v="0"/>
  </r>
  <r>
    <x v="11"/>
    <x v="70"/>
    <x v="0"/>
    <x v="0"/>
    <n v="0"/>
    <x v="0"/>
    <x v="0"/>
    <x v="0"/>
  </r>
  <r>
    <x v="11"/>
    <x v="70"/>
    <x v="1"/>
    <x v="0"/>
    <n v="0"/>
    <x v="0"/>
    <x v="0"/>
    <x v="0"/>
  </r>
  <r>
    <x v="11"/>
    <x v="71"/>
    <x v="0"/>
    <x v="0"/>
    <n v="0"/>
    <x v="0"/>
    <x v="0"/>
    <x v="0"/>
  </r>
  <r>
    <x v="11"/>
    <x v="71"/>
    <x v="1"/>
    <x v="0"/>
    <n v="0"/>
    <x v="0"/>
    <x v="0"/>
    <x v="0"/>
  </r>
  <r>
    <x v="11"/>
    <x v="66"/>
    <x v="0"/>
    <x v="1"/>
    <n v="0"/>
    <x v="0"/>
    <x v="0"/>
    <x v="0"/>
  </r>
  <r>
    <x v="11"/>
    <x v="66"/>
    <x v="1"/>
    <x v="1"/>
    <n v="0"/>
    <x v="0"/>
    <x v="0"/>
    <x v="0"/>
  </r>
  <r>
    <x v="11"/>
    <x v="67"/>
    <x v="0"/>
    <x v="1"/>
    <n v="0"/>
    <x v="0"/>
    <x v="0"/>
    <x v="0"/>
  </r>
  <r>
    <x v="11"/>
    <x v="67"/>
    <x v="1"/>
    <x v="1"/>
    <n v="0"/>
    <x v="0"/>
    <x v="0"/>
    <x v="0"/>
  </r>
  <r>
    <x v="11"/>
    <x v="68"/>
    <x v="0"/>
    <x v="1"/>
    <n v="0"/>
    <x v="0"/>
    <x v="0"/>
    <x v="0"/>
  </r>
  <r>
    <x v="11"/>
    <x v="68"/>
    <x v="1"/>
    <x v="1"/>
    <n v="0"/>
    <x v="0"/>
    <x v="0"/>
    <x v="0"/>
  </r>
  <r>
    <x v="11"/>
    <x v="69"/>
    <x v="0"/>
    <x v="1"/>
    <n v="0"/>
    <x v="0"/>
    <x v="0"/>
    <x v="0"/>
  </r>
  <r>
    <x v="11"/>
    <x v="69"/>
    <x v="1"/>
    <x v="1"/>
    <n v="0"/>
    <x v="0"/>
    <x v="0"/>
    <x v="0"/>
  </r>
  <r>
    <x v="11"/>
    <x v="70"/>
    <x v="0"/>
    <x v="1"/>
    <n v="0"/>
    <x v="0"/>
    <x v="0"/>
    <x v="0"/>
  </r>
  <r>
    <x v="11"/>
    <x v="70"/>
    <x v="1"/>
    <x v="1"/>
    <n v="0"/>
    <x v="0"/>
    <x v="0"/>
    <x v="0"/>
  </r>
  <r>
    <x v="11"/>
    <x v="71"/>
    <x v="0"/>
    <x v="1"/>
    <n v="0"/>
    <x v="0"/>
    <x v="0"/>
    <x v="0"/>
  </r>
  <r>
    <x v="11"/>
    <x v="71"/>
    <x v="1"/>
    <x v="1"/>
    <n v="0"/>
    <x v="0"/>
    <x v="0"/>
    <x v="0"/>
  </r>
  <r>
    <x v="11"/>
    <x v="66"/>
    <x v="0"/>
    <x v="2"/>
    <n v="0"/>
    <x v="0"/>
    <x v="0"/>
    <x v="0"/>
  </r>
  <r>
    <x v="11"/>
    <x v="66"/>
    <x v="1"/>
    <x v="2"/>
    <n v="0"/>
    <x v="0"/>
    <x v="0"/>
    <x v="0"/>
  </r>
  <r>
    <x v="11"/>
    <x v="67"/>
    <x v="0"/>
    <x v="2"/>
    <n v="0"/>
    <x v="0"/>
    <x v="0"/>
    <x v="0"/>
  </r>
  <r>
    <x v="11"/>
    <x v="67"/>
    <x v="1"/>
    <x v="2"/>
    <n v="0"/>
    <x v="0"/>
    <x v="0"/>
    <x v="0"/>
  </r>
  <r>
    <x v="11"/>
    <x v="68"/>
    <x v="0"/>
    <x v="2"/>
    <n v="0"/>
    <x v="0"/>
    <x v="0"/>
    <x v="0"/>
  </r>
  <r>
    <x v="11"/>
    <x v="68"/>
    <x v="1"/>
    <x v="2"/>
    <n v="0"/>
    <x v="0"/>
    <x v="0"/>
    <x v="0"/>
  </r>
  <r>
    <x v="11"/>
    <x v="69"/>
    <x v="0"/>
    <x v="2"/>
    <n v="0"/>
    <x v="0"/>
    <x v="0"/>
    <x v="0"/>
  </r>
  <r>
    <x v="11"/>
    <x v="69"/>
    <x v="1"/>
    <x v="2"/>
    <n v="0"/>
    <x v="0"/>
    <x v="0"/>
    <x v="0"/>
  </r>
  <r>
    <x v="11"/>
    <x v="70"/>
    <x v="0"/>
    <x v="2"/>
    <n v="0"/>
    <x v="0"/>
    <x v="0"/>
    <x v="0"/>
  </r>
  <r>
    <x v="11"/>
    <x v="70"/>
    <x v="1"/>
    <x v="2"/>
    <n v="0"/>
    <x v="0"/>
    <x v="0"/>
    <x v="0"/>
  </r>
  <r>
    <x v="11"/>
    <x v="71"/>
    <x v="0"/>
    <x v="2"/>
    <n v="0"/>
    <x v="0"/>
    <x v="0"/>
    <x v="0"/>
  </r>
  <r>
    <x v="11"/>
    <x v="71"/>
    <x v="1"/>
    <x v="2"/>
    <n v="0"/>
    <x v="0"/>
    <x v="0"/>
    <x v="0"/>
  </r>
  <r>
    <x v="11"/>
    <x v="66"/>
    <x v="0"/>
    <x v="8"/>
    <n v="0"/>
    <x v="0"/>
    <x v="0"/>
    <x v="0"/>
  </r>
  <r>
    <x v="11"/>
    <x v="66"/>
    <x v="1"/>
    <x v="8"/>
    <n v="0"/>
    <x v="0"/>
    <x v="0"/>
    <x v="0"/>
  </r>
  <r>
    <x v="11"/>
    <x v="67"/>
    <x v="0"/>
    <x v="8"/>
    <n v="0"/>
    <x v="0"/>
    <x v="0"/>
    <x v="0"/>
  </r>
  <r>
    <x v="11"/>
    <x v="67"/>
    <x v="1"/>
    <x v="8"/>
    <n v="0"/>
    <x v="0"/>
    <x v="0"/>
    <x v="0"/>
  </r>
  <r>
    <x v="11"/>
    <x v="68"/>
    <x v="0"/>
    <x v="8"/>
    <n v="0"/>
    <x v="0"/>
    <x v="0"/>
    <x v="0"/>
  </r>
  <r>
    <x v="11"/>
    <x v="68"/>
    <x v="1"/>
    <x v="8"/>
    <n v="0"/>
    <x v="0"/>
    <x v="0"/>
    <x v="0"/>
  </r>
  <r>
    <x v="11"/>
    <x v="69"/>
    <x v="0"/>
    <x v="8"/>
    <n v="0"/>
    <x v="0"/>
    <x v="0"/>
    <x v="0"/>
  </r>
  <r>
    <x v="11"/>
    <x v="69"/>
    <x v="1"/>
    <x v="8"/>
    <n v="0"/>
    <x v="0"/>
    <x v="0"/>
    <x v="0"/>
  </r>
  <r>
    <x v="11"/>
    <x v="70"/>
    <x v="0"/>
    <x v="8"/>
    <n v="0"/>
    <x v="0"/>
    <x v="0"/>
    <x v="0"/>
  </r>
  <r>
    <x v="11"/>
    <x v="70"/>
    <x v="1"/>
    <x v="8"/>
    <n v="0"/>
    <x v="0"/>
    <x v="0"/>
    <x v="0"/>
  </r>
  <r>
    <x v="11"/>
    <x v="71"/>
    <x v="0"/>
    <x v="8"/>
    <n v="0"/>
    <x v="0"/>
    <x v="0"/>
    <x v="0"/>
  </r>
  <r>
    <x v="11"/>
    <x v="71"/>
    <x v="1"/>
    <x v="8"/>
    <n v="0"/>
    <x v="0"/>
    <x v="0"/>
    <x v="0"/>
  </r>
  <r>
    <x v="11"/>
    <x v="66"/>
    <x v="0"/>
    <x v="7"/>
    <n v="0"/>
    <x v="0"/>
    <x v="0"/>
    <x v="0"/>
  </r>
  <r>
    <x v="11"/>
    <x v="66"/>
    <x v="1"/>
    <x v="7"/>
    <n v="0"/>
    <x v="0"/>
    <x v="0"/>
    <x v="0"/>
  </r>
  <r>
    <x v="11"/>
    <x v="67"/>
    <x v="0"/>
    <x v="7"/>
    <n v="0"/>
    <x v="0"/>
    <x v="0"/>
    <x v="0"/>
  </r>
  <r>
    <x v="11"/>
    <x v="67"/>
    <x v="1"/>
    <x v="7"/>
    <n v="0"/>
    <x v="0"/>
    <x v="0"/>
    <x v="0"/>
  </r>
  <r>
    <x v="11"/>
    <x v="68"/>
    <x v="0"/>
    <x v="7"/>
    <n v="0"/>
    <x v="0"/>
    <x v="0"/>
    <x v="0"/>
  </r>
  <r>
    <x v="11"/>
    <x v="68"/>
    <x v="1"/>
    <x v="7"/>
    <n v="0"/>
    <x v="0"/>
    <x v="0"/>
    <x v="0"/>
  </r>
  <r>
    <x v="11"/>
    <x v="69"/>
    <x v="0"/>
    <x v="7"/>
    <n v="0"/>
    <x v="0"/>
    <x v="0"/>
    <x v="0"/>
  </r>
  <r>
    <x v="11"/>
    <x v="69"/>
    <x v="1"/>
    <x v="7"/>
    <n v="0"/>
    <x v="0"/>
    <x v="0"/>
    <x v="0"/>
  </r>
  <r>
    <x v="11"/>
    <x v="70"/>
    <x v="0"/>
    <x v="7"/>
    <n v="0"/>
    <x v="0"/>
    <x v="0"/>
    <x v="0"/>
  </r>
  <r>
    <x v="11"/>
    <x v="70"/>
    <x v="1"/>
    <x v="7"/>
    <n v="0"/>
    <x v="0"/>
    <x v="0"/>
    <x v="0"/>
  </r>
  <r>
    <x v="11"/>
    <x v="71"/>
    <x v="0"/>
    <x v="7"/>
    <n v="0"/>
    <x v="0"/>
    <x v="0"/>
    <x v="0"/>
  </r>
  <r>
    <x v="11"/>
    <x v="71"/>
    <x v="1"/>
    <x v="7"/>
    <n v="0"/>
    <x v="0"/>
    <x v="0"/>
    <x v="0"/>
  </r>
  <r>
    <x v="11"/>
    <x v="66"/>
    <x v="0"/>
    <x v="3"/>
    <n v="0"/>
    <x v="0"/>
    <x v="0"/>
    <x v="0"/>
  </r>
  <r>
    <x v="11"/>
    <x v="66"/>
    <x v="1"/>
    <x v="3"/>
    <n v="0"/>
    <x v="0"/>
    <x v="0"/>
    <x v="0"/>
  </r>
  <r>
    <x v="11"/>
    <x v="67"/>
    <x v="0"/>
    <x v="3"/>
    <n v="0"/>
    <x v="0"/>
    <x v="0"/>
    <x v="0"/>
  </r>
  <r>
    <x v="11"/>
    <x v="67"/>
    <x v="1"/>
    <x v="3"/>
    <n v="0"/>
    <x v="0"/>
    <x v="0"/>
    <x v="0"/>
  </r>
  <r>
    <x v="11"/>
    <x v="68"/>
    <x v="0"/>
    <x v="3"/>
    <n v="0"/>
    <x v="0"/>
    <x v="0"/>
    <x v="0"/>
  </r>
  <r>
    <x v="11"/>
    <x v="68"/>
    <x v="1"/>
    <x v="3"/>
    <n v="0"/>
    <x v="0"/>
    <x v="0"/>
    <x v="0"/>
  </r>
  <r>
    <x v="11"/>
    <x v="69"/>
    <x v="0"/>
    <x v="3"/>
    <n v="0"/>
    <x v="0"/>
    <x v="0"/>
    <x v="0"/>
  </r>
  <r>
    <x v="11"/>
    <x v="69"/>
    <x v="1"/>
    <x v="3"/>
    <n v="0"/>
    <x v="0"/>
    <x v="0"/>
    <x v="0"/>
  </r>
  <r>
    <x v="11"/>
    <x v="70"/>
    <x v="0"/>
    <x v="3"/>
    <n v="0"/>
    <x v="0"/>
    <x v="0"/>
    <x v="0"/>
  </r>
  <r>
    <x v="11"/>
    <x v="70"/>
    <x v="1"/>
    <x v="3"/>
    <n v="0"/>
    <x v="0"/>
    <x v="0"/>
    <x v="0"/>
  </r>
  <r>
    <x v="11"/>
    <x v="71"/>
    <x v="0"/>
    <x v="3"/>
    <n v="0"/>
    <x v="0"/>
    <x v="0"/>
    <x v="0"/>
  </r>
  <r>
    <x v="11"/>
    <x v="71"/>
    <x v="1"/>
    <x v="3"/>
    <n v="0"/>
    <x v="0"/>
    <x v="0"/>
    <x v="0"/>
  </r>
  <r>
    <x v="11"/>
    <x v="66"/>
    <x v="0"/>
    <x v="9"/>
    <n v="0"/>
    <x v="0"/>
    <x v="0"/>
    <x v="0"/>
  </r>
  <r>
    <x v="11"/>
    <x v="66"/>
    <x v="1"/>
    <x v="9"/>
    <n v="0"/>
    <x v="0"/>
    <x v="0"/>
    <x v="0"/>
  </r>
  <r>
    <x v="11"/>
    <x v="67"/>
    <x v="0"/>
    <x v="9"/>
    <n v="0"/>
    <x v="0"/>
    <x v="0"/>
    <x v="0"/>
  </r>
  <r>
    <x v="11"/>
    <x v="67"/>
    <x v="1"/>
    <x v="9"/>
    <n v="0"/>
    <x v="0"/>
    <x v="0"/>
    <x v="0"/>
  </r>
  <r>
    <x v="11"/>
    <x v="68"/>
    <x v="0"/>
    <x v="9"/>
    <n v="0"/>
    <x v="0"/>
    <x v="0"/>
    <x v="0"/>
  </r>
  <r>
    <x v="11"/>
    <x v="68"/>
    <x v="1"/>
    <x v="9"/>
    <n v="0"/>
    <x v="0"/>
    <x v="0"/>
    <x v="0"/>
  </r>
  <r>
    <x v="11"/>
    <x v="69"/>
    <x v="0"/>
    <x v="9"/>
    <n v="0"/>
    <x v="0"/>
    <x v="0"/>
    <x v="0"/>
  </r>
  <r>
    <x v="11"/>
    <x v="69"/>
    <x v="1"/>
    <x v="9"/>
    <n v="0"/>
    <x v="0"/>
    <x v="0"/>
    <x v="0"/>
  </r>
  <r>
    <x v="11"/>
    <x v="70"/>
    <x v="0"/>
    <x v="9"/>
    <n v="0"/>
    <x v="0"/>
    <x v="0"/>
    <x v="0"/>
  </r>
  <r>
    <x v="11"/>
    <x v="70"/>
    <x v="1"/>
    <x v="9"/>
    <n v="0"/>
    <x v="0"/>
    <x v="0"/>
    <x v="0"/>
  </r>
  <r>
    <x v="11"/>
    <x v="71"/>
    <x v="0"/>
    <x v="9"/>
    <n v="0"/>
    <x v="0"/>
    <x v="0"/>
    <x v="0"/>
  </r>
  <r>
    <x v="11"/>
    <x v="71"/>
    <x v="1"/>
    <x v="9"/>
    <n v="0"/>
    <x v="0"/>
    <x v="0"/>
    <x v="0"/>
  </r>
  <r>
    <x v="11"/>
    <x v="66"/>
    <x v="0"/>
    <x v="4"/>
    <n v="0"/>
    <x v="0"/>
    <x v="0"/>
    <x v="0"/>
  </r>
  <r>
    <x v="11"/>
    <x v="66"/>
    <x v="1"/>
    <x v="4"/>
    <n v="0"/>
    <x v="0"/>
    <x v="0"/>
    <x v="0"/>
  </r>
  <r>
    <x v="11"/>
    <x v="67"/>
    <x v="0"/>
    <x v="4"/>
    <n v="0"/>
    <x v="0"/>
    <x v="0"/>
    <x v="0"/>
  </r>
  <r>
    <x v="11"/>
    <x v="67"/>
    <x v="1"/>
    <x v="4"/>
    <n v="0"/>
    <x v="0"/>
    <x v="0"/>
    <x v="0"/>
  </r>
  <r>
    <x v="11"/>
    <x v="68"/>
    <x v="0"/>
    <x v="4"/>
    <n v="0"/>
    <x v="0"/>
    <x v="0"/>
    <x v="0"/>
  </r>
  <r>
    <x v="11"/>
    <x v="68"/>
    <x v="1"/>
    <x v="4"/>
    <n v="0"/>
    <x v="0"/>
    <x v="0"/>
    <x v="0"/>
  </r>
  <r>
    <x v="11"/>
    <x v="69"/>
    <x v="0"/>
    <x v="4"/>
    <n v="0"/>
    <x v="0"/>
    <x v="0"/>
    <x v="0"/>
  </r>
  <r>
    <x v="11"/>
    <x v="69"/>
    <x v="1"/>
    <x v="4"/>
    <n v="0"/>
    <x v="0"/>
    <x v="0"/>
    <x v="0"/>
  </r>
  <r>
    <x v="11"/>
    <x v="70"/>
    <x v="0"/>
    <x v="4"/>
    <n v="0"/>
    <x v="0"/>
    <x v="0"/>
    <x v="0"/>
  </r>
  <r>
    <x v="11"/>
    <x v="70"/>
    <x v="1"/>
    <x v="4"/>
    <n v="0"/>
    <x v="0"/>
    <x v="0"/>
    <x v="0"/>
  </r>
  <r>
    <x v="11"/>
    <x v="71"/>
    <x v="0"/>
    <x v="4"/>
    <n v="0"/>
    <x v="0"/>
    <x v="0"/>
    <x v="0"/>
  </r>
  <r>
    <x v="11"/>
    <x v="71"/>
    <x v="1"/>
    <x v="4"/>
    <n v="0"/>
    <x v="0"/>
    <x v="0"/>
    <x v="0"/>
  </r>
  <r>
    <x v="11"/>
    <x v="66"/>
    <x v="0"/>
    <x v="6"/>
    <n v="0"/>
    <x v="0"/>
    <x v="0"/>
    <x v="0"/>
  </r>
  <r>
    <x v="11"/>
    <x v="66"/>
    <x v="1"/>
    <x v="6"/>
    <n v="0"/>
    <x v="0"/>
    <x v="0"/>
    <x v="0"/>
  </r>
  <r>
    <x v="11"/>
    <x v="67"/>
    <x v="0"/>
    <x v="6"/>
    <n v="0"/>
    <x v="0"/>
    <x v="0"/>
    <x v="0"/>
  </r>
  <r>
    <x v="11"/>
    <x v="67"/>
    <x v="1"/>
    <x v="6"/>
    <n v="0"/>
    <x v="0"/>
    <x v="0"/>
    <x v="0"/>
  </r>
  <r>
    <x v="11"/>
    <x v="68"/>
    <x v="0"/>
    <x v="6"/>
    <n v="0"/>
    <x v="0"/>
    <x v="0"/>
    <x v="0"/>
  </r>
  <r>
    <x v="11"/>
    <x v="68"/>
    <x v="1"/>
    <x v="6"/>
    <n v="0"/>
    <x v="0"/>
    <x v="0"/>
    <x v="0"/>
  </r>
  <r>
    <x v="11"/>
    <x v="69"/>
    <x v="0"/>
    <x v="6"/>
    <n v="0"/>
    <x v="0"/>
    <x v="0"/>
    <x v="0"/>
  </r>
  <r>
    <x v="11"/>
    <x v="69"/>
    <x v="1"/>
    <x v="6"/>
    <n v="0"/>
    <x v="0"/>
    <x v="0"/>
    <x v="0"/>
  </r>
  <r>
    <x v="11"/>
    <x v="70"/>
    <x v="0"/>
    <x v="6"/>
    <n v="0"/>
    <x v="0"/>
    <x v="0"/>
    <x v="0"/>
  </r>
  <r>
    <x v="11"/>
    <x v="70"/>
    <x v="1"/>
    <x v="6"/>
    <n v="0"/>
    <x v="0"/>
    <x v="0"/>
    <x v="0"/>
  </r>
  <r>
    <x v="11"/>
    <x v="71"/>
    <x v="0"/>
    <x v="6"/>
    <n v="0"/>
    <x v="0"/>
    <x v="0"/>
    <x v="0"/>
  </r>
  <r>
    <x v="11"/>
    <x v="71"/>
    <x v="1"/>
    <x v="6"/>
    <n v="0"/>
    <x v="0"/>
    <x v="0"/>
    <x v="0"/>
  </r>
  <r>
    <x v="11"/>
    <x v="66"/>
    <x v="0"/>
    <x v="6"/>
    <n v="0"/>
    <x v="0"/>
    <x v="0"/>
    <x v="0"/>
  </r>
  <r>
    <x v="11"/>
    <x v="66"/>
    <x v="1"/>
    <x v="6"/>
    <n v="0"/>
    <x v="0"/>
    <x v="0"/>
    <x v="0"/>
  </r>
  <r>
    <x v="11"/>
    <x v="67"/>
    <x v="0"/>
    <x v="6"/>
    <n v="0"/>
    <x v="0"/>
    <x v="0"/>
    <x v="0"/>
  </r>
  <r>
    <x v="11"/>
    <x v="67"/>
    <x v="1"/>
    <x v="6"/>
    <n v="0"/>
    <x v="0"/>
    <x v="0"/>
    <x v="0"/>
  </r>
  <r>
    <x v="11"/>
    <x v="68"/>
    <x v="0"/>
    <x v="6"/>
    <n v="0"/>
    <x v="0"/>
    <x v="0"/>
    <x v="0"/>
  </r>
  <r>
    <x v="11"/>
    <x v="68"/>
    <x v="1"/>
    <x v="6"/>
    <n v="0"/>
    <x v="0"/>
    <x v="0"/>
    <x v="0"/>
  </r>
  <r>
    <x v="11"/>
    <x v="69"/>
    <x v="0"/>
    <x v="6"/>
    <n v="0"/>
    <x v="0"/>
    <x v="0"/>
    <x v="0"/>
  </r>
  <r>
    <x v="11"/>
    <x v="69"/>
    <x v="1"/>
    <x v="6"/>
    <n v="0"/>
    <x v="0"/>
    <x v="0"/>
    <x v="0"/>
  </r>
  <r>
    <x v="11"/>
    <x v="70"/>
    <x v="0"/>
    <x v="6"/>
    <n v="0"/>
    <x v="0"/>
    <x v="0"/>
    <x v="0"/>
  </r>
  <r>
    <x v="11"/>
    <x v="70"/>
    <x v="1"/>
    <x v="6"/>
    <n v="0"/>
    <x v="0"/>
    <x v="0"/>
    <x v="0"/>
  </r>
  <r>
    <x v="11"/>
    <x v="71"/>
    <x v="0"/>
    <x v="6"/>
    <n v="0"/>
    <x v="0"/>
    <x v="0"/>
    <x v="0"/>
  </r>
  <r>
    <x v="11"/>
    <x v="71"/>
    <x v="1"/>
    <x v="6"/>
    <n v="0"/>
    <x v="0"/>
    <x v="0"/>
    <x v="0"/>
  </r>
  <r>
    <x v="11"/>
    <x v="66"/>
    <x v="0"/>
    <x v="6"/>
    <n v="0"/>
    <x v="0"/>
    <x v="0"/>
    <x v="0"/>
  </r>
  <r>
    <x v="11"/>
    <x v="66"/>
    <x v="1"/>
    <x v="6"/>
    <n v="0"/>
    <x v="0"/>
    <x v="0"/>
    <x v="0"/>
  </r>
  <r>
    <x v="11"/>
    <x v="67"/>
    <x v="0"/>
    <x v="6"/>
    <n v="0"/>
    <x v="0"/>
    <x v="0"/>
    <x v="0"/>
  </r>
  <r>
    <x v="11"/>
    <x v="67"/>
    <x v="1"/>
    <x v="6"/>
    <n v="0"/>
    <x v="0"/>
    <x v="0"/>
    <x v="0"/>
  </r>
  <r>
    <x v="11"/>
    <x v="68"/>
    <x v="0"/>
    <x v="6"/>
    <n v="0"/>
    <x v="0"/>
    <x v="0"/>
    <x v="0"/>
  </r>
  <r>
    <x v="11"/>
    <x v="68"/>
    <x v="1"/>
    <x v="6"/>
    <n v="0"/>
    <x v="0"/>
    <x v="0"/>
    <x v="0"/>
  </r>
  <r>
    <x v="11"/>
    <x v="69"/>
    <x v="0"/>
    <x v="6"/>
    <n v="0"/>
    <x v="0"/>
    <x v="0"/>
    <x v="0"/>
  </r>
  <r>
    <x v="11"/>
    <x v="69"/>
    <x v="1"/>
    <x v="6"/>
    <n v="0"/>
    <x v="0"/>
    <x v="0"/>
    <x v="0"/>
  </r>
  <r>
    <x v="11"/>
    <x v="70"/>
    <x v="0"/>
    <x v="6"/>
    <n v="0"/>
    <x v="0"/>
    <x v="0"/>
    <x v="0"/>
  </r>
  <r>
    <x v="11"/>
    <x v="70"/>
    <x v="1"/>
    <x v="6"/>
    <n v="0"/>
    <x v="0"/>
    <x v="0"/>
    <x v="0"/>
  </r>
  <r>
    <x v="11"/>
    <x v="71"/>
    <x v="0"/>
    <x v="6"/>
    <n v="0"/>
    <x v="0"/>
    <x v="0"/>
    <x v="0"/>
  </r>
  <r>
    <x v="11"/>
    <x v="71"/>
    <x v="1"/>
    <x v="6"/>
    <n v="0"/>
    <x v="0"/>
    <x v="0"/>
    <x v="0"/>
  </r>
  <r>
    <x v="12"/>
    <x v="72"/>
    <x v="0"/>
    <x v="0"/>
    <n v="0"/>
    <x v="0"/>
    <x v="0"/>
    <x v="0"/>
  </r>
  <r>
    <x v="12"/>
    <x v="72"/>
    <x v="1"/>
    <x v="0"/>
    <n v="0"/>
    <x v="1"/>
    <x v="0"/>
    <x v="0"/>
  </r>
  <r>
    <x v="12"/>
    <x v="73"/>
    <x v="0"/>
    <x v="0"/>
    <n v="0"/>
    <x v="0"/>
    <x v="0"/>
    <x v="0"/>
  </r>
  <r>
    <x v="12"/>
    <x v="73"/>
    <x v="1"/>
    <x v="0"/>
    <n v="0"/>
    <x v="1"/>
    <x v="0"/>
    <x v="0"/>
  </r>
  <r>
    <x v="12"/>
    <x v="74"/>
    <x v="0"/>
    <x v="0"/>
    <n v="0"/>
    <x v="0"/>
    <x v="0"/>
    <x v="0"/>
  </r>
  <r>
    <x v="12"/>
    <x v="74"/>
    <x v="1"/>
    <x v="0"/>
    <n v="0"/>
    <x v="1"/>
    <x v="0"/>
    <x v="0"/>
  </r>
  <r>
    <x v="12"/>
    <x v="75"/>
    <x v="0"/>
    <x v="0"/>
    <n v="0"/>
    <x v="0"/>
    <x v="0"/>
    <x v="0"/>
  </r>
  <r>
    <x v="12"/>
    <x v="75"/>
    <x v="1"/>
    <x v="0"/>
    <n v="0"/>
    <x v="1"/>
    <x v="0"/>
    <x v="0"/>
  </r>
  <r>
    <x v="12"/>
    <x v="76"/>
    <x v="0"/>
    <x v="0"/>
    <n v="0"/>
    <x v="0"/>
    <x v="0"/>
    <x v="0"/>
  </r>
  <r>
    <x v="12"/>
    <x v="76"/>
    <x v="1"/>
    <x v="0"/>
    <n v="0"/>
    <x v="1"/>
    <x v="0"/>
    <x v="0"/>
  </r>
  <r>
    <x v="12"/>
    <x v="77"/>
    <x v="0"/>
    <x v="0"/>
    <n v="0"/>
    <x v="0"/>
    <x v="0"/>
    <x v="0"/>
  </r>
  <r>
    <x v="12"/>
    <x v="77"/>
    <x v="1"/>
    <x v="0"/>
    <n v="0"/>
    <x v="0"/>
    <x v="0"/>
    <x v="0"/>
  </r>
  <r>
    <x v="12"/>
    <x v="72"/>
    <x v="0"/>
    <x v="1"/>
    <n v="0"/>
    <x v="0"/>
    <x v="0"/>
    <x v="0"/>
  </r>
  <r>
    <x v="12"/>
    <x v="72"/>
    <x v="1"/>
    <x v="1"/>
    <n v="0"/>
    <x v="0"/>
    <x v="0"/>
    <x v="0"/>
  </r>
  <r>
    <x v="12"/>
    <x v="73"/>
    <x v="0"/>
    <x v="1"/>
    <n v="0"/>
    <x v="0"/>
    <x v="0"/>
    <x v="0"/>
  </r>
  <r>
    <x v="12"/>
    <x v="73"/>
    <x v="1"/>
    <x v="1"/>
    <n v="0"/>
    <x v="0"/>
    <x v="0"/>
    <x v="0"/>
  </r>
  <r>
    <x v="12"/>
    <x v="74"/>
    <x v="0"/>
    <x v="1"/>
    <n v="0"/>
    <x v="0"/>
    <x v="0"/>
    <x v="0"/>
  </r>
  <r>
    <x v="12"/>
    <x v="74"/>
    <x v="1"/>
    <x v="1"/>
    <n v="0"/>
    <x v="0"/>
    <x v="0"/>
    <x v="0"/>
  </r>
  <r>
    <x v="12"/>
    <x v="75"/>
    <x v="0"/>
    <x v="1"/>
    <n v="0"/>
    <x v="0"/>
    <x v="0"/>
    <x v="0"/>
  </r>
  <r>
    <x v="12"/>
    <x v="75"/>
    <x v="1"/>
    <x v="1"/>
    <n v="0"/>
    <x v="0"/>
    <x v="0"/>
    <x v="0"/>
  </r>
  <r>
    <x v="12"/>
    <x v="76"/>
    <x v="0"/>
    <x v="1"/>
    <n v="0"/>
    <x v="0"/>
    <x v="0"/>
    <x v="0"/>
  </r>
  <r>
    <x v="12"/>
    <x v="76"/>
    <x v="1"/>
    <x v="1"/>
    <n v="0"/>
    <x v="0"/>
    <x v="0"/>
    <x v="0"/>
  </r>
  <r>
    <x v="12"/>
    <x v="77"/>
    <x v="0"/>
    <x v="1"/>
    <n v="0"/>
    <x v="0"/>
    <x v="0"/>
    <x v="0"/>
  </r>
  <r>
    <x v="12"/>
    <x v="77"/>
    <x v="1"/>
    <x v="1"/>
    <n v="0"/>
    <x v="0"/>
    <x v="0"/>
    <x v="0"/>
  </r>
  <r>
    <x v="12"/>
    <x v="72"/>
    <x v="0"/>
    <x v="2"/>
    <n v="0"/>
    <x v="0"/>
    <x v="0"/>
    <x v="0"/>
  </r>
  <r>
    <x v="12"/>
    <x v="72"/>
    <x v="1"/>
    <x v="2"/>
    <n v="0"/>
    <x v="0"/>
    <x v="0"/>
    <x v="0"/>
  </r>
  <r>
    <x v="12"/>
    <x v="73"/>
    <x v="0"/>
    <x v="2"/>
    <n v="0"/>
    <x v="0"/>
    <x v="0"/>
    <x v="0"/>
  </r>
  <r>
    <x v="12"/>
    <x v="73"/>
    <x v="1"/>
    <x v="2"/>
    <n v="0"/>
    <x v="0"/>
    <x v="0"/>
    <x v="0"/>
  </r>
  <r>
    <x v="12"/>
    <x v="74"/>
    <x v="0"/>
    <x v="2"/>
    <n v="0"/>
    <x v="0"/>
    <x v="0"/>
    <x v="0"/>
  </r>
  <r>
    <x v="12"/>
    <x v="74"/>
    <x v="1"/>
    <x v="2"/>
    <n v="0"/>
    <x v="0"/>
    <x v="0"/>
    <x v="0"/>
  </r>
  <r>
    <x v="12"/>
    <x v="75"/>
    <x v="0"/>
    <x v="2"/>
    <n v="0"/>
    <x v="0"/>
    <x v="0"/>
    <x v="0"/>
  </r>
  <r>
    <x v="12"/>
    <x v="75"/>
    <x v="1"/>
    <x v="2"/>
    <n v="0"/>
    <x v="0"/>
    <x v="0"/>
    <x v="0"/>
  </r>
  <r>
    <x v="12"/>
    <x v="76"/>
    <x v="0"/>
    <x v="2"/>
    <n v="0"/>
    <x v="0"/>
    <x v="0"/>
    <x v="0"/>
  </r>
  <r>
    <x v="12"/>
    <x v="76"/>
    <x v="1"/>
    <x v="2"/>
    <n v="0"/>
    <x v="0"/>
    <x v="0"/>
    <x v="0"/>
  </r>
  <r>
    <x v="12"/>
    <x v="77"/>
    <x v="0"/>
    <x v="2"/>
    <n v="0"/>
    <x v="0"/>
    <x v="0"/>
    <x v="0"/>
  </r>
  <r>
    <x v="12"/>
    <x v="77"/>
    <x v="1"/>
    <x v="2"/>
    <n v="0"/>
    <x v="0"/>
    <x v="0"/>
    <x v="0"/>
  </r>
  <r>
    <x v="12"/>
    <x v="72"/>
    <x v="0"/>
    <x v="8"/>
    <n v="0"/>
    <x v="0"/>
    <x v="0"/>
    <x v="0"/>
  </r>
  <r>
    <x v="12"/>
    <x v="72"/>
    <x v="1"/>
    <x v="8"/>
    <n v="0"/>
    <x v="0"/>
    <x v="0"/>
    <x v="0"/>
  </r>
  <r>
    <x v="12"/>
    <x v="73"/>
    <x v="0"/>
    <x v="8"/>
    <n v="0"/>
    <x v="0"/>
    <x v="0"/>
    <x v="0"/>
  </r>
  <r>
    <x v="12"/>
    <x v="73"/>
    <x v="1"/>
    <x v="8"/>
    <n v="0"/>
    <x v="0"/>
    <x v="0"/>
    <x v="0"/>
  </r>
  <r>
    <x v="12"/>
    <x v="74"/>
    <x v="0"/>
    <x v="8"/>
    <n v="0"/>
    <x v="0"/>
    <x v="0"/>
    <x v="0"/>
  </r>
  <r>
    <x v="12"/>
    <x v="74"/>
    <x v="1"/>
    <x v="8"/>
    <n v="0"/>
    <x v="0"/>
    <x v="0"/>
    <x v="0"/>
  </r>
  <r>
    <x v="12"/>
    <x v="75"/>
    <x v="0"/>
    <x v="8"/>
    <n v="0"/>
    <x v="0"/>
    <x v="0"/>
    <x v="0"/>
  </r>
  <r>
    <x v="12"/>
    <x v="75"/>
    <x v="1"/>
    <x v="8"/>
    <n v="0"/>
    <x v="0"/>
    <x v="0"/>
    <x v="0"/>
  </r>
  <r>
    <x v="12"/>
    <x v="76"/>
    <x v="0"/>
    <x v="8"/>
    <n v="0"/>
    <x v="0"/>
    <x v="0"/>
    <x v="0"/>
  </r>
  <r>
    <x v="12"/>
    <x v="76"/>
    <x v="1"/>
    <x v="8"/>
    <n v="0"/>
    <x v="0"/>
    <x v="0"/>
    <x v="0"/>
  </r>
  <r>
    <x v="12"/>
    <x v="77"/>
    <x v="0"/>
    <x v="8"/>
    <n v="0"/>
    <x v="0"/>
    <x v="0"/>
    <x v="0"/>
  </r>
  <r>
    <x v="12"/>
    <x v="77"/>
    <x v="1"/>
    <x v="8"/>
    <n v="0"/>
    <x v="0"/>
    <x v="0"/>
    <x v="0"/>
  </r>
  <r>
    <x v="12"/>
    <x v="72"/>
    <x v="0"/>
    <x v="7"/>
    <n v="0"/>
    <x v="0"/>
    <x v="0"/>
    <x v="0"/>
  </r>
  <r>
    <x v="12"/>
    <x v="72"/>
    <x v="1"/>
    <x v="7"/>
    <n v="0"/>
    <x v="0"/>
    <x v="0"/>
    <x v="0"/>
  </r>
  <r>
    <x v="12"/>
    <x v="73"/>
    <x v="0"/>
    <x v="7"/>
    <n v="0"/>
    <x v="0"/>
    <x v="0"/>
    <x v="0"/>
  </r>
  <r>
    <x v="12"/>
    <x v="73"/>
    <x v="1"/>
    <x v="7"/>
    <n v="0"/>
    <x v="0"/>
    <x v="0"/>
    <x v="0"/>
  </r>
  <r>
    <x v="12"/>
    <x v="74"/>
    <x v="0"/>
    <x v="7"/>
    <n v="0"/>
    <x v="0"/>
    <x v="0"/>
    <x v="0"/>
  </r>
  <r>
    <x v="12"/>
    <x v="74"/>
    <x v="1"/>
    <x v="7"/>
    <n v="0"/>
    <x v="0"/>
    <x v="0"/>
    <x v="0"/>
  </r>
  <r>
    <x v="12"/>
    <x v="75"/>
    <x v="0"/>
    <x v="7"/>
    <n v="0"/>
    <x v="0"/>
    <x v="0"/>
    <x v="0"/>
  </r>
  <r>
    <x v="12"/>
    <x v="75"/>
    <x v="1"/>
    <x v="7"/>
    <n v="0"/>
    <x v="0"/>
    <x v="0"/>
    <x v="0"/>
  </r>
  <r>
    <x v="12"/>
    <x v="76"/>
    <x v="0"/>
    <x v="7"/>
    <n v="0"/>
    <x v="0"/>
    <x v="0"/>
    <x v="0"/>
  </r>
  <r>
    <x v="12"/>
    <x v="76"/>
    <x v="1"/>
    <x v="7"/>
    <n v="0"/>
    <x v="0"/>
    <x v="0"/>
    <x v="0"/>
  </r>
  <r>
    <x v="12"/>
    <x v="77"/>
    <x v="0"/>
    <x v="7"/>
    <n v="0"/>
    <x v="0"/>
    <x v="0"/>
    <x v="0"/>
  </r>
  <r>
    <x v="12"/>
    <x v="77"/>
    <x v="1"/>
    <x v="7"/>
    <n v="0"/>
    <x v="0"/>
    <x v="0"/>
    <x v="0"/>
  </r>
  <r>
    <x v="12"/>
    <x v="72"/>
    <x v="0"/>
    <x v="3"/>
    <n v="0"/>
    <x v="0"/>
    <x v="0"/>
    <x v="0"/>
  </r>
  <r>
    <x v="12"/>
    <x v="72"/>
    <x v="1"/>
    <x v="3"/>
    <n v="0"/>
    <x v="0"/>
    <x v="0"/>
    <x v="0"/>
  </r>
  <r>
    <x v="12"/>
    <x v="73"/>
    <x v="0"/>
    <x v="3"/>
    <n v="0"/>
    <x v="0"/>
    <x v="0"/>
    <x v="0"/>
  </r>
  <r>
    <x v="12"/>
    <x v="73"/>
    <x v="1"/>
    <x v="3"/>
    <n v="0"/>
    <x v="0"/>
    <x v="0"/>
    <x v="0"/>
  </r>
  <r>
    <x v="12"/>
    <x v="74"/>
    <x v="0"/>
    <x v="3"/>
    <n v="0"/>
    <x v="0"/>
    <x v="0"/>
    <x v="0"/>
  </r>
  <r>
    <x v="12"/>
    <x v="74"/>
    <x v="1"/>
    <x v="3"/>
    <n v="0"/>
    <x v="0"/>
    <x v="0"/>
    <x v="0"/>
  </r>
  <r>
    <x v="12"/>
    <x v="75"/>
    <x v="0"/>
    <x v="3"/>
    <n v="0"/>
    <x v="0"/>
    <x v="0"/>
    <x v="0"/>
  </r>
  <r>
    <x v="12"/>
    <x v="75"/>
    <x v="1"/>
    <x v="3"/>
    <n v="0"/>
    <x v="0"/>
    <x v="0"/>
    <x v="0"/>
  </r>
  <r>
    <x v="12"/>
    <x v="76"/>
    <x v="0"/>
    <x v="3"/>
    <n v="0"/>
    <x v="0"/>
    <x v="0"/>
    <x v="0"/>
  </r>
  <r>
    <x v="12"/>
    <x v="76"/>
    <x v="1"/>
    <x v="3"/>
    <n v="0"/>
    <x v="0"/>
    <x v="0"/>
    <x v="0"/>
  </r>
  <r>
    <x v="12"/>
    <x v="77"/>
    <x v="0"/>
    <x v="3"/>
    <n v="0"/>
    <x v="0"/>
    <x v="0"/>
    <x v="0"/>
  </r>
  <r>
    <x v="12"/>
    <x v="77"/>
    <x v="1"/>
    <x v="3"/>
    <n v="0"/>
    <x v="0"/>
    <x v="0"/>
    <x v="0"/>
  </r>
  <r>
    <x v="12"/>
    <x v="72"/>
    <x v="0"/>
    <x v="9"/>
    <n v="0"/>
    <x v="0"/>
    <x v="0"/>
    <x v="0"/>
  </r>
  <r>
    <x v="12"/>
    <x v="72"/>
    <x v="1"/>
    <x v="9"/>
    <n v="0"/>
    <x v="0"/>
    <x v="0"/>
    <x v="0"/>
  </r>
  <r>
    <x v="12"/>
    <x v="73"/>
    <x v="0"/>
    <x v="9"/>
    <n v="0"/>
    <x v="0"/>
    <x v="0"/>
    <x v="0"/>
  </r>
  <r>
    <x v="12"/>
    <x v="73"/>
    <x v="1"/>
    <x v="9"/>
    <n v="0"/>
    <x v="0"/>
    <x v="0"/>
    <x v="0"/>
  </r>
  <r>
    <x v="12"/>
    <x v="74"/>
    <x v="0"/>
    <x v="9"/>
    <n v="0"/>
    <x v="0"/>
    <x v="0"/>
    <x v="0"/>
  </r>
  <r>
    <x v="12"/>
    <x v="74"/>
    <x v="1"/>
    <x v="9"/>
    <n v="0"/>
    <x v="0"/>
    <x v="0"/>
    <x v="0"/>
  </r>
  <r>
    <x v="12"/>
    <x v="75"/>
    <x v="0"/>
    <x v="9"/>
    <n v="0"/>
    <x v="0"/>
    <x v="0"/>
    <x v="0"/>
  </r>
  <r>
    <x v="12"/>
    <x v="75"/>
    <x v="1"/>
    <x v="9"/>
    <n v="0"/>
    <x v="0"/>
    <x v="0"/>
    <x v="0"/>
  </r>
  <r>
    <x v="12"/>
    <x v="76"/>
    <x v="0"/>
    <x v="9"/>
    <n v="0"/>
    <x v="0"/>
    <x v="0"/>
    <x v="0"/>
  </r>
  <r>
    <x v="12"/>
    <x v="76"/>
    <x v="1"/>
    <x v="9"/>
    <n v="0"/>
    <x v="0"/>
    <x v="0"/>
    <x v="0"/>
  </r>
  <r>
    <x v="12"/>
    <x v="77"/>
    <x v="0"/>
    <x v="9"/>
    <n v="0"/>
    <x v="0"/>
    <x v="0"/>
    <x v="0"/>
  </r>
  <r>
    <x v="12"/>
    <x v="77"/>
    <x v="1"/>
    <x v="9"/>
    <n v="0"/>
    <x v="0"/>
    <x v="0"/>
    <x v="0"/>
  </r>
  <r>
    <x v="12"/>
    <x v="72"/>
    <x v="0"/>
    <x v="4"/>
    <n v="0"/>
    <x v="0"/>
    <x v="0"/>
    <x v="0"/>
  </r>
  <r>
    <x v="12"/>
    <x v="72"/>
    <x v="1"/>
    <x v="4"/>
    <n v="0"/>
    <x v="0"/>
    <x v="0"/>
    <x v="0"/>
  </r>
  <r>
    <x v="12"/>
    <x v="73"/>
    <x v="0"/>
    <x v="4"/>
    <n v="0"/>
    <x v="0"/>
    <x v="0"/>
    <x v="0"/>
  </r>
  <r>
    <x v="12"/>
    <x v="73"/>
    <x v="1"/>
    <x v="4"/>
    <n v="0"/>
    <x v="0"/>
    <x v="0"/>
    <x v="0"/>
  </r>
  <r>
    <x v="12"/>
    <x v="74"/>
    <x v="0"/>
    <x v="4"/>
    <n v="0"/>
    <x v="0"/>
    <x v="0"/>
    <x v="0"/>
  </r>
  <r>
    <x v="12"/>
    <x v="74"/>
    <x v="1"/>
    <x v="4"/>
    <n v="0"/>
    <x v="0"/>
    <x v="0"/>
    <x v="0"/>
  </r>
  <r>
    <x v="12"/>
    <x v="75"/>
    <x v="0"/>
    <x v="4"/>
    <n v="0"/>
    <x v="0"/>
    <x v="0"/>
    <x v="0"/>
  </r>
  <r>
    <x v="12"/>
    <x v="75"/>
    <x v="1"/>
    <x v="4"/>
    <n v="0"/>
    <x v="0"/>
    <x v="0"/>
    <x v="0"/>
  </r>
  <r>
    <x v="12"/>
    <x v="76"/>
    <x v="0"/>
    <x v="4"/>
    <n v="0"/>
    <x v="0"/>
    <x v="0"/>
    <x v="0"/>
  </r>
  <r>
    <x v="12"/>
    <x v="76"/>
    <x v="1"/>
    <x v="4"/>
    <n v="0"/>
    <x v="0"/>
    <x v="0"/>
    <x v="0"/>
  </r>
  <r>
    <x v="12"/>
    <x v="77"/>
    <x v="0"/>
    <x v="4"/>
    <n v="0"/>
    <x v="0"/>
    <x v="0"/>
    <x v="0"/>
  </r>
  <r>
    <x v="12"/>
    <x v="77"/>
    <x v="1"/>
    <x v="4"/>
    <n v="0"/>
    <x v="0"/>
    <x v="0"/>
    <x v="0"/>
  </r>
  <r>
    <x v="12"/>
    <x v="72"/>
    <x v="0"/>
    <x v="6"/>
    <n v="0"/>
    <x v="0"/>
    <x v="0"/>
    <x v="0"/>
  </r>
  <r>
    <x v="12"/>
    <x v="72"/>
    <x v="1"/>
    <x v="6"/>
    <n v="0"/>
    <x v="0"/>
    <x v="0"/>
    <x v="0"/>
  </r>
  <r>
    <x v="12"/>
    <x v="73"/>
    <x v="0"/>
    <x v="6"/>
    <n v="0"/>
    <x v="0"/>
    <x v="0"/>
    <x v="0"/>
  </r>
  <r>
    <x v="12"/>
    <x v="73"/>
    <x v="1"/>
    <x v="6"/>
    <n v="0"/>
    <x v="0"/>
    <x v="0"/>
    <x v="0"/>
  </r>
  <r>
    <x v="12"/>
    <x v="74"/>
    <x v="0"/>
    <x v="6"/>
    <n v="0"/>
    <x v="0"/>
    <x v="0"/>
    <x v="0"/>
  </r>
  <r>
    <x v="12"/>
    <x v="74"/>
    <x v="1"/>
    <x v="6"/>
    <n v="0"/>
    <x v="0"/>
    <x v="0"/>
    <x v="0"/>
  </r>
  <r>
    <x v="12"/>
    <x v="75"/>
    <x v="0"/>
    <x v="6"/>
    <n v="0"/>
    <x v="0"/>
    <x v="0"/>
    <x v="0"/>
  </r>
  <r>
    <x v="12"/>
    <x v="75"/>
    <x v="1"/>
    <x v="6"/>
    <n v="0"/>
    <x v="0"/>
    <x v="0"/>
    <x v="0"/>
  </r>
  <r>
    <x v="12"/>
    <x v="76"/>
    <x v="0"/>
    <x v="6"/>
    <n v="0"/>
    <x v="0"/>
    <x v="0"/>
    <x v="0"/>
  </r>
  <r>
    <x v="12"/>
    <x v="76"/>
    <x v="1"/>
    <x v="6"/>
    <n v="0"/>
    <x v="0"/>
    <x v="0"/>
    <x v="0"/>
  </r>
  <r>
    <x v="12"/>
    <x v="77"/>
    <x v="0"/>
    <x v="6"/>
    <n v="0"/>
    <x v="0"/>
    <x v="0"/>
    <x v="0"/>
  </r>
  <r>
    <x v="12"/>
    <x v="77"/>
    <x v="1"/>
    <x v="6"/>
    <n v="0"/>
    <x v="0"/>
    <x v="0"/>
    <x v="0"/>
  </r>
  <r>
    <x v="12"/>
    <x v="72"/>
    <x v="0"/>
    <x v="6"/>
    <n v="0"/>
    <x v="0"/>
    <x v="0"/>
    <x v="0"/>
  </r>
  <r>
    <x v="12"/>
    <x v="72"/>
    <x v="1"/>
    <x v="6"/>
    <n v="0"/>
    <x v="0"/>
    <x v="0"/>
    <x v="0"/>
  </r>
  <r>
    <x v="12"/>
    <x v="73"/>
    <x v="0"/>
    <x v="6"/>
    <n v="0"/>
    <x v="0"/>
    <x v="0"/>
    <x v="0"/>
  </r>
  <r>
    <x v="12"/>
    <x v="73"/>
    <x v="1"/>
    <x v="6"/>
    <n v="0"/>
    <x v="0"/>
    <x v="0"/>
    <x v="0"/>
  </r>
  <r>
    <x v="12"/>
    <x v="74"/>
    <x v="0"/>
    <x v="6"/>
    <n v="0"/>
    <x v="0"/>
    <x v="0"/>
    <x v="0"/>
  </r>
  <r>
    <x v="12"/>
    <x v="74"/>
    <x v="1"/>
    <x v="6"/>
    <n v="0"/>
    <x v="0"/>
    <x v="0"/>
    <x v="0"/>
  </r>
  <r>
    <x v="12"/>
    <x v="75"/>
    <x v="0"/>
    <x v="6"/>
    <n v="0"/>
    <x v="0"/>
    <x v="0"/>
    <x v="0"/>
  </r>
  <r>
    <x v="12"/>
    <x v="75"/>
    <x v="1"/>
    <x v="6"/>
    <n v="0"/>
    <x v="0"/>
    <x v="0"/>
    <x v="0"/>
  </r>
  <r>
    <x v="12"/>
    <x v="76"/>
    <x v="0"/>
    <x v="6"/>
    <n v="0"/>
    <x v="0"/>
    <x v="0"/>
    <x v="0"/>
  </r>
  <r>
    <x v="12"/>
    <x v="76"/>
    <x v="1"/>
    <x v="6"/>
    <n v="0"/>
    <x v="0"/>
    <x v="0"/>
    <x v="0"/>
  </r>
  <r>
    <x v="12"/>
    <x v="77"/>
    <x v="0"/>
    <x v="6"/>
    <n v="0"/>
    <x v="0"/>
    <x v="0"/>
    <x v="0"/>
  </r>
  <r>
    <x v="12"/>
    <x v="77"/>
    <x v="1"/>
    <x v="6"/>
    <n v="0"/>
    <x v="0"/>
    <x v="0"/>
    <x v="0"/>
  </r>
  <r>
    <x v="12"/>
    <x v="72"/>
    <x v="0"/>
    <x v="6"/>
    <n v="0"/>
    <x v="0"/>
    <x v="0"/>
    <x v="0"/>
  </r>
  <r>
    <x v="12"/>
    <x v="72"/>
    <x v="1"/>
    <x v="6"/>
    <n v="0"/>
    <x v="0"/>
    <x v="0"/>
    <x v="0"/>
  </r>
  <r>
    <x v="12"/>
    <x v="73"/>
    <x v="0"/>
    <x v="6"/>
    <n v="0"/>
    <x v="0"/>
    <x v="0"/>
    <x v="0"/>
  </r>
  <r>
    <x v="12"/>
    <x v="73"/>
    <x v="1"/>
    <x v="6"/>
    <n v="0"/>
    <x v="0"/>
    <x v="0"/>
    <x v="0"/>
  </r>
  <r>
    <x v="12"/>
    <x v="74"/>
    <x v="0"/>
    <x v="6"/>
    <n v="0"/>
    <x v="0"/>
    <x v="0"/>
    <x v="0"/>
  </r>
  <r>
    <x v="12"/>
    <x v="74"/>
    <x v="1"/>
    <x v="6"/>
    <n v="0"/>
    <x v="0"/>
    <x v="0"/>
    <x v="0"/>
  </r>
  <r>
    <x v="12"/>
    <x v="75"/>
    <x v="0"/>
    <x v="6"/>
    <n v="0"/>
    <x v="0"/>
    <x v="0"/>
    <x v="0"/>
  </r>
  <r>
    <x v="12"/>
    <x v="75"/>
    <x v="1"/>
    <x v="6"/>
    <n v="0"/>
    <x v="0"/>
    <x v="0"/>
    <x v="0"/>
  </r>
  <r>
    <x v="12"/>
    <x v="76"/>
    <x v="0"/>
    <x v="6"/>
    <n v="0"/>
    <x v="0"/>
    <x v="0"/>
    <x v="0"/>
  </r>
  <r>
    <x v="12"/>
    <x v="76"/>
    <x v="1"/>
    <x v="6"/>
    <n v="0"/>
    <x v="0"/>
    <x v="0"/>
    <x v="0"/>
  </r>
  <r>
    <x v="12"/>
    <x v="77"/>
    <x v="0"/>
    <x v="6"/>
    <n v="0"/>
    <x v="0"/>
    <x v="0"/>
    <x v="0"/>
  </r>
  <r>
    <x v="12"/>
    <x v="77"/>
    <x v="1"/>
    <x v="6"/>
    <n v="0"/>
    <x v="0"/>
    <x v="0"/>
    <x v="0"/>
  </r>
  <r>
    <x v="13"/>
    <x v="78"/>
    <x v="0"/>
    <x v="0"/>
    <n v="0"/>
    <x v="0"/>
    <x v="0"/>
    <x v="0"/>
  </r>
  <r>
    <x v="13"/>
    <x v="78"/>
    <x v="1"/>
    <x v="0"/>
    <n v="0"/>
    <x v="0"/>
    <x v="0"/>
    <x v="0"/>
  </r>
  <r>
    <x v="13"/>
    <x v="79"/>
    <x v="0"/>
    <x v="0"/>
    <n v="0"/>
    <x v="0"/>
    <x v="0"/>
    <x v="0"/>
  </r>
  <r>
    <x v="13"/>
    <x v="79"/>
    <x v="1"/>
    <x v="0"/>
    <n v="0"/>
    <x v="0"/>
    <x v="0"/>
    <x v="0"/>
  </r>
  <r>
    <x v="13"/>
    <x v="80"/>
    <x v="0"/>
    <x v="0"/>
    <n v="0"/>
    <x v="0"/>
    <x v="0"/>
    <x v="0"/>
  </r>
  <r>
    <x v="13"/>
    <x v="80"/>
    <x v="1"/>
    <x v="0"/>
    <n v="0"/>
    <x v="0"/>
    <x v="0"/>
    <x v="0"/>
  </r>
  <r>
    <x v="13"/>
    <x v="81"/>
    <x v="0"/>
    <x v="0"/>
    <n v="0"/>
    <x v="0"/>
    <x v="0"/>
    <x v="0"/>
  </r>
  <r>
    <x v="13"/>
    <x v="81"/>
    <x v="1"/>
    <x v="0"/>
    <n v="0"/>
    <x v="0"/>
    <x v="0"/>
    <x v="0"/>
  </r>
  <r>
    <x v="13"/>
    <x v="82"/>
    <x v="0"/>
    <x v="0"/>
    <n v="0"/>
    <x v="0"/>
    <x v="0"/>
    <x v="0"/>
  </r>
  <r>
    <x v="13"/>
    <x v="82"/>
    <x v="1"/>
    <x v="0"/>
    <n v="0"/>
    <x v="0"/>
    <x v="0"/>
    <x v="0"/>
  </r>
  <r>
    <x v="13"/>
    <x v="83"/>
    <x v="0"/>
    <x v="0"/>
    <n v="0"/>
    <x v="0"/>
    <x v="0"/>
    <x v="0"/>
  </r>
  <r>
    <x v="13"/>
    <x v="83"/>
    <x v="1"/>
    <x v="0"/>
    <n v="0"/>
    <x v="0"/>
    <x v="0"/>
    <x v="0"/>
  </r>
  <r>
    <x v="13"/>
    <x v="78"/>
    <x v="0"/>
    <x v="1"/>
    <n v="0"/>
    <x v="0"/>
    <x v="0"/>
    <x v="0"/>
  </r>
  <r>
    <x v="13"/>
    <x v="78"/>
    <x v="1"/>
    <x v="1"/>
    <n v="0"/>
    <x v="0"/>
    <x v="0"/>
    <x v="0"/>
  </r>
  <r>
    <x v="13"/>
    <x v="79"/>
    <x v="0"/>
    <x v="1"/>
    <n v="0"/>
    <x v="0"/>
    <x v="0"/>
    <x v="0"/>
  </r>
  <r>
    <x v="13"/>
    <x v="79"/>
    <x v="1"/>
    <x v="1"/>
    <n v="0"/>
    <x v="0"/>
    <x v="0"/>
    <x v="0"/>
  </r>
  <r>
    <x v="13"/>
    <x v="80"/>
    <x v="0"/>
    <x v="1"/>
    <n v="0"/>
    <x v="0"/>
    <x v="0"/>
    <x v="0"/>
  </r>
  <r>
    <x v="13"/>
    <x v="80"/>
    <x v="1"/>
    <x v="1"/>
    <n v="0"/>
    <x v="0"/>
    <x v="0"/>
    <x v="0"/>
  </r>
  <r>
    <x v="13"/>
    <x v="81"/>
    <x v="0"/>
    <x v="1"/>
    <n v="0"/>
    <x v="0"/>
    <x v="0"/>
    <x v="0"/>
  </r>
  <r>
    <x v="13"/>
    <x v="81"/>
    <x v="1"/>
    <x v="1"/>
    <n v="0"/>
    <x v="0"/>
    <x v="0"/>
    <x v="0"/>
  </r>
  <r>
    <x v="13"/>
    <x v="82"/>
    <x v="0"/>
    <x v="1"/>
    <n v="0"/>
    <x v="0"/>
    <x v="0"/>
    <x v="0"/>
  </r>
  <r>
    <x v="13"/>
    <x v="82"/>
    <x v="1"/>
    <x v="1"/>
    <n v="0"/>
    <x v="0"/>
    <x v="0"/>
    <x v="0"/>
  </r>
  <r>
    <x v="13"/>
    <x v="83"/>
    <x v="0"/>
    <x v="1"/>
    <n v="0"/>
    <x v="0"/>
    <x v="0"/>
    <x v="0"/>
  </r>
  <r>
    <x v="13"/>
    <x v="83"/>
    <x v="1"/>
    <x v="1"/>
    <n v="0"/>
    <x v="0"/>
    <x v="0"/>
    <x v="0"/>
  </r>
  <r>
    <x v="13"/>
    <x v="78"/>
    <x v="0"/>
    <x v="2"/>
    <n v="0"/>
    <x v="0"/>
    <x v="0"/>
    <x v="0"/>
  </r>
  <r>
    <x v="13"/>
    <x v="78"/>
    <x v="1"/>
    <x v="2"/>
    <n v="0"/>
    <x v="0"/>
    <x v="0"/>
    <x v="0"/>
  </r>
  <r>
    <x v="13"/>
    <x v="79"/>
    <x v="0"/>
    <x v="2"/>
    <n v="0"/>
    <x v="0"/>
    <x v="0"/>
    <x v="0"/>
  </r>
  <r>
    <x v="13"/>
    <x v="79"/>
    <x v="1"/>
    <x v="2"/>
    <n v="0"/>
    <x v="0"/>
    <x v="0"/>
    <x v="0"/>
  </r>
  <r>
    <x v="13"/>
    <x v="80"/>
    <x v="0"/>
    <x v="2"/>
    <n v="0"/>
    <x v="0"/>
    <x v="0"/>
    <x v="0"/>
  </r>
  <r>
    <x v="13"/>
    <x v="80"/>
    <x v="1"/>
    <x v="2"/>
    <n v="0"/>
    <x v="0"/>
    <x v="0"/>
    <x v="0"/>
  </r>
  <r>
    <x v="13"/>
    <x v="81"/>
    <x v="0"/>
    <x v="2"/>
    <n v="0"/>
    <x v="0"/>
    <x v="0"/>
    <x v="0"/>
  </r>
  <r>
    <x v="13"/>
    <x v="81"/>
    <x v="1"/>
    <x v="2"/>
    <n v="0"/>
    <x v="0"/>
    <x v="0"/>
    <x v="0"/>
  </r>
  <r>
    <x v="13"/>
    <x v="82"/>
    <x v="0"/>
    <x v="2"/>
    <n v="0"/>
    <x v="0"/>
    <x v="0"/>
    <x v="0"/>
  </r>
  <r>
    <x v="13"/>
    <x v="82"/>
    <x v="1"/>
    <x v="2"/>
    <n v="0"/>
    <x v="0"/>
    <x v="0"/>
    <x v="0"/>
  </r>
  <r>
    <x v="13"/>
    <x v="83"/>
    <x v="0"/>
    <x v="2"/>
    <n v="0"/>
    <x v="0"/>
    <x v="0"/>
    <x v="0"/>
  </r>
  <r>
    <x v="13"/>
    <x v="83"/>
    <x v="1"/>
    <x v="2"/>
    <n v="0"/>
    <x v="0"/>
    <x v="0"/>
    <x v="0"/>
  </r>
  <r>
    <x v="13"/>
    <x v="78"/>
    <x v="0"/>
    <x v="8"/>
    <n v="0"/>
    <x v="0"/>
    <x v="0"/>
    <x v="0"/>
  </r>
  <r>
    <x v="13"/>
    <x v="78"/>
    <x v="1"/>
    <x v="8"/>
    <n v="0"/>
    <x v="0"/>
    <x v="0"/>
    <x v="0"/>
  </r>
  <r>
    <x v="13"/>
    <x v="79"/>
    <x v="0"/>
    <x v="8"/>
    <n v="0"/>
    <x v="0"/>
    <x v="0"/>
    <x v="0"/>
  </r>
  <r>
    <x v="13"/>
    <x v="79"/>
    <x v="1"/>
    <x v="8"/>
    <n v="0"/>
    <x v="0"/>
    <x v="0"/>
    <x v="0"/>
  </r>
  <r>
    <x v="13"/>
    <x v="80"/>
    <x v="0"/>
    <x v="8"/>
    <n v="0"/>
    <x v="0"/>
    <x v="0"/>
    <x v="0"/>
  </r>
  <r>
    <x v="13"/>
    <x v="80"/>
    <x v="1"/>
    <x v="8"/>
    <n v="0"/>
    <x v="0"/>
    <x v="0"/>
    <x v="0"/>
  </r>
  <r>
    <x v="13"/>
    <x v="81"/>
    <x v="0"/>
    <x v="8"/>
    <n v="0"/>
    <x v="0"/>
    <x v="0"/>
    <x v="0"/>
  </r>
  <r>
    <x v="13"/>
    <x v="81"/>
    <x v="1"/>
    <x v="8"/>
    <n v="0"/>
    <x v="0"/>
    <x v="0"/>
    <x v="0"/>
  </r>
  <r>
    <x v="13"/>
    <x v="82"/>
    <x v="0"/>
    <x v="8"/>
    <n v="0"/>
    <x v="0"/>
    <x v="0"/>
    <x v="0"/>
  </r>
  <r>
    <x v="13"/>
    <x v="82"/>
    <x v="1"/>
    <x v="8"/>
    <n v="0"/>
    <x v="0"/>
    <x v="0"/>
    <x v="0"/>
  </r>
  <r>
    <x v="13"/>
    <x v="83"/>
    <x v="0"/>
    <x v="8"/>
    <n v="0"/>
    <x v="0"/>
    <x v="0"/>
    <x v="0"/>
  </r>
  <r>
    <x v="13"/>
    <x v="83"/>
    <x v="1"/>
    <x v="8"/>
    <n v="0"/>
    <x v="0"/>
    <x v="0"/>
    <x v="0"/>
  </r>
  <r>
    <x v="13"/>
    <x v="78"/>
    <x v="0"/>
    <x v="7"/>
    <n v="0"/>
    <x v="0"/>
    <x v="0"/>
    <x v="0"/>
  </r>
  <r>
    <x v="13"/>
    <x v="78"/>
    <x v="1"/>
    <x v="7"/>
    <n v="0"/>
    <x v="0"/>
    <x v="0"/>
    <x v="0"/>
  </r>
  <r>
    <x v="13"/>
    <x v="79"/>
    <x v="0"/>
    <x v="7"/>
    <n v="0"/>
    <x v="0"/>
    <x v="0"/>
    <x v="0"/>
  </r>
  <r>
    <x v="13"/>
    <x v="79"/>
    <x v="1"/>
    <x v="7"/>
    <n v="0"/>
    <x v="0"/>
    <x v="0"/>
    <x v="0"/>
  </r>
  <r>
    <x v="13"/>
    <x v="80"/>
    <x v="0"/>
    <x v="7"/>
    <n v="0"/>
    <x v="0"/>
    <x v="0"/>
    <x v="0"/>
  </r>
  <r>
    <x v="13"/>
    <x v="80"/>
    <x v="1"/>
    <x v="7"/>
    <n v="0"/>
    <x v="0"/>
    <x v="0"/>
    <x v="0"/>
  </r>
  <r>
    <x v="13"/>
    <x v="81"/>
    <x v="0"/>
    <x v="7"/>
    <n v="0"/>
    <x v="0"/>
    <x v="0"/>
    <x v="0"/>
  </r>
  <r>
    <x v="13"/>
    <x v="81"/>
    <x v="1"/>
    <x v="7"/>
    <n v="0"/>
    <x v="0"/>
    <x v="0"/>
    <x v="0"/>
  </r>
  <r>
    <x v="13"/>
    <x v="82"/>
    <x v="0"/>
    <x v="7"/>
    <n v="0"/>
    <x v="0"/>
    <x v="0"/>
    <x v="0"/>
  </r>
  <r>
    <x v="13"/>
    <x v="82"/>
    <x v="1"/>
    <x v="7"/>
    <n v="0"/>
    <x v="0"/>
    <x v="0"/>
    <x v="0"/>
  </r>
  <r>
    <x v="13"/>
    <x v="83"/>
    <x v="0"/>
    <x v="7"/>
    <n v="0"/>
    <x v="0"/>
    <x v="0"/>
    <x v="0"/>
  </r>
  <r>
    <x v="13"/>
    <x v="83"/>
    <x v="1"/>
    <x v="7"/>
    <n v="0"/>
    <x v="0"/>
    <x v="0"/>
    <x v="0"/>
  </r>
  <r>
    <x v="13"/>
    <x v="78"/>
    <x v="0"/>
    <x v="3"/>
    <n v="0"/>
    <x v="0"/>
    <x v="0"/>
    <x v="0"/>
  </r>
  <r>
    <x v="13"/>
    <x v="78"/>
    <x v="1"/>
    <x v="3"/>
    <n v="0"/>
    <x v="0"/>
    <x v="0"/>
    <x v="0"/>
  </r>
  <r>
    <x v="13"/>
    <x v="79"/>
    <x v="0"/>
    <x v="3"/>
    <n v="0"/>
    <x v="0"/>
    <x v="0"/>
    <x v="0"/>
  </r>
  <r>
    <x v="13"/>
    <x v="79"/>
    <x v="1"/>
    <x v="3"/>
    <n v="0"/>
    <x v="0"/>
    <x v="0"/>
    <x v="0"/>
  </r>
  <r>
    <x v="13"/>
    <x v="80"/>
    <x v="0"/>
    <x v="3"/>
    <n v="0"/>
    <x v="0"/>
    <x v="0"/>
    <x v="0"/>
  </r>
  <r>
    <x v="13"/>
    <x v="80"/>
    <x v="1"/>
    <x v="3"/>
    <n v="0"/>
    <x v="0"/>
    <x v="0"/>
    <x v="0"/>
  </r>
  <r>
    <x v="13"/>
    <x v="81"/>
    <x v="0"/>
    <x v="3"/>
    <n v="0"/>
    <x v="0"/>
    <x v="0"/>
    <x v="0"/>
  </r>
  <r>
    <x v="13"/>
    <x v="81"/>
    <x v="1"/>
    <x v="3"/>
    <n v="0"/>
    <x v="0"/>
    <x v="0"/>
    <x v="0"/>
  </r>
  <r>
    <x v="13"/>
    <x v="82"/>
    <x v="0"/>
    <x v="3"/>
    <n v="0"/>
    <x v="0"/>
    <x v="0"/>
    <x v="0"/>
  </r>
  <r>
    <x v="13"/>
    <x v="82"/>
    <x v="1"/>
    <x v="3"/>
    <n v="0"/>
    <x v="0"/>
    <x v="0"/>
    <x v="0"/>
  </r>
  <r>
    <x v="13"/>
    <x v="83"/>
    <x v="0"/>
    <x v="3"/>
    <n v="0"/>
    <x v="0"/>
    <x v="0"/>
    <x v="0"/>
  </r>
  <r>
    <x v="13"/>
    <x v="83"/>
    <x v="1"/>
    <x v="3"/>
    <n v="0"/>
    <x v="0"/>
    <x v="0"/>
    <x v="0"/>
  </r>
  <r>
    <x v="13"/>
    <x v="78"/>
    <x v="0"/>
    <x v="9"/>
    <n v="0"/>
    <x v="0"/>
    <x v="0"/>
    <x v="0"/>
  </r>
  <r>
    <x v="13"/>
    <x v="78"/>
    <x v="1"/>
    <x v="9"/>
    <n v="0"/>
    <x v="0"/>
    <x v="0"/>
    <x v="0"/>
  </r>
  <r>
    <x v="13"/>
    <x v="79"/>
    <x v="0"/>
    <x v="9"/>
    <n v="0"/>
    <x v="0"/>
    <x v="0"/>
    <x v="0"/>
  </r>
  <r>
    <x v="13"/>
    <x v="79"/>
    <x v="1"/>
    <x v="9"/>
    <n v="0"/>
    <x v="0"/>
    <x v="0"/>
    <x v="0"/>
  </r>
  <r>
    <x v="13"/>
    <x v="80"/>
    <x v="0"/>
    <x v="9"/>
    <n v="0"/>
    <x v="0"/>
    <x v="0"/>
    <x v="0"/>
  </r>
  <r>
    <x v="13"/>
    <x v="80"/>
    <x v="1"/>
    <x v="9"/>
    <n v="0"/>
    <x v="0"/>
    <x v="0"/>
    <x v="0"/>
  </r>
  <r>
    <x v="13"/>
    <x v="81"/>
    <x v="0"/>
    <x v="9"/>
    <n v="0"/>
    <x v="0"/>
    <x v="0"/>
    <x v="0"/>
  </r>
  <r>
    <x v="13"/>
    <x v="81"/>
    <x v="1"/>
    <x v="9"/>
    <n v="0"/>
    <x v="0"/>
    <x v="0"/>
    <x v="0"/>
  </r>
  <r>
    <x v="13"/>
    <x v="82"/>
    <x v="0"/>
    <x v="9"/>
    <n v="0"/>
    <x v="0"/>
    <x v="0"/>
    <x v="0"/>
  </r>
  <r>
    <x v="13"/>
    <x v="82"/>
    <x v="1"/>
    <x v="9"/>
    <n v="0"/>
    <x v="0"/>
    <x v="0"/>
    <x v="0"/>
  </r>
  <r>
    <x v="13"/>
    <x v="83"/>
    <x v="0"/>
    <x v="9"/>
    <n v="0"/>
    <x v="0"/>
    <x v="0"/>
    <x v="0"/>
  </r>
  <r>
    <x v="13"/>
    <x v="83"/>
    <x v="1"/>
    <x v="9"/>
    <n v="0"/>
    <x v="0"/>
    <x v="0"/>
    <x v="0"/>
  </r>
  <r>
    <x v="13"/>
    <x v="78"/>
    <x v="0"/>
    <x v="4"/>
    <n v="0"/>
    <x v="0"/>
    <x v="0"/>
    <x v="0"/>
  </r>
  <r>
    <x v="13"/>
    <x v="78"/>
    <x v="1"/>
    <x v="4"/>
    <n v="0"/>
    <x v="0"/>
    <x v="0"/>
    <x v="0"/>
  </r>
  <r>
    <x v="13"/>
    <x v="79"/>
    <x v="0"/>
    <x v="4"/>
    <n v="0"/>
    <x v="0"/>
    <x v="0"/>
    <x v="0"/>
  </r>
  <r>
    <x v="13"/>
    <x v="79"/>
    <x v="1"/>
    <x v="4"/>
    <n v="0"/>
    <x v="0"/>
    <x v="0"/>
    <x v="0"/>
  </r>
  <r>
    <x v="13"/>
    <x v="80"/>
    <x v="0"/>
    <x v="4"/>
    <n v="0"/>
    <x v="0"/>
    <x v="0"/>
    <x v="0"/>
  </r>
  <r>
    <x v="13"/>
    <x v="80"/>
    <x v="1"/>
    <x v="4"/>
    <n v="0"/>
    <x v="0"/>
    <x v="0"/>
    <x v="0"/>
  </r>
  <r>
    <x v="13"/>
    <x v="81"/>
    <x v="0"/>
    <x v="4"/>
    <n v="0"/>
    <x v="0"/>
    <x v="0"/>
    <x v="0"/>
  </r>
  <r>
    <x v="13"/>
    <x v="81"/>
    <x v="1"/>
    <x v="4"/>
    <n v="0"/>
    <x v="0"/>
    <x v="0"/>
    <x v="0"/>
  </r>
  <r>
    <x v="13"/>
    <x v="82"/>
    <x v="0"/>
    <x v="4"/>
    <n v="0"/>
    <x v="0"/>
    <x v="0"/>
    <x v="0"/>
  </r>
  <r>
    <x v="13"/>
    <x v="82"/>
    <x v="1"/>
    <x v="4"/>
    <n v="0"/>
    <x v="0"/>
    <x v="0"/>
    <x v="0"/>
  </r>
  <r>
    <x v="13"/>
    <x v="83"/>
    <x v="0"/>
    <x v="4"/>
    <n v="0"/>
    <x v="0"/>
    <x v="0"/>
    <x v="0"/>
  </r>
  <r>
    <x v="13"/>
    <x v="83"/>
    <x v="1"/>
    <x v="4"/>
    <n v="0"/>
    <x v="0"/>
    <x v="0"/>
    <x v="0"/>
  </r>
  <r>
    <x v="13"/>
    <x v="78"/>
    <x v="0"/>
    <x v="6"/>
    <n v="0"/>
    <x v="0"/>
    <x v="0"/>
    <x v="0"/>
  </r>
  <r>
    <x v="13"/>
    <x v="78"/>
    <x v="1"/>
    <x v="6"/>
    <n v="0"/>
    <x v="0"/>
    <x v="0"/>
    <x v="0"/>
  </r>
  <r>
    <x v="13"/>
    <x v="79"/>
    <x v="0"/>
    <x v="6"/>
    <n v="0"/>
    <x v="0"/>
    <x v="0"/>
    <x v="0"/>
  </r>
  <r>
    <x v="13"/>
    <x v="79"/>
    <x v="1"/>
    <x v="6"/>
    <n v="0"/>
    <x v="0"/>
    <x v="0"/>
    <x v="0"/>
  </r>
  <r>
    <x v="13"/>
    <x v="80"/>
    <x v="0"/>
    <x v="6"/>
    <n v="0"/>
    <x v="0"/>
    <x v="0"/>
    <x v="0"/>
  </r>
  <r>
    <x v="13"/>
    <x v="80"/>
    <x v="1"/>
    <x v="6"/>
    <n v="0"/>
    <x v="0"/>
    <x v="0"/>
    <x v="0"/>
  </r>
  <r>
    <x v="13"/>
    <x v="81"/>
    <x v="0"/>
    <x v="6"/>
    <n v="0"/>
    <x v="0"/>
    <x v="0"/>
    <x v="0"/>
  </r>
  <r>
    <x v="13"/>
    <x v="81"/>
    <x v="1"/>
    <x v="6"/>
    <n v="0"/>
    <x v="0"/>
    <x v="0"/>
    <x v="0"/>
  </r>
  <r>
    <x v="13"/>
    <x v="82"/>
    <x v="0"/>
    <x v="6"/>
    <n v="0"/>
    <x v="0"/>
    <x v="0"/>
    <x v="0"/>
  </r>
  <r>
    <x v="13"/>
    <x v="82"/>
    <x v="1"/>
    <x v="6"/>
    <n v="0"/>
    <x v="0"/>
    <x v="0"/>
    <x v="0"/>
  </r>
  <r>
    <x v="13"/>
    <x v="83"/>
    <x v="0"/>
    <x v="6"/>
    <n v="0"/>
    <x v="0"/>
    <x v="0"/>
    <x v="0"/>
  </r>
  <r>
    <x v="13"/>
    <x v="83"/>
    <x v="1"/>
    <x v="6"/>
    <n v="0"/>
    <x v="0"/>
    <x v="0"/>
    <x v="0"/>
  </r>
  <r>
    <x v="13"/>
    <x v="78"/>
    <x v="0"/>
    <x v="6"/>
    <n v="0"/>
    <x v="0"/>
    <x v="0"/>
    <x v="0"/>
  </r>
  <r>
    <x v="13"/>
    <x v="78"/>
    <x v="1"/>
    <x v="6"/>
    <n v="0"/>
    <x v="0"/>
    <x v="0"/>
    <x v="0"/>
  </r>
  <r>
    <x v="13"/>
    <x v="79"/>
    <x v="0"/>
    <x v="6"/>
    <n v="0"/>
    <x v="0"/>
    <x v="0"/>
    <x v="0"/>
  </r>
  <r>
    <x v="13"/>
    <x v="79"/>
    <x v="1"/>
    <x v="6"/>
    <n v="0"/>
    <x v="0"/>
    <x v="0"/>
    <x v="0"/>
  </r>
  <r>
    <x v="13"/>
    <x v="80"/>
    <x v="0"/>
    <x v="6"/>
    <n v="0"/>
    <x v="0"/>
    <x v="0"/>
    <x v="0"/>
  </r>
  <r>
    <x v="13"/>
    <x v="80"/>
    <x v="1"/>
    <x v="6"/>
    <n v="0"/>
    <x v="0"/>
    <x v="0"/>
    <x v="0"/>
  </r>
  <r>
    <x v="13"/>
    <x v="81"/>
    <x v="0"/>
    <x v="6"/>
    <n v="0"/>
    <x v="0"/>
    <x v="0"/>
    <x v="0"/>
  </r>
  <r>
    <x v="13"/>
    <x v="81"/>
    <x v="1"/>
    <x v="6"/>
    <n v="0"/>
    <x v="0"/>
    <x v="0"/>
    <x v="0"/>
  </r>
  <r>
    <x v="13"/>
    <x v="82"/>
    <x v="0"/>
    <x v="6"/>
    <n v="0"/>
    <x v="0"/>
    <x v="0"/>
    <x v="0"/>
  </r>
  <r>
    <x v="13"/>
    <x v="82"/>
    <x v="1"/>
    <x v="6"/>
    <n v="0"/>
    <x v="0"/>
    <x v="0"/>
    <x v="0"/>
  </r>
  <r>
    <x v="13"/>
    <x v="83"/>
    <x v="0"/>
    <x v="6"/>
    <n v="0"/>
    <x v="0"/>
    <x v="0"/>
    <x v="0"/>
  </r>
  <r>
    <x v="13"/>
    <x v="83"/>
    <x v="1"/>
    <x v="6"/>
    <n v="0"/>
    <x v="0"/>
    <x v="0"/>
    <x v="0"/>
  </r>
  <r>
    <x v="13"/>
    <x v="78"/>
    <x v="0"/>
    <x v="6"/>
    <n v="0"/>
    <x v="0"/>
    <x v="0"/>
    <x v="0"/>
  </r>
  <r>
    <x v="13"/>
    <x v="78"/>
    <x v="1"/>
    <x v="6"/>
    <n v="0"/>
    <x v="0"/>
    <x v="0"/>
    <x v="0"/>
  </r>
  <r>
    <x v="13"/>
    <x v="79"/>
    <x v="0"/>
    <x v="6"/>
    <n v="0"/>
    <x v="0"/>
    <x v="0"/>
    <x v="0"/>
  </r>
  <r>
    <x v="13"/>
    <x v="79"/>
    <x v="1"/>
    <x v="6"/>
    <n v="0"/>
    <x v="0"/>
    <x v="0"/>
    <x v="0"/>
  </r>
  <r>
    <x v="13"/>
    <x v="80"/>
    <x v="0"/>
    <x v="6"/>
    <n v="0"/>
    <x v="0"/>
    <x v="0"/>
    <x v="0"/>
  </r>
  <r>
    <x v="13"/>
    <x v="80"/>
    <x v="1"/>
    <x v="6"/>
    <n v="0"/>
    <x v="0"/>
    <x v="0"/>
    <x v="0"/>
  </r>
  <r>
    <x v="13"/>
    <x v="81"/>
    <x v="0"/>
    <x v="6"/>
    <n v="0"/>
    <x v="0"/>
    <x v="0"/>
    <x v="0"/>
  </r>
  <r>
    <x v="13"/>
    <x v="81"/>
    <x v="1"/>
    <x v="6"/>
    <n v="0"/>
    <x v="0"/>
    <x v="0"/>
    <x v="0"/>
  </r>
  <r>
    <x v="13"/>
    <x v="82"/>
    <x v="0"/>
    <x v="6"/>
    <n v="0"/>
    <x v="0"/>
    <x v="0"/>
    <x v="0"/>
  </r>
  <r>
    <x v="13"/>
    <x v="82"/>
    <x v="1"/>
    <x v="6"/>
    <n v="0"/>
    <x v="0"/>
    <x v="0"/>
    <x v="0"/>
  </r>
  <r>
    <x v="13"/>
    <x v="83"/>
    <x v="0"/>
    <x v="6"/>
    <n v="0"/>
    <x v="0"/>
    <x v="0"/>
    <x v="0"/>
  </r>
  <r>
    <x v="13"/>
    <x v="83"/>
    <x v="1"/>
    <x v="6"/>
    <n v="0"/>
    <x v="0"/>
    <x v="0"/>
    <x v="0"/>
  </r>
  <r>
    <x v="14"/>
    <x v="84"/>
    <x v="0"/>
    <x v="0"/>
    <n v="0"/>
    <x v="0"/>
    <x v="0"/>
    <x v="0"/>
  </r>
  <r>
    <x v="14"/>
    <x v="84"/>
    <x v="1"/>
    <x v="0"/>
    <n v="0"/>
    <x v="0"/>
    <x v="0"/>
    <x v="0"/>
  </r>
  <r>
    <x v="14"/>
    <x v="85"/>
    <x v="0"/>
    <x v="0"/>
    <n v="0"/>
    <x v="0"/>
    <x v="0"/>
    <x v="0"/>
  </r>
  <r>
    <x v="14"/>
    <x v="85"/>
    <x v="1"/>
    <x v="0"/>
    <n v="0"/>
    <x v="0"/>
    <x v="0"/>
    <x v="0"/>
  </r>
  <r>
    <x v="14"/>
    <x v="86"/>
    <x v="0"/>
    <x v="0"/>
    <n v="0"/>
    <x v="0"/>
    <x v="0"/>
    <x v="0"/>
  </r>
  <r>
    <x v="14"/>
    <x v="86"/>
    <x v="1"/>
    <x v="0"/>
    <n v="0"/>
    <x v="0"/>
    <x v="0"/>
    <x v="0"/>
  </r>
  <r>
    <x v="14"/>
    <x v="87"/>
    <x v="0"/>
    <x v="0"/>
    <n v="0"/>
    <x v="0"/>
    <x v="0"/>
    <x v="0"/>
  </r>
  <r>
    <x v="14"/>
    <x v="87"/>
    <x v="1"/>
    <x v="0"/>
    <n v="0"/>
    <x v="0"/>
    <x v="0"/>
    <x v="0"/>
  </r>
  <r>
    <x v="14"/>
    <x v="88"/>
    <x v="0"/>
    <x v="0"/>
    <n v="0"/>
    <x v="0"/>
    <x v="0"/>
    <x v="0"/>
  </r>
  <r>
    <x v="14"/>
    <x v="88"/>
    <x v="1"/>
    <x v="0"/>
    <n v="0"/>
    <x v="0"/>
    <x v="0"/>
    <x v="0"/>
  </r>
  <r>
    <x v="14"/>
    <x v="89"/>
    <x v="0"/>
    <x v="0"/>
    <n v="0"/>
    <x v="0"/>
    <x v="0"/>
    <x v="0"/>
  </r>
  <r>
    <x v="14"/>
    <x v="89"/>
    <x v="1"/>
    <x v="0"/>
    <n v="0"/>
    <x v="0"/>
    <x v="0"/>
    <x v="0"/>
  </r>
  <r>
    <x v="14"/>
    <x v="84"/>
    <x v="0"/>
    <x v="1"/>
    <n v="0"/>
    <x v="0"/>
    <x v="0"/>
    <x v="0"/>
  </r>
  <r>
    <x v="14"/>
    <x v="84"/>
    <x v="1"/>
    <x v="1"/>
    <n v="0"/>
    <x v="0"/>
    <x v="0"/>
    <x v="0"/>
  </r>
  <r>
    <x v="14"/>
    <x v="85"/>
    <x v="0"/>
    <x v="1"/>
    <n v="0"/>
    <x v="0"/>
    <x v="0"/>
    <x v="0"/>
  </r>
  <r>
    <x v="14"/>
    <x v="85"/>
    <x v="1"/>
    <x v="1"/>
    <n v="0"/>
    <x v="0"/>
    <x v="0"/>
    <x v="0"/>
  </r>
  <r>
    <x v="14"/>
    <x v="86"/>
    <x v="0"/>
    <x v="1"/>
    <n v="0"/>
    <x v="0"/>
    <x v="0"/>
    <x v="0"/>
  </r>
  <r>
    <x v="14"/>
    <x v="86"/>
    <x v="1"/>
    <x v="1"/>
    <n v="0"/>
    <x v="0"/>
    <x v="0"/>
    <x v="0"/>
  </r>
  <r>
    <x v="14"/>
    <x v="87"/>
    <x v="0"/>
    <x v="1"/>
    <n v="0"/>
    <x v="0"/>
    <x v="0"/>
    <x v="0"/>
  </r>
  <r>
    <x v="14"/>
    <x v="87"/>
    <x v="1"/>
    <x v="1"/>
    <n v="0"/>
    <x v="0"/>
    <x v="0"/>
    <x v="0"/>
  </r>
  <r>
    <x v="14"/>
    <x v="88"/>
    <x v="0"/>
    <x v="1"/>
    <n v="0"/>
    <x v="0"/>
    <x v="0"/>
    <x v="0"/>
  </r>
  <r>
    <x v="14"/>
    <x v="88"/>
    <x v="1"/>
    <x v="1"/>
    <n v="0"/>
    <x v="0"/>
    <x v="0"/>
    <x v="0"/>
  </r>
  <r>
    <x v="14"/>
    <x v="89"/>
    <x v="0"/>
    <x v="1"/>
    <n v="0"/>
    <x v="0"/>
    <x v="0"/>
    <x v="0"/>
  </r>
  <r>
    <x v="14"/>
    <x v="89"/>
    <x v="1"/>
    <x v="1"/>
    <n v="0"/>
    <x v="0"/>
    <x v="0"/>
    <x v="0"/>
  </r>
  <r>
    <x v="14"/>
    <x v="84"/>
    <x v="0"/>
    <x v="2"/>
    <n v="0"/>
    <x v="0"/>
    <x v="0"/>
    <x v="0"/>
  </r>
  <r>
    <x v="14"/>
    <x v="84"/>
    <x v="1"/>
    <x v="2"/>
    <n v="0"/>
    <x v="0"/>
    <x v="0"/>
    <x v="0"/>
  </r>
  <r>
    <x v="14"/>
    <x v="85"/>
    <x v="0"/>
    <x v="2"/>
    <n v="0"/>
    <x v="0"/>
    <x v="0"/>
    <x v="0"/>
  </r>
  <r>
    <x v="14"/>
    <x v="85"/>
    <x v="1"/>
    <x v="2"/>
    <n v="0"/>
    <x v="0"/>
    <x v="0"/>
    <x v="0"/>
  </r>
  <r>
    <x v="14"/>
    <x v="86"/>
    <x v="0"/>
    <x v="2"/>
    <n v="0"/>
    <x v="0"/>
    <x v="0"/>
    <x v="0"/>
  </r>
  <r>
    <x v="14"/>
    <x v="86"/>
    <x v="1"/>
    <x v="2"/>
    <n v="0"/>
    <x v="0"/>
    <x v="0"/>
    <x v="0"/>
  </r>
  <r>
    <x v="14"/>
    <x v="87"/>
    <x v="0"/>
    <x v="2"/>
    <n v="0"/>
    <x v="0"/>
    <x v="0"/>
    <x v="0"/>
  </r>
  <r>
    <x v="14"/>
    <x v="87"/>
    <x v="1"/>
    <x v="2"/>
    <n v="0"/>
    <x v="0"/>
    <x v="0"/>
    <x v="0"/>
  </r>
  <r>
    <x v="14"/>
    <x v="88"/>
    <x v="0"/>
    <x v="2"/>
    <n v="0"/>
    <x v="0"/>
    <x v="0"/>
    <x v="0"/>
  </r>
  <r>
    <x v="14"/>
    <x v="88"/>
    <x v="1"/>
    <x v="2"/>
    <n v="0"/>
    <x v="0"/>
    <x v="0"/>
    <x v="0"/>
  </r>
  <r>
    <x v="14"/>
    <x v="89"/>
    <x v="0"/>
    <x v="2"/>
    <n v="0"/>
    <x v="0"/>
    <x v="0"/>
    <x v="0"/>
  </r>
  <r>
    <x v="14"/>
    <x v="89"/>
    <x v="1"/>
    <x v="2"/>
    <n v="0"/>
    <x v="0"/>
    <x v="0"/>
    <x v="0"/>
  </r>
  <r>
    <x v="14"/>
    <x v="84"/>
    <x v="0"/>
    <x v="8"/>
    <n v="0"/>
    <x v="0"/>
    <x v="0"/>
    <x v="0"/>
  </r>
  <r>
    <x v="14"/>
    <x v="84"/>
    <x v="1"/>
    <x v="8"/>
    <n v="0"/>
    <x v="0"/>
    <x v="0"/>
    <x v="0"/>
  </r>
  <r>
    <x v="14"/>
    <x v="85"/>
    <x v="0"/>
    <x v="8"/>
    <n v="0"/>
    <x v="0"/>
    <x v="0"/>
    <x v="0"/>
  </r>
  <r>
    <x v="14"/>
    <x v="85"/>
    <x v="1"/>
    <x v="8"/>
    <n v="0"/>
    <x v="0"/>
    <x v="0"/>
    <x v="0"/>
  </r>
  <r>
    <x v="14"/>
    <x v="86"/>
    <x v="0"/>
    <x v="8"/>
    <n v="0"/>
    <x v="0"/>
    <x v="0"/>
    <x v="0"/>
  </r>
  <r>
    <x v="14"/>
    <x v="86"/>
    <x v="1"/>
    <x v="8"/>
    <n v="0"/>
    <x v="0"/>
    <x v="0"/>
    <x v="0"/>
  </r>
  <r>
    <x v="14"/>
    <x v="87"/>
    <x v="0"/>
    <x v="8"/>
    <n v="0"/>
    <x v="0"/>
    <x v="0"/>
    <x v="0"/>
  </r>
  <r>
    <x v="14"/>
    <x v="87"/>
    <x v="1"/>
    <x v="8"/>
    <n v="0"/>
    <x v="0"/>
    <x v="0"/>
    <x v="0"/>
  </r>
  <r>
    <x v="14"/>
    <x v="88"/>
    <x v="0"/>
    <x v="8"/>
    <n v="0"/>
    <x v="0"/>
    <x v="0"/>
    <x v="0"/>
  </r>
  <r>
    <x v="14"/>
    <x v="88"/>
    <x v="1"/>
    <x v="8"/>
    <n v="0"/>
    <x v="0"/>
    <x v="0"/>
    <x v="0"/>
  </r>
  <r>
    <x v="14"/>
    <x v="89"/>
    <x v="0"/>
    <x v="8"/>
    <n v="0"/>
    <x v="0"/>
    <x v="0"/>
    <x v="0"/>
  </r>
  <r>
    <x v="14"/>
    <x v="89"/>
    <x v="1"/>
    <x v="8"/>
    <n v="0"/>
    <x v="0"/>
    <x v="0"/>
    <x v="0"/>
  </r>
  <r>
    <x v="14"/>
    <x v="84"/>
    <x v="0"/>
    <x v="7"/>
    <n v="0"/>
    <x v="0"/>
    <x v="0"/>
    <x v="0"/>
  </r>
  <r>
    <x v="14"/>
    <x v="84"/>
    <x v="1"/>
    <x v="7"/>
    <n v="0"/>
    <x v="0"/>
    <x v="0"/>
    <x v="0"/>
  </r>
  <r>
    <x v="14"/>
    <x v="85"/>
    <x v="0"/>
    <x v="7"/>
    <n v="0"/>
    <x v="0"/>
    <x v="0"/>
    <x v="0"/>
  </r>
  <r>
    <x v="14"/>
    <x v="85"/>
    <x v="1"/>
    <x v="7"/>
    <n v="0"/>
    <x v="0"/>
    <x v="0"/>
    <x v="0"/>
  </r>
  <r>
    <x v="14"/>
    <x v="86"/>
    <x v="0"/>
    <x v="7"/>
    <n v="0"/>
    <x v="0"/>
    <x v="0"/>
    <x v="0"/>
  </r>
  <r>
    <x v="14"/>
    <x v="86"/>
    <x v="1"/>
    <x v="7"/>
    <n v="0"/>
    <x v="0"/>
    <x v="0"/>
    <x v="0"/>
  </r>
  <r>
    <x v="14"/>
    <x v="87"/>
    <x v="0"/>
    <x v="7"/>
    <n v="0"/>
    <x v="0"/>
    <x v="0"/>
    <x v="0"/>
  </r>
  <r>
    <x v="14"/>
    <x v="87"/>
    <x v="1"/>
    <x v="7"/>
    <n v="0"/>
    <x v="0"/>
    <x v="0"/>
    <x v="0"/>
  </r>
  <r>
    <x v="14"/>
    <x v="88"/>
    <x v="0"/>
    <x v="7"/>
    <n v="0"/>
    <x v="0"/>
    <x v="0"/>
    <x v="0"/>
  </r>
  <r>
    <x v="14"/>
    <x v="88"/>
    <x v="1"/>
    <x v="7"/>
    <n v="0"/>
    <x v="0"/>
    <x v="0"/>
    <x v="0"/>
  </r>
  <r>
    <x v="14"/>
    <x v="89"/>
    <x v="0"/>
    <x v="7"/>
    <n v="0"/>
    <x v="0"/>
    <x v="0"/>
    <x v="0"/>
  </r>
  <r>
    <x v="14"/>
    <x v="89"/>
    <x v="1"/>
    <x v="7"/>
    <n v="0"/>
    <x v="0"/>
    <x v="0"/>
    <x v="0"/>
  </r>
  <r>
    <x v="14"/>
    <x v="84"/>
    <x v="0"/>
    <x v="3"/>
    <n v="0"/>
    <x v="0"/>
    <x v="0"/>
    <x v="0"/>
  </r>
  <r>
    <x v="14"/>
    <x v="84"/>
    <x v="1"/>
    <x v="3"/>
    <n v="0"/>
    <x v="0"/>
    <x v="0"/>
    <x v="0"/>
  </r>
  <r>
    <x v="14"/>
    <x v="85"/>
    <x v="0"/>
    <x v="3"/>
    <n v="0"/>
    <x v="0"/>
    <x v="0"/>
    <x v="0"/>
  </r>
  <r>
    <x v="14"/>
    <x v="85"/>
    <x v="1"/>
    <x v="3"/>
    <n v="0"/>
    <x v="0"/>
    <x v="0"/>
    <x v="0"/>
  </r>
  <r>
    <x v="14"/>
    <x v="86"/>
    <x v="0"/>
    <x v="3"/>
    <n v="0"/>
    <x v="0"/>
    <x v="0"/>
    <x v="0"/>
  </r>
  <r>
    <x v="14"/>
    <x v="86"/>
    <x v="1"/>
    <x v="3"/>
    <n v="0"/>
    <x v="0"/>
    <x v="0"/>
    <x v="0"/>
  </r>
  <r>
    <x v="14"/>
    <x v="87"/>
    <x v="0"/>
    <x v="3"/>
    <n v="0"/>
    <x v="0"/>
    <x v="0"/>
    <x v="0"/>
  </r>
  <r>
    <x v="14"/>
    <x v="87"/>
    <x v="1"/>
    <x v="3"/>
    <n v="0"/>
    <x v="0"/>
    <x v="0"/>
    <x v="0"/>
  </r>
  <r>
    <x v="14"/>
    <x v="88"/>
    <x v="0"/>
    <x v="3"/>
    <n v="0"/>
    <x v="0"/>
    <x v="0"/>
    <x v="0"/>
  </r>
  <r>
    <x v="14"/>
    <x v="88"/>
    <x v="1"/>
    <x v="3"/>
    <n v="0"/>
    <x v="0"/>
    <x v="0"/>
    <x v="0"/>
  </r>
  <r>
    <x v="14"/>
    <x v="89"/>
    <x v="0"/>
    <x v="3"/>
    <n v="0"/>
    <x v="0"/>
    <x v="0"/>
    <x v="0"/>
  </r>
  <r>
    <x v="14"/>
    <x v="89"/>
    <x v="1"/>
    <x v="3"/>
    <n v="0"/>
    <x v="0"/>
    <x v="0"/>
    <x v="0"/>
  </r>
  <r>
    <x v="14"/>
    <x v="84"/>
    <x v="0"/>
    <x v="9"/>
    <n v="0"/>
    <x v="0"/>
    <x v="0"/>
    <x v="0"/>
  </r>
  <r>
    <x v="14"/>
    <x v="84"/>
    <x v="1"/>
    <x v="9"/>
    <n v="0"/>
    <x v="0"/>
    <x v="0"/>
    <x v="0"/>
  </r>
  <r>
    <x v="14"/>
    <x v="85"/>
    <x v="0"/>
    <x v="9"/>
    <n v="0"/>
    <x v="0"/>
    <x v="0"/>
    <x v="0"/>
  </r>
  <r>
    <x v="14"/>
    <x v="85"/>
    <x v="1"/>
    <x v="9"/>
    <n v="0"/>
    <x v="0"/>
    <x v="0"/>
    <x v="0"/>
  </r>
  <r>
    <x v="14"/>
    <x v="86"/>
    <x v="0"/>
    <x v="9"/>
    <n v="0"/>
    <x v="0"/>
    <x v="0"/>
    <x v="0"/>
  </r>
  <r>
    <x v="14"/>
    <x v="86"/>
    <x v="1"/>
    <x v="9"/>
    <n v="0"/>
    <x v="0"/>
    <x v="0"/>
    <x v="0"/>
  </r>
  <r>
    <x v="14"/>
    <x v="87"/>
    <x v="0"/>
    <x v="9"/>
    <n v="0"/>
    <x v="0"/>
    <x v="0"/>
    <x v="0"/>
  </r>
  <r>
    <x v="14"/>
    <x v="87"/>
    <x v="1"/>
    <x v="9"/>
    <n v="0"/>
    <x v="0"/>
    <x v="0"/>
    <x v="0"/>
  </r>
  <r>
    <x v="14"/>
    <x v="88"/>
    <x v="0"/>
    <x v="9"/>
    <n v="0"/>
    <x v="0"/>
    <x v="0"/>
    <x v="0"/>
  </r>
  <r>
    <x v="14"/>
    <x v="88"/>
    <x v="1"/>
    <x v="9"/>
    <n v="0"/>
    <x v="0"/>
    <x v="0"/>
    <x v="0"/>
  </r>
  <r>
    <x v="14"/>
    <x v="89"/>
    <x v="0"/>
    <x v="9"/>
    <n v="0"/>
    <x v="0"/>
    <x v="0"/>
    <x v="0"/>
  </r>
  <r>
    <x v="14"/>
    <x v="89"/>
    <x v="1"/>
    <x v="9"/>
    <n v="0"/>
    <x v="0"/>
    <x v="0"/>
    <x v="0"/>
  </r>
  <r>
    <x v="14"/>
    <x v="84"/>
    <x v="0"/>
    <x v="4"/>
    <n v="0"/>
    <x v="0"/>
    <x v="0"/>
    <x v="0"/>
  </r>
  <r>
    <x v="14"/>
    <x v="84"/>
    <x v="1"/>
    <x v="4"/>
    <n v="0"/>
    <x v="0"/>
    <x v="0"/>
    <x v="0"/>
  </r>
  <r>
    <x v="14"/>
    <x v="85"/>
    <x v="0"/>
    <x v="4"/>
    <n v="0"/>
    <x v="0"/>
    <x v="0"/>
    <x v="0"/>
  </r>
  <r>
    <x v="14"/>
    <x v="85"/>
    <x v="1"/>
    <x v="4"/>
    <n v="0"/>
    <x v="0"/>
    <x v="0"/>
    <x v="0"/>
  </r>
  <r>
    <x v="14"/>
    <x v="86"/>
    <x v="0"/>
    <x v="4"/>
    <n v="0"/>
    <x v="0"/>
    <x v="0"/>
    <x v="0"/>
  </r>
  <r>
    <x v="14"/>
    <x v="86"/>
    <x v="1"/>
    <x v="4"/>
    <n v="0"/>
    <x v="0"/>
    <x v="0"/>
    <x v="0"/>
  </r>
  <r>
    <x v="14"/>
    <x v="87"/>
    <x v="0"/>
    <x v="4"/>
    <n v="0"/>
    <x v="0"/>
    <x v="0"/>
    <x v="0"/>
  </r>
  <r>
    <x v="14"/>
    <x v="87"/>
    <x v="1"/>
    <x v="4"/>
    <n v="0"/>
    <x v="0"/>
    <x v="0"/>
    <x v="0"/>
  </r>
  <r>
    <x v="14"/>
    <x v="88"/>
    <x v="0"/>
    <x v="4"/>
    <n v="0"/>
    <x v="0"/>
    <x v="0"/>
    <x v="0"/>
  </r>
  <r>
    <x v="14"/>
    <x v="88"/>
    <x v="1"/>
    <x v="4"/>
    <n v="0"/>
    <x v="0"/>
    <x v="0"/>
    <x v="0"/>
  </r>
  <r>
    <x v="14"/>
    <x v="89"/>
    <x v="0"/>
    <x v="4"/>
    <n v="0"/>
    <x v="0"/>
    <x v="0"/>
    <x v="0"/>
  </r>
  <r>
    <x v="14"/>
    <x v="89"/>
    <x v="1"/>
    <x v="4"/>
    <n v="0"/>
    <x v="0"/>
    <x v="0"/>
    <x v="0"/>
  </r>
  <r>
    <x v="14"/>
    <x v="84"/>
    <x v="0"/>
    <x v="6"/>
    <n v="0"/>
    <x v="0"/>
    <x v="0"/>
    <x v="0"/>
  </r>
  <r>
    <x v="14"/>
    <x v="84"/>
    <x v="1"/>
    <x v="6"/>
    <n v="0"/>
    <x v="0"/>
    <x v="0"/>
    <x v="0"/>
  </r>
  <r>
    <x v="14"/>
    <x v="85"/>
    <x v="0"/>
    <x v="6"/>
    <n v="0"/>
    <x v="0"/>
    <x v="0"/>
    <x v="0"/>
  </r>
  <r>
    <x v="14"/>
    <x v="85"/>
    <x v="1"/>
    <x v="6"/>
    <n v="0"/>
    <x v="0"/>
    <x v="0"/>
    <x v="0"/>
  </r>
  <r>
    <x v="14"/>
    <x v="86"/>
    <x v="0"/>
    <x v="6"/>
    <n v="0"/>
    <x v="0"/>
    <x v="0"/>
    <x v="0"/>
  </r>
  <r>
    <x v="14"/>
    <x v="86"/>
    <x v="1"/>
    <x v="6"/>
    <n v="0"/>
    <x v="0"/>
    <x v="0"/>
    <x v="0"/>
  </r>
  <r>
    <x v="14"/>
    <x v="87"/>
    <x v="0"/>
    <x v="6"/>
    <n v="0"/>
    <x v="0"/>
    <x v="0"/>
    <x v="0"/>
  </r>
  <r>
    <x v="14"/>
    <x v="87"/>
    <x v="1"/>
    <x v="6"/>
    <n v="0"/>
    <x v="0"/>
    <x v="0"/>
    <x v="0"/>
  </r>
  <r>
    <x v="14"/>
    <x v="88"/>
    <x v="0"/>
    <x v="6"/>
    <n v="0"/>
    <x v="0"/>
    <x v="0"/>
    <x v="0"/>
  </r>
  <r>
    <x v="14"/>
    <x v="88"/>
    <x v="1"/>
    <x v="6"/>
    <n v="0"/>
    <x v="0"/>
    <x v="0"/>
    <x v="0"/>
  </r>
  <r>
    <x v="14"/>
    <x v="89"/>
    <x v="0"/>
    <x v="6"/>
    <n v="0"/>
    <x v="0"/>
    <x v="0"/>
    <x v="0"/>
  </r>
  <r>
    <x v="14"/>
    <x v="89"/>
    <x v="1"/>
    <x v="6"/>
    <n v="0"/>
    <x v="0"/>
    <x v="0"/>
    <x v="0"/>
  </r>
  <r>
    <x v="14"/>
    <x v="84"/>
    <x v="0"/>
    <x v="6"/>
    <n v="0"/>
    <x v="0"/>
    <x v="0"/>
    <x v="0"/>
  </r>
  <r>
    <x v="14"/>
    <x v="84"/>
    <x v="1"/>
    <x v="6"/>
    <n v="0"/>
    <x v="0"/>
    <x v="0"/>
    <x v="0"/>
  </r>
  <r>
    <x v="14"/>
    <x v="85"/>
    <x v="0"/>
    <x v="6"/>
    <n v="0"/>
    <x v="0"/>
    <x v="0"/>
    <x v="0"/>
  </r>
  <r>
    <x v="14"/>
    <x v="85"/>
    <x v="1"/>
    <x v="6"/>
    <n v="0"/>
    <x v="0"/>
    <x v="0"/>
    <x v="0"/>
  </r>
  <r>
    <x v="14"/>
    <x v="86"/>
    <x v="0"/>
    <x v="6"/>
    <n v="0"/>
    <x v="0"/>
    <x v="0"/>
    <x v="0"/>
  </r>
  <r>
    <x v="14"/>
    <x v="86"/>
    <x v="1"/>
    <x v="6"/>
    <n v="0"/>
    <x v="0"/>
    <x v="0"/>
    <x v="0"/>
  </r>
  <r>
    <x v="14"/>
    <x v="87"/>
    <x v="0"/>
    <x v="6"/>
    <n v="0"/>
    <x v="0"/>
    <x v="0"/>
    <x v="0"/>
  </r>
  <r>
    <x v="14"/>
    <x v="87"/>
    <x v="1"/>
    <x v="6"/>
    <n v="0"/>
    <x v="0"/>
    <x v="0"/>
    <x v="0"/>
  </r>
  <r>
    <x v="14"/>
    <x v="88"/>
    <x v="0"/>
    <x v="6"/>
    <n v="0"/>
    <x v="0"/>
    <x v="0"/>
    <x v="0"/>
  </r>
  <r>
    <x v="14"/>
    <x v="88"/>
    <x v="1"/>
    <x v="6"/>
    <n v="0"/>
    <x v="0"/>
    <x v="0"/>
    <x v="0"/>
  </r>
  <r>
    <x v="14"/>
    <x v="89"/>
    <x v="0"/>
    <x v="6"/>
    <n v="0"/>
    <x v="0"/>
    <x v="0"/>
    <x v="0"/>
  </r>
  <r>
    <x v="14"/>
    <x v="89"/>
    <x v="1"/>
    <x v="6"/>
    <n v="0"/>
    <x v="0"/>
    <x v="0"/>
    <x v="0"/>
  </r>
  <r>
    <x v="14"/>
    <x v="84"/>
    <x v="0"/>
    <x v="6"/>
    <n v="0"/>
    <x v="0"/>
    <x v="0"/>
    <x v="0"/>
  </r>
  <r>
    <x v="14"/>
    <x v="84"/>
    <x v="1"/>
    <x v="6"/>
    <n v="0"/>
    <x v="0"/>
    <x v="0"/>
    <x v="0"/>
  </r>
  <r>
    <x v="14"/>
    <x v="85"/>
    <x v="0"/>
    <x v="6"/>
    <n v="0"/>
    <x v="0"/>
    <x v="0"/>
    <x v="0"/>
  </r>
  <r>
    <x v="14"/>
    <x v="85"/>
    <x v="1"/>
    <x v="6"/>
    <n v="0"/>
    <x v="0"/>
    <x v="0"/>
    <x v="0"/>
  </r>
  <r>
    <x v="14"/>
    <x v="86"/>
    <x v="0"/>
    <x v="6"/>
    <n v="0"/>
    <x v="0"/>
    <x v="0"/>
    <x v="0"/>
  </r>
  <r>
    <x v="14"/>
    <x v="86"/>
    <x v="1"/>
    <x v="6"/>
    <n v="0"/>
    <x v="0"/>
    <x v="0"/>
    <x v="0"/>
  </r>
  <r>
    <x v="14"/>
    <x v="87"/>
    <x v="0"/>
    <x v="6"/>
    <n v="0"/>
    <x v="0"/>
    <x v="0"/>
    <x v="0"/>
  </r>
  <r>
    <x v="14"/>
    <x v="87"/>
    <x v="1"/>
    <x v="6"/>
    <n v="0"/>
    <x v="0"/>
    <x v="0"/>
    <x v="0"/>
  </r>
  <r>
    <x v="14"/>
    <x v="88"/>
    <x v="0"/>
    <x v="6"/>
    <n v="0"/>
    <x v="0"/>
    <x v="0"/>
    <x v="0"/>
  </r>
  <r>
    <x v="14"/>
    <x v="88"/>
    <x v="1"/>
    <x v="6"/>
    <n v="0"/>
    <x v="0"/>
    <x v="0"/>
    <x v="0"/>
  </r>
  <r>
    <x v="14"/>
    <x v="89"/>
    <x v="0"/>
    <x v="6"/>
    <n v="0"/>
    <x v="0"/>
    <x v="0"/>
    <x v="0"/>
  </r>
  <r>
    <x v="14"/>
    <x v="89"/>
    <x v="1"/>
    <x v="6"/>
    <n v="0"/>
    <x v="0"/>
    <x v="0"/>
    <x v="0"/>
  </r>
  <r>
    <x v="15"/>
    <x v="90"/>
    <x v="0"/>
    <x v="0"/>
    <n v="0"/>
    <x v="0"/>
    <x v="0"/>
    <x v="0"/>
  </r>
  <r>
    <x v="15"/>
    <x v="90"/>
    <x v="1"/>
    <x v="0"/>
    <n v="0"/>
    <x v="0"/>
    <x v="0"/>
    <x v="0"/>
  </r>
  <r>
    <x v="15"/>
    <x v="91"/>
    <x v="0"/>
    <x v="0"/>
    <n v="0"/>
    <x v="0"/>
    <x v="0"/>
    <x v="0"/>
  </r>
  <r>
    <x v="15"/>
    <x v="91"/>
    <x v="1"/>
    <x v="0"/>
    <n v="0"/>
    <x v="0"/>
    <x v="0"/>
    <x v="0"/>
  </r>
  <r>
    <x v="15"/>
    <x v="92"/>
    <x v="0"/>
    <x v="0"/>
    <n v="0"/>
    <x v="0"/>
    <x v="0"/>
    <x v="0"/>
  </r>
  <r>
    <x v="15"/>
    <x v="92"/>
    <x v="1"/>
    <x v="0"/>
    <n v="0"/>
    <x v="0"/>
    <x v="0"/>
    <x v="0"/>
  </r>
  <r>
    <x v="15"/>
    <x v="93"/>
    <x v="0"/>
    <x v="0"/>
    <n v="0"/>
    <x v="0"/>
    <x v="0"/>
    <x v="0"/>
  </r>
  <r>
    <x v="15"/>
    <x v="93"/>
    <x v="1"/>
    <x v="0"/>
    <n v="0"/>
    <x v="0"/>
    <x v="0"/>
    <x v="0"/>
  </r>
  <r>
    <x v="15"/>
    <x v="94"/>
    <x v="0"/>
    <x v="0"/>
    <n v="0"/>
    <x v="0"/>
    <x v="0"/>
    <x v="0"/>
  </r>
  <r>
    <x v="15"/>
    <x v="94"/>
    <x v="1"/>
    <x v="0"/>
    <n v="0"/>
    <x v="0"/>
    <x v="0"/>
    <x v="0"/>
  </r>
  <r>
    <x v="15"/>
    <x v="95"/>
    <x v="0"/>
    <x v="0"/>
    <n v="0"/>
    <x v="0"/>
    <x v="0"/>
    <x v="0"/>
  </r>
  <r>
    <x v="15"/>
    <x v="95"/>
    <x v="1"/>
    <x v="0"/>
    <n v="0"/>
    <x v="0"/>
    <x v="0"/>
    <x v="0"/>
  </r>
  <r>
    <x v="15"/>
    <x v="90"/>
    <x v="0"/>
    <x v="1"/>
    <n v="0"/>
    <x v="0"/>
    <x v="0"/>
    <x v="0"/>
  </r>
  <r>
    <x v="15"/>
    <x v="90"/>
    <x v="1"/>
    <x v="1"/>
    <n v="0"/>
    <x v="0"/>
    <x v="0"/>
    <x v="0"/>
  </r>
  <r>
    <x v="15"/>
    <x v="91"/>
    <x v="0"/>
    <x v="1"/>
    <n v="0"/>
    <x v="0"/>
    <x v="0"/>
    <x v="0"/>
  </r>
  <r>
    <x v="15"/>
    <x v="91"/>
    <x v="1"/>
    <x v="1"/>
    <n v="0"/>
    <x v="0"/>
    <x v="0"/>
    <x v="0"/>
  </r>
  <r>
    <x v="15"/>
    <x v="92"/>
    <x v="0"/>
    <x v="1"/>
    <n v="0"/>
    <x v="0"/>
    <x v="0"/>
    <x v="0"/>
  </r>
  <r>
    <x v="15"/>
    <x v="92"/>
    <x v="1"/>
    <x v="1"/>
    <n v="0"/>
    <x v="0"/>
    <x v="0"/>
    <x v="0"/>
  </r>
  <r>
    <x v="15"/>
    <x v="93"/>
    <x v="0"/>
    <x v="1"/>
    <n v="0"/>
    <x v="0"/>
    <x v="0"/>
    <x v="0"/>
  </r>
  <r>
    <x v="15"/>
    <x v="93"/>
    <x v="1"/>
    <x v="1"/>
    <n v="0"/>
    <x v="0"/>
    <x v="0"/>
    <x v="0"/>
  </r>
  <r>
    <x v="15"/>
    <x v="94"/>
    <x v="0"/>
    <x v="1"/>
    <n v="0"/>
    <x v="0"/>
    <x v="0"/>
    <x v="0"/>
  </r>
  <r>
    <x v="15"/>
    <x v="94"/>
    <x v="1"/>
    <x v="1"/>
    <n v="0"/>
    <x v="0"/>
    <x v="0"/>
    <x v="0"/>
  </r>
  <r>
    <x v="15"/>
    <x v="95"/>
    <x v="0"/>
    <x v="1"/>
    <n v="0"/>
    <x v="0"/>
    <x v="0"/>
    <x v="0"/>
  </r>
  <r>
    <x v="15"/>
    <x v="95"/>
    <x v="1"/>
    <x v="1"/>
    <n v="0"/>
    <x v="0"/>
    <x v="0"/>
    <x v="0"/>
  </r>
  <r>
    <x v="15"/>
    <x v="90"/>
    <x v="0"/>
    <x v="2"/>
    <n v="0"/>
    <x v="0"/>
    <x v="0"/>
    <x v="0"/>
  </r>
  <r>
    <x v="15"/>
    <x v="90"/>
    <x v="1"/>
    <x v="2"/>
    <n v="0"/>
    <x v="0"/>
    <x v="0"/>
    <x v="0"/>
  </r>
  <r>
    <x v="15"/>
    <x v="91"/>
    <x v="0"/>
    <x v="2"/>
    <n v="0"/>
    <x v="0"/>
    <x v="0"/>
    <x v="0"/>
  </r>
  <r>
    <x v="15"/>
    <x v="91"/>
    <x v="1"/>
    <x v="2"/>
    <n v="0"/>
    <x v="0"/>
    <x v="0"/>
    <x v="0"/>
  </r>
  <r>
    <x v="15"/>
    <x v="92"/>
    <x v="0"/>
    <x v="2"/>
    <n v="0"/>
    <x v="0"/>
    <x v="0"/>
    <x v="0"/>
  </r>
  <r>
    <x v="15"/>
    <x v="92"/>
    <x v="1"/>
    <x v="2"/>
    <n v="0"/>
    <x v="0"/>
    <x v="0"/>
    <x v="0"/>
  </r>
  <r>
    <x v="15"/>
    <x v="93"/>
    <x v="0"/>
    <x v="2"/>
    <n v="0"/>
    <x v="0"/>
    <x v="0"/>
    <x v="0"/>
  </r>
  <r>
    <x v="15"/>
    <x v="93"/>
    <x v="1"/>
    <x v="2"/>
    <n v="0"/>
    <x v="0"/>
    <x v="0"/>
    <x v="0"/>
  </r>
  <r>
    <x v="15"/>
    <x v="94"/>
    <x v="0"/>
    <x v="2"/>
    <n v="0"/>
    <x v="0"/>
    <x v="0"/>
    <x v="0"/>
  </r>
  <r>
    <x v="15"/>
    <x v="94"/>
    <x v="1"/>
    <x v="2"/>
    <n v="0"/>
    <x v="0"/>
    <x v="0"/>
    <x v="0"/>
  </r>
  <r>
    <x v="15"/>
    <x v="95"/>
    <x v="0"/>
    <x v="2"/>
    <n v="0"/>
    <x v="0"/>
    <x v="0"/>
    <x v="0"/>
  </r>
  <r>
    <x v="15"/>
    <x v="95"/>
    <x v="1"/>
    <x v="2"/>
    <n v="0"/>
    <x v="0"/>
    <x v="0"/>
    <x v="0"/>
  </r>
  <r>
    <x v="15"/>
    <x v="90"/>
    <x v="0"/>
    <x v="8"/>
    <n v="0"/>
    <x v="0"/>
    <x v="0"/>
    <x v="0"/>
  </r>
  <r>
    <x v="15"/>
    <x v="90"/>
    <x v="1"/>
    <x v="8"/>
    <n v="0"/>
    <x v="0"/>
    <x v="0"/>
    <x v="0"/>
  </r>
  <r>
    <x v="15"/>
    <x v="91"/>
    <x v="0"/>
    <x v="8"/>
    <n v="0"/>
    <x v="0"/>
    <x v="0"/>
    <x v="0"/>
  </r>
  <r>
    <x v="15"/>
    <x v="91"/>
    <x v="1"/>
    <x v="8"/>
    <n v="0"/>
    <x v="0"/>
    <x v="0"/>
    <x v="0"/>
  </r>
  <r>
    <x v="15"/>
    <x v="92"/>
    <x v="0"/>
    <x v="8"/>
    <n v="0"/>
    <x v="0"/>
    <x v="0"/>
    <x v="0"/>
  </r>
  <r>
    <x v="15"/>
    <x v="92"/>
    <x v="1"/>
    <x v="8"/>
    <n v="0"/>
    <x v="0"/>
    <x v="0"/>
    <x v="0"/>
  </r>
  <r>
    <x v="15"/>
    <x v="93"/>
    <x v="0"/>
    <x v="8"/>
    <n v="0"/>
    <x v="0"/>
    <x v="0"/>
    <x v="0"/>
  </r>
  <r>
    <x v="15"/>
    <x v="93"/>
    <x v="1"/>
    <x v="8"/>
    <n v="0"/>
    <x v="0"/>
    <x v="0"/>
    <x v="0"/>
  </r>
  <r>
    <x v="15"/>
    <x v="94"/>
    <x v="0"/>
    <x v="8"/>
    <n v="0"/>
    <x v="0"/>
    <x v="0"/>
    <x v="0"/>
  </r>
  <r>
    <x v="15"/>
    <x v="94"/>
    <x v="1"/>
    <x v="8"/>
    <n v="0"/>
    <x v="0"/>
    <x v="0"/>
    <x v="0"/>
  </r>
  <r>
    <x v="15"/>
    <x v="95"/>
    <x v="0"/>
    <x v="8"/>
    <n v="0"/>
    <x v="0"/>
    <x v="0"/>
    <x v="0"/>
  </r>
  <r>
    <x v="15"/>
    <x v="95"/>
    <x v="1"/>
    <x v="8"/>
    <n v="0"/>
    <x v="0"/>
    <x v="0"/>
    <x v="0"/>
  </r>
  <r>
    <x v="15"/>
    <x v="90"/>
    <x v="0"/>
    <x v="7"/>
    <n v="0"/>
    <x v="0"/>
    <x v="0"/>
    <x v="0"/>
  </r>
  <r>
    <x v="15"/>
    <x v="90"/>
    <x v="1"/>
    <x v="7"/>
    <n v="0"/>
    <x v="0"/>
    <x v="0"/>
    <x v="0"/>
  </r>
  <r>
    <x v="15"/>
    <x v="91"/>
    <x v="0"/>
    <x v="7"/>
    <n v="0"/>
    <x v="0"/>
    <x v="0"/>
    <x v="0"/>
  </r>
  <r>
    <x v="15"/>
    <x v="91"/>
    <x v="1"/>
    <x v="7"/>
    <n v="0"/>
    <x v="0"/>
    <x v="0"/>
    <x v="0"/>
  </r>
  <r>
    <x v="15"/>
    <x v="92"/>
    <x v="0"/>
    <x v="7"/>
    <n v="0"/>
    <x v="0"/>
    <x v="0"/>
    <x v="0"/>
  </r>
  <r>
    <x v="15"/>
    <x v="92"/>
    <x v="1"/>
    <x v="7"/>
    <n v="0"/>
    <x v="0"/>
    <x v="0"/>
    <x v="0"/>
  </r>
  <r>
    <x v="15"/>
    <x v="93"/>
    <x v="0"/>
    <x v="7"/>
    <n v="0"/>
    <x v="0"/>
    <x v="0"/>
    <x v="0"/>
  </r>
  <r>
    <x v="15"/>
    <x v="93"/>
    <x v="1"/>
    <x v="7"/>
    <n v="0"/>
    <x v="0"/>
    <x v="0"/>
    <x v="0"/>
  </r>
  <r>
    <x v="15"/>
    <x v="94"/>
    <x v="0"/>
    <x v="7"/>
    <n v="0"/>
    <x v="0"/>
    <x v="0"/>
    <x v="0"/>
  </r>
  <r>
    <x v="15"/>
    <x v="94"/>
    <x v="1"/>
    <x v="7"/>
    <n v="0"/>
    <x v="0"/>
    <x v="0"/>
    <x v="0"/>
  </r>
  <r>
    <x v="15"/>
    <x v="95"/>
    <x v="0"/>
    <x v="7"/>
    <n v="0"/>
    <x v="0"/>
    <x v="0"/>
    <x v="0"/>
  </r>
  <r>
    <x v="15"/>
    <x v="95"/>
    <x v="1"/>
    <x v="7"/>
    <n v="0"/>
    <x v="0"/>
    <x v="0"/>
    <x v="0"/>
  </r>
  <r>
    <x v="15"/>
    <x v="90"/>
    <x v="0"/>
    <x v="3"/>
    <n v="0"/>
    <x v="0"/>
    <x v="0"/>
    <x v="0"/>
  </r>
  <r>
    <x v="15"/>
    <x v="90"/>
    <x v="1"/>
    <x v="3"/>
    <n v="0"/>
    <x v="0"/>
    <x v="0"/>
    <x v="0"/>
  </r>
  <r>
    <x v="15"/>
    <x v="91"/>
    <x v="0"/>
    <x v="3"/>
    <n v="0"/>
    <x v="0"/>
    <x v="0"/>
    <x v="0"/>
  </r>
  <r>
    <x v="15"/>
    <x v="91"/>
    <x v="1"/>
    <x v="3"/>
    <n v="0"/>
    <x v="0"/>
    <x v="0"/>
    <x v="0"/>
  </r>
  <r>
    <x v="15"/>
    <x v="92"/>
    <x v="0"/>
    <x v="3"/>
    <n v="0"/>
    <x v="0"/>
    <x v="0"/>
    <x v="0"/>
  </r>
  <r>
    <x v="15"/>
    <x v="92"/>
    <x v="1"/>
    <x v="3"/>
    <n v="0"/>
    <x v="0"/>
    <x v="0"/>
    <x v="0"/>
  </r>
  <r>
    <x v="15"/>
    <x v="93"/>
    <x v="0"/>
    <x v="3"/>
    <n v="0"/>
    <x v="0"/>
    <x v="0"/>
    <x v="0"/>
  </r>
  <r>
    <x v="15"/>
    <x v="93"/>
    <x v="1"/>
    <x v="3"/>
    <n v="0"/>
    <x v="0"/>
    <x v="0"/>
    <x v="0"/>
  </r>
  <r>
    <x v="15"/>
    <x v="94"/>
    <x v="0"/>
    <x v="3"/>
    <n v="0"/>
    <x v="0"/>
    <x v="0"/>
    <x v="0"/>
  </r>
  <r>
    <x v="15"/>
    <x v="94"/>
    <x v="1"/>
    <x v="3"/>
    <n v="0"/>
    <x v="0"/>
    <x v="0"/>
    <x v="0"/>
  </r>
  <r>
    <x v="15"/>
    <x v="95"/>
    <x v="0"/>
    <x v="3"/>
    <n v="0"/>
    <x v="0"/>
    <x v="0"/>
    <x v="0"/>
  </r>
  <r>
    <x v="15"/>
    <x v="95"/>
    <x v="1"/>
    <x v="3"/>
    <n v="0"/>
    <x v="0"/>
    <x v="0"/>
    <x v="0"/>
  </r>
  <r>
    <x v="15"/>
    <x v="90"/>
    <x v="0"/>
    <x v="9"/>
    <n v="0"/>
    <x v="0"/>
    <x v="0"/>
    <x v="0"/>
  </r>
  <r>
    <x v="15"/>
    <x v="90"/>
    <x v="1"/>
    <x v="9"/>
    <n v="0"/>
    <x v="0"/>
    <x v="0"/>
    <x v="0"/>
  </r>
  <r>
    <x v="15"/>
    <x v="91"/>
    <x v="0"/>
    <x v="9"/>
    <n v="0"/>
    <x v="0"/>
    <x v="0"/>
    <x v="0"/>
  </r>
  <r>
    <x v="15"/>
    <x v="91"/>
    <x v="1"/>
    <x v="9"/>
    <n v="0"/>
    <x v="0"/>
    <x v="0"/>
    <x v="0"/>
  </r>
  <r>
    <x v="15"/>
    <x v="92"/>
    <x v="0"/>
    <x v="9"/>
    <n v="0"/>
    <x v="0"/>
    <x v="0"/>
    <x v="0"/>
  </r>
  <r>
    <x v="15"/>
    <x v="92"/>
    <x v="1"/>
    <x v="9"/>
    <n v="0"/>
    <x v="0"/>
    <x v="0"/>
    <x v="0"/>
  </r>
  <r>
    <x v="15"/>
    <x v="93"/>
    <x v="0"/>
    <x v="9"/>
    <n v="0"/>
    <x v="0"/>
    <x v="0"/>
    <x v="0"/>
  </r>
  <r>
    <x v="15"/>
    <x v="93"/>
    <x v="1"/>
    <x v="9"/>
    <n v="0"/>
    <x v="0"/>
    <x v="0"/>
    <x v="0"/>
  </r>
  <r>
    <x v="15"/>
    <x v="94"/>
    <x v="0"/>
    <x v="9"/>
    <n v="0"/>
    <x v="0"/>
    <x v="0"/>
    <x v="0"/>
  </r>
  <r>
    <x v="15"/>
    <x v="94"/>
    <x v="1"/>
    <x v="9"/>
    <n v="0"/>
    <x v="0"/>
    <x v="0"/>
    <x v="0"/>
  </r>
  <r>
    <x v="15"/>
    <x v="95"/>
    <x v="0"/>
    <x v="9"/>
    <n v="0"/>
    <x v="0"/>
    <x v="0"/>
    <x v="0"/>
  </r>
  <r>
    <x v="15"/>
    <x v="95"/>
    <x v="1"/>
    <x v="9"/>
    <n v="0"/>
    <x v="0"/>
    <x v="0"/>
    <x v="0"/>
  </r>
  <r>
    <x v="15"/>
    <x v="90"/>
    <x v="0"/>
    <x v="4"/>
    <n v="0"/>
    <x v="0"/>
    <x v="0"/>
    <x v="0"/>
  </r>
  <r>
    <x v="15"/>
    <x v="90"/>
    <x v="1"/>
    <x v="4"/>
    <n v="0"/>
    <x v="0"/>
    <x v="0"/>
    <x v="0"/>
  </r>
  <r>
    <x v="15"/>
    <x v="91"/>
    <x v="0"/>
    <x v="4"/>
    <n v="0"/>
    <x v="0"/>
    <x v="0"/>
    <x v="0"/>
  </r>
  <r>
    <x v="15"/>
    <x v="91"/>
    <x v="1"/>
    <x v="4"/>
    <n v="0"/>
    <x v="0"/>
    <x v="0"/>
    <x v="0"/>
  </r>
  <r>
    <x v="15"/>
    <x v="92"/>
    <x v="0"/>
    <x v="4"/>
    <n v="0"/>
    <x v="0"/>
    <x v="0"/>
    <x v="0"/>
  </r>
  <r>
    <x v="15"/>
    <x v="92"/>
    <x v="1"/>
    <x v="4"/>
    <n v="0"/>
    <x v="0"/>
    <x v="0"/>
    <x v="0"/>
  </r>
  <r>
    <x v="15"/>
    <x v="93"/>
    <x v="0"/>
    <x v="4"/>
    <n v="0"/>
    <x v="0"/>
    <x v="0"/>
    <x v="0"/>
  </r>
  <r>
    <x v="15"/>
    <x v="93"/>
    <x v="1"/>
    <x v="4"/>
    <n v="0"/>
    <x v="0"/>
    <x v="0"/>
    <x v="0"/>
  </r>
  <r>
    <x v="15"/>
    <x v="94"/>
    <x v="0"/>
    <x v="4"/>
    <n v="0"/>
    <x v="0"/>
    <x v="0"/>
    <x v="0"/>
  </r>
  <r>
    <x v="15"/>
    <x v="94"/>
    <x v="1"/>
    <x v="4"/>
    <n v="0"/>
    <x v="0"/>
    <x v="0"/>
    <x v="0"/>
  </r>
  <r>
    <x v="15"/>
    <x v="95"/>
    <x v="0"/>
    <x v="4"/>
    <n v="0"/>
    <x v="0"/>
    <x v="0"/>
    <x v="0"/>
  </r>
  <r>
    <x v="15"/>
    <x v="95"/>
    <x v="1"/>
    <x v="4"/>
    <n v="0"/>
    <x v="0"/>
    <x v="0"/>
    <x v="0"/>
  </r>
  <r>
    <x v="15"/>
    <x v="90"/>
    <x v="0"/>
    <x v="6"/>
    <n v="0"/>
    <x v="0"/>
    <x v="0"/>
    <x v="0"/>
  </r>
  <r>
    <x v="15"/>
    <x v="90"/>
    <x v="1"/>
    <x v="6"/>
    <n v="0"/>
    <x v="0"/>
    <x v="0"/>
    <x v="0"/>
  </r>
  <r>
    <x v="15"/>
    <x v="91"/>
    <x v="0"/>
    <x v="6"/>
    <n v="0"/>
    <x v="0"/>
    <x v="0"/>
    <x v="0"/>
  </r>
  <r>
    <x v="15"/>
    <x v="91"/>
    <x v="1"/>
    <x v="6"/>
    <n v="0"/>
    <x v="0"/>
    <x v="0"/>
    <x v="0"/>
  </r>
  <r>
    <x v="15"/>
    <x v="92"/>
    <x v="0"/>
    <x v="6"/>
    <n v="0"/>
    <x v="0"/>
    <x v="0"/>
    <x v="0"/>
  </r>
  <r>
    <x v="15"/>
    <x v="92"/>
    <x v="1"/>
    <x v="6"/>
    <n v="0"/>
    <x v="0"/>
    <x v="0"/>
    <x v="0"/>
  </r>
  <r>
    <x v="15"/>
    <x v="93"/>
    <x v="0"/>
    <x v="6"/>
    <n v="0"/>
    <x v="0"/>
    <x v="0"/>
    <x v="0"/>
  </r>
  <r>
    <x v="15"/>
    <x v="93"/>
    <x v="1"/>
    <x v="6"/>
    <n v="0"/>
    <x v="0"/>
    <x v="0"/>
    <x v="0"/>
  </r>
  <r>
    <x v="15"/>
    <x v="94"/>
    <x v="0"/>
    <x v="6"/>
    <n v="0"/>
    <x v="0"/>
    <x v="0"/>
    <x v="0"/>
  </r>
  <r>
    <x v="15"/>
    <x v="94"/>
    <x v="1"/>
    <x v="6"/>
    <n v="0"/>
    <x v="0"/>
    <x v="0"/>
    <x v="0"/>
  </r>
  <r>
    <x v="15"/>
    <x v="95"/>
    <x v="0"/>
    <x v="6"/>
    <n v="0"/>
    <x v="0"/>
    <x v="0"/>
    <x v="0"/>
  </r>
  <r>
    <x v="15"/>
    <x v="95"/>
    <x v="1"/>
    <x v="6"/>
    <n v="0"/>
    <x v="0"/>
    <x v="0"/>
    <x v="0"/>
  </r>
  <r>
    <x v="15"/>
    <x v="90"/>
    <x v="0"/>
    <x v="6"/>
    <n v="0"/>
    <x v="0"/>
    <x v="0"/>
    <x v="0"/>
  </r>
  <r>
    <x v="15"/>
    <x v="90"/>
    <x v="1"/>
    <x v="6"/>
    <n v="0"/>
    <x v="0"/>
    <x v="0"/>
    <x v="0"/>
  </r>
  <r>
    <x v="15"/>
    <x v="91"/>
    <x v="0"/>
    <x v="6"/>
    <n v="0"/>
    <x v="0"/>
    <x v="0"/>
    <x v="0"/>
  </r>
  <r>
    <x v="15"/>
    <x v="91"/>
    <x v="1"/>
    <x v="6"/>
    <n v="0"/>
    <x v="0"/>
    <x v="0"/>
    <x v="0"/>
  </r>
  <r>
    <x v="15"/>
    <x v="92"/>
    <x v="0"/>
    <x v="6"/>
    <n v="0"/>
    <x v="0"/>
    <x v="0"/>
    <x v="0"/>
  </r>
  <r>
    <x v="15"/>
    <x v="92"/>
    <x v="1"/>
    <x v="6"/>
    <n v="0"/>
    <x v="0"/>
    <x v="0"/>
    <x v="0"/>
  </r>
  <r>
    <x v="15"/>
    <x v="93"/>
    <x v="0"/>
    <x v="6"/>
    <n v="0"/>
    <x v="0"/>
    <x v="0"/>
    <x v="0"/>
  </r>
  <r>
    <x v="15"/>
    <x v="93"/>
    <x v="1"/>
    <x v="6"/>
    <n v="0"/>
    <x v="0"/>
    <x v="0"/>
    <x v="0"/>
  </r>
  <r>
    <x v="15"/>
    <x v="94"/>
    <x v="0"/>
    <x v="6"/>
    <n v="0"/>
    <x v="0"/>
    <x v="0"/>
    <x v="0"/>
  </r>
  <r>
    <x v="15"/>
    <x v="94"/>
    <x v="1"/>
    <x v="6"/>
    <n v="0"/>
    <x v="0"/>
    <x v="0"/>
    <x v="0"/>
  </r>
  <r>
    <x v="15"/>
    <x v="95"/>
    <x v="0"/>
    <x v="6"/>
    <n v="0"/>
    <x v="0"/>
    <x v="0"/>
    <x v="0"/>
  </r>
  <r>
    <x v="15"/>
    <x v="95"/>
    <x v="1"/>
    <x v="6"/>
    <n v="0"/>
    <x v="0"/>
    <x v="0"/>
    <x v="0"/>
  </r>
  <r>
    <x v="15"/>
    <x v="90"/>
    <x v="0"/>
    <x v="6"/>
    <n v="0"/>
    <x v="0"/>
    <x v="0"/>
    <x v="0"/>
  </r>
  <r>
    <x v="15"/>
    <x v="90"/>
    <x v="1"/>
    <x v="6"/>
    <n v="0"/>
    <x v="0"/>
    <x v="0"/>
    <x v="0"/>
  </r>
  <r>
    <x v="15"/>
    <x v="91"/>
    <x v="0"/>
    <x v="6"/>
    <n v="0"/>
    <x v="0"/>
    <x v="0"/>
    <x v="0"/>
  </r>
  <r>
    <x v="15"/>
    <x v="91"/>
    <x v="1"/>
    <x v="6"/>
    <n v="0"/>
    <x v="0"/>
    <x v="0"/>
    <x v="0"/>
  </r>
  <r>
    <x v="15"/>
    <x v="92"/>
    <x v="0"/>
    <x v="6"/>
    <n v="0"/>
    <x v="0"/>
    <x v="0"/>
    <x v="0"/>
  </r>
  <r>
    <x v="15"/>
    <x v="92"/>
    <x v="1"/>
    <x v="6"/>
    <n v="0"/>
    <x v="0"/>
    <x v="0"/>
    <x v="0"/>
  </r>
  <r>
    <x v="15"/>
    <x v="93"/>
    <x v="0"/>
    <x v="6"/>
    <n v="0"/>
    <x v="0"/>
    <x v="0"/>
    <x v="0"/>
  </r>
  <r>
    <x v="15"/>
    <x v="93"/>
    <x v="1"/>
    <x v="6"/>
    <n v="0"/>
    <x v="0"/>
    <x v="0"/>
    <x v="0"/>
  </r>
  <r>
    <x v="15"/>
    <x v="94"/>
    <x v="0"/>
    <x v="6"/>
    <n v="0"/>
    <x v="0"/>
    <x v="0"/>
    <x v="0"/>
  </r>
  <r>
    <x v="15"/>
    <x v="94"/>
    <x v="1"/>
    <x v="6"/>
    <n v="0"/>
    <x v="0"/>
    <x v="0"/>
    <x v="0"/>
  </r>
  <r>
    <x v="15"/>
    <x v="95"/>
    <x v="0"/>
    <x v="6"/>
    <n v="0"/>
    <x v="0"/>
    <x v="0"/>
    <x v="0"/>
  </r>
  <r>
    <x v="15"/>
    <x v="95"/>
    <x v="1"/>
    <x v="6"/>
    <n v="0"/>
    <x v="0"/>
    <x v="0"/>
    <x v="0"/>
  </r>
  <r>
    <x v="16"/>
    <x v="96"/>
    <x v="0"/>
    <x v="0"/>
    <n v="0"/>
    <x v="0"/>
    <x v="0"/>
    <x v="0"/>
  </r>
  <r>
    <x v="16"/>
    <x v="96"/>
    <x v="1"/>
    <x v="0"/>
    <n v="0"/>
    <x v="0"/>
    <x v="0"/>
    <x v="0"/>
  </r>
  <r>
    <x v="16"/>
    <x v="97"/>
    <x v="0"/>
    <x v="0"/>
    <n v="0"/>
    <x v="0"/>
    <x v="0"/>
    <x v="0"/>
  </r>
  <r>
    <x v="16"/>
    <x v="97"/>
    <x v="1"/>
    <x v="0"/>
    <n v="0"/>
    <x v="0"/>
    <x v="0"/>
    <x v="0"/>
  </r>
  <r>
    <x v="16"/>
    <x v="98"/>
    <x v="0"/>
    <x v="0"/>
    <n v="0"/>
    <x v="0"/>
    <x v="0"/>
    <x v="0"/>
  </r>
  <r>
    <x v="16"/>
    <x v="98"/>
    <x v="1"/>
    <x v="0"/>
    <n v="0"/>
    <x v="0"/>
    <x v="0"/>
    <x v="0"/>
  </r>
  <r>
    <x v="16"/>
    <x v="99"/>
    <x v="0"/>
    <x v="0"/>
    <n v="0"/>
    <x v="0"/>
    <x v="0"/>
    <x v="0"/>
  </r>
  <r>
    <x v="16"/>
    <x v="99"/>
    <x v="1"/>
    <x v="0"/>
    <n v="0"/>
    <x v="0"/>
    <x v="0"/>
    <x v="0"/>
  </r>
  <r>
    <x v="16"/>
    <x v="100"/>
    <x v="0"/>
    <x v="0"/>
    <n v="0"/>
    <x v="0"/>
    <x v="0"/>
    <x v="0"/>
  </r>
  <r>
    <x v="16"/>
    <x v="100"/>
    <x v="1"/>
    <x v="0"/>
    <n v="0"/>
    <x v="0"/>
    <x v="0"/>
    <x v="0"/>
  </r>
  <r>
    <x v="16"/>
    <x v="101"/>
    <x v="0"/>
    <x v="0"/>
    <n v="0"/>
    <x v="0"/>
    <x v="0"/>
    <x v="0"/>
  </r>
  <r>
    <x v="16"/>
    <x v="101"/>
    <x v="1"/>
    <x v="0"/>
    <n v="0"/>
    <x v="0"/>
    <x v="0"/>
    <x v="0"/>
  </r>
  <r>
    <x v="16"/>
    <x v="96"/>
    <x v="0"/>
    <x v="1"/>
    <n v="0"/>
    <x v="0"/>
    <x v="0"/>
    <x v="0"/>
  </r>
  <r>
    <x v="16"/>
    <x v="96"/>
    <x v="1"/>
    <x v="1"/>
    <n v="0"/>
    <x v="0"/>
    <x v="0"/>
    <x v="0"/>
  </r>
  <r>
    <x v="16"/>
    <x v="97"/>
    <x v="0"/>
    <x v="1"/>
    <n v="0"/>
    <x v="0"/>
    <x v="0"/>
    <x v="0"/>
  </r>
  <r>
    <x v="16"/>
    <x v="97"/>
    <x v="1"/>
    <x v="1"/>
    <n v="0"/>
    <x v="0"/>
    <x v="0"/>
    <x v="0"/>
  </r>
  <r>
    <x v="16"/>
    <x v="98"/>
    <x v="0"/>
    <x v="1"/>
    <n v="0"/>
    <x v="0"/>
    <x v="0"/>
    <x v="0"/>
  </r>
  <r>
    <x v="16"/>
    <x v="98"/>
    <x v="1"/>
    <x v="1"/>
    <n v="0"/>
    <x v="0"/>
    <x v="0"/>
    <x v="0"/>
  </r>
  <r>
    <x v="16"/>
    <x v="99"/>
    <x v="0"/>
    <x v="1"/>
    <n v="0"/>
    <x v="0"/>
    <x v="0"/>
    <x v="0"/>
  </r>
  <r>
    <x v="16"/>
    <x v="99"/>
    <x v="1"/>
    <x v="1"/>
    <n v="0"/>
    <x v="0"/>
    <x v="0"/>
    <x v="0"/>
  </r>
  <r>
    <x v="16"/>
    <x v="100"/>
    <x v="0"/>
    <x v="1"/>
    <n v="0"/>
    <x v="0"/>
    <x v="0"/>
    <x v="0"/>
  </r>
  <r>
    <x v="16"/>
    <x v="100"/>
    <x v="1"/>
    <x v="1"/>
    <n v="0"/>
    <x v="0"/>
    <x v="0"/>
    <x v="0"/>
  </r>
  <r>
    <x v="16"/>
    <x v="101"/>
    <x v="0"/>
    <x v="1"/>
    <n v="0"/>
    <x v="0"/>
    <x v="0"/>
    <x v="0"/>
  </r>
  <r>
    <x v="16"/>
    <x v="101"/>
    <x v="1"/>
    <x v="1"/>
    <n v="0"/>
    <x v="0"/>
    <x v="0"/>
    <x v="0"/>
  </r>
  <r>
    <x v="16"/>
    <x v="96"/>
    <x v="0"/>
    <x v="2"/>
    <n v="0"/>
    <x v="0"/>
    <x v="0"/>
    <x v="0"/>
  </r>
  <r>
    <x v="16"/>
    <x v="96"/>
    <x v="1"/>
    <x v="2"/>
    <n v="0"/>
    <x v="0"/>
    <x v="0"/>
    <x v="0"/>
  </r>
  <r>
    <x v="16"/>
    <x v="97"/>
    <x v="0"/>
    <x v="2"/>
    <n v="0"/>
    <x v="0"/>
    <x v="0"/>
    <x v="0"/>
  </r>
  <r>
    <x v="16"/>
    <x v="97"/>
    <x v="1"/>
    <x v="2"/>
    <n v="0"/>
    <x v="0"/>
    <x v="0"/>
    <x v="0"/>
  </r>
  <r>
    <x v="16"/>
    <x v="98"/>
    <x v="0"/>
    <x v="2"/>
    <n v="0"/>
    <x v="0"/>
    <x v="0"/>
    <x v="0"/>
  </r>
  <r>
    <x v="16"/>
    <x v="98"/>
    <x v="1"/>
    <x v="2"/>
    <n v="0"/>
    <x v="0"/>
    <x v="0"/>
    <x v="0"/>
  </r>
  <r>
    <x v="16"/>
    <x v="99"/>
    <x v="0"/>
    <x v="2"/>
    <n v="0"/>
    <x v="0"/>
    <x v="0"/>
    <x v="0"/>
  </r>
  <r>
    <x v="16"/>
    <x v="99"/>
    <x v="1"/>
    <x v="2"/>
    <n v="0"/>
    <x v="0"/>
    <x v="0"/>
    <x v="0"/>
  </r>
  <r>
    <x v="16"/>
    <x v="100"/>
    <x v="0"/>
    <x v="2"/>
    <n v="0"/>
    <x v="0"/>
    <x v="0"/>
    <x v="0"/>
  </r>
  <r>
    <x v="16"/>
    <x v="100"/>
    <x v="1"/>
    <x v="2"/>
    <n v="0"/>
    <x v="0"/>
    <x v="0"/>
    <x v="0"/>
  </r>
  <r>
    <x v="16"/>
    <x v="101"/>
    <x v="0"/>
    <x v="2"/>
    <n v="0"/>
    <x v="0"/>
    <x v="0"/>
    <x v="0"/>
  </r>
  <r>
    <x v="16"/>
    <x v="101"/>
    <x v="1"/>
    <x v="2"/>
    <n v="0"/>
    <x v="0"/>
    <x v="0"/>
    <x v="0"/>
  </r>
  <r>
    <x v="16"/>
    <x v="96"/>
    <x v="0"/>
    <x v="8"/>
    <n v="0"/>
    <x v="0"/>
    <x v="0"/>
    <x v="0"/>
  </r>
  <r>
    <x v="16"/>
    <x v="96"/>
    <x v="1"/>
    <x v="8"/>
    <n v="0"/>
    <x v="0"/>
    <x v="0"/>
    <x v="0"/>
  </r>
  <r>
    <x v="16"/>
    <x v="97"/>
    <x v="0"/>
    <x v="8"/>
    <n v="0"/>
    <x v="0"/>
    <x v="0"/>
    <x v="0"/>
  </r>
  <r>
    <x v="16"/>
    <x v="97"/>
    <x v="1"/>
    <x v="8"/>
    <n v="0"/>
    <x v="0"/>
    <x v="0"/>
    <x v="0"/>
  </r>
  <r>
    <x v="16"/>
    <x v="98"/>
    <x v="0"/>
    <x v="8"/>
    <n v="0"/>
    <x v="0"/>
    <x v="0"/>
    <x v="0"/>
  </r>
  <r>
    <x v="16"/>
    <x v="98"/>
    <x v="1"/>
    <x v="8"/>
    <n v="0"/>
    <x v="0"/>
    <x v="0"/>
    <x v="0"/>
  </r>
  <r>
    <x v="16"/>
    <x v="99"/>
    <x v="0"/>
    <x v="8"/>
    <n v="0"/>
    <x v="0"/>
    <x v="0"/>
    <x v="0"/>
  </r>
  <r>
    <x v="16"/>
    <x v="99"/>
    <x v="1"/>
    <x v="8"/>
    <n v="0"/>
    <x v="0"/>
    <x v="0"/>
    <x v="0"/>
  </r>
  <r>
    <x v="16"/>
    <x v="100"/>
    <x v="0"/>
    <x v="8"/>
    <n v="0"/>
    <x v="0"/>
    <x v="0"/>
    <x v="0"/>
  </r>
  <r>
    <x v="16"/>
    <x v="100"/>
    <x v="1"/>
    <x v="8"/>
    <n v="0"/>
    <x v="0"/>
    <x v="0"/>
    <x v="0"/>
  </r>
  <r>
    <x v="16"/>
    <x v="101"/>
    <x v="0"/>
    <x v="8"/>
    <n v="0"/>
    <x v="0"/>
    <x v="0"/>
    <x v="0"/>
  </r>
  <r>
    <x v="16"/>
    <x v="101"/>
    <x v="1"/>
    <x v="8"/>
    <n v="0"/>
    <x v="0"/>
    <x v="0"/>
    <x v="0"/>
  </r>
  <r>
    <x v="16"/>
    <x v="96"/>
    <x v="0"/>
    <x v="7"/>
    <n v="0"/>
    <x v="0"/>
    <x v="0"/>
    <x v="0"/>
  </r>
  <r>
    <x v="16"/>
    <x v="96"/>
    <x v="1"/>
    <x v="7"/>
    <n v="0"/>
    <x v="0"/>
    <x v="0"/>
    <x v="0"/>
  </r>
  <r>
    <x v="16"/>
    <x v="97"/>
    <x v="0"/>
    <x v="7"/>
    <n v="0"/>
    <x v="0"/>
    <x v="0"/>
    <x v="0"/>
  </r>
  <r>
    <x v="16"/>
    <x v="97"/>
    <x v="1"/>
    <x v="7"/>
    <n v="0"/>
    <x v="0"/>
    <x v="0"/>
    <x v="0"/>
  </r>
  <r>
    <x v="16"/>
    <x v="98"/>
    <x v="0"/>
    <x v="7"/>
    <n v="0"/>
    <x v="0"/>
    <x v="0"/>
    <x v="0"/>
  </r>
  <r>
    <x v="16"/>
    <x v="98"/>
    <x v="1"/>
    <x v="7"/>
    <n v="0"/>
    <x v="0"/>
    <x v="0"/>
    <x v="0"/>
  </r>
  <r>
    <x v="16"/>
    <x v="99"/>
    <x v="0"/>
    <x v="7"/>
    <n v="0"/>
    <x v="0"/>
    <x v="0"/>
    <x v="0"/>
  </r>
  <r>
    <x v="16"/>
    <x v="99"/>
    <x v="1"/>
    <x v="7"/>
    <n v="0"/>
    <x v="0"/>
    <x v="0"/>
    <x v="0"/>
  </r>
  <r>
    <x v="16"/>
    <x v="100"/>
    <x v="0"/>
    <x v="7"/>
    <n v="0"/>
    <x v="0"/>
    <x v="0"/>
    <x v="0"/>
  </r>
  <r>
    <x v="16"/>
    <x v="100"/>
    <x v="1"/>
    <x v="7"/>
    <n v="0"/>
    <x v="0"/>
    <x v="0"/>
    <x v="0"/>
  </r>
  <r>
    <x v="16"/>
    <x v="101"/>
    <x v="0"/>
    <x v="7"/>
    <n v="0"/>
    <x v="0"/>
    <x v="0"/>
    <x v="0"/>
  </r>
  <r>
    <x v="16"/>
    <x v="101"/>
    <x v="1"/>
    <x v="7"/>
    <n v="0"/>
    <x v="0"/>
    <x v="0"/>
    <x v="0"/>
  </r>
  <r>
    <x v="16"/>
    <x v="96"/>
    <x v="0"/>
    <x v="3"/>
    <n v="0"/>
    <x v="0"/>
    <x v="0"/>
    <x v="0"/>
  </r>
  <r>
    <x v="16"/>
    <x v="96"/>
    <x v="1"/>
    <x v="3"/>
    <n v="0"/>
    <x v="0"/>
    <x v="0"/>
    <x v="0"/>
  </r>
  <r>
    <x v="16"/>
    <x v="97"/>
    <x v="0"/>
    <x v="3"/>
    <n v="0"/>
    <x v="0"/>
    <x v="0"/>
    <x v="0"/>
  </r>
  <r>
    <x v="16"/>
    <x v="97"/>
    <x v="1"/>
    <x v="3"/>
    <n v="0"/>
    <x v="0"/>
    <x v="0"/>
    <x v="0"/>
  </r>
  <r>
    <x v="16"/>
    <x v="98"/>
    <x v="0"/>
    <x v="3"/>
    <n v="0"/>
    <x v="0"/>
    <x v="0"/>
    <x v="0"/>
  </r>
  <r>
    <x v="16"/>
    <x v="98"/>
    <x v="1"/>
    <x v="3"/>
    <n v="0"/>
    <x v="0"/>
    <x v="0"/>
    <x v="0"/>
  </r>
  <r>
    <x v="16"/>
    <x v="99"/>
    <x v="0"/>
    <x v="3"/>
    <n v="0"/>
    <x v="0"/>
    <x v="0"/>
    <x v="0"/>
  </r>
  <r>
    <x v="16"/>
    <x v="99"/>
    <x v="1"/>
    <x v="3"/>
    <n v="0"/>
    <x v="0"/>
    <x v="0"/>
    <x v="0"/>
  </r>
  <r>
    <x v="16"/>
    <x v="100"/>
    <x v="0"/>
    <x v="3"/>
    <n v="0"/>
    <x v="0"/>
    <x v="0"/>
    <x v="0"/>
  </r>
  <r>
    <x v="16"/>
    <x v="100"/>
    <x v="1"/>
    <x v="3"/>
    <n v="0"/>
    <x v="0"/>
    <x v="0"/>
    <x v="0"/>
  </r>
  <r>
    <x v="16"/>
    <x v="101"/>
    <x v="0"/>
    <x v="3"/>
    <n v="0"/>
    <x v="0"/>
    <x v="0"/>
    <x v="0"/>
  </r>
  <r>
    <x v="16"/>
    <x v="101"/>
    <x v="1"/>
    <x v="3"/>
    <n v="0"/>
    <x v="0"/>
    <x v="0"/>
    <x v="0"/>
  </r>
  <r>
    <x v="16"/>
    <x v="96"/>
    <x v="0"/>
    <x v="9"/>
    <n v="0"/>
    <x v="0"/>
    <x v="0"/>
    <x v="0"/>
  </r>
  <r>
    <x v="16"/>
    <x v="96"/>
    <x v="1"/>
    <x v="9"/>
    <n v="0"/>
    <x v="0"/>
    <x v="0"/>
    <x v="0"/>
  </r>
  <r>
    <x v="16"/>
    <x v="97"/>
    <x v="0"/>
    <x v="9"/>
    <n v="0"/>
    <x v="0"/>
    <x v="0"/>
    <x v="0"/>
  </r>
  <r>
    <x v="16"/>
    <x v="97"/>
    <x v="1"/>
    <x v="9"/>
    <n v="0"/>
    <x v="0"/>
    <x v="0"/>
    <x v="0"/>
  </r>
  <r>
    <x v="16"/>
    <x v="98"/>
    <x v="0"/>
    <x v="9"/>
    <n v="0"/>
    <x v="0"/>
    <x v="0"/>
    <x v="0"/>
  </r>
  <r>
    <x v="16"/>
    <x v="98"/>
    <x v="1"/>
    <x v="9"/>
    <n v="0"/>
    <x v="0"/>
    <x v="0"/>
    <x v="0"/>
  </r>
  <r>
    <x v="16"/>
    <x v="99"/>
    <x v="0"/>
    <x v="9"/>
    <n v="0"/>
    <x v="0"/>
    <x v="0"/>
    <x v="0"/>
  </r>
  <r>
    <x v="16"/>
    <x v="99"/>
    <x v="1"/>
    <x v="9"/>
    <n v="0"/>
    <x v="0"/>
    <x v="0"/>
    <x v="0"/>
  </r>
  <r>
    <x v="16"/>
    <x v="100"/>
    <x v="0"/>
    <x v="9"/>
    <n v="0"/>
    <x v="0"/>
    <x v="0"/>
    <x v="0"/>
  </r>
  <r>
    <x v="16"/>
    <x v="100"/>
    <x v="1"/>
    <x v="9"/>
    <n v="0"/>
    <x v="0"/>
    <x v="0"/>
    <x v="0"/>
  </r>
  <r>
    <x v="16"/>
    <x v="101"/>
    <x v="0"/>
    <x v="9"/>
    <n v="0"/>
    <x v="0"/>
    <x v="0"/>
    <x v="0"/>
  </r>
  <r>
    <x v="16"/>
    <x v="101"/>
    <x v="1"/>
    <x v="9"/>
    <n v="0"/>
    <x v="0"/>
    <x v="0"/>
    <x v="0"/>
  </r>
  <r>
    <x v="16"/>
    <x v="96"/>
    <x v="0"/>
    <x v="4"/>
    <n v="0"/>
    <x v="0"/>
    <x v="0"/>
    <x v="0"/>
  </r>
  <r>
    <x v="16"/>
    <x v="96"/>
    <x v="1"/>
    <x v="4"/>
    <n v="0"/>
    <x v="0"/>
    <x v="0"/>
    <x v="0"/>
  </r>
  <r>
    <x v="16"/>
    <x v="97"/>
    <x v="0"/>
    <x v="4"/>
    <n v="0"/>
    <x v="0"/>
    <x v="0"/>
    <x v="0"/>
  </r>
  <r>
    <x v="16"/>
    <x v="97"/>
    <x v="1"/>
    <x v="4"/>
    <n v="0"/>
    <x v="0"/>
    <x v="0"/>
    <x v="0"/>
  </r>
  <r>
    <x v="16"/>
    <x v="98"/>
    <x v="0"/>
    <x v="4"/>
    <n v="0"/>
    <x v="0"/>
    <x v="0"/>
    <x v="0"/>
  </r>
  <r>
    <x v="16"/>
    <x v="98"/>
    <x v="1"/>
    <x v="4"/>
    <n v="0"/>
    <x v="0"/>
    <x v="0"/>
    <x v="0"/>
  </r>
  <r>
    <x v="16"/>
    <x v="99"/>
    <x v="0"/>
    <x v="4"/>
    <n v="0"/>
    <x v="0"/>
    <x v="0"/>
    <x v="0"/>
  </r>
  <r>
    <x v="16"/>
    <x v="99"/>
    <x v="1"/>
    <x v="4"/>
    <n v="0"/>
    <x v="0"/>
    <x v="0"/>
    <x v="0"/>
  </r>
  <r>
    <x v="16"/>
    <x v="100"/>
    <x v="0"/>
    <x v="4"/>
    <n v="0"/>
    <x v="0"/>
    <x v="0"/>
    <x v="0"/>
  </r>
  <r>
    <x v="16"/>
    <x v="100"/>
    <x v="1"/>
    <x v="4"/>
    <n v="0"/>
    <x v="0"/>
    <x v="0"/>
    <x v="0"/>
  </r>
  <r>
    <x v="16"/>
    <x v="101"/>
    <x v="0"/>
    <x v="4"/>
    <n v="0"/>
    <x v="0"/>
    <x v="0"/>
    <x v="0"/>
  </r>
  <r>
    <x v="16"/>
    <x v="101"/>
    <x v="1"/>
    <x v="4"/>
    <n v="0"/>
    <x v="0"/>
    <x v="0"/>
    <x v="0"/>
  </r>
  <r>
    <x v="16"/>
    <x v="96"/>
    <x v="0"/>
    <x v="6"/>
    <n v="0"/>
    <x v="0"/>
    <x v="0"/>
    <x v="0"/>
  </r>
  <r>
    <x v="16"/>
    <x v="96"/>
    <x v="1"/>
    <x v="6"/>
    <n v="0"/>
    <x v="0"/>
    <x v="0"/>
    <x v="0"/>
  </r>
  <r>
    <x v="16"/>
    <x v="97"/>
    <x v="0"/>
    <x v="6"/>
    <n v="0"/>
    <x v="0"/>
    <x v="0"/>
    <x v="0"/>
  </r>
  <r>
    <x v="16"/>
    <x v="97"/>
    <x v="1"/>
    <x v="6"/>
    <n v="0"/>
    <x v="0"/>
    <x v="0"/>
    <x v="0"/>
  </r>
  <r>
    <x v="16"/>
    <x v="98"/>
    <x v="0"/>
    <x v="6"/>
    <n v="0"/>
    <x v="0"/>
    <x v="0"/>
    <x v="0"/>
  </r>
  <r>
    <x v="16"/>
    <x v="98"/>
    <x v="1"/>
    <x v="6"/>
    <n v="0"/>
    <x v="0"/>
    <x v="0"/>
    <x v="0"/>
  </r>
  <r>
    <x v="16"/>
    <x v="99"/>
    <x v="0"/>
    <x v="6"/>
    <n v="0"/>
    <x v="0"/>
    <x v="0"/>
    <x v="0"/>
  </r>
  <r>
    <x v="16"/>
    <x v="99"/>
    <x v="1"/>
    <x v="6"/>
    <n v="0"/>
    <x v="0"/>
    <x v="0"/>
    <x v="0"/>
  </r>
  <r>
    <x v="16"/>
    <x v="100"/>
    <x v="0"/>
    <x v="6"/>
    <n v="0"/>
    <x v="0"/>
    <x v="0"/>
    <x v="0"/>
  </r>
  <r>
    <x v="16"/>
    <x v="100"/>
    <x v="1"/>
    <x v="6"/>
    <n v="0"/>
    <x v="0"/>
    <x v="0"/>
    <x v="0"/>
  </r>
  <r>
    <x v="16"/>
    <x v="101"/>
    <x v="0"/>
    <x v="6"/>
    <n v="0"/>
    <x v="0"/>
    <x v="0"/>
    <x v="0"/>
  </r>
  <r>
    <x v="16"/>
    <x v="101"/>
    <x v="1"/>
    <x v="6"/>
    <n v="0"/>
    <x v="0"/>
    <x v="0"/>
    <x v="0"/>
  </r>
  <r>
    <x v="16"/>
    <x v="96"/>
    <x v="0"/>
    <x v="6"/>
    <n v="0"/>
    <x v="0"/>
    <x v="0"/>
    <x v="0"/>
  </r>
  <r>
    <x v="16"/>
    <x v="96"/>
    <x v="1"/>
    <x v="6"/>
    <n v="0"/>
    <x v="0"/>
    <x v="0"/>
    <x v="0"/>
  </r>
  <r>
    <x v="16"/>
    <x v="97"/>
    <x v="0"/>
    <x v="6"/>
    <n v="0"/>
    <x v="0"/>
    <x v="0"/>
    <x v="0"/>
  </r>
  <r>
    <x v="16"/>
    <x v="97"/>
    <x v="1"/>
    <x v="6"/>
    <n v="0"/>
    <x v="0"/>
    <x v="0"/>
    <x v="0"/>
  </r>
  <r>
    <x v="16"/>
    <x v="98"/>
    <x v="0"/>
    <x v="6"/>
    <n v="0"/>
    <x v="0"/>
    <x v="0"/>
    <x v="0"/>
  </r>
  <r>
    <x v="16"/>
    <x v="98"/>
    <x v="1"/>
    <x v="6"/>
    <n v="0"/>
    <x v="0"/>
    <x v="0"/>
    <x v="0"/>
  </r>
  <r>
    <x v="16"/>
    <x v="99"/>
    <x v="0"/>
    <x v="6"/>
    <n v="0"/>
    <x v="0"/>
    <x v="0"/>
    <x v="0"/>
  </r>
  <r>
    <x v="16"/>
    <x v="99"/>
    <x v="1"/>
    <x v="6"/>
    <n v="0"/>
    <x v="0"/>
    <x v="0"/>
    <x v="0"/>
  </r>
  <r>
    <x v="16"/>
    <x v="100"/>
    <x v="0"/>
    <x v="6"/>
    <n v="0"/>
    <x v="0"/>
    <x v="0"/>
    <x v="0"/>
  </r>
  <r>
    <x v="16"/>
    <x v="100"/>
    <x v="1"/>
    <x v="6"/>
    <n v="0"/>
    <x v="0"/>
    <x v="0"/>
    <x v="0"/>
  </r>
  <r>
    <x v="16"/>
    <x v="101"/>
    <x v="0"/>
    <x v="6"/>
    <n v="0"/>
    <x v="0"/>
    <x v="0"/>
    <x v="0"/>
  </r>
  <r>
    <x v="16"/>
    <x v="101"/>
    <x v="1"/>
    <x v="6"/>
    <n v="0"/>
    <x v="0"/>
    <x v="0"/>
    <x v="0"/>
  </r>
  <r>
    <x v="16"/>
    <x v="96"/>
    <x v="0"/>
    <x v="6"/>
    <n v="0"/>
    <x v="0"/>
    <x v="0"/>
    <x v="0"/>
  </r>
  <r>
    <x v="16"/>
    <x v="96"/>
    <x v="1"/>
    <x v="6"/>
    <n v="0"/>
    <x v="0"/>
    <x v="0"/>
    <x v="0"/>
  </r>
  <r>
    <x v="16"/>
    <x v="97"/>
    <x v="0"/>
    <x v="6"/>
    <n v="0"/>
    <x v="0"/>
    <x v="0"/>
    <x v="0"/>
  </r>
  <r>
    <x v="16"/>
    <x v="97"/>
    <x v="1"/>
    <x v="6"/>
    <n v="0"/>
    <x v="0"/>
    <x v="0"/>
    <x v="0"/>
  </r>
  <r>
    <x v="16"/>
    <x v="98"/>
    <x v="0"/>
    <x v="6"/>
    <n v="0"/>
    <x v="0"/>
    <x v="0"/>
    <x v="0"/>
  </r>
  <r>
    <x v="16"/>
    <x v="98"/>
    <x v="1"/>
    <x v="6"/>
    <n v="0"/>
    <x v="0"/>
    <x v="0"/>
    <x v="0"/>
  </r>
  <r>
    <x v="16"/>
    <x v="99"/>
    <x v="0"/>
    <x v="6"/>
    <n v="0"/>
    <x v="0"/>
    <x v="0"/>
    <x v="0"/>
  </r>
  <r>
    <x v="16"/>
    <x v="99"/>
    <x v="1"/>
    <x v="6"/>
    <n v="0"/>
    <x v="0"/>
    <x v="0"/>
    <x v="0"/>
  </r>
  <r>
    <x v="16"/>
    <x v="100"/>
    <x v="0"/>
    <x v="6"/>
    <n v="0"/>
    <x v="0"/>
    <x v="0"/>
    <x v="0"/>
  </r>
  <r>
    <x v="16"/>
    <x v="100"/>
    <x v="1"/>
    <x v="6"/>
    <n v="0"/>
    <x v="0"/>
    <x v="0"/>
    <x v="0"/>
  </r>
  <r>
    <x v="16"/>
    <x v="101"/>
    <x v="0"/>
    <x v="6"/>
    <n v="0"/>
    <x v="0"/>
    <x v="0"/>
    <x v="0"/>
  </r>
  <r>
    <x v="16"/>
    <x v="101"/>
    <x v="1"/>
    <x v="6"/>
    <n v="0"/>
    <x v="0"/>
    <x v="0"/>
    <x v="0"/>
  </r>
  <r>
    <x v="17"/>
    <x v="102"/>
    <x v="2"/>
    <x v="13"/>
    <m/>
    <x v="11"/>
    <x v="25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Station">
  <location ref="A16:B21" firstHeaderRow="1" firstDataRow="2" firstDataCol="1" rowPageCount="2" colPageCount="1"/>
  <pivotFields count="9">
    <pivotField showAll="0"/>
    <pivotField axis="axisPage" multipleItemSelectionAllowed="1" showAll="0">
      <items count="369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h="1" x="181"/>
        <item h="1" x="182"/>
        <item h="1" x="183"/>
        <item h="1" x="184"/>
        <item h="1" x="185"/>
        <item h="1" x="186"/>
        <item h="1" x="187"/>
        <item h="1" x="188"/>
        <item h="1" x="189"/>
        <item h="1" x="190"/>
        <item h="1" x="191"/>
        <item h="1" x="192"/>
        <item h="1" x="193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8"/>
        <item h="1" x="209"/>
        <item h="1" x="210"/>
        <item h="1" x="211"/>
        <item h="1" x="212"/>
        <item h="1" x="213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h="1" x="246"/>
        <item h="1" x="247"/>
        <item h="1" x="248"/>
        <item h="1" x="249"/>
        <item h="1" x="250"/>
        <item h="1" x="251"/>
        <item h="1" x="252"/>
        <item h="1" x="253"/>
        <item h="1" x="254"/>
        <item h="1" x="255"/>
        <item h="1" x="256"/>
        <item h="1" x="257"/>
        <item h="1" x="258"/>
        <item h="1" x="259"/>
        <item h="1" x="260"/>
        <item h="1" x="261"/>
        <item h="1" x="262"/>
        <item h="1" x="263"/>
        <item h="1" x="264"/>
        <item h="1" x="265"/>
        <item h="1" x="266"/>
        <item h="1" x="267"/>
        <item h="1" x="268"/>
        <item h="1" x="269"/>
        <item h="1" x="270"/>
        <item h="1" x="271"/>
        <item h="1" x="272"/>
        <item h="1" x="273"/>
        <item h="1" x="274"/>
        <item h="1" x="275"/>
        <item h="1" x="276"/>
        <item h="1" x="277"/>
        <item h="1" x="278"/>
        <item h="1" x="279"/>
        <item h="1" x="280"/>
        <item h="1" x="281"/>
        <item h="1" x="282"/>
        <item h="1" x="283"/>
        <item h="1" x="284"/>
        <item h="1" x="285"/>
        <item h="1" x="286"/>
        <item h="1" x="287"/>
        <item h="1" x="288"/>
        <item h="1" x="289"/>
        <item h="1" x="290"/>
        <item h="1"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h="1" x="367"/>
        <item t="default"/>
      </items>
    </pivotField>
    <pivotField dataField="1" showAll="0"/>
    <pivotField showAll="0"/>
    <pivotField showAll="0"/>
    <pivotField axis="axisPage" multipleItemSelectionAllowed="1" showAll="0">
      <items count="13">
        <item h="1" x="0"/>
        <item h="1" x="2"/>
        <item x="1"/>
        <item h="1" x="11"/>
        <item h="1" x="3"/>
        <item h="1" x="4"/>
        <item h="1" x="5"/>
        <item h="1" x="6"/>
        <item h="1" x="7"/>
        <item h="1" x="8"/>
        <item h="1" x="9"/>
        <item h="1" x="10"/>
        <item t="default"/>
      </items>
    </pivotField>
    <pivotField axis="axisRow" showAll="0">
      <items count="27">
        <item h="1" x="0"/>
        <item x="20"/>
        <item x="6"/>
        <item x="16"/>
        <item x="10"/>
        <item x="25"/>
        <item x="1"/>
        <item x="2"/>
        <item x="3"/>
        <item x="4"/>
        <item x="5"/>
        <item x="7"/>
        <item x="8"/>
        <item x="9"/>
        <item x="11"/>
        <item x="12"/>
        <item x="13"/>
        <item x="14"/>
        <item x="15"/>
        <item x="17"/>
        <item x="18"/>
        <item x="19"/>
        <item x="21"/>
        <item x="22"/>
        <item x="23"/>
        <item x="24"/>
        <item t="default"/>
      </items>
    </pivotField>
    <pivotField axis="axisCol" showAll="0">
      <items count="12">
        <item x="0"/>
        <item x="1"/>
        <item x="10"/>
        <item x="2"/>
        <item x="3"/>
        <item x="4"/>
        <item x="5"/>
        <item x="6"/>
        <item x="7"/>
        <item x="8"/>
        <item x="9"/>
        <item t="default"/>
      </items>
    </pivotField>
    <pivotField showAll="0" defaultSubtotal="0"/>
  </pivotFields>
  <rowFields count="1">
    <field x="6"/>
  </rowFields>
  <rowItems count="4">
    <i>
      <x v="2"/>
    </i>
    <i>
      <x v="3"/>
    </i>
    <i>
      <x v="23"/>
    </i>
    <i>
      <x v="25"/>
    </i>
  </rowItems>
  <colFields count="1">
    <field x="7"/>
  </colFields>
  <colItems count="1">
    <i>
      <x v="1"/>
    </i>
  </colItems>
  <pageFields count="2">
    <pageField fld="5" hier="-1"/>
    <pageField fld="1" hier="-1"/>
  </pageFields>
  <dataFields count="1">
    <dataField name="Nombre de J/N" fld="2" subtotal="count" baseField="0" baseItem="0"/>
  </dataFields>
  <formats count="17">
    <format dxfId="2095">
      <pivotArea field="6" type="button" dataOnly="0" labelOnly="1" outline="0" axis="axisRow" fieldPosition="0"/>
    </format>
    <format dxfId="601">
      <pivotArea type="all" dataOnly="0" outline="0" fieldPosition="0"/>
    </format>
    <format dxfId="600">
      <pivotArea outline="0" collapsedLevelsAreSubtotals="1" fieldPosition="0"/>
    </format>
    <format dxfId="599">
      <pivotArea type="origin" dataOnly="0" labelOnly="1" outline="0" fieldPosition="0"/>
    </format>
    <format dxfId="598">
      <pivotArea field="7" type="button" dataOnly="0" labelOnly="1" outline="0" axis="axisCol" fieldPosition="0"/>
    </format>
    <format dxfId="597">
      <pivotArea type="topRight" dataOnly="0" labelOnly="1" outline="0" fieldPosition="0"/>
    </format>
    <format dxfId="596">
      <pivotArea field="6" type="button" dataOnly="0" labelOnly="1" outline="0" axis="axisRow" fieldPosition="0"/>
    </format>
    <format dxfId="595">
      <pivotArea dataOnly="0" labelOnly="1" fieldPosition="0">
        <references count="1">
          <reference field="6" count="16">
            <x v="2"/>
            <x v="3"/>
            <x v="6"/>
            <x v="7"/>
            <x v="8"/>
            <x v="9"/>
            <x v="11"/>
            <x v="12"/>
            <x v="13"/>
            <x v="15"/>
            <x v="16"/>
            <x v="17"/>
            <x v="18"/>
            <x v="19"/>
            <x v="23"/>
            <x v="25"/>
          </reference>
        </references>
      </pivotArea>
    </format>
    <format dxfId="594">
      <pivotArea dataOnly="0" labelOnly="1" fieldPosition="0">
        <references count="1">
          <reference field="7" count="0"/>
        </references>
      </pivotArea>
    </format>
    <format dxfId="593">
      <pivotArea type="all" dataOnly="0" outline="0" fieldPosition="0"/>
    </format>
    <format dxfId="592">
      <pivotArea outline="0" collapsedLevelsAreSubtotals="1" fieldPosition="0"/>
    </format>
    <format dxfId="591">
      <pivotArea type="origin" dataOnly="0" labelOnly="1" outline="0" fieldPosition="0"/>
    </format>
    <format dxfId="590">
      <pivotArea field="7" type="button" dataOnly="0" labelOnly="1" outline="0" axis="axisCol" fieldPosition="0"/>
    </format>
    <format dxfId="589">
      <pivotArea type="topRight" dataOnly="0" labelOnly="1" outline="0" fieldPosition="0"/>
    </format>
    <format dxfId="588">
      <pivotArea field="6" type="button" dataOnly="0" labelOnly="1" outline="0" axis="axisRow" fieldPosition="0"/>
    </format>
    <format dxfId="587">
      <pivotArea dataOnly="0" labelOnly="1" fieldPosition="0">
        <references count="1">
          <reference field="6" count="16">
            <x v="2"/>
            <x v="3"/>
            <x v="6"/>
            <x v="7"/>
            <x v="8"/>
            <x v="9"/>
            <x v="11"/>
            <x v="12"/>
            <x v="13"/>
            <x v="15"/>
            <x v="16"/>
            <x v="17"/>
            <x v="18"/>
            <x v="19"/>
            <x v="23"/>
            <x v="25"/>
          </reference>
        </references>
      </pivotArea>
    </format>
    <format dxfId="586">
      <pivotArea dataOnly="0" labelOnly="1" fieldPosition="0">
        <references count="1">
          <reference field="7" count="0"/>
        </references>
      </pivotArea>
    </format>
  </formats>
  <pivotTableStyleInfo name="PivotStyleMedium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8" applyNumberFormats="0" applyBorderFormats="0" applyFontFormats="0" applyPatternFormats="0" applyAlignmentFormats="0" applyWidthHeightFormats="1" dataCaption="Valeurs" grandTotalCaption="Total Intervention" updatedVersion="6" minRefreshableVersion="3" showDrill="0" useAutoFormatting="1" rowGrandTotals="0" itemPrintTitles="1" createdVersion="6" indent="0" compact="0" compactData="0" multipleFieldFilters="0">
  <location ref="A3:I6" firstHeaderRow="1" firstDataRow="2" firstDataCol="2" rowPageCount="1" colPageCount="1"/>
  <pivotFields count="9">
    <pivotField axis="axisPage" compact="0" outline="0" multipleItemSelectionAllowed="1" showAll="0" defaultSubtotal="0">
      <items count="18">
        <item h="1" x="0"/>
        <item h="1" x="1"/>
        <item h="1" x="2"/>
        <item h="1" x="3"/>
        <item h="1" x="4"/>
        <item h="1" x="5"/>
        <item h="1" x="6"/>
        <item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</items>
    </pivotField>
    <pivotField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dataField="1" compact="0" outline="0" showAll="0" defaultSubtotal="0">
      <items count="3">
        <item x="0"/>
        <item x="1"/>
        <item x="2"/>
      </items>
    </pivotField>
    <pivotField axis="axisCol" compact="0" outline="0" showAll="0" defaultSubtotal="0">
      <items count="14">
        <item x="6"/>
        <item x="13"/>
        <item x="0"/>
        <item x="1"/>
        <item x="2"/>
        <item x="3"/>
        <item x="4"/>
        <item x="5"/>
        <item x="7"/>
        <item x="8"/>
        <item x="9"/>
        <item x="10"/>
        <item x="11"/>
        <item x="12"/>
      </items>
    </pivotField>
    <pivotField compact="0" outline="0" showAll="0" defaultSubtotal="0"/>
    <pivotField axis="axisRow" compact="0" outline="0" showAll="0" defaultSubtotal="0">
      <items count="12">
        <item h="1" x="0"/>
        <item x="2"/>
        <item x="1"/>
        <item h="1" x="11"/>
        <item h="1" x="3"/>
        <item h="1" x="4"/>
        <item h="1" x="5"/>
        <item h="1" x="6"/>
        <item h="1" x="7"/>
        <item h="1" x="8"/>
        <item h="1" x="9"/>
        <item h="1" x="10"/>
      </items>
    </pivotField>
    <pivotField compact="0" outline="0" showAll="0" defaultSubtotal="0"/>
    <pivotField compact="0" outline="0" showAll="0" defaultSubtotal="0"/>
    <pivotField compact="0" outline="0"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5"/>
    <field x="2"/>
  </rowFields>
  <rowItems count="2">
    <i>
      <x v="1"/>
      <x v="1"/>
    </i>
    <i>
      <x v="2"/>
      <x v="1"/>
    </i>
  </rowItems>
  <colFields count="1">
    <field x="3"/>
  </colFields>
  <colItems count="7">
    <i>
      <x/>
    </i>
    <i>
      <x v="2"/>
    </i>
    <i>
      <x v="3"/>
    </i>
    <i>
      <x v="4"/>
    </i>
    <i>
      <x v="10"/>
    </i>
    <i>
      <x v="12"/>
    </i>
    <i t="grand">
      <x/>
    </i>
  </colItems>
  <pageFields count="1">
    <pageField fld="0" hier="-1"/>
  </pageFields>
  <dataFields count="1">
    <dataField name="Nombre de J/N" fld="2" subtotal="count" baseField="0" baseItem="0"/>
  </dataFields>
  <formats count="133">
    <format dxfId="2222">
      <pivotArea field="5" type="button" dataOnly="0" labelOnly="1" outline="0" axis="axisRow" fieldPosition="0"/>
    </format>
    <format dxfId="2221">
      <pivotArea field="5" type="button" dataOnly="0" labelOnly="1" outline="0" axis="axisRow" fieldPosition="0"/>
    </format>
    <format dxfId="2220">
      <pivotArea field="2" type="button" dataOnly="0" labelOnly="1" outline="0" axis="axisRow" fieldPosition="1"/>
    </format>
    <format dxfId="2219">
      <pivotArea field="2" type="button" dataOnly="0" labelOnly="1" outline="0" axis="axisRow" fieldPosition="1"/>
    </format>
    <format dxfId="2218">
      <pivotArea dataOnly="0" labelOnly="1" grandCol="1" outline="0" fieldPosition="0"/>
    </format>
    <format dxfId="2217">
      <pivotArea dataOnly="0" labelOnly="1" grandCol="1" outline="0" fieldPosition="0"/>
    </format>
    <format dxfId="2216">
      <pivotArea type="origin" dataOnly="0" labelOnly="1" outline="0" offset="A2:B2" fieldPosition="0"/>
    </format>
    <format dxfId="2215">
      <pivotArea dataOnly="0" labelOnly="1" outline="0" fieldPosition="0">
        <references count="1">
          <reference field="5" count="2">
            <x v="1"/>
            <x v="2"/>
          </reference>
        </references>
      </pivotArea>
    </format>
    <format dxfId="2214">
      <pivotArea outline="0" collapsedLevelsAreSubtotals="1" fieldPosition="0"/>
    </format>
    <format dxfId="2213">
      <pivotArea field="5" type="button" dataOnly="0" labelOnly="1" outline="0" axis="axisRow" fieldPosition="0"/>
    </format>
    <format dxfId="2212">
      <pivotArea field="2" type="button" dataOnly="0" labelOnly="1" outline="0" axis="axisRow" fieldPosition="1"/>
    </format>
    <format dxfId="2211">
      <pivotArea dataOnly="0" labelOnly="1" outline="0" fieldPosition="0">
        <references count="1">
          <reference field="5" count="2">
            <x v="1"/>
            <x v="2"/>
          </reference>
        </references>
      </pivotArea>
    </format>
    <format dxfId="2210">
      <pivotArea dataOnly="0" labelOnly="1" grandRow="1" outline="0" fieldPosition="0"/>
    </format>
    <format dxfId="2209">
      <pivotArea dataOnly="0" labelOnly="1" outline="0" fieldPosition="0">
        <references count="2">
          <reference field="2" count="1">
            <x v="1"/>
          </reference>
          <reference field="5" count="1" selected="0">
            <x v="1"/>
          </reference>
        </references>
      </pivotArea>
    </format>
    <format dxfId="2208">
      <pivotArea dataOnly="0" labelOnly="1" outline="0" fieldPosition="0">
        <references count="2">
          <reference field="2" count="1">
            <x v="1"/>
          </reference>
          <reference field="5" count="1" selected="0">
            <x v="2"/>
          </reference>
        </references>
      </pivotArea>
    </format>
    <format dxfId="2207">
      <pivotArea dataOnly="0" labelOnly="1" grandCol="1" outline="0" offset="IV256" fieldPosition="0"/>
    </format>
    <format dxfId="2206">
      <pivotArea dataOnly="0" labelOnly="1" grandCol="1" outline="0" offset="IV1" fieldPosition="0"/>
    </format>
    <format dxfId="2205">
      <pivotArea outline="0" collapsedLevelsAreSubtotals="1" fieldPosition="0"/>
    </format>
    <format dxfId="2204">
      <pivotArea type="origin" dataOnly="0" labelOnly="1" outline="0" offset="A2:B2" fieldPosition="0"/>
    </format>
    <format dxfId="2203">
      <pivotArea field="5" type="button" dataOnly="0" labelOnly="1" outline="0" axis="axisRow" fieldPosition="0"/>
    </format>
    <format dxfId="2202">
      <pivotArea field="2" type="button" dataOnly="0" labelOnly="1" outline="0" axis="axisRow" fieldPosition="1"/>
    </format>
    <format dxfId="2201">
      <pivotArea dataOnly="0" labelOnly="1" outline="0" fieldPosition="0">
        <references count="1">
          <reference field="5" count="2">
            <x v="1"/>
            <x v="2"/>
          </reference>
        </references>
      </pivotArea>
    </format>
    <format dxfId="2200">
      <pivotArea dataOnly="0" labelOnly="1" grandRow="1" outline="0" fieldPosition="0"/>
    </format>
    <format dxfId="2199">
      <pivotArea dataOnly="0" labelOnly="1" outline="0" fieldPosition="0">
        <references count="2">
          <reference field="2" count="1">
            <x v="1"/>
          </reference>
          <reference field="5" count="1" selected="0">
            <x v="1"/>
          </reference>
        </references>
      </pivotArea>
    </format>
    <format dxfId="2198">
      <pivotArea dataOnly="0" labelOnly="1" outline="0" fieldPosition="0">
        <references count="2">
          <reference field="2" count="1">
            <x v="1"/>
          </reference>
          <reference field="5" count="1" selected="0">
            <x v="2"/>
          </reference>
        </references>
      </pivotArea>
    </format>
    <format dxfId="2197">
      <pivotArea dataOnly="0" labelOnly="1" grandCol="1" outline="0" fieldPosition="0"/>
    </format>
    <format dxfId="2196">
      <pivotArea type="origin" dataOnly="0" labelOnly="1" outline="0" offset="A2:B2" fieldPosition="0"/>
    </format>
    <format dxfId="2195">
      <pivotArea field="5" type="button" dataOnly="0" labelOnly="1" outline="0" axis="axisRow" fieldPosition="0"/>
    </format>
    <format dxfId="2194">
      <pivotArea field="2" type="button" dataOnly="0" labelOnly="1" outline="0" axis="axisRow" fieldPosition="1"/>
    </format>
    <format dxfId="2193">
      <pivotArea dataOnly="0" labelOnly="1" outline="0" fieldPosition="0">
        <references count="1">
          <reference field="5" count="2">
            <x v="1"/>
            <x v="2"/>
          </reference>
        </references>
      </pivotArea>
    </format>
    <format dxfId="2192">
      <pivotArea dataOnly="0" labelOnly="1" grandRow="1" outline="0" fieldPosition="0"/>
    </format>
    <format dxfId="2191">
      <pivotArea dataOnly="0" labelOnly="1" outline="0" fieldPosition="0">
        <references count="2">
          <reference field="2" count="1">
            <x v="1"/>
          </reference>
          <reference field="5" count="1" selected="0">
            <x v="1"/>
          </reference>
        </references>
      </pivotArea>
    </format>
    <format dxfId="2190">
      <pivotArea dataOnly="0" labelOnly="1" outline="0" fieldPosition="0">
        <references count="2">
          <reference field="2" count="1">
            <x v="1"/>
          </reference>
          <reference field="5" count="1" selected="0">
            <x v="2"/>
          </reference>
        </references>
      </pivotArea>
    </format>
    <format dxfId="2189">
      <pivotArea type="origin" dataOnly="0" labelOnly="1" outline="0" offset="A2:B2" fieldPosition="0"/>
    </format>
    <format dxfId="2188">
      <pivotArea type="origin" dataOnly="0" labelOnly="1" outline="0" offset="A2" fieldPosition="0"/>
    </format>
    <format dxfId="2187">
      <pivotArea type="origin" dataOnly="0" labelOnly="1" outline="0" offset="B2" fieldPosition="0"/>
    </format>
    <format dxfId="2186">
      <pivotArea dataOnly="0" labelOnly="1" grandCol="1" outline="0" fieldPosition="0"/>
    </format>
    <format dxfId="2185">
      <pivotArea field="5" type="button" dataOnly="0" labelOnly="1" outline="0" axis="axisRow" fieldPosition="0"/>
    </format>
    <format dxfId="2184">
      <pivotArea field="2" type="button" dataOnly="0" labelOnly="1" outline="0" axis="axisRow" fieldPosition="1"/>
    </format>
    <format dxfId="2183">
      <pivotArea grandRow="1" outline="0" collapsedLevelsAreSubtotals="1" fieldPosition="0"/>
    </format>
    <format dxfId="2182">
      <pivotArea dataOnly="0" labelOnly="1" grandRow="1" outline="0" fieldPosition="0"/>
    </format>
    <format dxfId="2181">
      <pivotArea grandCol="1" outline="0" collapsedLevelsAreSubtotals="1" fieldPosition="0"/>
    </format>
    <format dxfId="2180">
      <pivotArea dataOnly="0" labelOnly="1" grandCol="1" outline="0" fieldPosition="0"/>
    </format>
    <format dxfId="2179">
      <pivotArea dataOnly="0" labelOnly="1" outline="0" fieldPosition="0">
        <references count="2">
          <reference field="2" count="1">
            <x v="1"/>
          </reference>
          <reference field="5" count="1" selected="0">
            <x v="1"/>
          </reference>
        </references>
      </pivotArea>
    </format>
    <format dxfId="2178">
      <pivotArea dataOnly="0" labelOnly="1" outline="0" fieldPosition="0">
        <references count="2">
          <reference field="2" count="1">
            <x v="1"/>
          </reference>
          <reference field="5" count="1" selected="0">
            <x v="2"/>
          </reference>
        </references>
      </pivotArea>
    </format>
    <format dxfId="2177">
      <pivotArea field="5" type="button" dataOnly="0" labelOnly="1" outline="0" axis="axisRow" fieldPosition="0"/>
    </format>
    <format dxfId="2176">
      <pivotArea field="2" type="button" dataOnly="0" labelOnly="1" outline="0" axis="axisRow" fieldPosition="1"/>
    </format>
    <format dxfId="2175">
      <pivotArea dataOnly="0" labelOnly="1" outline="0" fieldPosition="0">
        <references count="1">
          <reference field="5" count="2">
            <x v="1"/>
            <x v="2"/>
          </reference>
        </references>
      </pivotArea>
    </format>
    <format dxfId="2174">
      <pivotArea dataOnly="0" labelOnly="1" grandRow="1" outline="0" fieldPosition="0"/>
    </format>
    <format dxfId="2173">
      <pivotArea dataOnly="0" labelOnly="1" outline="0" fieldPosition="0">
        <references count="2">
          <reference field="2" count="1">
            <x v="1"/>
          </reference>
          <reference field="5" count="1" selected="0">
            <x v="1"/>
          </reference>
        </references>
      </pivotArea>
    </format>
    <format dxfId="2172">
      <pivotArea dataOnly="0" labelOnly="1" outline="0" fieldPosition="0">
        <references count="2">
          <reference field="2" count="1">
            <x v="1"/>
          </reference>
          <reference field="5" count="1" selected="0">
            <x v="2"/>
          </reference>
        </references>
      </pivotArea>
    </format>
    <format dxfId="2171">
      <pivotArea field="5" type="button" dataOnly="0" labelOnly="1" outline="0" axis="axisRow" fieldPosition="0"/>
    </format>
    <format dxfId="2170">
      <pivotArea field="2" type="button" dataOnly="0" labelOnly="1" outline="0" axis="axisRow" fieldPosition="1"/>
    </format>
    <format dxfId="2169">
      <pivotArea dataOnly="0" labelOnly="1" outline="0" fieldPosition="0">
        <references count="1">
          <reference field="5" count="2">
            <x v="1"/>
            <x v="2"/>
          </reference>
        </references>
      </pivotArea>
    </format>
    <format dxfId="2168">
      <pivotArea dataOnly="0" labelOnly="1" grandRow="1" outline="0" fieldPosition="0"/>
    </format>
    <format dxfId="2167">
      <pivotArea dataOnly="0" labelOnly="1" outline="0" fieldPosition="0">
        <references count="2">
          <reference field="2" count="1">
            <x v="1"/>
          </reference>
          <reference field="5" count="1" selected="0">
            <x v="1"/>
          </reference>
        </references>
      </pivotArea>
    </format>
    <format dxfId="2166">
      <pivotArea dataOnly="0" labelOnly="1" outline="0" fieldPosition="0">
        <references count="2">
          <reference field="2" count="1">
            <x v="1"/>
          </reference>
          <reference field="5" count="1" selected="0">
            <x v="2"/>
          </reference>
        </references>
      </pivotArea>
    </format>
    <format dxfId="2165">
      <pivotArea field="5" type="button" dataOnly="0" labelOnly="1" outline="0" axis="axisRow" fieldPosition="0"/>
    </format>
    <format dxfId="2164">
      <pivotArea field="2" type="button" dataOnly="0" labelOnly="1" outline="0" axis="axisRow" fieldPosition="1"/>
    </format>
    <format dxfId="2163">
      <pivotArea dataOnly="0" labelOnly="1" outline="0" fieldPosition="0">
        <references count="1">
          <reference field="5" count="2">
            <x v="1"/>
            <x v="2"/>
          </reference>
        </references>
      </pivotArea>
    </format>
    <format dxfId="2162">
      <pivotArea dataOnly="0" labelOnly="1" grandRow="1" outline="0" fieldPosition="0"/>
    </format>
    <format dxfId="2161">
      <pivotArea dataOnly="0" labelOnly="1" outline="0" fieldPosition="0">
        <references count="2">
          <reference field="2" count="1">
            <x v="1"/>
          </reference>
          <reference field="5" count="1" selected="0">
            <x v="1"/>
          </reference>
        </references>
      </pivotArea>
    </format>
    <format dxfId="2160">
      <pivotArea dataOnly="0" labelOnly="1" outline="0" fieldPosition="0">
        <references count="2">
          <reference field="2" count="1">
            <x v="1"/>
          </reference>
          <reference field="5" count="1" selected="0">
            <x v="2"/>
          </reference>
        </references>
      </pivotArea>
    </format>
    <format dxfId="2159">
      <pivotArea field="5" type="button" dataOnly="0" labelOnly="1" outline="0" axis="axisRow" fieldPosition="0"/>
    </format>
    <format dxfId="2158">
      <pivotArea field="2" type="button" dataOnly="0" labelOnly="1" outline="0" axis="axisRow" fieldPosition="1"/>
    </format>
    <format dxfId="2157">
      <pivotArea dataOnly="0" labelOnly="1" outline="0" fieldPosition="0">
        <references count="1">
          <reference field="5" count="2">
            <x v="1"/>
            <x v="2"/>
          </reference>
        </references>
      </pivotArea>
    </format>
    <format dxfId="2156">
      <pivotArea dataOnly="0" labelOnly="1" grandRow="1" outline="0" fieldPosition="0"/>
    </format>
    <format dxfId="2155">
      <pivotArea dataOnly="0" labelOnly="1" outline="0" fieldPosition="0">
        <references count="2">
          <reference field="2" count="1">
            <x v="1"/>
          </reference>
          <reference field="5" count="1" selected="0">
            <x v="1"/>
          </reference>
        </references>
      </pivotArea>
    </format>
    <format dxfId="2154">
      <pivotArea dataOnly="0" labelOnly="1" outline="0" fieldPosition="0">
        <references count="2">
          <reference field="2" count="1">
            <x v="1"/>
          </reference>
          <reference field="5" count="1" selected="0">
            <x v="2"/>
          </reference>
        </references>
      </pivotArea>
    </format>
    <format dxfId="2153">
      <pivotArea outline="0" collapsedLevelsAreSubtotals="1" fieldPosition="0"/>
    </format>
    <format dxfId="2152">
      <pivotArea outline="0" collapsedLevelsAreSubtotals="1" fieldPosition="0"/>
    </format>
    <format dxfId="2151">
      <pivotArea outline="0" collapsedLevelsAreSubtotals="1" fieldPosition="0"/>
    </format>
    <format dxfId="2150">
      <pivotArea type="origin" dataOnly="0" labelOnly="1" outline="0" offset="A2:B2" fieldPosition="0"/>
    </format>
    <format dxfId="2149">
      <pivotArea field="5" type="button" dataOnly="0" labelOnly="1" outline="0" axis="axisRow" fieldPosition="0"/>
    </format>
    <format dxfId="2148">
      <pivotArea field="2" type="button" dataOnly="0" labelOnly="1" outline="0" axis="axisRow" fieldPosition="1"/>
    </format>
    <format dxfId="2147">
      <pivotArea dataOnly="0" labelOnly="1" outline="0" fieldPosition="0">
        <references count="1">
          <reference field="5" count="2">
            <x v="1"/>
            <x v="2"/>
          </reference>
        </references>
      </pivotArea>
    </format>
    <format dxfId="2146">
      <pivotArea dataOnly="0" labelOnly="1" grandRow="1" outline="0" fieldPosition="0"/>
    </format>
    <format dxfId="2145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1"/>
          </reference>
        </references>
      </pivotArea>
    </format>
    <format dxfId="2144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2"/>
          </reference>
        </references>
      </pivotArea>
    </format>
    <format dxfId="2143">
      <pivotArea dataOnly="0" labelOnly="1" grandCol="1" outline="0" fieldPosition="0"/>
    </format>
    <format dxfId="2142">
      <pivotArea field="2" type="button" dataOnly="0" labelOnly="1" outline="0" axis="axisRow" fieldPosition="1"/>
    </format>
    <format dxfId="2141">
      <pivotArea dataOnly="0" labelOnly="1" grandRow="1" outline="0" offset="IV256" fieldPosition="0"/>
    </format>
    <format dxfId="2140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1"/>
          </reference>
        </references>
      </pivotArea>
    </format>
    <format dxfId="2139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2"/>
          </reference>
        </references>
      </pivotArea>
    </format>
    <format dxfId="2138">
      <pivotArea type="origin" dataOnly="0" labelOnly="1" outline="0" offset="B2" fieldPosition="0"/>
    </format>
    <format dxfId="2137">
      <pivotArea field="2" type="button" dataOnly="0" labelOnly="1" outline="0" axis="axisRow" fieldPosition="1"/>
    </format>
    <format dxfId="2136">
      <pivotArea dataOnly="0" labelOnly="1" grandRow="1" outline="0" offset="IV256" fieldPosition="0"/>
    </format>
    <format dxfId="2135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1"/>
          </reference>
        </references>
      </pivotArea>
    </format>
    <format dxfId="2134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2"/>
          </reference>
        </references>
      </pivotArea>
    </format>
    <format dxfId="2133">
      <pivotArea dataOnly="0" labelOnly="1" grandRow="1" outline="0" fieldPosition="0"/>
    </format>
    <format dxfId="2132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1"/>
          </reference>
        </references>
      </pivotArea>
    </format>
    <format dxfId="2131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2"/>
          </reference>
        </references>
      </pivotArea>
    </format>
    <format dxfId="2130">
      <pivotArea dataOnly="0" labelOnly="1" grandRow="1" outline="0" fieldPosition="0"/>
    </format>
    <format dxfId="2129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1"/>
          </reference>
        </references>
      </pivotArea>
    </format>
    <format dxfId="2128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2"/>
          </reference>
        </references>
      </pivotArea>
    </format>
    <format dxfId="2127">
      <pivotArea outline="0" collapsedLevelsAreSubtotals="1" fieldPosition="0"/>
    </format>
    <format dxfId="2126">
      <pivotArea type="origin" dataOnly="0" labelOnly="1" outline="0" offset="A2:B2" fieldPosition="0"/>
    </format>
    <format dxfId="2125">
      <pivotArea field="5" type="button" dataOnly="0" labelOnly="1" outline="0" axis="axisRow" fieldPosition="0"/>
    </format>
    <format dxfId="2124">
      <pivotArea field="2" type="button" dataOnly="0" labelOnly="1" outline="0" axis="axisRow" fieldPosition="1"/>
    </format>
    <format dxfId="2123">
      <pivotArea dataOnly="0" labelOnly="1" outline="0" fieldPosition="0">
        <references count="1">
          <reference field="5" count="2">
            <x v="1"/>
            <x v="2"/>
          </reference>
        </references>
      </pivotArea>
    </format>
    <format dxfId="2122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1"/>
          </reference>
        </references>
      </pivotArea>
    </format>
    <format dxfId="2121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2"/>
          </reference>
        </references>
      </pivotArea>
    </format>
    <format dxfId="2120">
      <pivotArea dataOnly="0" labelOnly="1" grandCol="1" outline="0" fieldPosition="0"/>
    </format>
    <format dxfId="2119">
      <pivotArea outline="0" collapsedLevelsAreSubtotals="1" fieldPosition="0">
        <references count="2">
          <reference field="2" count="2" selected="0">
            <x v="0"/>
            <x v="1"/>
          </reference>
          <reference field="5" count="1" selected="0">
            <x v="1"/>
          </reference>
        </references>
      </pivotArea>
    </format>
    <format dxfId="2118">
      <pivotArea dataOnly="0" labelOnly="1" outline="0" fieldPosition="0">
        <references count="1">
          <reference field="5" count="1">
            <x v="1"/>
          </reference>
        </references>
      </pivotArea>
    </format>
    <format dxfId="2117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1"/>
          </reference>
        </references>
      </pivotArea>
    </format>
    <format dxfId="2116">
      <pivotArea outline="0" collapsedLevelsAreSubtotals="1" fieldPosition="0">
        <references count="1">
          <reference field="5" count="1" selected="0">
            <x v="2"/>
          </reference>
        </references>
      </pivotArea>
    </format>
    <format dxfId="2115">
      <pivotArea dataOnly="0" labelOnly="1" outline="0" fieldPosition="0">
        <references count="1">
          <reference field="5" count="1">
            <x v="2"/>
          </reference>
        </references>
      </pivotArea>
    </format>
    <format dxfId="2114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2"/>
          </reference>
        </references>
      </pivotArea>
    </format>
    <format dxfId="2113">
      <pivotArea outline="0" collapsedLevelsAreSubtotals="1" fieldPosition="0">
        <references count="1">
          <reference field="5" count="1" selected="0">
            <x v="2"/>
          </reference>
        </references>
      </pivotArea>
    </format>
    <format dxfId="2112">
      <pivotArea outline="0" collapsedLevelsAreSubtotals="1" fieldPosition="0">
        <references count="1">
          <reference field="5" count="1" selected="0">
            <x v="2"/>
          </reference>
        </references>
      </pivotArea>
    </format>
    <format dxfId="2111">
      <pivotArea outline="0" collapsedLevelsAreSubtotals="1" fieldPosition="0"/>
    </format>
    <format dxfId="2110">
      <pivotArea type="origin" dataOnly="0" labelOnly="1" outline="0" offset="A2:B2" fieldPosition="0"/>
    </format>
    <format dxfId="2109">
      <pivotArea field="5" type="button" dataOnly="0" labelOnly="1" outline="0" axis="axisRow" fieldPosition="0"/>
    </format>
    <format dxfId="2108">
      <pivotArea field="2" type="button" dataOnly="0" labelOnly="1" outline="0" axis="axisRow" fieldPosition="1"/>
    </format>
    <format dxfId="2107">
      <pivotArea dataOnly="0" labelOnly="1" outline="0" fieldPosition="0">
        <references count="1">
          <reference field="5" count="2">
            <x v="1"/>
            <x v="2"/>
          </reference>
        </references>
      </pivotArea>
    </format>
    <format dxfId="2106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1"/>
          </reference>
        </references>
      </pivotArea>
    </format>
    <format dxfId="2105">
      <pivotArea dataOnly="0" labelOnly="1" outline="0" fieldPosition="0">
        <references count="2">
          <reference field="2" count="2">
            <x v="0"/>
            <x v="1"/>
          </reference>
          <reference field="5" count="1" selected="0">
            <x v="2"/>
          </reference>
        </references>
      </pivotArea>
    </format>
    <format dxfId="2104">
      <pivotArea dataOnly="0" labelOnly="1" grandCol="1" outline="0" fieldPosition="0"/>
    </format>
    <format dxfId="2103">
      <pivotArea outline="0" collapsedLevelsAreSubtotals="1" fieldPosition="0"/>
    </format>
    <format dxfId="2102">
      <pivotArea type="origin" dataOnly="0" labelOnly="1" outline="0" offset="A2:B2" fieldPosition="0"/>
    </format>
    <format dxfId="2101">
      <pivotArea field="5" type="button" dataOnly="0" labelOnly="1" outline="0" axis="axisRow" fieldPosition="0"/>
    </format>
    <format dxfId="2100">
      <pivotArea field="2" type="button" dataOnly="0" labelOnly="1" outline="0" axis="axisRow" fieldPosition="1"/>
    </format>
    <format dxfId="2099">
      <pivotArea dataOnly="0" labelOnly="1" outline="0" fieldPosition="0">
        <references count="1">
          <reference field="5" count="1">
            <x v="2"/>
          </reference>
        </references>
      </pivotArea>
    </format>
    <format dxfId="2098">
      <pivotArea dataOnly="0" labelOnly="1" outline="0" fieldPosition="0">
        <references count="2">
          <reference field="2" count="1">
            <x v="1"/>
          </reference>
          <reference field="5" count="1" selected="0">
            <x v="2"/>
          </reference>
        </references>
      </pivotArea>
    </format>
    <format dxfId="2097">
      <pivotArea dataOnly="0" labelOnly="1" outline="0" fieldPosition="0">
        <references count="1">
          <reference field="3" count="1">
            <x v="0"/>
          </reference>
        </references>
      </pivotArea>
    </format>
    <format dxfId="2096">
      <pivotArea dataOnly="0" labelOnly="1" grandCol="1" outline="0" fieldPosition="0"/>
    </format>
    <format dxfId="1405">
      <pivotArea outline="0" collapsedLevelsAreSubtotals="1" fieldPosition="0">
        <references count="1">
          <reference field="3" count="5" selected="0">
            <x v="2"/>
            <x v="3"/>
            <x v="5"/>
            <x v="6"/>
            <x v="7"/>
          </reference>
        </references>
      </pivotArea>
    </format>
    <format dxfId="1404">
      <pivotArea field="5" type="button" dataOnly="0" labelOnly="1" outline="0" axis="axisRow" fieldPosition="0"/>
    </format>
    <format dxfId="1403">
      <pivotArea field="2" type="button" dataOnly="0" labelOnly="1" outline="0" axis="axisRow" fieldPosition="1"/>
    </format>
    <format dxfId="1402">
      <pivotArea dataOnly="0" labelOnly="1" outline="0" fieldPosition="0">
        <references count="1">
          <reference field="5" count="1">
            <x v="2"/>
          </reference>
        </references>
      </pivotArea>
    </format>
    <format dxfId="1401">
      <pivotArea dataOnly="0" labelOnly="1" outline="0" fieldPosition="0">
        <references count="2">
          <reference field="2" count="1">
            <x v="1"/>
          </reference>
          <reference field="5" count="1" selected="0">
            <x v="2"/>
          </reference>
        </references>
      </pivotArea>
    </format>
    <format dxfId="1400">
      <pivotArea dataOnly="0" labelOnly="1" outline="0" fieldPosition="0">
        <references count="1">
          <reference field="3" count="5">
            <x v="2"/>
            <x v="3"/>
            <x v="5"/>
            <x v="6"/>
            <x v="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I21"/>
  <sheetViews>
    <sheetView workbookViewId="0">
      <selection activeCell="C6" sqref="C6"/>
    </sheetView>
  </sheetViews>
  <sheetFormatPr baseColWidth="10" defaultRowHeight="14.4" x14ac:dyDescent="0.3"/>
  <cols>
    <col min="1" max="1" width="15.88671875" customWidth="1"/>
    <col min="2" max="2" width="24" bestFit="1" customWidth="1"/>
    <col min="3" max="7" width="15.88671875" bestFit="1" customWidth="1"/>
    <col min="8" max="8" width="15.88671875" customWidth="1"/>
    <col min="9" max="10" width="16.21875" customWidth="1"/>
    <col min="11" max="16" width="12.6640625" customWidth="1"/>
    <col min="17" max="17" width="11.88671875" customWidth="1"/>
    <col min="18" max="34" width="12.21875" customWidth="1"/>
    <col min="35" max="36" width="11.88671875" customWidth="1"/>
    <col min="37" max="37" width="6" customWidth="1"/>
    <col min="38" max="38" width="4.5546875" customWidth="1"/>
    <col min="39" max="39" width="8.6640625" customWidth="1"/>
    <col min="40" max="40" width="6" customWidth="1"/>
    <col min="41" max="41" width="4.5546875" customWidth="1"/>
    <col min="42" max="42" width="8.6640625" customWidth="1"/>
    <col min="43" max="43" width="6" customWidth="1"/>
    <col min="44" max="44" width="4.5546875" customWidth="1"/>
    <col min="45" max="45" width="8.6640625" customWidth="1"/>
    <col min="46" max="46" width="6" customWidth="1"/>
    <col min="47" max="47" width="4.5546875" customWidth="1"/>
    <col min="48" max="48" width="8.6640625" customWidth="1"/>
    <col min="49" max="49" width="6" customWidth="1"/>
    <col min="50" max="50" width="4.5546875" customWidth="1"/>
    <col min="51" max="51" width="8.6640625" customWidth="1"/>
    <col min="52" max="52" width="7.88671875" customWidth="1"/>
    <col min="53" max="53" width="10.5546875" customWidth="1"/>
    <col min="54" max="54" width="11.88671875" customWidth="1"/>
    <col min="55" max="55" width="9.21875" customWidth="1"/>
    <col min="56" max="56" width="8.6640625" customWidth="1"/>
    <col min="57" max="57" width="6.5546875" customWidth="1"/>
    <col min="58" max="58" width="9.21875" customWidth="1"/>
    <col min="59" max="59" width="6.5546875" customWidth="1"/>
    <col min="60" max="61" width="8.88671875" customWidth="1"/>
    <col min="62" max="62" width="9.21875" customWidth="1"/>
    <col min="63" max="63" width="8.6640625" customWidth="1"/>
    <col min="64" max="64" width="6.5546875" customWidth="1"/>
    <col min="65" max="65" width="9.21875" customWidth="1"/>
    <col min="66" max="66" width="6.5546875" customWidth="1"/>
    <col min="67" max="68" width="8.88671875" customWidth="1"/>
    <col min="69" max="69" width="9.21875" customWidth="1"/>
    <col min="70" max="70" width="8.6640625" customWidth="1"/>
    <col min="71" max="71" width="6.5546875" customWidth="1"/>
    <col min="72" max="72" width="9.21875" customWidth="1"/>
    <col min="73" max="73" width="6.5546875" customWidth="1"/>
    <col min="74" max="75" width="8.88671875" customWidth="1"/>
    <col min="76" max="76" width="9.21875" customWidth="1"/>
    <col min="77" max="77" width="8.6640625" customWidth="1"/>
    <col min="78" max="78" width="6.5546875" customWidth="1"/>
    <col min="79" max="79" width="9.21875" customWidth="1"/>
    <col min="80" max="80" width="6.5546875" customWidth="1"/>
    <col min="81" max="82" width="8.88671875" customWidth="1"/>
    <col min="83" max="83" width="9.21875" customWidth="1"/>
    <col min="84" max="84" width="8.6640625" customWidth="1"/>
    <col min="85" max="85" width="6.5546875" customWidth="1"/>
    <col min="86" max="86" width="9.21875" customWidth="1"/>
    <col min="87" max="87" width="6.5546875" customWidth="1"/>
    <col min="88" max="89" width="8.88671875" customWidth="1"/>
    <col min="90" max="90" width="9.21875" customWidth="1"/>
    <col min="91" max="91" width="8.6640625" customWidth="1"/>
    <col min="92" max="92" width="6.5546875" customWidth="1"/>
    <col min="93" max="93" width="9.21875" customWidth="1"/>
    <col min="94" max="94" width="6.5546875" customWidth="1"/>
    <col min="95" max="96" width="8.88671875" customWidth="1"/>
    <col min="97" max="97" width="9.21875" customWidth="1"/>
    <col min="98" max="98" width="8.6640625" customWidth="1"/>
    <col min="99" max="99" width="6.5546875" customWidth="1"/>
    <col min="100" max="100" width="9.21875" customWidth="1"/>
    <col min="101" max="101" width="6.5546875" customWidth="1"/>
    <col min="102" max="103" width="8.88671875" customWidth="1"/>
    <col min="104" max="104" width="9.21875" customWidth="1"/>
    <col min="105" max="105" width="8.6640625" customWidth="1"/>
    <col min="106" max="106" width="6.5546875" customWidth="1"/>
    <col min="107" max="107" width="9.21875" customWidth="1"/>
    <col min="108" max="108" width="6.5546875" customWidth="1"/>
    <col min="109" max="110" width="8.88671875" customWidth="1"/>
    <col min="111" max="111" width="9.21875" customWidth="1"/>
    <col min="112" max="112" width="8.6640625" customWidth="1"/>
    <col min="113" max="113" width="6.5546875" customWidth="1"/>
    <col min="114" max="114" width="9.21875" customWidth="1"/>
    <col min="115" max="115" width="6.5546875" customWidth="1"/>
    <col min="116" max="117" width="8.88671875" customWidth="1"/>
    <col min="118" max="118" width="9.21875" customWidth="1"/>
    <col min="119" max="119" width="8.6640625" customWidth="1"/>
    <col min="120" max="120" width="7.88671875" customWidth="1"/>
    <col min="121" max="122" width="10.5546875" customWidth="1"/>
    <col min="123" max="123" width="11.88671875" bestFit="1" customWidth="1"/>
  </cols>
  <sheetData>
    <row r="1" spans="1:9" x14ac:dyDescent="0.3">
      <c r="A1" s="57" t="s">
        <v>33</v>
      </c>
      <c r="B1" t="s">
        <v>0</v>
      </c>
    </row>
    <row r="3" spans="1:9" hidden="1" x14ac:dyDescent="0.3">
      <c r="A3" s="57" t="s">
        <v>40</v>
      </c>
      <c r="C3" s="57" t="s">
        <v>7</v>
      </c>
    </row>
    <row r="4" spans="1:9" ht="15" thickBot="1" x14ac:dyDescent="0.35">
      <c r="A4" s="60" t="s">
        <v>37</v>
      </c>
      <c r="B4" s="60" t="s">
        <v>35</v>
      </c>
      <c r="C4" s="136">
        <v>0</v>
      </c>
      <c r="D4" s="136" t="s">
        <v>504</v>
      </c>
      <c r="E4" s="136" t="s">
        <v>505</v>
      </c>
      <c r="F4" t="s">
        <v>506</v>
      </c>
      <c r="G4" t="s">
        <v>514</v>
      </c>
      <c r="H4" t="s">
        <v>536</v>
      </c>
      <c r="I4" s="60" t="s">
        <v>488</v>
      </c>
    </row>
    <row r="5" spans="1:9" ht="15" thickBot="1" x14ac:dyDescent="0.35">
      <c r="A5" s="105" t="s">
        <v>18</v>
      </c>
      <c r="B5" s="62" t="s">
        <v>10</v>
      </c>
      <c r="C5" s="63"/>
      <c r="D5" s="63"/>
      <c r="E5" s="63"/>
      <c r="F5" s="63">
        <v>5</v>
      </c>
      <c r="G5" s="63">
        <v>5</v>
      </c>
      <c r="H5" s="63">
        <v>1</v>
      </c>
      <c r="I5" s="63">
        <v>11</v>
      </c>
    </row>
    <row r="6" spans="1:9" x14ac:dyDescent="0.3">
      <c r="A6" s="60" t="s">
        <v>17</v>
      </c>
      <c r="B6" s="60" t="s">
        <v>10</v>
      </c>
      <c r="C6" s="61">
        <v>1</v>
      </c>
      <c r="D6" s="61">
        <v>5</v>
      </c>
      <c r="E6" s="61">
        <v>5</v>
      </c>
      <c r="F6" s="61"/>
      <c r="G6" s="61"/>
      <c r="H6" s="61">
        <v>1</v>
      </c>
      <c r="I6" s="61">
        <v>12</v>
      </c>
    </row>
    <row r="10" spans="1:9" x14ac:dyDescent="0.3">
      <c r="A10" s="59"/>
      <c r="B10" s="59"/>
      <c r="C10" s="59"/>
      <c r="D10" s="59"/>
      <c r="E10" s="59"/>
      <c r="F10" s="59"/>
      <c r="G10" s="59"/>
      <c r="H10" s="59"/>
    </row>
    <row r="13" spans="1:9" x14ac:dyDescent="0.3">
      <c r="A13" s="135" t="s">
        <v>37</v>
      </c>
      <c r="B13" s="134" t="s">
        <v>17</v>
      </c>
      <c r="C13" s="134"/>
      <c r="D13" s="134"/>
    </row>
    <row r="14" spans="1:9" x14ac:dyDescent="0.3">
      <c r="A14" s="135" t="s">
        <v>34</v>
      </c>
      <c r="B14" s="134" t="s">
        <v>538</v>
      </c>
      <c r="C14" s="134"/>
      <c r="D14" s="134"/>
    </row>
    <row r="15" spans="1:9" x14ac:dyDescent="0.3">
      <c r="A15" s="134"/>
      <c r="B15" s="134"/>
      <c r="C15" s="134"/>
      <c r="D15" s="134"/>
    </row>
    <row r="16" spans="1:9" x14ac:dyDescent="0.3">
      <c r="A16" s="135" t="s">
        <v>40</v>
      </c>
      <c r="B16" s="135" t="s">
        <v>489</v>
      </c>
    </row>
    <row r="17" spans="1:2" x14ac:dyDescent="0.3">
      <c r="A17" s="137" t="s">
        <v>497</v>
      </c>
      <c r="B17" s="134" t="s">
        <v>21</v>
      </c>
    </row>
    <row r="18" spans="1:2" x14ac:dyDescent="0.3">
      <c r="A18" s="134" t="s">
        <v>22</v>
      </c>
      <c r="B18" s="138">
        <v>2</v>
      </c>
    </row>
    <row r="19" spans="1:2" x14ac:dyDescent="0.3">
      <c r="A19" s="134" t="s">
        <v>23</v>
      </c>
      <c r="B19" s="138">
        <v>16</v>
      </c>
    </row>
    <row r="20" spans="1:2" x14ac:dyDescent="0.3">
      <c r="A20" s="134" t="s">
        <v>527</v>
      </c>
      <c r="B20" s="138">
        <v>7</v>
      </c>
    </row>
    <row r="21" spans="1:2" x14ac:dyDescent="0.3">
      <c r="A21" s="134" t="s">
        <v>534</v>
      </c>
      <c r="B21" s="138">
        <v>2</v>
      </c>
    </row>
  </sheetData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H2245"/>
  <sheetViews>
    <sheetView topLeftCell="A37" workbookViewId="0">
      <selection activeCell="K2" sqref="K2"/>
    </sheetView>
  </sheetViews>
  <sheetFormatPr baseColWidth="10" defaultRowHeight="14.4" x14ac:dyDescent="0.3"/>
  <cols>
    <col min="1" max="1" width="11.88671875" customWidth="1"/>
    <col min="2" max="2" width="16.6640625" bestFit="1" customWidth="1"/>
    <col min="3" max="3" width="4.44140625" bestFit="1" customWidth="1"/>
    <col min="4" max="4" width="13.88671875" bestFit="1" customWidth="1"/>
    <col min="5" max="5" width="9.109375" bestFit="1" customWidth="1"/>
    <col min="6" max="6" width="8.88671875" bestFit="1" customWidth="1"/>
    <col min="7" max="7" width="15.88671875" bestFit="1" customWidth="1"/>
    <col min="8" max="8" width="11.109375" bestFit="1" customWidth="1"/>
  </cols>
  <sheetData>
    <row r="1" spans="1:8" ht="27" x14ac:dyDescent="0.3">
      <c r="A1" s="18" t="s">
        <v>33</v>
      </c>
      <c r="B1" s="18" t="s">
        <v>34</v>
      </c>
      <c r="C1" s="18" t="s">
        <v>35</v>
      </c>
      <c r="D1" s="18" t="s">
        <v>7</v>
      </c>
      <c r="E1" s="18" t="s">
        <v>36</v>
      </c>
      <c r="F1" s="18" t="s">
        <v>37</v>
      </c>
      <c r="G1" s="18" t="s">
        <v>38</v>
      </c>
      <c r="H1" s="18" t="s">
        <v>39</v>
      </c>
    </row>
    <row r="2" spans="1:8" x14ac:dyDescent="0.3">
      <c r="A2" t="str">
        <f>INDEX('S36'!A1:L47,1,1)</f>
        <v>S36</v>
      </c>
      <c r="B2" s="58">
        <f>INDEX('S36'!A1:L47,3,3)</f>
        <v>42981</v>
      </c>
      <c r="C2" t="str">
        <f>INDEX('S36'!A1:N47,4,3)</f>
        <v>Jour</v>
      </c>
      <c r="D2" t="str">
        <f>INDEX('S36'!A1:N47,5,1)</f>
        <v>Kevin Morillon</v>
      </c>
      <c r="E2">
        <f>INDEX('S36'!A1:N47,5,2)</f>
        <v>0</v>
      </c>
      <c r="F2">
        <f>INDEX('S36'!A1:N47,5,3)</f>
        <v>0</v>
      </c>
      <c r="G2">
        <f>INDEX('S36'!A1:N47,6,3)</f>
        <v>0</v>
      </c>
      <c r="H2">
        <f>INDEX('S36'!A1:N47,7,3)</f>
        <v>0</v>
      </c>
    </row>
    <row r="3" spans="1:8" x14ac:dyDescent="0.3">
      <c r="A3" t="str">
        <f>INDEX('S36'!A1:M47,1,1)</f>
        <v>S36</v>
      </c>
      <c r="B3" s="58">
        <f>INDEX('S36'!A1:M47,3,3)</f>
        <v>42981</v>
      </c>
      <c r="C3" t="str">
        <f>INDEX('S36'!A1:N47,4,4)</f>
        <v>Nuit</v>
      </c>
      <c r="D3" t="str">
        <f>INDEX('S36'!A1:N47,5,1)</f>
        <v>Kevin Morillon</v>
      </c>
      <c r="E3">
        <f>INDEX('S36'!A1:N47,5,2)</f>
        <v>0</v>
      </c>
      <c r="F3" t="str">
        <f>INDEX('S36'!A1:N47,5,4)</f>
        <v>07 586 04</v>
      </c>
      <c r="G3" t="str">
        <f>INDEX('S36'!A1:N47,6,4)</f>
        <v>Pont de Sevres</v>
      </c>
      <c r="H3" t="str">
        <f>INDEX('S36'!A1:N47,7,4)</f>
        <v>Cameras</v>
      </c>
    </row>
    <row r="4" spans="1:8" x14ac:dyDescent="0.3">
      <c r="A4" t="str">
        <f>INDEX('S36'!A1:M47,1,1)</f>
        <v>S36</v>
      </c>
      <c r="B4" s="58">
        <f>INDEX('S36'!A1:M47,3,5)</f>
        <v>42982</v>
      </c>
      <c r="C4" t="str">
        <f>INDEX('S36'!A1:N47,4,5)</f>
        <v>Jour</v>
      </c>
      <c r="D4" t="str">
        <f>INDEX('S36'!A1:N47,5,1)</f>
        <v>Kevin Morillon</v>
      </c>
      <c r="E4">
        <f>INDEX('S36'!A1:N47,5,2)</f>
        <v>0</v>
      </c>
      <c r="F4">
        <f>INDEX('S36'!A1:N47,5,5)</f>
        <v>0</v>
      </c>
      <c r="G4">
        <f>INDEX('S36'!A1:N47,6,5)</f>
        <v>0</v>
      </c>
      <c r="H4">
        <f>INDEX('S36'!A1:N47,7,5)</f>
        <v>0</v>
      </c>
    </row>
    <row r="5" spans="1:8" x14ac:dyDescent="0.3">
      <c r="A5" t="str">
        <f>INDEX('S36'!A1:M47,1,1)</f>
        <v>S36</v>
      </c>
      <c r="B5" s="58">
        <f>INDEX('S36'!A1:M47,3,5)</f>
        <v>42982</v>
      </c>
      <c r="C5" t="str">
        <f>INDEX('S36'!A1:N47,4,6)</f>
        <v>Nuit</v>
      </c>
      <c r="D5" t="str">
        <f>INDEX('S36'!A1:N47,5,1)</f>
        <v>Kevin Morillon</v>
      </c>
      <c r="E5">
        <f>INDEX('S36'!A1:N47,5,2)</f>
        <v>0</v>
      </c>
      <c r="F5" t="str">
        <f>INDEX('S36'!A1:N47,5,6)</f>
        <v>07 586 04</v>
      </c>
      <c r="G5" t="str">
        <f>INDEX('S36'!A1:N47,6,6)</f>
        <v>Pont de Sevres</v>
      </c>
      <c r="H5" t="str">
        <f>INDEX('S36'!A1:N47,7,6)</f>
        <v>Cameras</v>
      </c>
    </row>
    <row r="6" spans="1:8" x14ac:dyDescent="0.3">
      <c r="A6" t="str">
        <f>INDEX('S36'!A1:M47,1,1)</f>
        <v>S36</v>
      </c>
      <c r="B6" s="58">
        <f>INDEX('S36'!A1:M47,3,7)</f>
        <v>42983</v>
      </c>
      <c r="C6" t="str">
        <f>INDEX('S36'!A1:N47,4,7)</f>
        <v>Jour</v>
      </c>
      <c r="D6" t="str">
        <f>INDEX('S36'!A1:N47,5,1)</f>
        <v>Kevin Morillon</v>
      </c>
      <c r="E6">
        <f>INDEX('S36'!A1:N47,5,2)</f>
        <v>0</v>
      </c>
      <c r="F6">
        <f>INDEX('S36'!A1:N47,5,7)</f>
        <v>0</v>
      </c>
      <c r="G6">
        <f>INDEX('S36'!A1:N47,6,7)</f>
        <v>0</v>
      </c>
      <c r="H6">
        <f>INDEX('S36'!A1:N47,7,7)</f>
        <v>0</v>
      </c>
    </row>
    <row r="7" spans="1:8" x14ac:dyDescent="0.3">
      <c r="A7" t="str">
        <f>INDEX('S36'!A1:M47,1,1)</f>
        <v>S36</v>
      </c>
      <c r="B7" s="58">
        <f>INDEX('S36'!A1:M47,3,7)</f>
        <v>42983</v>
      </c>
      <c r="C7" t="str">
        <f>INDEX('S36'!A1:N47,4,8)</f>
        <v>Nuit</v>
      </c>
      <c r="D7" t="str">
        <f>INDEX('S36'!A1:N47,5,1)</f>
        <v>Kevin Morillon</v>
      </c>
      <c r="E7">
        <f>INDEX('S36'!A1:N47,5,2)</f>
        <v>0</v>
      </c>
      <c r="F7" t="str">
        <f>INDEX('S36'!A1:N47,5,8)</f>
        <v>07 586 04</v>
      </c>
      <c r="G7" t="str">
        <f>INDEX('S36'!A1:N47,6,8)</f>
        <v>Porte de Saint Cloud</v>
      </c>
      <c r="H7" t="str">
        <f>INDEX('S36'!A1:N47,7,8)</f>
        <v>Cameras</v>
      </c>
    </row>
    <row r="8" spans="1:8" x14ac:dyDescent="0.3">
      <c r="A8" t="str">
        <f>INDEX('S36'!A1:M47,1,1)</f>
        <v>S36</v>
      </c>
      <c r="B8" s="58">
        <f>INDEX('S36'!A1:M47,3,9)</f>
        <v>42984</v>
      </c>
      <c r="C8" t="str">
        <f>INDEX('S36'!A1:N47,4,9)</f>
        <v>Jour</v>
      </c>
      <c r="D8" t="str">
        <f>INDEX('S36'!A1:N47,5,1)</f>
        <v>Kevin Morillon</v>
      </c>
      <c r="E8">
        <f>INDEX('S36'!A1:N47,5,2)</f>
        <v>0</v>
      </c>
      <c r="F8">
        <f>INDEX('S36'!A1:N47,5,9)</f>
        <v>0</v>
      </c>
      <c r="G8">
        <f>INDEX('S36'!A1:N47,6,9)</f>
        <v>0</v>
      </c>
      <c r="H8">
        <f>INDEX('S36'!A1:N47,7,9)</f>
        <v>0</v>
      </c>
    </row>
    <row r="9" spans="1:8" x14ac:dyDescent="0.3">
      <c r="A9" t="str">
        <f>INDEX('S36'!A1:M47,1,1)</f>
        <v>S36</v>
      </c>
      <c r="B9" s="58">
        <f>INDEX('S36'!A1:M47,3,9)</f>
        <v>42984</v>
      </c>
      <c r="C9" t="str">
        <f>INDEX('S36'!A1:N47,4,10)</f>
        <v>Nuit</v>
      </c>
      <c r="D9" t="str">
        <f>INDEX('S36'!A1:N47,5,1)</f>
        <v>Kevin Morillon</v>
      </c>
      <c r="E9">
        <f>INDEX('S36'!A1:N47,5,2)</f>
        <v>0</v>
      </c>
      <c r="F9" t="str">
        <f>INDEX('S36'!A1:N47,5,10)</f>
        <v>07 586 04</v>
      </c>
      <c r="G9" t="str">
        <f>INDEX('S36'!A1:N47,6,10)</f>
        <v>Porte de Saint Cloud</v>
      </c>
      <c r="H9" t="str">
        <f>INDEX('S36'!A1:N47,7,10)</f>
        <v>Cameras</v>
      </c>
    </row>
    <row r="10" spans="1:8" x14ac:dyDescent="0.3">
      <c r="A10" t="str">
        <f>INDEX('S36'!A1:M47,1,1)</f>
        <v>S36</v>
      </c>
      <c r="B10" s="58">
        <f>INDEX('S36'!A1:M47,3,11)</f>
        <v>42985</v>
      </c>
      <c r="C10" t="str">
        <f>INDEX('S36'!A1:N47,4,11)</f>
        <v>Jour</v>
      </c>
      <c r="D10" t="str">
        <f>INDEX('S36'!A1:N47,5,1)</f>
        <v>Kevin Morillon</v>
      </c>
      <c r="E10">
        <f>INDEX('S36'!A1:N47,5,2)</f>
        <v>0</v>
      </c>
      <c r="F10">
        <f>INDEX('S36'!A1:N47,5,11)</f>
        <v>0</v>
      </c>
      <c r="G10">
        <f>INDEX('S36'!A1:N47,6,11)</f>
        <v>0</v>
      </c>
      <c r="H10">
        <f>INDEX('S36'!A1:N47,7,11)</f>
        <v>0</v>
      </c>
    </row>
    <row r="11" spans="1:8" x14ac:dyDescent="0.3">
      <c r="A11" t="str">
        <f>INDEX('S36'!A1:M47,1,1)</f>
        <v>S36</v>
      </c>
      <c r="B11" s="58">
        <f>INDEX('S36'!A1:M47,3,11)</f>
        <v>42985</v>
      </c>
      <c r="C11" t="str">
        <f>INDEX('S36'!A1:N47,4,12)</f>
        <v>Nuit</v>
      </c>
      <c r="D11" t="str">
        <f>INDEX('S36'!A1:N47,5,1)</f>
        <v>Kevin Morillon</v>
      </c>
      <c r="E11">
        <f>INDEX('S36'!A1:N47,5,2)</f>
        <v>0</v>
      </c>
      <c r="F11" t="str">
        <f>INDEX('S36'!A1:N47,5,12)</f>
        <v>07 586 04</v>
      </c>
      <c r="G11" t="str">
        <f>INDEX('S36'!A1:N47,6,12)</f>
        <v>Pont de Sevres</v>
      </c>
      <c r="H11" t="str">
        <f>INDEX('S36'!A1:N47,7,12)</f>
        <v>Cameras</v>
      </c>
    </row>
    <row r="12" spans="1:8" x14ac:dyDescent="0.3">
      <c r="A12" t="str">
        <f>INDEX('S36'!A1:M47,1,1)</f>
        <v>S36</v>
      </c>
      <c r="B12" s="58">
        <f>INDEX('S36'!A1:M47,3,13)</f>
        <v>42986</v>
      </c>
      <c r="C12" t="str">
        <f>INDEX('S36'!A1:N47,4,13)</f>
        <v>Jour</v>
      </c>
      <c r="D12" t="str">
        <f>INDEX('S36'!A1:N47,5,1)</f>
        <v>Kevin Morillon</v>
      </c>
      <c r="E12">
        <f>INDEX('S36'!A1:N47,5,2)</f>
        <v>0</v>
      </c>
      <c r="F12">
        <f>INDEX('S36'!A1:N47,5,13)</f>
        <v>0</v>
      </c>
      <c r="G12">
        <f>INDEX('S36'!A1:N47,6,13)</f>
        <v>0</v>
      </c>
      <c r="H12">
        <f>INDEX('S36'!A1:N47,7,13)</f>
        <v>0</v>
      </c>
    </row>
    <row r="13" spans="1:8" x14ac:dyDescent="0.3">
      <c r="A13" t="str">
        <f>INDEX('S36'!A1:M47,1,1)</f>
        <v>S36</v>
      </c>
      <c r="B13" s="58">
        <f>INDEX('S36'!A1:M47,3,13)</f>
        <v>42986</v>
      </c>
      <c r="C13" t="str">
        <f>INDEX('S36'!A1:N47,4,14)</f>
        <v>Nuit</v>
      </c>
      <c r="D13" t="str">
        <f>INDEX('S36'!A1:N47,5,1)</f>
        <v>Kevin Morillon</v>
      </c>
      <c r="E13">
        <f>INDEX('S36'!A1:N47,5,2)</f>
        <v>0</v>
      </c>
      <c r="F13">
        <f>INDEX('S36'!A1:N47,5,14)</f>
        <v>0</v>
      </c>
      <c r="G13">
        <f>INDEX('S36'!A1:N47,6,14)</f>
        <v>0</v>
      </c>
      <c r="H13">
        <f>INDEX('S36'!A1:N47,7,14)</f>
        <v>0</v>
      </c>
    </row>
    <row r="14" spans="1:8" x14ac:dyDescent="0.3">
      <c r="A14" t="str">
        <f>INDEX('S36'!A1:M47,1,1)</f>
        <v>S36</v>
      </c>
      <c r="B14" s="58">
        <f>INDEX('S36'!A1:L47,3,3)</f>
        <v>42981</v>
      </c>
      <c r="C14" t="str">
        <f>INDEX('S36'!A1:N47,4,3)</f>
        <v>Jour</v>
      </c>
      <c r="D14" t="str">
        <f>INDEX('S36'!A1:N47,8,1)</f>
        <v>Victor DIONISIO</v>
      </c>
      <c r="E14">
        <f>INDEX('S36'!A1:N47,8,2)</f>
        <v>0</v>
      </c>
      <c r="F14">
        <f>INDEX('S36'!A1:N47,8,3)</f>
        <v>0</v>
      </c>
      <c r="G14">
        <f>INDEX('S36'!A1:N47,9,3)</f>
        <v>0</v>
      </c>
      <c r="H14">
        <f>INDEX('S36'!A1:N47,10,3)</f>
        <v>0</v>
      </c>
    </row>
    <row r="15" spans="1:8" x14ac:dyDescent="0.3">
      <c r="A15" t="str">
        <f>INDEX('S36'!A1:M47,1,1)</f>
        <v>S36</v>
      </c>
      <c r="B15" s="58">
        <f>INDEX('S36'!A1:M47,3,3)</f>
        <v>42981</v>
      </c>
      <c r="C15" t="str">
        <f>INDEX('S36'!A1:N47,4,4)</f>
        <v>Nuit</v>
      </c>
      <c r="D15" t="str">
        <f>INDEX('S36'!A1:N47,8,1)</f>
        <v>Victor DIONISIO</v>
      </c>
      <c r="E15">
        <f>INDEX('S36'!A1:N47,8,2)</f>
        <v>0</v>
      </c>
      <c r="F15" t="str">
        <f>INDEX('S36'!A1:N47,8,4)</f>
        <v>07 586 04</v>
      </c>
      <c r="G15" t="str">
        <f>INDEX('S36'!A1:N47,9,4)</f>
        <v>Billancour</v>
      </c>
      <c r="H15" t="str">
        <f>INDEX('S36'!A1:N47,10,4)</f>
        <v>Suspente</v>
      </c>
    </row>
    <row r="16" spans="1:8" x14ac:dyDescent="0.3">
      <c r="A16" t="str">
        <f>INDEX('S36'!A1:M47,1,1)</f>
        <v>S36</v>
      </c>
      <c r="B16" s="58">
        <f>INDEX('S36'!A1:M47,3,5)</f>
        <v>42982</v>
      </c>
      <c r="C16" t="str">
        <f>INDEX('S36'!A1:N47,4,5)</f>
        <v>Jour</v>
      </c>
      <c r="D16" t="str">
        <f>INDEX('S36'!A1:N47,8,1)</f>
        <v>Victor DIONISIO</v>
      </c>
      <c r="E16">
        <f>INDEX('S36'!A1:N47,8,2)</f>
        <v>0</v>
      </c>
      <c r="F16">
        <f>INDEX('S36'!A1:N47,8,5)</f>
        <v>0</v>
      </c>
      <c r="G16">
        <f>INDEX('S36'!A1:N47,9,5)</f>
        <v>0</v>
      </c>
      <c r="H16">
        <f>INDEX('S36'!A1:N47,10,5)</f>
        <v>0</v>
      </c>
    </row>
    <row r="17" spans="1:8" x14ac:dyDescent="0.3">
      <c r="A17" t="str">
        <f>INDEX('S36'!A1:M47,1,1)</f>
        <v>S36</v>
      </c>
      <c r="B17" s="58">
        <f>INDEX('S36'!A1:M47,3,5)</f>
        <v>42982</v>
      </c>
      <c r="C17" t="str">
        <f>INDEX('S36'!A1:N47,4,6)</f>
        <v>Nuit</v>
      </c>
      <c r="D17" t="str">
        <f>INDEX('S36'!A1:N47,8,1)</f>
        <v>Victor DIONISIO</v>
      </c>
      <c r="E17">
        <f>INDEX('S36'!A1:N47,8,2)</f>
        <v>0</v>
      </c>
      <c r="F17" t="str">
        <f>INDEX('S36'!A1:N47,8,6)</f>
        <v>07 586 04</v>
      </c>
      <c r="G17" t="str">
        <f>INDEX('S36'!A1:N47,9,6)</f>
        <v>Grand Boulevard</v>
      </c>
      <c r="H17" t="str">
        <f>INDEX('S36'!A1:N47,10,6)</f>
        <v>Suspente</v>
      </c>
    </row>
    <row r="18" spans="1:8" x14ac:dyDescent="0.3">
      <c r="A18" t="str">
        <f>INDEX('S36'!A1:M47,1,1)</f>
        <v>S36</v>
      </c>
      <c r="B18" s="58">
        <f>INDEX('S36'!A1:M47,3,7)</f>
        <v>42983</v>
      </c>
      <c r="C18" t="str">
        <f>INDEX('S36'!A1:N47,4,7)</f>
        <v>Jour</v>
      </c>
      <c r="D18" t="str">
        <f>INDEX('S36'!A1:N47,8,1)</f>
        <v>Victor DIONISIO</v>
      </c>
      <c r="E18">
        <f>INDEX('S36'!A1:N47,8,2)</f>
        <v>0</v>
      </c>
      <c r="F18">
        <f>INDEX('S36'!A1:N47,8,7)</f>
        <v>0</v>
      </c>
      <c r="G18">
        <f>INDEX('S36'!A1:N47,9,7)</f>
        <v>0</v>
      </c>
      <c r="H18">
        <f>INDEX('S36'!A1:N47,10,7)</f>
        <v>0</v>
      </c>
    </row>
    <row r="19" spans="1:8" x14ac:dyDescent="0.3">
      <c r="A19" t="str">
        <f>INDEX('S36'!A1:M47,1,1)</f>
        <v>S36</v>
      </c>
      <c r="B19" s="58">
        <f>INDEX('S36'!A1:M47,3,7)</f>
        <v>42983</v>
      </c>
      <c r="C19" t="str">
        <f>INDEX('S36'!A1:N47,4,8)</f>
        <v>Nuit</v>
      </c>
      <c r="D19" t="str">
        <f>INDEX('S36'!A1:N47,8,1)</f>
        <v>Victor DIONISIO</v>
      </c>
      <c r="E19">
        <f>INDEX('S36'!A1:N47,8,2)</f>
        <v>0</v>
      </c>
      <c r="F19" t="str">
        <f>INDEX('S36'!A1:N47,8,8)</f>
        <v>07 586 04</v>
      </c>
      <c r="G19" t="str">
        <f>INDEX('S36'!A1:N47,9,8)</f>
        <v>Pont de Sevres</v>
      </c>
      <c r="H19" t="str">
        <f>INDEX('S36'!A1:N47,10,8)</f>
        <v>Suspente</v>
      </c>
    </row>
    <row r="20" spans="1:8" x14ac:dyDescent="0.3">
      <c r="A20" t="str">
        <f>INDEX('S36'!A1:M47,1,1)</f>
        <v>S36</v>
      </c>
      <c r="B20" s="58">
        <f>INDEX('S36'!A1:M47,3,9)</f>
        <v>42984</v>
      </c>
      <c r="C20" t="str">
        <f>INDEX('S36'!A1:N47,4,9)</f>
        <v>Jour</v>
      </c>
      <c r="D20" t="str">
        <f>INDEX('S36'!A1:N47,8,1)</f>
        <v>Victor DIONISIO</v>
      </c>
      <c r="E20">
        <f>INDEX('S36'!A1:N47,8,2)</f>
        <v>0</v>
      </c>
      <c r="F20">
        <f>INDEX('S36'!A1:N47,8,9)</f>
        <v>0</v>
      </c>
      <c r="G20">
        <f>INDEX('S36'!A1:N47,9,9)</f>
        <v>0</v>
      </c>
      <c r="H20">
        <f>INDEX('S36'!A1:N47,10,9)</f>
        <v>0</v>
      </c>
    </row>
    <row r="21" spans="1:8" x14ac:dyDescent="0.3">
      <c r="A21" t="str">
        <f>INDEX('S36'!A1:M47,1,1)</f>
        <v>S36</v>
      </c>
      <c r="B21" s="58">
        <f>INDEX('S36'!A1:M47,3,9)</f>
        <v>42984</v>
      </c>
      <c r="C21" t="str">
        <f>INDEX('S36'!A1:N47,4,10)</f>
        <v>Nuit</v>
      </c>
      <c r="D21" t="str">
        <f>INDEX('S36'!A1:N47,8,1)</f>
        <v>Victor DIONISIO</v>
      </c>
      <c r="E21">
        <f>INDEX('S36'!A1:N47,8,2)</f>
        <v>0</v>
      </c>
      <c r="F21" t="str">
        <f>INDEX('S36'!A1:N47,8,10)</f>
        <v>07 586 04</v>
      </c>
      <c r="G21" t="str">
        <f>INDEX('S36'!A1:N47,9,10)</f>
        <v>Pont de Sevres</v>
      </c>
      <c r="H21" t="str">
        <f>INDEX('S36'!A1:N47,10,10)</f>
        <v>Suspente</v>
      </c>
    </row>
    <row r="22" spans="1:8" x14ac:dyDescent="0.3">
      <c r="A22" t="str">
        <f>INDEX('S36'!A1:M47,1,1)</f>
        <v>S36</v>
      </c>
      <c r="B22" s="58">
        <f>INDEX('S36'!A1:M47,3,11)</f>
        <v>42985</v>
      </c>
      <c r="C22" t="str">
        <f>INDEX('S36'!A1:N47,4,11)</f>
        <v>Jour</v>
      </c>
      <c r="D22" t="str">
        <f>INDEX('S36'!A1:N47,8,1)</f>
        <v>Victor DIONISIO</v>
      </c>
      <c r="E22">
        <f>INDEX('S36'!A1:N47,8,2)</f>
        <v>0</v>
      </c>
      <c r="F22">
        <f>INDEX('S36'!A1:N47,8,11)</f>
        <v>0</v>
      </c>
      <c r="G22">
        <f>INDEX('S36'!A1:N47,9,11)</f>
        <v>0</v>
      </c>
      <c r="H22">
        <f>INDEX('S36'!A1:N47,10,11)</f>
        <v>0</v>
      </c>
    </row>
    <row r="23" spans="1:8" x14ac:dyDescent="0.3">
      <c r="A23" t="str">
        <f>INDEX('S36'!A1:M47,1,1)</f>
        <v>S36</v>
      </c>
      <c r="B23" s="58">
        <f>INDEX('S36'!A1:M47,3,11)</f>
        <v>42985</v>
      </c>
      <c r="C23" t="str">
        <f>INDEX('S36'!A1:N47,4,12)</f>
        <v>Nuit</v>
      </c>
      <c r="D23" t="str">
        <f>INDEX('S36'!A1:N47,8,1)</f>
        <v>Victor DIONISIO</v>
      </c>
      <c r="E23">
        <f>INDEX('S36'!A1:N47,8,2)</f>
        <v>0</v>
      </c>
      <c r="F23" t="str">
        <f>INDEX('S36'!A1:N47,8,12)</f>
        <v>07 586 04</v>
      </c>
      <c r="G23" t="str">
        <f>INDEX('S36'!A1:N47,9,12)</f>
        <v>Porte de Saint Cloud</v>
      </c>
      <c r="H23" t="str">
        <f>INDEX('S36'!A1:N47,10,12)</f>
        <v>IAC</v>
      </c>
    </row>
    <row r="24" spans="1:8" x14ac:dyDescent="0.3">
      <c r="A24" t="str">
        <f>INDEX('S36'!A1:M47,1,1)</f>
        <v>S36</v>
      </c>
      <c r="B24" s="58">
        <f>INDEX('S36'!A1:M47,3,13)</f>
        <v>42986</v>
      </c>
      <c r="C24" t="str">
        <f>INDEX('S36'!A1:N47,4,13)</f>
        <v>Jour</v>
      </c>
      <c r="D24" t="str">
        <f>INDEX('S36'!A1:N47,8,1)</f>
        <v>Victor DIONISIO</v>
      </c>
      <c r="E24">
        <f>INDEX('S36'!A1:N47,8,2)</f>
        <v>0</v>
      </c>
      <c r="F24">
        <f>INDEX('S36'!A1:N47,8,13)</f>
        <v>0</v>
      </c>
      <c r="G24">
        <f>INDEX('S36'!A1:N47,9,13)</f>
        <v>0</v>
      </c>
      <c r="H24">
        <f>INDEX('S36'!A1:N47,10,13)</f>
        <v>0</v>
      </c>
    </row>
    <row r="25" spans="1:8" x14ac:dyDescent="0.3">
      <c r="A25" t="str">
        <f>INDEX('S36'!A1:M47,1,1)</f>
        <v>S36</v>
      </c>
      <c r="B25" s="58">
        <f>INDEX('S36'!A1:M47,3,13)</f>
        <v>42986</v>
      </c>
      <c r="C25" t="str">
        <f>INDEX('S36'!A1:N47,4,14)</f>
        <v>Nuit</v>
      </c>
      <c r="D25" t="str">
        <f>INDEX('S36'!A1:N47,8,1)</f>
        <v>Victor DIONISIO</v>
      </c>
      <c r="E25">
        <f>INDEX('S36'!A1:N47,8,2)</f>
        <v>0</v>
      </c>
      <c r="F25">
        <f>INDEX('S36'!A1:N47,8,14)</f>
        <v>0</v>
      </c>
      <c r="G25">
        <f>INDEX('S36'!A1:N47,9,14)</f>
        <v>0</v>
      </c>
      <c r="H25">
        <f>INDEX('S36'!A1:N47,10,14)</f>
        <v>0</v>
      </c>
    </row>
    <row r="26" spans="1:8" x14ac:dyDescent="0.3">
      <c r="A26" t="str">
        <f>INDEX('S36'!A1:M47,1,1)</f>
        <v>S36</v>
      </c>
      <c r="B26" s="58">
        <f>INDEX('S36'!A1:L47,3,3)</f>
        <v>42981</v>
      </c>
      <c r="C26" t="str">
        <f>INDEX('S36'!A1:N47,4,3)</f>
        <v>Jour</v>
      </c>
      <c r="D26" t="str">
        <f>INDEX('S36'!A1:N47,11,1)</f>
        <v>Benjamin Lime</v>
      </c>
      <c r="E26">
        <f>INDEX('S36'!A1:N47,11,2)</f>
        <v>0</v>
      </c>
      <c r="F26">
        <f>INDEX('S36'!A1:N47,11,3)</f>
        <v>0</v>
      </c>
      <c r="G26">
        <f>INDEX('S36'!A1:N47,12,3)</f>
        <v>0</v>
      </c>
      <c r="H26">
        <f>INDEX('S36'!A1:N47,13,3)</f>
        <v>0</v>
      </c>
    </row>
    <row r="27" spans="1:8" x14ac:dyDescent="0.3">
      <c r="A27" t="str">
        <f>INDEX('S36'!A1:M47,1,1)</f>
        <v>S36</v>
      </c>
      <c r="B27" s="58">
        <f>INDEX('S36'!A1:M47,3,3)</f>
        <v>42981</v>
      </c>
      <c r="C27" t="str">
        <f>INDEX('S36'!A1:N47,4,4)</f>
        <v>Nuit</v>
      </c>
      <c r="D27" t="str">
        <f>INDEX('S36'!A1:N47,11,1)</f>
        <v>Benjamin Lime</v>
      </c>
      <c r="E27">
        <f>INDEX('S36'!A1:N47,11,2)</f>
        <v>0</v>
      </c>
      <c r="F27">
        <f>INDEX('S36'!A1:N47,11,4)</f>
        <v>0</v>
      </c>
      <c r="G27">
        <f>INDEX('S36'!A1:N47,12,4)</f>
        <v>0</v>
      </c>
      <c r="H27">
        <f>INDEX('S36'!A1:N47,13,4)</f>
        <v>0</v>
      </c>
    </row>
    <row r="28" spans="1:8" x14ac:dyDescent="0.3">
      <c r="A28" t="str">
        <f>INDEX('S36'!A1:M47,1,1)</f>
        <v>S36</v>
      </c>
      <c r="B28" s="58">
        <f>INDEX('S36'!A1:M47,3,5)</f>
        <v>42982</v>
      </c>
      <c r="C28" t="str">
        <f>INDEX('S36'!A1:N47,4,5)</f>
        <v>Jour</v>
      </c>
      <c r="D28" t="str">
        <f>INDEX('S36'!A1:N47,11,1)</f>
        <v>Benjamin Lime</v>
      </c>
      <c r="E28">
        <f>INDEX('S36'!A1:N47,11,2)</f>
        <v>0</v>
      </c>
      <c r="F28">
        <f>INDEX('S36'!A1:N47,11,5)</f>
        <v>0</v>
      </c>
      <c r="G28">
        <f>INDEX('S36'!A1:N47,12,5)</f>
        <v>0</v>
      </c>
      <c r="H28" t="str">
        <f>INDEX('S36'!A1:N47,13,5)</f>
        <v>Formation Coupeur</v>
      </c>
    </row>
    <row r="29" spans="1:8" x14ac:dyDescent="0.3">
      <c r="A29" t="str">
        <f>INDEX('S36'!A1:M47,1,1)</f>
        <v>S36</v>
      </c>
      <c r="B29" s="58">
        <f>INDEX('S36'!A1:M47,3,5)</f>
        <v>42982</v>
      </c>
      <c r="C29" t="str">
        <f>INDEX('S36'!A1:N47,4,6)</f>
        <v>Nuit</v>
      </c>
      <c r="D29" t="str">
        <f>INDEX('S36'!A1:N47,11,1)</f>
        <v>Benjamin Lime</v>
      </c>
      <c r="E29">
        <f>INDEX('S36'!A1:N47,11,2)</f>
        <v>0</v>
      </c>
      <c r="F29">
        <f>INDEX('S36'!A1:N47,11,6)</f>
        <v>0</v>
      </c>
      <c r="G29">
        <f>INDEX('S36'!A1:N47,12,6)</f>
        <v>0</v>
      </c>
      <c r="H29">
        <f>INDEX('S36'!A1:N47,13,6)</f>
        <v>0</v>
      </c>
    </row>
    <row r="30" spans="1:8" x14ac:dyDescent="0.3">
      <c r="A30" t="str">
        <f>INDEX('S36'!A1:M47,1,1)</f>
        <v>S36</v>
      </c>
      <c r="B30" s="58">
        <f>INDEX('S36'!A1:M47,3,7)</f>
        <v>42983</v>
      </c>
      <c r="C30" t="str">
        <f>INDEX('S36'!A1:N47,4,7)</f>
        <v>Jour</v>
      </c>
      <c r="D30" t="str">
        <f>INDEX('S36'!A1:N47,11,1)</f>
        <v>Benjamin Lime</v>
      </c>
      <c r="E30">
        <f>INDEX('S36'!A1:N47,11,2)</f>
        <v>0</v>
      </c>
      <c r="F30">
        <f>INDEX('S36'!A1:N47,11,7)</f>
        <v>0</v>
      </c>
      <c r="G30">
        <f>INDEX('S36'!A1:N47,12,7)</f>
        <v>0</v>
      </c>
      <c r="H30">
        <f>INDEX('S36'!A1:N47,13,7)</f>
        <v>0</v>
      </c>
    </row>
    <row r="31" spans="1:8" x14ac:dyDescent="0.3">
      <c r="A31" t="str">
        <f>INDEX('S36'!A1:M47,1,1)</f>
        <v>S36</v>
      </c>
      <c r="B31" s="58">
        <f>INDEX('S36'!A1:M47,3,7)</f>
        <v>42983</v>
      </c>
      <c r="C31" t="str">
        <f>INDEX('S36'!A1:N47,4,8)</f>
        <v>Nuit</v>
      </c>
      <c r="D31" t="str">
        <f>INDEX('S36'!A1:N47,11,1)</f>
        <v>Benjamin Lime</v>
      </c>
      <c r="E31">
        <f>INDEX('S36'!A1:N47,11,2)</f>
        <v>0</v>
      </c>
      <c r="F31">
        <f>INDEX('S36'!A1:N47,11,8)</f>
        <v>0</v>
      </c>
      <c r="G31">
        <f>INDEX('S36'!A1:N47,12,8)</f>
        <v>0</v>
      </c>
      <c r="H31">
        <f>INDEX('S36'!A1:N47,13,8)</f>
        <v>0</v>
      </c>
    </row>
    <row r="32" spans="1:8" x14ac:dyDescent="0.3">
      <c r="A32" t="str">
        <f>INDEX('S36'!A1:M47,1,1)</f>
        <v>S36</v>
      </c>
      <c r="B32" s="58">
        <f>INDEX('S36'!A1:M47,3,9)</f>
        <v>42984</v>
      </c>
      <c r="C32" t="str">
        <f>INDEX('S36'!A1:N47,4,9)</f>
        <v>Jour</v>
      </c>
      <c r="D32" t="str">
        <f>INDEX('S36'!A1:N47,11,1)</f>
        <v>Benjamin Lime</v>
      </c>
      <c r="E32">
        <f>INDEX('S36'!A1:N47,11,2)</f>
        <v>0</v>
      </c>
      <c r="F32">
        <f>INDEX('S36'!A1:N47,11,9)</f>
        <v>0</v>
      </c>
      <c r="G32">
        <f>INDEX('S36'!A1:N47,12,9)</f>
        <v>0</v>
      </c>
      <c r="H32">
        <f>INDEX('S36'!A1:N47,13,9)</f>
        <v>0</v>
      </c>
    </row>
    <row r="33" spans="1:8" x14ac:dyDescent="0.3">
      <c r="A33" t="str">
        <f>INDEX('S36'!A1:M47,1,1)</f>
        <v>S36</v>
      </c>
      <c r="B33" s="58">
        <f>INDEX('S36'!A1:M47,3,9)</f>
        <v>42984</v>
      </c>
      <c r="C33" t="str">
        <f>INDEX('S36'!A1:N47,4,10)</f>
        <v>Nuit</v>
      </c>
      <c r="D33" t="str">
        <f>INDEX('S36'!A1:N47,11,1)</f>
        <v>Benjamin Lime</v>
      </c>
      <c r="E33">
        <f>INDEX('S36'!A1:N47,11,2)</f>
        <v>0</v>
      </c>
      <c r="F33">
        <f>INDEX('S36'!A1:N47,11,10)</f>
        <v>0</v>
      </c>
      <c r="G33">
        <f>INDEX('S36'!A1:N47,12,10)</f>
        <v>0</v>
      </c>
      <c r="H33" t="str">
        <f>INDEX('S36'!A1:N47,13,10)</f>
        <v>Formation Coupeur</v>
      </c>
    </row>
    <row r="34" spans="1:8" x14ac:dyDescent="0.3">
      <c r="A34" t="str">
        <f>INDEX('S36'!A1:M47,1,1)</f>
        <v>S36</v>
      </c>
      <c r="B34" s="58">
        <f>INDEX('S36'!A1:M47,3,11)</f>
        <v>42985</v>
      </c>
      <c r="C34" t="str">
        <f>INDEX('S36'!A1:N47,4,11)</f>
        <v>Jour</v>
      </c>
      <c r="D34" t="str">
        <f>INDEX('S36'!A1:N47,11,1)</f>
        <v>Benjamin Lime</v>
      </c>
      <c r="E34">
        <f>INDEX('S36'!A1:N47,11,2)</f>
        <v>0</v>
      </c>
      <c r="F34">
        <f>INDEX('S36'!A1:N47,11,11)</f>
        <v>0</v>
      </c>
      <c r="G34">
        <f>INDEX('S36'!A1:N47,12,11)</f>
        <v>0</v>
      </c>
      <c r="H34">
        <f>INDEX('S36'!A1:N47,13,11)</f>
        <v>0</v>
      </c>
    </row>
    <row r="35" spans="1:8" x14ac:dyDescent="0.3">
      <c r="A35" t="str">
        <f>INDEX('S36'!A1:M47,1,1)</f>
        <v>S36</v>
      </c>
      <c r="B35" s="58">
        <f>INDEX('S36'!A1:M47,3,11)</f>
        <v>42985</v>
      </c>
      <c r="C35" t="str">
        <f>INDEX('S36'!A1:N47,4,12)</f>
        <v>Nuit</v>
      </c>
      <c r="D35" t="str">
        <f>INDEX('S36'!A1:N47,11,1)</f>
        <v>Benjamin Lime</v>
      </c>
      <c r="E35">
        <f>INDEX('S36'!A1:N47,11,2)</f>
        <v>0</v>
      </c>
      <c r="F35">
        <f>INDEX('S36'!A1:N47,11,12)</f>
        <v>0</v>
      </c>
      <c r="G35">
        <f>INDEX('S36'!A1:N47,12,12)</f>
        <v>0</v>
      </c>
      <c r="H35">
        <f>INDEX('S36'!A1:N47,13,12)</f>
        <v>0</v>
      </c>
    </row>
    <row r="36" spans="1:8" x14ac:dyDescent="0.3">
      <c r="A36" t="str">
        <f>INDEX('S36'!A1:M47,1,1)</f>
        <v>S36</v>
      </c>
      <c r="B36" s="58">
        <f>INDEX('S36'!A1:M47,3,13)</f>
        <v>42986</v>
      </c>
      <c r="C36" t="str">
        <f>INDEX('S36'!A1:N47,4,13)</f>
        <v>Jour</v>
      </c>
      <c r="D36" t="str">
        <f>INDEX('S36'!A1:N47,11,1)</f>
        <v>Benjamin Lime</v>
      </c>
      <c r="E36">
        <f>INDEX('S36'!A1:N47,11,2)</f>
        <v>0</v>
      </c>
      <c r="F36">
        <f>INDEX('S36'!A1:N47,11,13)</f>
        <v>0</v>
      </c>
      <c r="G36">
        <f>INDEX('S36'!A1:N47,12,13)</f>
        <v>0</v>
      </c>
      <c r="H36">
        <f>INDEX('S36'!A1:N47,13,13)</f>
        <v>0</v>
      </c>
    </row>
    <row r="37" spans="1:8" x14ac:dyDescent="0.3">
      <c r="A37" t="str">
        <f>INDEX('S36'!A1:M47,1,1)</f>
        <v>S36</v>
      </c>
      <c r="B37" s="58">
        <f>INDEX('S36'!A1:M47,3,13)</f>
        <v>42986</v>
      </c>
      <c r="C37" t="str">
        <f>INDEX('S36'!A1:N47,4,14)</f>
        <v>Nuit</v>
      </c>
      <c r="D37" t="str">
        <f>INDEX('S36'!A1:N47,11,1)</f>
        <v>Benjamin Lime</v>
      </c>
      <c r="E37">
        <f>INDEX('S36'!A1:N47,11,2)</f>
        <v>0</v>
      </c>
      <c r="F37">
        <f>INDEX('S36'!A1:N47,11,14)</f>
        <v>0</v>
      </c>
      <c r="G37">
        <f>INDEX('S36'!A1:N47,12,14)</f>
        <v>0</v>
      </c>
      <c r="H37">
        <f>INDEX('S36'!A1:N47,13,14)</f>
        <v>0</v>
      </c>
    </row>
    <row r="38" spans="1:8" x14ac:dyDescent="0.3">
      <c r="A38" t="str">
        <f>INDEX('S36'!A1:M47,1,1)</f>
        <v>S36</v>
      </c>
      <c r="B38" s="58">
        <f>INDEX('S36'!A1:L47,3,3)</f>
        <v>42981</v>
      </c>
      <c r="C38" t="str">
        <f>INDEX('S36'!A1:N47,4,3)</f>
        <v>Jour</v>
      </c>
      <c r="D38" t="str">
        <f>INDEX('S36'!A1:N47,14,1)</f>
        <v>Guillaume Mayimakanda</v>
      </c>
      <c r="E38">
        <f>INDEX('S36'!A1:N47,14,2)</f>
        <v>0</v>
      </c>
      <c r="F38">
        <f>INDEX('S36'!A1:N47,14,3)</f>
        <v>0</v>
      </c>
      <c r="G38">
        <f>INDEX('S36'!A1:N47,15,3)</f>
        <v>0</v>
      </c>
      <c r="H38">
        <f>INDEX('S36'!A1:N47,16,3)</f>
        <v>0</v>
      </c>
    </row>
    <row r="39" spans="1:8" x14ac:dyDescent="0.3">
      <c r="A39" t="str">
        <f>INDEX('S36'!A1:M47,1,1)</f>
        <v>S36</v>
      </c>
      <c r="B39" s="58">
        <f>INDEX('S36'!A1:M47,3,3)</f>
        <v>42981</v>
      </c>
      <c r="C39" t="str">
        <f>INDEX('S36'!A1:N47,4,4)</f>
        <v>Nuit</v>
      </c>
      <c r="D39" t="str">
        <f>INDEX('S36'!A1:N47,14,1)</f>
        <v>Guillaume Mayimakanda</v>
      </c>
      <c r="E39">
        <f>INDEX('S36'!A1:N47,14,2)</f>
        <v>0</v>
      </c>
      <c r="F39" t="str">
        <f>INDEX('S36'!A1:N47,14,4)</f>
        <v>07 586 04</v>
      </c>
      <c r="G39" t="str">
        <f>INDEX('S36'!A1:N47,15,4)</f>
        <v>Pont de Sevres</v>
      </c>
      <c r="H39" t="str">
        <f>INDEX('S36'!A1:N47,16,4)</f>
        <v>Cameras</v>
      </c>
    </row>
    <row r="40" spans="1:8" x14ac:dyDescent="0.3">
      <c r="A40" t="str">
        <f>INDEX('S36'!A1:M47,1,1)</f>
        <v>S36</v>
      </c>
      <c r="B40" s="58">
        <f>INDEX('S36'!A1:M47,3,5)</f>
        <v>42982</v>
      </c>
      <c r="C40" t="str">
        <f>INDEX('S36'!A1:N47,4,5)</f>
        <v>Jour</v>
      </c>
      <c r="D40" t="str">
        <f>INDEX('S36'!A1:N47,14,1)</f>
        <v>Guillaume Mayimakanda</v>
      </c>
      <c r="E40">
        <f>INDEX('S36'!A1:N47,14,2)</f>
        <v>0</v>
      </c>
      <c r="F40">
        <f>INDEX('S36'!A1:N47,14,5)</f>
        <v>0</v>
      </c>
      <c r="G40">
        <f>INDEX('S36'!A1:N47,15,5)</f>
        <v>0</v>
      </c>
      <c r="H40">
        <f>INDEX('S36'!A1:N47,16,5)</f>
        <v>0</v>
      </c>
    </row>
    <row r="41" spans="1:8" x14ac:dyDescent="0.3">
      <c r="A41" t="str">
        <f>INDEX('S36'!A1:M47,1,1)</f>
        <v>S36</v>
      </c>
      <c r="B41" s="58">
        <f>INDEX('S36'!A1:M47,3,5)</f>
        <v>42982</v>
      </c>
      <c r="C41" t="str">
        <f>INDEX('S36'!A1:N47,4,6)</f>
        <v>Nuit</v>
      </c>
      <c r="D41" t="str">
        <f>INDEX('S36'!A1:N47,14,1)</f>
        <v>Guillaume Mayimakanda</v>
      </c>
      <c r="E41">
        <f>INDEX('S36'!A1:N47,14,2)</f>
        <v>0</v>
      </c>
      <c r="F41" t="str">
        <f>INDEX('S36'!A1:N47,14,6)</f>
        <v>07 586 04</v>
      </c>
      <c r="G41" t="str">
        <f>INDEX('S36'!A1:N47,15,6)</f>
        <v>Pont de Sevres</v>
      </c>
      <c r="H41" t="str">
        <f>INDEX('S36'!A1:N47,16,6)</f>
        <v>Cameras</v>
      </c>
    </row>
    <row r="42" spans="1:8" x14ac:dyDescent="0.3">
      <c r="A42" t="str">
        <f>INDEX('S36'!A1:M47,1,1)</f>
        <v>S36</v>
      </c>
      <c r="B42" s="58">
        <f>INDEX('S36'!A1:M47,3,7)</f>
        <v>42983</v>
      </c>
      <c r="C42" t="str">
        <f>INDEX('S36'!A1:N47,4,7)</f>
        <v>Jour</v>
      </c>
      <c r="D42" t="str">
        <f>INDEX('S36'!A1:N47,14,1)</f>
        <v>Guillaume Mayimakanda</v>
      </c>
      <c r="E42">
        <f>INDEX('S36'!A1:N47,14,2)</f>
        <v>0</v>
      </c>
      <c r="F42">
        <f>INDEX('S36'!A1:N47,14,7)</f>
        <v>0</v>
      </c>
      <c r="G42">
        <f>INDEX('S36'!A1:N47,15,7)</f>
        <v>0</v>
      </c>
      <c r="H42">
        <f>INDEX('S36'!A1:N47,16,7)</f>
        <v>0</v>
      </c>
    </row>
    <row r="43" spans="1:8" x14ac:dyDescent="0.3">
      <c r="A43" t="str">
        <f>INDEX('S36'!A1:M47,1,1)</f>
        <v>S36</v>
      </c>
      <c r="B43" s="58">
        <f>INDEX('S36'!A1:M47,3,7)</f>
        <v>42983</v>
      </c>
      <c r="C43" t="str">
        <f>INDEX('S36'!A1:N47,4,8)</f>
        <v>Nuit</v>
      </c>
      <c r="D43" t="str">
        <f>INDEX('S36'!A1:N47,14,1)</f>
        <v>Guillaume Mayimakanda</v>
      </c>
      <c r="E43">
        <f>INDEX('S36'!A1:N47,14,2)</f>
        <v>0</v>
      </c>
      <c r="F43" t="str">
        <f>INDEX('S36'!A1:N47,14,8)</f>
        <v>07 586 04</v>
      </c>
      <c r="G43" t="str">
        <f>INDEX('S36'!A1:N47,15,8)</f>
        <v>Porte de Saint Cloud</v>
      </c>
      <c r="H43" t="str">
        <f>INDEX('S36'!A1:N47,16,8)</f>
        <v>Cameras</v>
      </c>
    </row>
    <row r="44" spans="1:8" x14ac:dyDescent="0.3">
      <c r="A44" t="str">
        <f>INDEX('S36'!A1:M47,1,1)</f>
        <v>S36</v>
      </c>
      <c r="B44" s="58">
        <f>INDEX('S36'!A1:M47,3,9)</f>
        <v>42984</v>
      </c>
      <c r="C44" t="str">
        <f>INDEX('S36'!A1:N47,4,9)</f>
        <v>Jour</v>
      </c>
      <c r="D44" t="str">
        <f>INDEX('S36'!A1:N47,14,1)</f>
        <v>Guillaume Mayimakanda</v>
      </c>
      <c r="E44">
        <f>INDEX('S36'!A1:N47,14,2)</f>
        <v>0</v>
      </c>
      <c r="F44">
        <f>INDEX('S36'!A1:N47,14,9)</f>
        <v>0</v>
      </c>
      <c r="G44">
        <f>INDEX('S36'!A1:N47,15,9)</f>
        <v>0</v>
      </c>
      <c r="H44">
        <f>INDEX('S36'!A1:N47,16,9)</f>
        <v>0</v>
      </c>
    </row>
    <row r="45" spans="1:8" x14ac:dyDescent="0.3">
      <c r="A45" t="str">
        <f>INDEX('S36'!A1:M47,1,1)</f>
        <v>S36</v>
      </c>
      <c r="B45" s="58">
        <f>INDEX('S36'!A1:M47,3,9)</f>
        <v>42984</v>
      </c>
      <c r="C45" t="str">
        <f>INDEX('S36'!A1:N47,4,10)</f>
        <v>Nuit</v>
      </c>
      <c r="D45" t="str">
        <f>INDEX('S36'!A1:N47,14,1)</f>
        <v>Guillaume Mayimakanda</v>
      </c>
      <c r="E45">
        <f>INDEX('S36'!A1:N47,14,2)</f>
        <v>0</v>
      </c>
      <c r="F45" t="str">
        <f>INDEX('S36'!A1:N47,14,10)</f>
        <v>07 586 04</v>
      </c>
      <c r="G45" t="str">
        <f>INDEX('S36'!A1:N47,15,10)</f>
        <v>Porte de Saint Cloud</v>
      </c>
      <c r="H45" t="str">
        <f>INDEX('S36'!A1:N47,16,10)</f>
        <v>Cameras</v>
      </c>
    </row>
    <row r="46" spans="1:8" x14ac:dyDescent="0.3">
      <c r="A46" t="str">
        <f>INDEX('S36'!A1:M47,1,1)</f>
        <v>S36</v>
      </c>
      <c r="B46" s="58">
        <f>INDEX('S36'!A1:M47,3,11)</f>
        <v>42985</v>
      </c>
      <c r="C46" t="str">
        <f>INDEX('S36'!A1:N47,4,11)</f>
        <v>Jour</v>
      </c>
      <c r="D46" t="str">
        <f>INDEX('S36'!A1:N47,14,1)</f>
        <v>Guillaume Mayimakanda</v>
      </c>
      <c r="E46">
        <f>INDEX('S36'!A1:N47,14,2)</f>
        <v>0</v>
      </c>
      <c r="F46">
        <f>INDEX('S36'!A1:N47,14,11)</f>
        <v>0</v>
      </c>
      <c r="G46">
        <f>INDEX('S36'!A1:N47,15,11)</f>
        <v>0</v>
      </c>
      <c r="H46">
        <f>INDEX('S36'!A1:N47,16,11)</f>
        <v>0</v>
      </c>
    </row>
    <row r="47" spans="1:8" x14ac:dyDescent="0.3">
      <c r="A47" t="str">
        <f>INDEX('S36'!A1:M47,1,1)</f>
        <v>S36</v>
      </c>
      <c r="B47" s="58">
        <f>INDEX('S36'!A1:M47,3,11)</f>
        <v>42985</v>
      </c>
      <c r="C47" t="str">
        <f>INDEX('S36'!A1:N47,4,12)</f>
        <v>Nuit</v>
      </c>
      <c r="D47" t="str">
        <f>INDEX('S36'!A1:N47,14,1)</f>
        <v>Guillaume Mayimakanda</v>
      </c>
      <c r="E47">
        <f>INDEX('S36'!A1:N47,14,2)</f>
        <v>0</v>
      </c>
      <c r="F47">
        <f>INDEX('S36'!A1:N47,14,12)</f>
        <v>0</v>
      </c>
      <c r="G47">
        <f>INDEX('S36'!A1:N47,15,12)</f>
        <v>0</v>
      </c>
      <c r="H47">
        <f>INDEX('S36'!A1:N47,16,12)</f>
        <v>0</v>
      </c>
    </row>
    <row r="48" spans="1:8" x14ac:dyDescent="0.3">
      <c r="A48" t="str">
        <f>INDEX('S36'!A1:M47,1,1)</f>
        <v>S36</v>
      </c>
      <c r="B48" s="58">
        <f>INDEX('S36'!A1:M47,3,13)</f>
        <v>42986</v>
      </c>
      <c r="C48" t="str">
        <f>INDEX('S36'!A1:N47,4,13)</f>
        <v>Jour</v>
      </c>
      <c r="D48" t="str">
        <f>INDEX('S36'!A1:N47,14,1)</f>
        <v>Guillaume Mayimakanda</v>
      </c>
      <c r="E48">
        <f>INDEX('S36'!A1:N47,14,2)</f>
        <v>0</v>
      </c>
      <c r="F48">
        <f>INDEX('S36'!A1:N47,14,13)</f>
        <v>0</v>
      </c>
      <c r="G48">
        <f>INDEX('S36'!A1:N47,15,13)</f>
        <v>0</v>
      </c>
      <c r="H48">
        <f>INDEX('S36'!A1:N47,16,13)</f>
        <v>0</v>
      </c>
    </row>
    <row r="49" spans="1:8" x14ac:dyDescent="0.3">
      <c r="A49" t="str">
        <f>INDEX('S36'!A1:M47,1,1)</f>
        <v>S36</v>
      </c>
      <c r="B49" s="58">
        <f>INDEX('S36'!A1:M47,3,13)</f>
        <v>42986</v>
      </c>
      <c r="C49" t="str">
        <f>INDEX('S36'!A1:N47,4,14)</f>
        <v>Nuit</v>
      </c>
      <c r="D49" t="str">
        <f>INDEX('S36'!A1:N47,14,1)</f>
        <v>Guillaume Mayimakanda</v>
      </c>
      <c r="E49">
        <f>INDEX('S36'!A1:N47,14,2)</f>
        <v>0</v>
      </c>
      <c r="F49">
        <f>INDEX('S36'!A1:N47,14,14)</f>
        <v>0</v>
      </c>
      <c r="G49">
        <f>INDEX('S36'!A1:N47,15,14)</f>
        <v>0</v>
      </c>
      <c r="H49">
        <f>INDEX('S36'!A1:N47,16,14)</f>
        <v>0</v>
      </c>
    </row>
    <row r="50" spans="1:8" x14ac:dyDescent="0.3">
      <c r="A50" t="str">
        <f>INDEX('S36'!A1:M47,1,1)</f>
        <v>S36</v>
      </c>
      <c r="B50" s="58">
        <f>INDEX('S36'!A1:L47,3,3)</f>
        <v>42981</v>
      </c>
      <c r="C50" t="str">
        <f>INDEX('S36'!A1:N47,4,3)</f>
        <v>Jour</v>
      </c>
      <c r="D50" t="str">
        <f>INDEX('S36'!A1:N47,17,1)</f>
        <v>Lionel De Champs</v>
      </c>
      <c r="E50">
        <f>INDEX('S36'!A1:N47,17,2)</f>
        <v>0</v>
      </c>
      <c r="F50">
        <f>INDEX('S36'!A1:N47,17,3)</f>
        <v>0</v>
      </c>
      <c r="G50">
        <f>INDEX('S36'!A1:N47,18,3)</f>
        <v>0</v>
      </c>
      <c r="H50">
        <f>INDEX('S36'!A1:N47,19,3)</f>
        <v>0</v>
      </c>
    </row>
    <row r="51" spans="1:8" x14ac:dyDescent="0.3">
      <c r="A51" t="str">
        <f>INDEX('S36'!A1:M47,1,1)</f>
        <v>S36</v>
      </c>
      <c r="B51" s="58">
        <f>INDEX('S36'!A1:M47,3,3)</f>
        <v>42981</v>
      </c>
      <c r="C51" t="str">
        <f>INDEX('S36'!A1:N47,4,4)</f>
        <v>Nuit</v>
      </c>
      <c r="D51" t="str">
        <f>INDEX('S36'!A1:N47,17,1)</f>
        <v>Lionel De Champs</v>
      </c>
      <c r="E51">
        <f>INDEX('S36'!A1:N47,17,2)</f>
        <v>0</v>
      </c>
      <c r="F51" t="str">
        <f>INDEX('S36'!A1:N47,17,4)</f>
        <v>07 586 04</v>
      </c>
      <c r="G51" t="str">
        <f>INDEX('S36'!A1:N47,18,4)</f>
        <v>Pont de Sevres</v>
      </c>
      <c r="H51" t="str">
        <f>INDEX('S36'!A1:N47,19,4)</f>
        <v>Cameras</v>
      </c>
    </row>
    <row r="52" spans="1:8" x14ac:dyDescent="0.3">
      <c r="A52" t="str">
        <f>INDEX('S36'!A1:M47,1,1)</f>
        <v>S36</v>
      </c>
      <c r="B52" s="58">
        <f>INDEX('S36'!A1:M47,3,5)</f>
        <v>42982</v>
      </c>
      <c r="C52" t="str">
        <f>INDEX('S36'!A1:N47,4,5)</f>
        <v>Jour</v>
      </c>
      <c r="D52" t="str">
        <f>INDEX('S36'!A1:N47,17,1)</f>
        <v>Lionel De Champs</v>
      </c>
      <c r="E52">
        <f>INDEX('S36'!A1:N47,17,2)</f>
        <v>0</v>
      </c>
      <c r="F52">
        <f>INDEX('S36'!A1:N47,17,5)</f>
        <v>0</v>
      </c>
      <c r="G52">
        <f>INDEX('S36'!A1:N47,18,5)</f>
        <v>0</v>
      </c>
      <c r="H52">
        <f>INDEX('S36'!A1:N47,19,5)</f>
        <v>0</v>
      </c>
    </row>
    <row r="53" spans="1:8" x14ac:dyDescent="0.3">
      <c r="A53" t="str">
        <f>INDEX('S36'!A1:M47,1,1)</f>
        <v>S36</v>
      </c>
      <c r="B53" s="58">
        <f>INDEX('S36'!A1:M47,3,5)</f>
        <v>42982</v>
      </c>
      <c r="C53" t="str">
        <f>INDEX('S36'!A1:N47,4,6)</f>
        <v>Nuit</v>
      </c>
      <c r="D53" t="str">
        <f>INDEX('S36'!A1:N47,17,1)</f>
        <v>Lionel De Champs</v>
      </c>
      <c r="E53">
        <f>INDEX('S36'!A1:N47,17,2)</f>
        <v>0</v>
      </c>
      <c r="F53" t="str">
        <f>INDEX('S36'!A1:N47,17,6)</f>
        <v>07 586 04</v>
      </c>
      <c r="G53" t="str">
        <f>INDEX('S36'!A1:N47,18,6)</f>
        <v>Pont de Sevres</v>
      </c>
      <c r="H53" t="str">
        <f>INDEX('S36'!A1:N47,19,6)</f>
        <v>Cameras</v>
      </c>
    </row>
    <row r="54" spans="1:8" x14ac:dyDescent="0.3">
      <c r="A54" t="str">
        <f>INDEX('S36'!A1:M47,1,1)</f>
        <v>S36</v>
      </c>
      <c r="B54" s="58">
        <f>INDEX('S36'!A1:M47,3,7)</f>
        <v>42983</v>
      </c>
      <c r="C54" t="str">
        <f>INDEX('S36'!A1:N47,4,7)</f>
        <v>Jour</v>
      </c>
      <c r="D54" t="str">
        <f>INDEX('S36'!A1:N47,17,1)</f>
        <v>Lionel De Champs</v>
      </c>
      <c r="E54">
        <f>INDEX('S36'!A1:N47,17,2)</f>
        <v>0</v>
      </c>
      <c r="F54">
        <f>INDEX('S36'!A1:N47,17,7)</f>
        <v>0</v>
      </c>
      <c r="G54">
        <f>INDEX('S36'!A1:N47,18,7)</f>
        <v>0</v>
      </c>
      <c r="H54">
        <f>INDEX('S36'!A1:N47,19,7)</f>
        <v>0</v>
      </c>
    </row>
    <row r="55" spans="1:8" x14ac:dyDescent="0.3">
      <c r="A55" t="str">
        <f>INDEX('S36'!A1:M47,1,1)</f>
        <v>S36</v>
      </c>
      <c r="B55" s="58">
        <f>INDEX('S36'!A1:M47,3,7)</f>
        <v>42983</v>
      </c>
      <c r="C55" t="str">
        <f>INDEX('S36'!A1:N47,4,8)</f>
        <v>Nuit</v>
      </c>
      <c r="D55" t="str">
        <f>INDEX('S36'!A1:N47,17,1)</f>
        <v>Lionel De Champs</v>
      </c>
      <c r="E55">
        <f>INDEX('S36'!A1:N47,17,2)</f>
        <v>0</v>
      </c>
      <c r="F55" t="str">
        <f>INDEX('S36'!A1:N47,17,8)</f>
        <v>07 586 04</v>
      </c>
      <c r="G55" t="str">
        <f>INDEX('S36'!A1:N47,18,8)</f>
        <v>Porte de Saint Cloud</v>
      </c>
      <c r="H55" t="str">
        <f>INDEX('S36'!A1:N47,19,8)</f>
        <v>Cameras</v>
      </c>
    </row>
    <row r="56" spans="1:8" x14ac:dyDescent="0.3">
      <c r="A56" t="str">
        <f>INDEX('S36'!A1:M47,1,1)</f>
        <v>S36</v>
      </c>
      <c r="B56" s="58">
        <f>INDEX('S36'!A1:M47,3,9)</f>
        <v>42984</v>
      </c>
      <c r="C56" t="str">
        <f>INDEX('S36'!A1:N47,4,9)</f>
        <v>Jour</v>
      </c>
      <c r="D56" t="str">
        <f>INDEX('S36'!A1:N47,17,1)</f>
        <v>Lionel De Champs</v>
      </c>
      <c r="E56">
        <f>INDEX('S36'!A1:N47,17,2)</f>
        <v>0</v>
      </c>
      <c r="F56">
        <f>INDEX('S36'!A1:N47,17,9)</f>
        <v>0</v>
      </c>
      <c r="G56">
        <f>INDEX('S36'!A1:N47,18,9)</f>
        <v>0</v>
      </c>
      <c r="H56">
        <f>INDEX('S36'!A1:N47,19,9)</f>
        <v>0</v>
      </c>
    </row>
    <row r="57" spans="1:8" x14ac:dyDescent="0.3">
      <c r="A57" t="str">
        <f>INDEX('S36'!A1:M47,1,1)</f>
        <v>S36</v>
      </c>
      <c r="B57" s="58">
        <f>INDEX('S36'!A1:M47,3,9)</f>
        <v>42984</v>
      </c>
      <c r="C57" t="str">
        <f>INDEX('S36'!A1:N47,4,10)</f>
        <v>Nuit</v>
      </c>
      <c r="D57" t="str">
        <f>INDEX('S36'!A1:N47,17,1)</f>
        <v>Lionel De Champs</v>
      </c>
      <c r="E57">
        <f>INDEX('S36'!A1:N47,17,2)</f>
        <v>0</v>
      </c>
      <c r="F57" t="str">
        <f>INDEX('S36'!A1:N47,17,10)</f>
        <v>07 586 04</v>
      </c>
      <c r="G57" t="str">
        <f>INDEX('S36'!A1:N47,18,10)</f>
        <v>Porte de Saint Cloud</v>
      </c>
      <c r="H57" t="str">
        <f>INDEX('S36'!A1:N47,19,10)</f>
        <v>Cameras</v>
      </c>
    </row>
    <row r="58" spans="1:8" x14ac:dyDescent="0.3">
      <c r="A58" t="str">
        <f>INDEX('S36'!A1:M47,1,1)</f>
        <v>S36</v>
      </c>
      <c r="B58" s="58">
        <f>INDEX('S36'!A1:M47,3,11)</f>
        <v>42985</v>
      </c>
      <c r="C58" t="str">
        <f>INDEX('S36'!A1:N47,4,11)</f>
        <v>Jour</v>
      </c>
      <c r="D58" t="str">
        <f>INDEX('S36'!A1:N47,17,1)</f>
        <v>Lionel De Champs</v>
      </c>
      <c r="E58">
        <f>INDEX('S36'!A1:N47,17,2)</f>
        <v>0</v>
      </c>
      <c r="F58">
        <f>INDEX('S36'!A1:N47,17,11)</f>
        <v>0</v>
      </c>
      <c r="G58">
        <f>INDEX('S36'!A1:N47,18,11)</f>
        <v>0</v>
      </c>
      <c r="H58">
        <f>INDEX('S36'!A1:N47,19,11)</f>
        <v>0</v>
      </c>
    </row>
    <row r="59" spans="1:8" x14ac:dyDescent="0.3">
      <c r="A59" t="str">
        <f>INDEX('S36'!A1:M47,1,1)</f>
        <v>S36</v>
      </c>
      <c r="B59" s="58">
        <f>INDEX('S36'!A1:M47,3,11)</f>
        <v>42985</v>
      </c>
      <c r="C59" t="str">
        <f>INDEX('S36'!A1:N47,4,12)</f>
        <v>Nuit</v>
      </c>
      <c r="D59" t="str">
        <f>INDEX('S36'!A1:N47,17,1)</f>
        <v>Lionel De Champs</v>
      </c>
      <c r="E59">
        <f>INDEX('S36'!A1:N47,17,2)</f>
        <v>0</v>
      </c>
      <c r="F59" t="str">
        <f>INDEX('S36'!A1:N47,17,12)</f>
        <v>07 586 04</v>
      </c>
      <c r="G59" t="str">
        <f>INDEX('S36'!A1:N47,18,12)</f>
        <v>Pont de Sevres</v>
      </c>
      <c r="H59" t="str">
        <f>INDEX('S36'!A1:N47,19,12)</f>
        <v>Cameras</v>
      </c>
    </row>
    <row r="60" spans="1:8" x14ac:dyDescent="0.3">
      <c r="A60" t="str">
        <f>INDEX('S36'!A1:M47,1,1)</f>
        <v>S36</v>
      </c>
      <c r="B60" s="58">
        <f>INDEX('S36'!A1:M47,3,13)</f>
        <v>42986</v>
      </c>
      <c r="C60" t="str">
        <f>INDEX('S36'!A1:N47,4,13)</f>
        <v>Jour</v>
      </c>
      <c r="D60" t="str">
        <f>INDEX('S36'!A1:N47,17,1)</f>
        <v>Lionel De Champs</v>
      </c>
      <c r="E60">
        <f>INDEX('S36'!A1:N47,17,2)</f>
        <v>0</v>
      </c>
      <c r="F60">
        <f>INDEX('S36'!A1:N47,17,13)</f>
        <v>0</v>
      </c>
      <c r="G60">
        <f>INDEX('S36'!A1:N47,18,13)</f>
        <v>0</v>
      </c>
      <c r="H60">
        <f>INDEX('S36'!A1:N47,19,13)</f>
        <v>0</v>
      </c>
    </row>
    <row r="61" spans="1:8" x14ac:dyDescent="0.3">
      <c r="A61" t="str">
        <f>INDEX('S36'!A1:M47,1,1)</f>
        <v>S36</v>
      </c>
      <c r="B61" s="58">
        <f>INDEX('S36'!A1:M47,3,13)</f>
        <v>42986</v>
      </c>
      <c r="C61" t="str">
        <f>INDEX('S36'!A1:N47,4,14)</f>
        <v>Nuit</v>
      </c>
      <c r="D61" t="str">
        <f>INDEX('S36'!A1:N47,17,1)</f>
        <v>Lionel De Champs</v>
      </c>
      <c r="E61">
        <f>INDEX('S36'!A1:N47,17,2)</f>
        <v>0</v>
      </c>
      <c r="F61">
        <f>INDEX('S36'!A1:N47,17,14)</f>
        <v>0</v>
      </c>
      <c r="G61">
        <f>INDEX('S36'!A1:N47,18,14)</f>
        <v>0</v>
      </c>
      <c r="H61">
        <f>INDEX('S36'!A1:N47,19,14)</f>
        <v>0</v>
      </c>
    </row>
    <row r="62" spans="1:8" x14ac:dyDescent="0.3">
      <c r="A62" t="str">
        <f>INDEX('S36'!A1:M47,1,1)</f>
        <v>S36</v>
      </c>
      <c r="B62" s="58">
        <f>INDEX('S36'!A1:L47,3,3)</f>
        <v>42981</v>
      </c>
      <c r="C62" t="str">
        <f>INDEX('S36'!A1:N47,4,3)</f>
        <v>Jour</v>
      </c>
      <c r="D62" t="str">
        <f>INDEX('S36'!A1:N47,20,1)</f>
        <v>Partick</v>
      </c>
      <c r="E62">
        <f>INDEX('S36'!A1:N47,20,2)</f>
        <v>0</v>
      </c>
      <c r="F62">
        <f>INDEX('S36'!A1:N47,20,3)</f>
        <v>0</v>
      </c>
      <c r="G62">
        <f>INDEX('S36'!A1:N47,21,3)</f>
        <v>0</v>
      </c>
      <c r="H62">
        <f>INDEX('S36'!A1:N47,22,3)</f>
        <v>0</v>
      </c>
    </row>
    <row r="63" spans="1:8" x14ac:dyDescent="0.3">
      <c r="A63" t="str">
        <f>INDEX('S36'!A1:M47,1,1)</f>
        <v>S36</v>
      </c>
      <c r="B63" s="58">
        <f>INDEX('S36'!A1:M47,3,3)</f>
        <v>42981</v>
      </c>
      <c r="C63" t="str">
        <f>INDEX('S36'!A1:N47,4,4)</f>
        <v>Nuit</v>
      </c>
      <c r="D63" t="str">
        <f>INDEX('S36'!A1:N47,20,1)</f>
        <v>Partick</v>
      </c>
      <c r="E63">
        <f>INDEX('S36'!A1:N47,20,2)</f>
        <v>0</v>
      </c>
      <c r="F63" t="str">
        <f>INDEX('S36'!A1:N47,20,4)</f>
        <v>07 586 04</v>
      </c>
      <c r="G63" t="str">
        <f>INDEX('S36'!A1:N47,21,4)</f>
        <v>Billancour</v>
      </c>
      <c r="H63" t="str">
        <f>INDEX('S36'!A1:N47,22,4)</f>
        <v>Suspente</v>
      </c>
    </row>
    <row r="64" spans="1:8" x14ac:dyDescent="0.3">
      <c r="A64" t="str">
        <f>INDEX('S36'!A1:M47,1,1)</f>
        <v>S36</v>
      </c>
      <c r="B64" s="58">
        <f>INDEX('S36'!A1:M47,3,5)</f>
        <v>42982</v>
      </c>
      <c r="C64" t="str">
        <f>INDEX('S36'!A1:N47,4,5)</f>
        <v>Jour</v>
      </c>
      <c r="D64" t="str">
        <f>INDEX('S36'!A1:N47,20,1)</f>
        <v>Partick</v>
      </c>
      <c r="E64">
        <f>INDEX('S36'!A1:N47,20,2)</f>
        <v>0</v>
      </c>
      <c r="F64">
        <f>INDEX('S36'!A1:N47,20,5)</f>
        <v>0</v>
      </c>
      <c r="G64">
        <f>INDEX('S36'!A1:N47,21,5)</f>
        <v>0</v>
      </c>
      <c r="H64">
        <f>INDEX('S36'!A1:N47,22,5)</f>
        <v>0</v>
      </c>
    </row>
    <row r="65" spans="1:8" x14ac:dyDescent="0.3">
      <c r="A65" t="str">
        <f>INDEX('S36'!A1:M47,1,1)</f>
        <v>S36</v>
      </c>
      <c r="B65" s="58">
        <f>INDEX('S36'!A1:M47,3,5)</f>
        <v>42982</v>
      </c>
      <c r="C65" t="str">
        <f>INDEX('S36'!A1:N47,4,6)</f>
        <v>Nuit</v>
      </c>
      <c r="D65" t="str">
        <f>INDEX('S36'!A1:N47,20,1)</f>
        <v>Partick</v>
      </c>
      <c r="E65">
        <f>INDEX('S36'!A1:N47,20,2)</f>
        <v>0</v>
      </c>
      <c r="F65" t="str">
        <f>INDEX('S36'!A1:N47,20,6)</f>
        <v>07 586 04</v>
      </c>
      <c r="G65" t="str">
        <f>INDEX('S36'!A1:N47,21,6)</f>
        <v>Grand Boulevard</v>
      </c>
      <c r="H65" t="str">
        <f>INDEX('S36'!A1:N47,22,6)</f>
        <v>Suspente</v>
      </c>
    </row>
    <row r="66" spans="1:8" x14ac:dyDescent="0.3">
      <c r="A66" t="str">
        <f>INDEX('S36'!A1:M47,1,1)</f>
        <v>S36</v>
      </c>
      <c r="B66" s="58">
        <f>INDEX('S36'!A1:M47,3,7)</f>
        <v>42983</v>
      </c>
      <c r="C66" t="str">
        <f>INDEX('S36'!A1:N47,4,7)</f>
        <v>Jour</v>
      </c>
      <c r="D66" t="str">
        <f>INDEX('S36'!A1:N47,20,1)</f>
        <v>Partick</v>
      </c>
      <c r="E66">
        <f>INDEX('S36'!A1:N47,20,2)</f>
        <v>0</v>
      </c>
      <c r="F66">
        <f>INDEX('S36'!A1:N47,20,7)</f>
        <v>0</v>
      </c>
      <c r="G66">
        <f>INDEX('S36'!A1:N47,21,7)</f>
        <v>0</v>
      </c>
      <c r="H66">
        <f>INDEX('S36'!A1:N47,22,7)</f>
        <v>0</v>
      </c>
    </row>
    <row r="67" spans="1:8" x14ac:dyDescent="0.3">
      <c r="A67" t="str">
        <f>INDEX('S36'!A1:M47,1,1)</f>
        <v>S36</v>
      </c>
      <c r="B67" s="58">
        <f>INDEX('S36'!A1:M47,3,7)</f>
        <v>42983</v>
      </c>
      <c r="C67" t="str">
        <f>INDEX('S36'!A1:N47,4,8)</f>
        <v>Nuit</v>
      </c>
      <c r="D67" t="str">
        <f>INDEX('S36'!A1:N47,20,1)</f>
        <v>Partick</v>
      </c>
      <c r="E67">
        <f>INDEX('S36'!A1:N47,20,2)</f>
        <v>0</v>
      </c>
      <c r="F67" t="str">
        <f>INDEX('S36'!A1:N47,20,8)</f>
        <v>07 586 04</v>
      </c>
      <c r="G67" t="str">
        <f>INDEX('S36'!A1:N47,21,8)</f>
        <v>Pont de Sevres</v>
      </c>
      <c r="H67" t="str">
        <f>INDEX('S36'!A1:N47,22,8)</f>
        <v>Suspente</v>
      </c>
    </row>
    <row r="68" spans="1:8" x14ac:dyDescent="0.3">
      <c r="A68" t="str">
        <f>INDEX('S36'!A1:M47,1,1)</f>
        <v>S36</v>
      </c>
      <c r="B68" s="58">
        <f>INDEX('S36'!A1:M47,3,9)</f>
        <v>42984</v>
      </c>
      <c r="C68" t="str">
        <f>INDEX('S36'!A1:N47,4,9)</f>
        <v>Jour</v>
      </c>
      <c r="D68" t="str">
        <f>INDEX('S36'!A1:N47,20,1)</f>
        <v>Partick</v>
      </c>
      <c r="E68">
        <f>INDEX('S36'!A1:N47,20,2)</f>
        <v>0</v>
      </c>
      <c r="F68">
        <f>INDEX('S36'!A1:N47,20,9)</f>
        <v>0</v>
      </c>
      <c r="G68">
        <f>INDEX('S36'!A1:N47,21,9)</f>
        <v>0</v>
      </c>
      <c r="H68">
        <f>INDEX('S36'!A1:N47,22,9)</f>
        <v>0</v>
      </c>
    </row>
    <row r="69" spans="1:8" x14ac:dyDescent="0.3">
      <c r="A69" t="str">
        <f>INDEX('S36'!A1:M47,1,1)</f>
        <v>S36</v>
      </c>
      <c r="B69" s="58">
        <f>INDEX('S36'!A1:M47,3,9)</f>
        <v>42984</v>
      </c>
      <c r="C69" t="str">
        <f>INDEX('S36'!A1:N47,4,10)</f>
        <v>Nuit</v>
      </c>
      <c r="D69" t="str">
        <f>INDEX('S36'!A1:N47,20,1)</f>
        <v>Partick</v>
      </c>
      <c r="E69">
        <f>INDEX('S36'!A1:N47,20,2)</f>
        <v>0</v>
      </c>
      <c r="F69" t="str">
        <f>INDEX('S36'!A1:N47,20,10)</f>
        <v>07 586 04</v>
      </c>
      <c r="G69" t="str">
        <f>INDEX('S36'!A1:N47,21,10)</f>
        <v>Pont de Sevres</v>
      </c>
      <c r="H69" t="str">
        <f>INDEX('S36'!A1:N47,22,10)</f>
        <v>Suspente</v>
      </c>
    </row>
    <row r="70" spans="1:8" x14ac:dyDescent="0.3">
      <c r="A70" t="str">
        <f>INDEX('S36'!A1:M47,1,1)</f>
        <v>S36</v>
      </c>
      <c r="B70" s="58">
        <f>INDEX('S36'!A1:M47,3,11)</f>
        <v>42985</v>
      </c>
      <c r="C70" t="str">
        <f>INDEX('S36'!A1:N47,4,11)</f>
        <v>Jour</v>
      </c>
      <c r="D70" t="str">
        <f>INDEX('S36'!A1:N47,20,1)</f>
        <v>Partick</v>
      </c>
      <c r="E70">
        <f>INDEX('S36'!A1:N47,20,2)</f>
        <v>0</v>
      </c>
      <c r="F70">
        <f>INDEX('S36'!A1:N47,20,11)</f>
        <v>0</v>
      </c>
      <c r="G70">
        <f>INDEX('S36'!A1:N47,21,11)</f>
        <v>0</v>
      </c>
      <c r="H70">
        <f>INDEX('S36'!A1:N47,22,11)</f>
        <v>0</v>
      </c>
    </row>
    <row r="71" spans="1:8" x14ac:dyDescent="0.3">
      <c r="A71" t="str">
        <f>INDEX('S36'!A1:M47,1,1)</f>
        <v>S36</v>
      </c>
      <c r="B71" s="58">
        <f>INDEX('S36'!A1:M47,3,11)</f>
        <v>42985</v>
      </c>
      <c r="C71" t="str">
        <f>INDEX('S36'!A1:N47,4,12)</f>
        <v>Nuit</v>
      </c>
      <c r="D71" t="str">
        <f>INDEX('S36'!A1:N47,20,1)</f>
        <v>Partick</v>
      </c>
      <c r="E71">
        <f>INDEX('S36'!A1:N47,20,2)</f>
        <v>0</v>
      </c>
      <c r="F71" t="str">
        <f>INDEX('S36'!A1:N47,20,12)</f>
        <v>07 586 04</v>
      </c>
      <c r="G71" t="str">
        <f>INDEX('S36'!A1:N47,21,12)</f>
        <v>Porte de Saint Cloud</v>
      </c>
      <c r="H71" t="str">
        <f>INDEX('S36'!A1:N47,22,12)</f>
        <v>IAC</v>
      </c>
    </row>
    <row r="72" spans="1:8" x14ac:dyDescent="0.3">
      <c r="A72" t="str">
        <f>INDEX('S36'!A1:M47,1,1)</f>
        <v>S36</v>
      </c>
      <c r="B72" s="58">
        <f>INDEX('S36'!A1:M47,3,13)</f>
        <v>42986</v>
      </c>
      <c r="C72" t="str">
        <f>INDEX('S36'!A1:N47,4,13)</f>
        <v>Jour</v>
      </c>
      <c r="D72" t="str">
        <f>INDEX('S36'!A1:N47,20,1)</f>
        <v>Partick</v>
      </c>
      <c r="E72">
        <f>INDEX('S36'!A1:N47,20,2)</f>
        <v>0</v>
      </c>
      <c r="F72">
        <f>INDEX('S36'!A1:N47,20,13)</f>
        <v>0</v>
      </c>
      <c r="G72">
        <f>INDEX('S36'!A1:N47,21,13)</f>
        <v>0</v>
      </c>
      <c r="H72">
        <f>INDEX('S36'!A1:N47,22,13)</f>
        <v>0</v>
      </c>
    </row>
    <row r="73" spans="1:8" x14ac:dyDescent="0.3">
      <c r="A73" t="str">
        <f>INDEX('S36'!A1:M47,1,1)</f>
        <v>S36</v>
      </c>
      <c r="B73" s="58">
        <f>INDEX('S36'!A1:M47,3,13)</f>
        <v>42986</v>
      </c>
      <c r="C73" t="str">
        <f>INDEX('S36'!A1:N47,4,14)</f>
        <v>Nuit</v>
      </c>
      <c r="D73" t="str">
        <f>INDEX('S36'!A1:N47,20,1)</f>
        <v>Partick</v>
      </c>
      <c r="E73">
        <f>INDEX('S36'!A1:N47,20,2)</f>
        <v>0</v>
      </c>
      <c r="F73">
        <f>INDEX('S36'!A1:N47,20,14)</f>
        <v>0</v>
      </c>
      <c r="G73">
        <f>INDEX('S36'!A1:N47,21,14)</f>
        <v>0</v>
      </c>
      <c r="H73">
        <f>INDEX('S36'!A1:N47,22,14)</f>
        <v>0</v>
      </c>
    </row>
    <row r="74" spans="1:8" x14ac:dyDescent="0.3">
      <c r="A74" t="str">
        <f>INDEX('S36'!A1:M47,1,1)</f>
        <v>S36</v>
      </c>
      <c r="B74" s="58">
        <f>INDEX('S36'!A1:L47,3,3)</f>
        <v>42981</v>
      </c>
      <c r="C74" t="str">
        <f>INDEX('S36'!A1:N47,4,3)</f>
        <v>Jour</v>
      </c>
      <c r="D74">
        <f>INDEX('S36'!A1:N47,23,1)</f>
        <v>0</v>
      </c>
      <c r="E74">
        <f>INDEX('S36'!A1:N47,23,2)</f>
        <v>0</v>
      </c>
      <c r="F74">
        <f>INDEX('S36'!A1:N47,23,3)</f>
        <v>0</v>
      </c>
      <c r="G74">
        <f>INDEX('S36'!A1:N47,24,3)</f>
        <v>0</v>
      </c>
      <c r="H74">
        <f>INDEX('S36'!A1:N47,25,3)</f>
        <v>0</v>
      </c>
    </row>
    <row r="75" spans="1:8" x14ac:dyDescent="0.3">
      <c r="A75" t="str">
        <f>INDEX('S36'!A1:M47,1,1)</f>
        <v>S36</v>
      </c>
      <c r="B75" s="58">
        <f>INDEX('S36'!A1:M47,3,3)</f>
        <v>42981</v>
      </c>
      <c r="C75" t="str">
        <f>INDEX('S36'!A1:N47,4,4)</f>
        <v>Nuit</v>
      </c>
      <c r="D75">
        <f>INDEX('S36'!A1:N47,23,1)</f>
        <v>0</v>
      </c>
      <c r="E75">
        <f>INDEX('S36'!A1:N47,23,2)</f>
        <v>0</v>
      </c>
      <c r="F75">
        <f>INDEX('S36'!A1:N47,23,4)</f>
        <v>0</v>
      </c>
      <c r="G75">
        <f>INDEX('S36'!A1:N47,24,4)</f>
        <v>0</v>
      </c>
      <c r="H75">
        <f>INDEX('S36'!A1:N47,25,4)</f>
        <v>0</v>
      </c>
    </row>
    <row r="76" spans="1:8" x14ac:dyDescent="0.3">
      <c r="A76" t="str">
        <f>INDEX('S36'!A1:M47,1,1)</f>
        <v>S36</v>
      </c>
      <c r="B76" s="58">
        <f>INDEX('S36'!A1:M47,3,5)</f>
        <v>42982</v>
      </c>
      <c r="C76" t="str">
        <f>INDEX('S36'!A1:N47,4,5)</f>
        <v>Jour</v>
      </c>
      <c r="D76">
        <f>INDEX('S36'!A1:N47,23,1)</f>
        <v>0</v>
      </c>
      <c r="E76">
        <f>INDEX('S36'!A1:N47,23,2)</f>
        <v>0</v>
      </c>
      <c r="F76">
        <f>INDEX('S36'!A1:N47,23,5)</f>
        <v>0</v>
      </c>
      <c r="G76">
        <f>INDEX('S36'!A1:N47,24,5)</f>
        <v>0</v>
      </c>
      <c r="H76">
        <f>INDEX('S36'!A1:N47,25,5)</f>
        <v>0</v>
      </c>
    </row>
    <row r="77" spans="1:8" x14ac:dyDescent="0.3">
      <c r="A77" t="str">
        <f>INDEX('S36'!A1:M47,1,1)</f>
        <v>S36</v>
      </c>
      <c r="B77" s="58">
        <f>INDEX('S36'!A1:M47,3,5)</f>
        <v>42982</v>
      </c>
      <c r="C77" t="str">
        <f>INDEX('S36'!A1:N47,4,6)</f>
        <v>Nuit</v>
      </c>
      <c r="D77">
        <f>INDEX('S36'!A1:N47,23,1)</f>
        <v>0</v>
      </c>
      <c r="E77">
        <f>INDEX('S36'!A1:N47,23,2)</f>
        <v>0</v>
      </c>
      <c r="F77">
        <f>INDEX('S36'!A1:N47,23,6)</f>
        <v>0</v>
      </c>
      <c r="G77">
        <f>INDEX('S36'!A1:N47,24,6)</f>
        <v>0</v>
      </c>
      <c r="H77">
        <f>INDEX('S36'!A1:N47,25,6)</f>
        <v>0</v>
      </c>
    </row>
    <row r="78" spans="1:8" x14ac:dyDescent="0.3">
      <c r="A78" t="str">
        <f>INDEX('S36'!A1:M47,1,1)</f>
        <v>S36</v>
      </c>
      <c r="B78" s="58">
        <f>INDEX('S36'!A1:M47,3,7)</f>
        <v>42983</v>
      </c>
      <c r="C78" t="str">
        <f>INDEX('S36'!A1:N47,4,7)</f>
        <v>Jour</v>
      </c>
      <c r="D78">
        <f>INDEX('S36'!A1:N47,23,1)</f>
        <v>0</v>
      </c>
      <c r="E78">
        <f>INDEX('S36'!A1:N47,23,2)</f>
        <v>0</v>
      </c>
      <c r="F78">
        <f>INDEX('S36'!A1:N47,23,7)</f>
        <v>0</v>
      </c>
      <c r="G78">
        <f>INDEX('S36'!A1:N47,24,7)</f>
        <v>0</v>
      </c>
      <c r="H78">
        <f>INDEX('S36'!A1:N47,25,7)</f>
        <v>0</v>
      </c>
    </row>
    <row r="79" spans="1:8" x14ac:dyDescent="0.3">
      <c r="A79" t="str">
        <f>INDEX('S36'!A1:M47,1,1)</f>
        <v>S36</v>
      </c>
      <c r="B79" s="58">
        <f>INDEX('S36'!A1:M47,3,7)</f>
        <v>42983</v>
      </c>
      <c r="C79" t="str">
        <f>INDEX('S36'!A1:N47,4,8)</f>
        <v>Nuit</v>
      </c>
      <c r="D79">
        <f>INDEX('S36'!A1:N47,23,1)</f>
        <v>0</v>
      </c>
      <c r="E79">
        <f>INDEX('S36'!A1:N47,23,2)</f>
        <v>0</v>
      </c>
      <c r="F79">
        <f>INDEX('S36'!A1:N47,23,8)</f>
        <v>0</v>
      </c>
      <c r="G79">
        <f>INDEX('S36'!A1:N47,24,8)</f>
        <v>0</v>
      </c>
      <c r="H79">
        <f>INDEX('S36'!A1:N47,25,8)</f>
        <v>0</v>
      </c>
    </row>
    <row r="80" spans="1:8" x14ac:dyDescent="0.3">
      <c r="A80" t="str">
        <f>INDEX('S36'!A1:M47,1,1)</f>
        <v>S36</v>
      </c>
      <c r="B80" s="58">
        <f>INDEX('S36'!A1:M47,3,9)</f>
        <v>42984</v>
      </c>
      <c r="C80" t="str">
        <f>INDEX('S36'!A1:N47,4,9)</f>
        <v>Jour</v>
      </c>
      <c r="D80">
        <f>INDEX('S36'!A1:N47,23,1)</f>
        <v>0</v>
      </c>
      <c r="E80">
        <f>INDEX('S36'!A1:N47,23,2)</f>
        <v>0</v>
      </c>
      <c r="F80">
        <f>INDEX('S36'!A1:N47,23,9)</f>
        <v>0</v>
      </c>
      <c r="G80">
        <f>INDEX('S36'!A1:N47,24,9)</f>
        <v>0</v>
      </c>
      <c r="H80">
        <f>INDEX('S36'!A1:N47,25,9)</f>
        <v>0</v>
      </c>
    </row>
    <row r="81" spans="1:8" x14ac:dyDescent="0.3">
      <c r="A81" t="str">
        <f>INDEX('S36'!A1:M47,1,1)</f>
        <v>S36</v>
      </c>
      <c r="B81" s="58">
        <f>INDEX('S36'!A1:M47,3,9)</f>
        <v>42984</v>
      </c>
      <c r="C81" t="str">
        <f>INDEX('S36'!A1:N47,4,10)</f>
        <v>Nuit</v>
      </c>
      <c r="D81">
        <f>INDEX('S36'!A1:N47,23,1)</f>
        <v>0</v>
      </c>
      <c r="E81">
        <f>INDEX('S36'!A1:N47,23,2)</f>
        <v>0</v>
      </c>
      <c r="F81">
        <f>INDEX('S36'!A1:N47,23,10)</f>
        <v>0</v>
      </c>
      <c r="G81">
        <f>INDEX('S36'!A1:N47,24,10)</f>
        <v>0</v>
      </c>
      <c r="H81">
        <f>INDEX('S36'!A1:N47,25,10)</f>
        <v>0</v>
      </c>
    </row>
    <row r="82" spans="1:8" x14ac:dyDescent="0.3">
      <c r="A82" t="str">
        <f>INDEX('S36'!A1:M47,1,1)</f>
        <v>S36</v>
      </c>
      <c r="B82" s="58">
        <f>INDEX('S36'!A1:M47,3,11)</f>
        <v>42985</v>
      </c>
      <c r="C82" t="str">
        <f>INDEX('S36'!A1:N47,4,11)</f>
        <v>Jour</v>
      </c>
      <c r="D82">
        <f>INDEX('S36'!A1:N47,23,1)</f>
        <v>0</v>
      </c>
      <c r="E82">
        <f>INDEX('S36'!A1:N47,23,2)</f>
        <v>0</v>
      </c>
      <c r="F82">
        <f>INDEX('S36'!A1:N47,23,11)</f>
        <v>0</v>
      </c>
      <c r="G82">
        <f>INDEX('S36'!A1:N47,24,11)</f>
        <v>0</v>
      </c>
      <c r="H82">
        <f>INDEX('S36'!A1:N47,25,11)</f>
        <v>0</v>
      </c>
    </row>
    <row r="83" spans="1:8" x14ac:dyDescent="0.3">
      <c r="A83" t="str">
        <f>INDEX('S36'!A1:M47,1,1)</f>
        <v>S36</v>
      </c>
      <c r="B83" s="58">
        <f>INDEX('S36'!A1:M47,3,11)</f>
        <v>42985</v>
      </c>
      <c r="C83" t="str">
        <f>INDEX('S36'!A1:N47,4,12)</f>
        <v>Nuit</v>
      </c>
      <c r="D83">
        <f>INDEX('S36'!A1:N47,23,1)</f>
        <v>0</v>
      </c>
      <c r="E83">
        <f>INDEX('S36'!A1:N47,23,2)</f>
        <v>0</v>
      </c>
      <c r="F83">
        <f>INDEX('S36'!A1:N47,23,12)</f>
        <v>0</v>
      </c>
      <c r="G83">
        <f>INDEX('S36'!A1:N47,24,12)</f>
        <v>0</v>
      </c>
      <c r="H83">
        <f>INDEX('S36'!A1:N47,25,12)</f>
        <v>0</v>
      </c>
    </row>
    <row r="84" spans="1:8" x14ac:dyDescent="0.3">
      <c r="A84" t="str">
        <f>INDEX('S36'!A1:M47,1,1)</f>
        <v>S36</v>
      </c>
      <c r="B84" s="58">
        <f>INDEX('S36'!A1:M47,3,13)</f>
        <v>42986</v>
      </c>
      <c r="C84" t="str">
        <f>INDEX('S36'!A1:N47,4,13)</f>
        <v>Jour</v>
      </c>
      <c r="D84">
        <f>INDEX('S36'!A1:N47,23,1)</f>
        <v>0</v>
      </c>
      <c r="E84">
        <f>INDEX('S36'!A1:N47,23,2)</f>
        <v>0</v>
      </c>
      <c r="F84">
        <f>INDEX('S36'!A1:N47,23,13)</f>
        <v>0</v>
      </c>
      <c r="G84">
        <f>INDEX('S36'!A1:N47,24,13)</f>
        <v>0</v>
      </c>
      <c r="H84">
        <f>INDEX('S36'!A1:N47,25,13)</f>
        <v>0</v>
      </c>
    </row>
    <row r="85" spans="1:8" x14ac:dyDescent="0.3">
      <c r="A85" t="str">
        <f>INDEX('S36'!A1:M47,1,1)</f>
        <v>S36</v>
      </c>
      <c r="B85" s="58">
        <f>INDEX('S36'!A1:M47,3,13)</f>
        <v>42986</v>
      </c>
      <c r="C85" t="str">
        <f>INDEX('S36'!A1:N47,4,14)</f>
        <v>Nuit</v>
      </c>
      <c r="D85">
        <f>INDEX('S36'!A1:N47,23,1)</f>
        <v>0</v>
      </c>
      <c r="E85">
        <f>INDEX('S36'!A1:N47,23,2)</f>
        <v>0</v>
      </c>
      <c r="F85">
        <f>INDEX('S36'!A1:N47,23,14)</f>
        <v>0</v>
      </c>
      <c r="G85">
        <f>INDEX('S36'!A1:N47,24,14)</f>
        <v>0</v>
      </c>
      <c r="H85">
        <f>INDEX('S36'!A1:N47,25,14)</f>
        <v>0</v>
      </c>
    </row>
    <row r="86" spans="1:8" x14ac:dyDescent="0.3">
      <c r="A86" t="str">
        <f>INDEX('S36'!A1:M47,1,1)</f>
        <v>S36</v>
      </c>
      <c r="B86" s="58">
        <f>INDEX('S36'!A1:L47,3,3)</f>
        <v>42981</v>
      </c>
      <c r="C86" t="str">
        <f>INDEX('S36'!A1:N47,4,3)</f>
        <v>Jour</v>
      </c>
      <c r="D86">
        <f>INDEX('S36'!A1:N47,26,1)</f>
        <v>0</v>
      </c>
      <c r="E86">
        <f>INDEX('S36'!A1:N47,26,2)</f>
        <v>0</v>
      </c>
      <c r="F86">
        <f>INDEX('S36'!A1:N47,26,3)</f>
        <v>0</v>
      </c>
      <c r="G86">
        <f>INDEX('S36'!A1:N47,27,3)</f>
        <v>0</v>
      </c>
      <c r="H86">
        <f>INDEX('S36'!A1:N47,28,3)</f>
        <v>0</v>
      </c>
    </row>
    <row r="87" spans="1:8" x14ac:dyDescent="0.3">
      <c r="A87" t="str">
        <f>INDEX('S36'!A1:M47,1,1)</f>
        <v>S36</v>
      </c>
      <c r="B87" s="58">
        <f>INDEX('S36'!A1:M47,3,3)</f>
        <v>42981</v>
      </c>
      <c r="C87" t="str">
        <f>INDEX('S36'!A1:N47,4,4)</f>
        <v>Nuit</v>
      </c>
      <c r="D87">
        <f>INDEX('S36'!A1:N47,26,1)</f>
        <v>0</v>
      </c>
      <c r="E87">
        <f>INDEX('S36'!A1:N47,26,2)</f>
        <v>0</v>
      </c>
      <c r="F87">
        <f>INDEX('S36'!A1:N47,26,4)</f>
        <v>0</v>
      </c>
      <c r="G87">
        <f>INDEX('S36'!A1:N47,27,4)</f>
        <v>0</v>
      </c>
      <c r="H87">
        <f>INDEX('S36'!A1:N47,28,4)</f>
        <v>0</v>
      </c>
    </row>
    <row r="88" spans="1:8" x14ac:dyDescent="0.3">
      <c r="A88" t="str">
        <f>INDEX('S36'!A1:M47,1,1)</f>
        <v>S36</v>
      </c>
      <c r="B88" s="58">
        <f>INDEX('S36'!A1:M47,3,5)</f>
        <v>42982</v>
      </c>
      <c r="C88" t="str">
        <f>INDEX('S36'!A1:N47,4,5)</f>
        <v>Jour</v>
      </c>
      <c r="D88">
        <f>INDEX('S36'!A1:N47,26,1)</f>
        <v>0</v>
      </c>
      <c r="E88">
        <f>INDEX('S36'!A1:N47,26,2)</f>
        <v>0</v>
      </c>
      <c r="F88">
        <f>INDEX('S36'!A1:N47,26,5)</f>
        <v>0</v>
      </c>
      <c r="G88">
        <f>INDEX('S36'!A1:N47,27,5)</f>
        <v>0</v>
      </c>
      <c r="H88">
        <f>INDEX('S36'!A1:N47,28,5)</f>
        <v>0</v>
      </c>
    </row>
    <row r="89" spans="1:8" x14ac:dyDescent="0.3">
      <c r="A89" t="str">
        <f>INDEX('S36'!A1:M47,1,1)</f>
        <v>S36</v>
      </c>
      <c r="B89" s="58">
        <f>INDEX('S36'!A1:M47,3,5)</f>
        <v>42982</v>
      </c>
      <c r="C89" t="str">
        <f>INDEX('S36'!A1:N47,4,6)</f>
        <v>Nuit</v>
      </c>
      <c r="D89">
        <f>INDEX('S36'!A1:N47,26,1)</f>
        <v>0</v>
      </c>
      <c r="E89">
        <f>INDEX('S36'!A1:N47,26,2)</f>
        <v>0</v>
      </c>
      <c r="F89">
        <f>INDEX('S36'!A1:N47,26,6)</f>
        <v>0</v>
      </c>
      <c r="G89">
        <f>INDEX('S36'!A1:N47,27,6)</f>
        <v>0</v>
      </c>
      <c r="H89">
        <f>INDEX('S36'!A1:N47,28,6)</f>
        <v>0</v>
      </c>
    </row>
    <row r="90" spans="1:8" x14ac:dyDescent="0.3">
      <c r="A90" t="str">
        <f>INDEX('S36'!A1:M47,1,1)</f>
        <v>S36</v>
      </c>
      <c r="B90" s="58">
        <f>INDEX('S36'!A1:M47,3,7)</f>
        <v>42983</v>
      </c>
      <c r="C90" t="str">
        <f>INDEX('S36'!A1:N47,4,7)</f>
        <v>Jour</v>
      </c>
      <c r="D90">
        <f>INDEX('S36'!A1:N47,26,1)</f>
        <v>0</v>
      </c>
      <c r="E90">
        <f>INDEX('S36'!A1:N47,26,2)</f>
        <v>0</v>
      </c>
      <c r="F90">
        <f>INDEX('S36'!A1:N47,26,7)</f>
        <v>0</v>
      </c>
      <c r="G90">
        <f>INDEX('S36'!A1:N47,27,7)</f>
        <v>0</v>
      </c>
      <c r="H90">
        <f>INDEX('S36'!A1:N47,28,7)</f>
        <v>0</v>
      </c>
    </row>
    <row r="91" spans="1:8" x14ac:dyDescent="0.3">
      <c r="A91" t="str">
        <f>INDEX('S36'!A1:M47,1,1)</f>
        <v>S36</v>
      </c>
      <c r="B91" s="58">
        <f>INDEX('S36'!A1:M47,3,7)</f>
        <v>42983</v>
      </c>
      <c r="C91" t="str">
        <f>INDEX('S36'!A1:N47,4,8)</f>
        <v>Nuit</v>
      </c>
      <c r="D91">
        <f>INDEX('S36'!A1:N47,26,1)</f>
        <v>0</v>
      </c>
      <c r="E91">
        <f>INDEX('S36'!A1:N47,26,2)</f>
        <v>0</v>
      </c>
      <c r="F91">
        <f>INDEX('S36'!A1:N47,26,8)</f>
        <v>0</v>
      </c>
      <c r="G91">
        <f>INDEX('S36'!A1:N47,27,8)</f>
        <v>0</v>
      </c>
      <c r="H91">
        <f>INDEX('S36'!A1:N47,28,8)</f>
        <v>0</v>
      </c>
    </row>
    <row r="92" spans="1:8" x14ac:dyDescent="0.3">
      <c r="A92" t="str">
        <f>INDEX('S36'!A1:M47,1,1)</f>
        <v>S36</v>
      </c>
      <c r="B92" s="58">
        <f>INDEX('S36'!A1:M47,3,9)</f>
        <v>42984</v>
      </c>
      <c r="C92" t="str">
        <f>INDEX('S36'!A1:N47,4,9)</f>
        <v>Jour</v>
      </c>
      <c r="D92">
        <f>INDEX('S36'!A1:N47,26,1)</f>
        <v>0</v>
      </c>
      <c r="E92">
        <f>INDEX('S36'!A1:N47,26,2)</f>
        <v>0</v>
      </c>
      <c r="F92">
        <f>INDEX('S36'!A1:N47,26,9)</f>
        <v>0</v>
      </c>
      <c r="G92">
        <f>INDEX('S36'!A1:N47,27,9)</f>
        <v>0</v>
      </c>
      <c r="H92">
        <f>INDEX('S36'!A1:N47,28,9)</f>
        <v>0</v>
      </c>
    </row>
    <row r="93" spans="1:8" x14ac:dyDescent="0.3">
      <c r="A93" t="str">
        <f>INDEX('S36'!A1:M47,1,1)</f>
        <v>S36</v>
      </c>
      <c r="B93" s="58">
        <f>INDEX('S36'!A1:M47,3,9)</f>
        <v>42984</v>
      </c>
      <c r="C93" t="str">
        <f>INDEX('S36'!A1:N47,4,10)</f>
        <v>Nuit</v>
      </c>
      <c r="D93">
        <f>INDEX('S36'!A1:N47,26,1)</f>
        <v>0</v>
      </c>
      <c r="E93">
        <f>INDEX('S36'!A1:N47,26,2)</f>
        <v>0</v>
      </c>
      <c r="F93">
        <f>INDEX('S36'!A1:N47,26,10)</f>
        <v>0</v>
      </c>
      <c r="G93">
        <f>INDEX('S36'!A1:N47,27,10)</f>
        <v>0</v>
      </c>
      <c r="H93">
        <f>INDEX('S36'!A1:N47,28,10)</f>
        <v>0</v>
      </c>
    </row>
    <row r="94" spans="1:8" x14ac:dyDescent="0.3">
      <c r="A94" t="str">
        <f>INDEX('S36'!A1:M47,1,1)</f>
        <v>S36</v>
      </c>
      <c r="B94" s="58">
        <f>INDEX('S36'!A1:M47,3,11)</f>
        <v>42985</v>
      </c>
      <c r="C94" t="str">
        <f>INDEX('S36'!A1:N47,4,11)</f>
        <v>Jour</v>
      </c>
      <c r="D94">
        <f>INDEX('S36'!A1:N47,26,1)</f>
        <v>0</v>
      </c>
      <c r="E94">
        <f>INDEX('S36'!A1:N47,26,2)</f>
        <v>0</v>
      </c>
      <c r="F94">
        <f>INDEX('S36'!A1:N47,26,11)</f>
        <v>0</v>
      </c>
      <c r="G94">
        <f>INDEX('S36'!A1:N47,27,11)</f>
        <v>0</v>
      </c>
      <c r="H94">
        <f>INDEX('S36'!A1:N47,28,11)</f>
        <v>0</v>
      </c>
    </row>
    <row r="95" spans="1:8" x14ac:dyDescent="0.3">
      <c r="A95" t="str">
        <f>INDEX('S36'!A1:M47,1,1)</f>
        <v>S36</v>
      </c>
      <c r="B95" s="58">
        <f>INDEX('S36'!A1:M47,3,11)</f>
        <v>42985</v>
      </c>
      <c r="C95" t="str">
        <f>INDEX('S36'!A1:N47,4,12)</f>
        <v>Nuit</v>
      </c>
      <c r="D95">
        <f>INDEX('S36'!A1:N47,26,1)</f>
        <v>0</v>
      </c>
      <c r="E95">
        <f>INDEX('S36'!A1:N47,26,2)</f>
        <v>0</v>
      </c>
      <c r="F95">
        <f>INDEX('S36'!A1:N47,26,12)</f>
        <v>0</v>
      </c>
      <c r="G95">
        <f>INDEX('S36'!A1:N47,27,12)</f>
        <v>0</v>
      </c>
      <c r="H95">
        <f>INDEX('S36'!A1:N47,28,12)</f>
        <v>0</v>
      </c>
    </row>
    <row r="96" spans="1:8" x14ac:dyDescent="0.3">
      <c r="A96" t="str">
        <f>INDEX('S36'!A1:M47,1,1)</f>
        <v>S36</v>
      </c>
      <c r="B96" s="58">
        <f>INDEX('S36'!A1:M47,3,13)</f>
        <v>42986</v>
      </c>
      <c r="C96" t="str">
        <f>INDEX('S36'!A1:N47,4,13)</f>
        <v>Jour</v>
      </c>
      <c r="D96">
        <f>INDEX('S36'!A1:N47,26,1)</f>
        <v>0</v>
      </c>
      <c r="E96">
        <f>INDEX('S36'!A1:N47,26,2)</f>
        <v>0</v>
      </c>
      <c r="F96">
        <f>INDEX('S36'!A1:N47,26,13)</f>
        <v>0</v>
      </c>
      <c r="G96">
        <f>INDEX('S36'!A1:N47,27,13)</f>
        <v>0</v>
      </c>
      <c r="H96">
        <f>INDEX('S36'!A1:N47,28,13)</f>
        <v>0</v>
      </c>
    </row>
    <row r="97" spans="1:8" x14ac:dyDescent="0.3">
      <c r="A97" t="str">
        <f>INDEX('S36'!A1:M47,1,1)</f>
        <v>S36</v>
      </c>
      <c r="B97" s="58">
        <f>INDEX('S36'!A1:M47,3,13)</f>
        <v>42986</v>
      </c>
      <c r="C97" t="str">
        <f>INDEX('S36'!A1:N47,4,14)</f>
        <v>Nuit</v>
      </c>
      <c r="D97">
        <f>INDEX('S36'!A1:N47,26,1)</f>
        <v>0</v>
      </c>
      <c r="E97">
        <f>INDEX('S36'!A1:N47,26,2)</f>
        <v>0</v>
      </c>
      <c r="F97">
        <f>INDEX('S36'!A1:N47,26,14)</f>
        <v>0</v>
      </c>
      <c r="G97">
        <f>INDEX('S36'!A1:N47,27,14)</f>
        <v>0</v>
      </c>
      <c r="H97">
        <f>INDEX('S36'!A1:N47,28,14)</f>
        <v>0</v>
      </c>
    </row>
    <row r="98" spans="1:8" x14ac:dyDescent="0.3">
      <c r="A98" t="str">
        <f>INDEX('S36'!A1:M47,1,1)</f>
        <v>S36</v>
      </c>
      <c r="B98" s="58">
        <f>INDEX('S36'!A1:L47,3,3)</f>
        <v>42981</v>
      </c>
      <c r="C98" t="str">
        <f>INDEX('S36'!A1:N47,4,3)</f>
        <v>Jour</v>
      </c>
      <c r="D98">
        <f>INDEX('S36'!A1:N47,29,1)</f>
        <v>0</v>
      </c>
      <c r="E98">
        <f>INDEX('S36'!A1:N47,29,2)</f>
        <v>0</v>
      </c>
      <c r="F98">
        <f>INDEX('S36'!A1:N47,29,3)</f>
        <v>0</v>
      </c>
      <c r="G98">
        <f>INDEX('S36'!A1:N47,30,3)</f>
        <v>0</v>
      </c>
      <c r="H98">
        <f>INDEX('S36'!A1:N47,31,3)</f>
        <v>0</v>
      </c>
    </row>
    <row r="99" spans="1:8" x14ac:dyDescent="0.3">
      <c r="A99" t="str">
        <f>INDEX('S36'!A1:M47,1,1)</f>
        <v>S36</v>
      </c>
      <c r="B99" s="58">
        <f>INDEX('S36'!A1:M47,3,3)</f>
        <v>42981</v>
      </c>
      <c r="C99" t="str">
        <f>INDEX('S36'!A1:N47,4,4)</f>
        <v>Nuit</v>
      </c>
      <c r="D99">
        <f>INDEX('S36'!A1:N47,29,1)</f>
        <v>0</v>
      </c>
      <c r="E99">
        <f>INDEX('S36'!A1:N47,29,2)</f>
        <v>0</v>
      </c>
      <c r="F99">
        <f>INDEX('S36'!A1:N47,29,4)</f>
        <v>0</v>
      </c>
      <c r="G99">
        <f>INDEX('S36'!A1:N47,30,4)</f>
        <v>0</v>
      </c>
      <c r="H99">
        <f>INDEX('S36'!A1:N47,31,4)</f>
        <v>0</v>
      </c>
    </row>
    <row r="100" spans="1:8" x14ac:dyDescent="0.3">
      <c r="A100" t="str">
        <f>INDEX('S36'!A1:M47,1,1)</f>
        <v>S36</v>
      </c>
      <c r="B100" s="58">
        <f>INDEX('S36'!A1:M47,3,5)</f>
        <v>42982</v>
      </c>
      <c r="C100" t="str">
        <f>INDEX('S36'!A1:N47,4,5)</f>
        <v>Jour</v>
      </c>
      <c r="D100">
        <f>INDEX('S36'!A1:N47,29,1)</f>
        <v>0</v>
      </c>
      <c r="E100">
        <f>INDEX('S36'!A1:N47,29,2)</f>
        <v>0</v>
      </c>
      <c r="F100">
        <f>INDEX('S36'!A1:N47,29,5)</f>
        <v>0</v>
      </c>
      <c r="G100">
        <f>INDEX('S36'!A1:N47,30,5)</f>
        <v>0</v>
      </c>
      <c r="H100">
        <f>INDEX('S36'!A1:N47,31,5)</f>
        <v>0</v>
      </c>
    </row>
    <row r="101" spans="1:8" x14ac:dyDescent="0.3">
      <c r="A101" t="str">
        <f>INDEX('S36'!A1:M47,1,1)</f>
        <v>S36</v>
      </c>
      <c r="B101" s="58">
        <f>INDEX('S36'!A1:M47,3,5)</f>
        <v>42982</v>
      </c>
      <c r="C101" t="str">
        <f>INDEX('S36'!A1:N47,4,6)</f>
        <v>Nuit</v>
      </c>
      <c r="D101">
        <f>INDEX('S36'!A1:N47,29,1)</f>
        <v>0</v>
      </c>
      <c r="E101">
        <f>INDEX('S36'!A1:N47,29,2)</f>
        <v>0</v>
      </c>
      <c r="F101">
        <f>INDEX('S36'!A1:N47,29,6)</f>
        <v>0</v>
      </c>
      <c r="G101">
        <f>INDEX('S36'!A1:N47,30,6)</f>
        <v>0</v>
      </c>
      <c r="H101">
        <f>INDEX('S36'!A1:N47,31,6)</f>
        <v>0</v>
      </c>
    </row>
    <row r="102" spans="1:8" x14ac:dyDescent="0.3">
      <c r="A102" t="str">
        <f>INDEX('S36'!A1:M47,1,1)</f>
        <v>S36</v>
      </c>
      <c r="B102" s="58">
        <f>INDEX('S36'!A1:M47,3,7)</f>
        <v>42983</v>
      </c>
      <c r="C102" t="str">
        <f>INDEX('S36'!A1:N47,4,7)</f>
        <v>Jour</v>
      </c>
      <c r="D102">
        <f>INDEX('S36'!A1:N47,29,1)</f>
        <v>0</v>
      </c>
      <c r="E102">
        <f>INDEX('S36'!A1:N47,29,2)</f>
        <v>0</v>
      </c>
      <c r="F102">
        <f>INDEX('S36'!A1:N47,29,7)</f>
        <v>0</v>
      </c>
      <c r="G102">
        <f>INDEX('S36'!A1:N47,30,7)</f>
        <v>0</v>
      </c>
      <c r="H102">
        <f>INDEX('S36'!A1:N47,31,7)</f>
        <v>0</v>
      </c>
    </row>
    <row r="103" spans="1:8" x14ac:dyDescent="0.3">
      <c r="A103" t="str">
        <f>INDEX('S36'!A1:M47,1,1)</f>
        <v>S36</v>
      </c>
      <c r="B103" s="58">
        <f>INDEX('S36'!A1:M47,3,7)</f>
        <v>42983</v>
      </c>
      <c r="C103" t="str">
        <f>INDEX('S36'!A1:N47,4,8)</f>
        <v>Nuit</v>
      </c>
      <c r="D103">
        <f>INDEX('S36'!A1:N47,2,1)</f>
        <v>0</v>
      </c>
      <c r="E103">
        <f>INDEX('S36'!A1:N47,29,2)</f>
        <v>0</v>
      </c>
      <c r="F103">
        <f>INDEX('S36'!A1:N47,29,8)</f>
        <v>0</v>
      </c>
      <c r="G103">
        <f>INDEX('S36'!A1:N47,30,8)</f>
        <v>0</v>
      </c>
      <c r="H103">
        <f>INDEX('S36'!A1:N47,31,8)</f>
        <v>0</v>
      </c>
    </row>
    <row r="104" spans="1:8" x14ac:dyDescent="0.3">
      <c r="A104" t="str">
        <f>INDEX('S36'!A1:M47,1,1)</f>
        <v>S36</v>
      </c>
      <c r="B104" s="58">
        <f>INDEX('S36'!A1:M47,3,9)</f>
        <v>42984</v>
      </c>
      <c r="C104" t="str">
        <f>INDEX('S36'!A1:N47,4,9)</f>
        <v>Jour</v>
      </c>
      <c r="D104">
        <f>INDEX('S36'!A1:N47,29,1)</f>
        <v>0</v>
      </c>
      <c r="E104">
        <f>INDEX('S36'!A1:N47,29,2)</f>
        <v>0</v>
      </c>
      <c r="F104">
        <f>INDEX('S36'!A1:N47,29,9)</f>
        <v>0</v>
      </c>
      <c r="G104">
        <f>INDEX('S36'!A1:N47,30,9)</f>
        <v>0</v>
      </c>
      <c r="H104">
        <f>INDEX('S36'!A1:N47,31,9)</f>
        <v>0</v>
      </c>
    </row>
    <row r="105" spans="1:8" x14ac:dyDescent="0.3">
      <c r="A105" t="str">
        <f>INDEX('S36'!A1:M47,1,1)</f>
        <v>S36</v>
      </c>
      <c r="B105" s="58">
        <f>INDEX('S36'!A1:M47,3,9)</f>
        <v>42984</v>
      </c>
      <c r="C105" t="str">
        <f>INDEX('S36'!A1:N47,4,10)</f>
        <v>Nuit</v>
      </c>
      <c r="D105">
        <f>INDEX('S36'!A1:N47,29,1)</f>
        <v>0</v>
      </c>
      <c r="E105">
        <f>INDEX('S36'!A1:N47,29,2)</f>
        <v>0</v>
      </c>
      <c r="F105">
        <f>INDEX('S36'!A1:N47,29,10)</f>
        <v>0</v>
      </c>
      <c r="G105">
        <f>INDEX('S36'!A1:N47,30,10)</f>
        <v>0</v>
      </c>
      <c r="H105">
        <f>INDEX('S36'!A1:N47,31,10)</f>
        <v>0</v>
      </c>
    </row>
    <row r="106" spans="1:8" x14ac:dyDescent="0.3">
      <c r="A106" t="str">
        <f>INDEX('S36'!A1:M47,1,1)</f>
        <v>S36</v>
      </c>
      <c r="B106" s="58">
        <f>INDEX('S36'!A1:M47,3,11)</f>
        <v>42985</v>
      </c>
      <c r="C106" t="str">
        <f>INDEX('S36'!A1:N47,4,11)</f>
        <v>Jour</v>
      </c>
      <c r="D106">
        <f>INDEX('S36'!A1:N47,29,1)</f>
        <v>0</v>
      </c>
      <c r="E106">
        <f>INDEX('S36'!A1:N47,29,2)</f>
        <v>0</v>
      </c>
      <c r="F106">
        <f>INDEX('S36'!A1:N47,29,11)</f>
        <v>0</v>
      </c>
      <c r="G106">
        <f>INDEX('S36'!A1:N47,30,11)</f>
        <v>0</v>
      </c>
      <c r="H106">
        <f>INDEX('S36'!A1:N47,31,11)</f>
        <v>0</v>
      </c>
    </row>
    <row r="107" spans="1:8" x14ac:dyDescent="0.3">
      <c r="A107" t="str">
        <f>INDEX('S36'!A1:M47,1,1)</f>
        <v>S36</v>
      </c>
      <c r="B107" s="58">
        <f>INDEX('S36'!A1:M47,3,11)</f>
        <v>42985</v>
      </c>
      <c r="C107" t="str">
        <f>INDEX('S36'!A1:N47,4,12)</f>
        <v>Nuit</v>
      </c>
      <c r="D107">
        <f>INDEX('S36'!A1:N47,29,1)</f>
        <v>0</v>
      </c>
      <c r="E107">
        <f>INDEX('S36'!A1:N47,29,2)</f>
        <v>0</v>
      </c>
      <c r="F107">
        <f>INDEX('S36'!A1:N47,29,12)</f>
        <v>0</v>
      </c>
      <c r="G107">
        <f>INDEX('S36'!A1:N47,30,12)</f>
        <v>0</v>
      </c>
      <c r="H107">
        <f>INDEX('S36'!A1:N47,31,12)</f>
        <v>0</v>
      </c>
    </row>
    <row r="108" spans="1:8" x14ac:dyDescent="0.3">
      <c r="A108" t="str">
        <f>INDEX('S36'!A1:M47,1,1)</f>
        <v>S36</v>
      </c>
      <c r="B108" s="58">
        <f>INDEX('S36'!A1:M47,3,13)</f>
        <v>42986</v>
      </c>
      <c r="C108" t="str">
        <f>INDEX('S36'!A1:N47,4,13)</f>
        <v>Jour</v>
      </c>
      <c r="D108">
        <f>INDEX('S36'!A1:N47,29,1)</f>
        <v>0</v>
      </c>
      <c r="E108">
        <f>INDEX('S36'!A1:N47,29,2)</f>
        <v>0</v>
      </c>
      <c r="F108">
        <f>INDEX('S36'!A1:N47,29,13)</f>
        <v>0</v>
      </c>
      <c r="G108">
        <f>INDEX('S36'!A1:N47,30,13)</f>
        <v>0</v>
      </c>
      <c r="H108">
        <f>INDEX('S36'!A1:N47,31,13)</f>
        <v>0</v>
      </c>
    </row>
    <row r="109" spans="1:8" x14ac:dyDescent="0.3">
      <c r="A109" t="str">
        <f>INDEX('S36'!A1:M47,1,1)</f>
        <v>S36</v>
      </c>
      <c r="B109" s="58">
        <f>INDEX('S36'!A1:M47,3,13)</f>
        <v>42986</v>
      </c>
      <c r="C109" t="str">
        <f>INDEX('S36'!A1:N47,4,14)</f>
        <v>Nuit</v>
      </c>
      <c r="D109">
        <f>INDEX('S36'!A1:N47,29,1)</f>
        <v>0</v>
      </c>
      <c r="E109">
        <f>INDEX('S36'!A1:N47,29,2)</f>
        <v>0</v>
      </c>
      <c r="F109">
        <f>INDEX('S36'!A1:N47,29,14)</f>
        <v>0</v>
      </c>
      <c r="G109">
        <f>INDEX('S36'!A1:N47,30,14)</f>
        <v>0</v>
      </c>
      <c r="H109">
        <f>INDEX('S36'!A1:N47,31,14)</f>
        <v>0</v>
      </c>
    </row>
    <row r="110" spans="1:8" x14ac:dyDescent="0.3">
      <c r="A110" t="str">
        <f>INDEX('S36'!A1:M47,1,1)</f>
        <v>S36</v>
      </c>
      <c r="B110" s="58">
        <f>INDEX('S36'!A1:L47,3,3)</f>
        <v>42981</v>
      </c>
      <c r="C110" t="str">
        <f>INDEX('S36'!A1:N47,4,3)</f>
        <v>Jour</v>
      </c>
      <c r="D110">
        <f>INDEX('S36'!A1:N47,32,1)</f>
        <v>0</v>
      </c>
      <c r="E110">
        <f>INDEX('S36'!A1:N47,32,2)</f>
        <v>0</v>
      </c>
      <c r="F110">
        <f>INDEX('S36'!A1:N47,32,3)</f>
        <v>0</v>
      </c>
      <c r="G110">
        <f>INDEX('S36'!A1:N47,33,3)</f>
        <v>0</v>
      </c>
      <c r="H110">
        <f>INDEX('S36'!A1:N47,34,3)</f>
        <v>0</v>
      </c>
    </row>
    <row r="111" spans="1:8" x14ac:dyDescent="0.3">
      <c r="A111" t="str">
        <f>INDEX('S36'!A1:M47,1,1)</f>
        <v>S36</v>
      </c>
      <c r="B111" s="58">
        <f>INDEX('S36'!A1:M47,3,3)</f>
        <v>42981</v>
      </c>
      <c r="C111" t="str">
        <f>INDEX('S36'!A1:N47,4,4)</f>
        <v>Nuit</v>
      </c>
      <c r="D111">
        <f>INDEX('S36'!A1:N47,32,1)</f>
        <v>0</v>
      </c>
      <c r="E111">
        <f>INDEX('S36'!A1:N47,32,2)</f>
        <v>0</v>
      </c>
      <c r="F111">
        <f>INDEX('S36'!A1:N47,32,4)</f>
        <v>0</v>
      </c>
      <c r="G111">
        <f>INDEX('S36'!A1:N47,33,4)</f>
        <v>0</v>
      </c>
      <c r="H111">
        <f>INDEX('S36'!A1:N47,34,4)</f>
        <v>0</v>
      </c>
    </row>
    <row r="112" spans="1:8" x14ac:dyDescent="0.3">
      <c r="A112" t="str">
        <f>INDEX('S36'!A1:M47,1,1)</f>
        <v>S36</v>
      </c>
      <c r="B112" s="58">
        <f>INDEX('S36'!A1:M47,3,5)</f>
        <v>42982</v>
      </c>
      <c r="C112" t="str">
        <f>INDEX('S36'!A1:N47,4,5)</f>
        <v>Jour</v>
      </c>
      <c r="D112">
        <f>INDEX('S36'!A1:N47,32,1)</f>
        <v>0</v>
      </c>
      <c r="E112">
        <f>INDEX('S36'!A1:N47,32,2)</f>
        <v>0</v>
      </c>
      <c r="F112">
        <f>INDEX('S36'!A1:N47,32,5)</f>
        <v>0</v>
      </c>
      <c r="G112">
        <f>INDEX('S36'!A1:N47,33,5)</f>
        <v>0</v>
      </c>
      <c r="H112">
        <f>INDEX('S36'!A1:N47,34,5)</f>
        <v>0</v>
      </c>
    </row>
    <row r="113" spans="1:8" x14ac:dyDescent="0.3">
      <c r="A113" t="str">
        <f>INDEX('S36'!A1:M47,1,1)</f>
        <v>S36</v>
      </c>
      <c r="B113" s="58">
        <f>INDEX('S36'!A1:M47,3,5)</f>
        <v>42982</v>
      </c>
      <c r="C113" t="str">
        <f>INDEX('S36'!A1:N47,4,6)</f>
        <v>Nuit</v>
      </c>
      <c r="D113">
        <f>INDEX('S36'!A1:N47,32,1)</f>
        <v>0</v>
      </c>
      <c r="E113">
        <f>INDEX('S36'!A1:N47,32,2)</f>
        <v>0</v>
      </c>
      <c r="F113">
        <f>INDEX('S36'!A1:N47,32,6)</f>
        <v>0</v>
      </c>
      <c r="G113">
        <f>INDEX('S36'!A1:N47,33,6)</f>
        <v>0</v>
      </c>
      <c r="H113">
        <f>INDEX('S36'!A1:N47,34,6)</f>
        <v>0</v>
      </c>
    </row>
    <row r="114" spans="1:8" x14ac:dyDescent="0.3">
      <c r="A114" t="str">
        <f>INDEX('S36'!A1:M47,1,1)</f>
        <v>S36</v>
      </c>
      <c r="B114" s="58">
        <f>INDEX('S36'!A1:M47,3,7)</f>
        <v>42983</v>
      </c>
      <c r="C114" t="str">
        <f>INDEX('S36'!A1:N47,4,7)</f>
        <v>Jour</v>
      </c>
      <c r="D114">
        <f>INDEX('S36'!A1:N47,32,1)</f>
        <v>0</v>
      </c>
      <c r="E114">
        <f>INDEX('S36'!A1:N47,32,2)</f>
        <v>0</v>
      </c>
      <c r="F114">
        <f>INDEX('S36'!A1:N47,32,7)</f>
        <v>0</v>
      </c>
      <c r="G114">
        <f>INDEX('S36'!A1:N47,33,7)</f>
        <v>0</v>
      </c>
      <c r="H114">
        <f>INDEX('S36'!A1:N47,34,7)</f>
        <v>0</v>
      </c>
    </row>
    <row r="115" spans="1:8" x14ac:dyDescent="0.3">
      <c r="A115" t="str">
        <f>INDEX('S36'!A1:M47,1,1)</f>
        <v>S36</v>
      </c>
      <c r="B115" s="58">
        <f>INDEX('S36'!A1:M47,3,7)</f>
        <v>42983</v>
      </c>
      <c r="C115" t="str">
        <f>INDEX('S36'!A1:N47,4,8)</f>
        <v>Nuit</v>
      </c>
      <c r="D115">
        <f>INDEX('S36'!A1:N47,32,1)</f>
        <v>0</v>
      </c>
      <c r="E115">
        <f>INDEX('S36'!A1:N47,32,2)</f>
        <v>0</v>
      </c>
      <c r="F115">
        <f>INDEX('S36'!A1:N47,32,8)</f>
        <v>0</v>
      </c>
      <c r="G115">
        <f>INDEX('S36'!A1:N47,33,8)</f>
        <v>0</v>
      </c>
      <c r="H115">
        <f>INDEX('S36'!A1:N47,34,8)</f>
        <v>0</v>
      </c>
    </row>
    <row r="116" spans="1:8" x14ac:dyDescent="0.3">
      <c r="A116" t="str">
        <f>INDEX('S36'!A1:M47,1,1)</f>
        <v>S36</v>
      </c>
      <c r="B116" s="58">
        <f>INDEX('S36'!A1:M47,3,9)</f>
        <v>42984</v>
      </c>
      <c r="C116" t="str">
        <f>INDEX('S36'!A1:N47,4,9)</f>
        <v>Jour</v>
      </c>
      <c r="D116">
        <f>INDEX('S36'!A1:N47,32,1)</f>
        <v>0</v>
      </c>
      <c r="E116">
        <f>INDEX('S36'!A1:N47,32,2)</f>
        <v>0</v>
      </c>
      <c r="F116">
        <f>INDEX('S36'!A1:N47,32,9)</f>
        <v>0</v>
      </c>
      <c r="G116">
        <f>INDEX('S36'!A1:N47,33,9)</f>
        <v>0</v>
      </c>
      <c r="H116">
        <f>INDEX('S36'!A1:N47,34,9)</f>
        <v>0</v>
      </c>
    </row>
    <row r="117" spans="1:8" x14ac:dyDescent="0.3">
      <c r="A117" t="str">
        <f>INDEX('S36'!A1:M47,1,1)</f>
        <v>S36</v>
      </c>
      <c r="B117" s="58">
        <f>INDEX('S36'!A1:M47,3,9)</f>
        <v>42984</v>
      </c>
      <c r="C117" t="str">
        <f>INDEX('S36'!A1:N47,4,10)</f>
        <v>Nuit</v>
      </c>
      <c r="D117">
        <f>INDEX('S36'!A1:N47,32,1)</f>
        <v>0</v>
      </c>
      <c r="E117">
        <f>INDEX('S36'!A1:N47,32,2)</f>
        <v>0</v>
      </c>
      <c r="F117">
        <f>INDEX('S36'!A1:N47,32,10)</f>
        <v>0</v>
      </c>
      <c r="G117">
        <f>INDEX('S36'!A1:N47,33,10)</f>
        <v>0</v>
      </c>
      <c r="H117">
        <f>INDEX('S36'!A1:N47,34,10)</f>
        <v>0</v>
      </c>
    </row>
    <row r="118" spans="1:8" x14ac:dyDescent="0.3">
      <c r="A118" t="str">
        <f>INDEX('S36'!A1:M47,1,1)</f>
        <v>S36</v>
      </c>
      <c r="B118" s="58">
        <f>INDEX('S36'!A1:M47,3,11)</f>
        <v>42985</v>
      </c>
      <c r="C118" t="str">
        <f>INDEX('S36'!A1:N47,4,11)</f>
        <v>Jour</v>
      </c>
      <c r="D118">
        <f>INDEX('S36'!A1:N47,32,1)</f>
        <v>0</v>
      </c>
      <c r="E118">
        <f>INDEX('S36'!A1:N47,32,2)</f>
        <v>0</v>
      </c>
      <c r="F118">
        <f>INDEX('S36'!A1:N47,32,11)</f>
        <v>0</v>
      </c>
      <c r="G118">
        <f>INDEX('S36'!A1:N47,33,11)</f>
        <v>0</v>
      </c>
      <c r="H118">
        <f>INDEX('S36'!A1:N47,34,11)</f>
        <v>0</v>
      </c>
    </row>
    <row r="119" spans="1:8" x14ac:dyDescent="0.3">
      <c r="A119" t="str">
        <f>INDEX('S36'!A1:M47,1,1)</f>
        <v>S36</v>
      </c>
      <c r="B119" s="58">
        <f>INDEX('S36'!A1:M47,3,11)</f>
        <v>42985</v>
      </c>
      <c r="C119" t="str">
        <f>INDEX('S36'!A1:N47,4,12)</f>
        <v>Nuit</v>
      </c>
      <c r="D119">
        <f>INDEX('S36'!A1:N47,32,1)</f>
        <v>0</v>
      </c>
      <c r="E119">
        <f>INDEX('S36'!A1:N47,32,2)</f>
        <v>0</v>
      </c>
      <c r="F119">
        <f>INDEX('S36'!A1:N47,32,12)</f>
        <v>0</v>
      </c>
      <c r="G119">
        <f>INDEX('S36'!A1:N47,33,12)</f>
        <v>0</v>
      </c>
      <c r="H119">
        <f>INDEX('S36'!A1:N47,34,12)</f>
        <v>0</v>
      </c>
    </row>
    <row r="120" spans="1:8" x14ac:dyDescent="0.3">
      <c r="A120" t="str">
        <f>INDEX('S36'!A1:M47,1,1)</f>
        <v>S36</v>
      </c>
      <c r="B120" s="58">
        <f>INDEX('S36'!A1:M47,3,13)</f>
        <v>42986</v>
      </c>
      <c r="C120" t="str">
        <f>INDEX('S36'!A1:N47,4,13)</f>
        <v>Jour</v>
      </c>
      <c r="D120">
        <f>INDEX('S36'!A1:N47,32,1)</f>
        <v>0</v>
      </c>
      <c r="E120">
        <f>INDEX('S36'!A1:N47,32,2)</f>
        <v>0</v>
      </c>
      <c r="F120">
        <f>INDEX('S36'!A1:N47,32,13)</f>
        <v>0</v>
      </c>
      <c r="G120">
        <f>INDEX('S36'!A1:N47,33,13)</f>
        <v>0</v>
      </c>
      <c r="H120">
        <f>INDEX('S36'!A1:N47,34,13)</f>
        <v>0</v>
      </c>
    </row>
    <row r="121" spans="1:8" x14ac:dyDescent="0.3">
      <c r="A121" t="str">
        <f>INDEX('S36'!A1:M47,1,1)</f>
        <v>S36</v>
      </c>
      <c r="B121" s="58">
        <f>INDEX('S36'!A1:M47,3,13)</f>
        <v>42986</v>
      </c>
      <c r="C121" t="str">
        <f>INDEX('S36'!A1:N47,4,14)</f>
        <v>Nuit</v>
      </c>
      <c r="D121">
        <f>INDEX('S36'!A1:N47,32,1)</f>
        <v>0</v>
      </c>
      <c r="E121">
        <f>INDEX('S36'!A1:N47,32,2)</f>
        <v>0</v>
      </c>
      <c r="F121">
        <f>INDEX('S36'!A1:N47,32,14)</f>
        <v>0</v>
      </c>
      <c r="G121">
        <f>INDEX('S36'!A1:N47,33,14)</f>
        <v>0</v>
      </c>
      <c r="H121">
        <f>INDEX('S36'!A1:N47,34,14)</f>
        <v>0</v>
      </c>
    </row>
    <row r="122" spans="1:8" x14ac:dyDescent="0.3">
      <c r="A122" t="str">
        <f>INDEX('S36'!A1:M47,1,1)</f>
        <v>S36</v>
      </c>
      <c r="B122" s="58">
        <f>INDEX('S36'!A1:L47,3,3)</f>
        <v>42981</v>
      </c>
      <c r="C122" t="str">
        <f>INDEX('S36'!A1:N47,4,3)</f>
        <v>Jour</v>
      </c>
      <c r="D122">
        <f>INDEX('S36'!A1:N47,35,1)</f>
        <v>0</v>
      </c>
      <c r="E122">
        <f>INDEX('S36'!A1:N47,35,2)</f>
        <v>0</v>
      </c>
      <c r="F122">
        <f>INDEX('S36'!A1:N47,35,3)</f>
        <v>0</v>
      </c>
      <c r="G122">
        <f>INDEX('S36'!A1:N47,36,3)</f>
        <v>0</v>
      </c>
      <c r="H122">
        <f>INDEX('S36'!A1:N47,37,3)</f>
        <v>0</v>
      </c>
    </row>
    <row r="123" spans="1:8" x14ac:dyDescent="0.3">
      <c r="A123" t="str">
        <f>INDEX('S36'!A1:M47,1,1)</f>
        <v>S36</v>
      </c>
      <c r="B123" s="58">
        <f>INDEX('S36'!A1:M47,3,3)</f>
        <v>42981</v>
      </c>
      <c r="C123" t="str">
        <f>INDEX('S36'!A1:N47,4,4)</f>
        <v>Nuit</v>
      </c>
      <c r="D123">
        <f>INDEX('S36'!A1:N47,35,1)</f>
        <v>0</v>
      </c>
      <c r="E123">
        <f>INDEX('S36'!A1:N47,35,2)</f>
        <v>0</v>
      </c>
      <c r="F123">
        <f>INDEX('S36'!A1:N47,35,4)</f>
        <v>0</v>
      </c>
      <c r="G123">
        <f>INDEX('S36'!A1:N47,36,4)</f>
        <v>0</v>
      </c>
      <c r="H123">
        <f>INDEX('S36'!A1:N47,37,4)</f>
        <v>0</v>
      </c>
    </row>
    <row r="124" spans="1:8" x14ac:dyDescent="0.3">
      <c r="A124" t="str">
        <f>INDEX('S36'!A1:M47,1,1)</f>
        <v>S36</v>
      </c>
      <c r="B124" s="58">
        <f>INDEX('S36'!A1:M47,3,5)</f>
        <v>42982</v>
      </c>
      <c r="C124" t="str">
        <f>INDEX('S36'!A1:N47,4,5)</f>
        <v>Jour</v>
      </c>
      <c r="D124">
        <f>INDEX('S36'!A1:N47,35,1)</f>
        <v>0</v>
      </c>
      <c r="E124">
        <f>INDEX('S36'!A1:N47,35,2)</f>
        <v>0</v>
      </c>
      <c r="F124">
        <f>INDEX('S36'!A1:N47,35,5)</f>
        <v>0</v>
      </c>
      <c r="G124">
        <f>INDEX('S36'!A1:N47,36,5)</f>
        <v>0</v>
      </c>
      <c r="H124">
        <f>INDEX('S36'!A1:N47,37,5)</f>
        <v>0</v>
      </c>
    </row>
    <row r="125" spans="1:8" x14ac:dyDescent="0.3">
      <c r="A125" t="str">
        <f>INDEX('S36'!A1:M47,1,1)</f>
        <v>S36</v>
      </c>
      <c r="B125" s="58">
        <f>INDEX('S36'!A1:M47,3,5)</f>
        <v>42982</v>
      </c>
      <c r="C125" t="str">
        <f>INDEX('S36'!A1:N47,4,6)</f>
        <v>Nuit</v>
      </c>
      <c r="D125">
        <f>INDEX('S36'!A1:N47,35,1)</f>
        <v>0</v>
      </c>
      <c r="E125">
        <f>INDEX('S36'!A1:N47,35,2)</f>
        <v>0</v>
      </c>
      <c r="F125">
        <f>INDEX('S36'!A1:N47,35,6)</f>
        <v>0</v>
      </c>
      <c r="G125">
        <f>INDEX('S36'!A1:N47,36,6)</f>
        <v>0</v>
      </c>
      <c r="H125">
        <f>INDEX('S36'!A1:N47,37,6)</f>
        <v>0</v>
      </c>
    </row>
    <row r="126" spans="1:8" x14ac:dyDescent="0.3">
      <c r="A126" t="str">
        <f>INDEX('S36'!A1:M47,1,1)</f>
        <v>S36</v>
      </c>
      <c r="B126" s="58">
        <f>INDEX('S36'!A1:M47,3,7)</f>
        <v>42983</v>
      </c>
      <c r="C126" t="str">
        <f>INDEX('S36'!A1:N47,4,7)</f>
        <v>Jour</v>
      </c>
      <c r="D126">
        <f>INDEX('S36'!A1:N47,35,1)</f>
        <v>0</v>
      </c>
      <c r="E126">
        <f>INDEX('S36'!A1:N47,35,2)</f>
        <v>0</v>
      </c>
      <c r="F126">
        <f>INDEX('S36'!A1:N47,35,7)</f>
        <v>0</v>
      </c>
      <c r="G126">
        <f>INDEX('S36'!A1:N47,36,7)</f>
        <v>0</v>
      </c>
      <c r="H126">
        <f>INDEX('S36'!A1:N47,37,7)</f>
        <v>0</v>
      </c>
    </row>
    <row r="127" spans="1:8" x14ac:dyDescent="0.3">
      <c r="A127" t="str">
        <f>INDEX('S36'!A1:M47,1,1)</f>
        <v>S36</v>
      </c>
      <c r="B127" s="58">
        <f>INDEX('S36'!A1:M47,3,7)</f>
        <v>42983</v>
      </c>
      <c r="C127" t="str">
        <f>INDEX('S36'!A1:N47,4,8)</f>
        <v>Nuit</v>
      </c>
      <c r="D127">
        <f>INDEX('S36'!A1:N47,35,1)</f>
        <v>0</v>
      </c>
      <c r="E127">
        <f>INDEX('S36'!A1:N47,35,2)</f>
        <v>0</v>
      </c>
      <c r="F127">
        <f>INDEX('S36'!A1:N47,35,8)</f>
        <v>0</v>
      </c>
      <c r="G127">
        <f>INDEX('S36'!A1:N47,36,8)</f>
        <v>0</v>
      </c>
      <c r="H127">
        <f>INDEX('S36'!A1:N47,37,8)</f>
        <v>0</v>
      </c>
    </row>
    <row r="128" spans="1:8" x14ac:dyDescent="0.3">
      <c r="A128" t="str">
        <f>INDEX('S36'!A1:M47,1,1)</f>
        <v>S36</v>
      </c>
      <c r="B128" s="58">
        <f>INDEX('S36'!A1:M47,3,9)</f>
        <v>42984</v>
      </c>
      <c r="C128" t="str">
        <f>INDEX('S36'!A1:N47,4,9)</f>
        <v>Jour</v>
      </c>
      <c r="D128">
        <f>INDEX('S36'!A1:N47,35,1)</f>
        <v>0</v>
      </c>
      <c r="E128">
        <f>INDEX('S36'!A1:N47,35,2)</f>
        <v>0</v>
      </c>
      <c r="F128">
        <f>INDEX('S36'!A1:N47,35,9)</f>
        <v>0</v>
      </c>
      <c r="G128">
        <f>INDEX('S36'!A1:N47,36,9)</f>
        <v>0</v>
      </c>
      <c r="H128">
        <f>INDEX('S36'!A1:N47,37,9)</f>
        <v>0</v>
      </c>
    </row>
    <row r="129" spans="1:8" x14ac:dyDescent="0.3">
      <c r="A129" t="str">
        <f>INDEX('S36'!A1:M47,1,1)</f>
        <v>S36</v>
      </c>
      <c r="B129" s="58">
        <f>INDEX('S36'!A1:M47,3,9)</f>
        <v>42984</v>
      </c>
      <c r="C129" t="str">
        <f>INDEX('S36'!A1:N47,4,10)</f>
        <v>Nuit</v>
      </c>
      <c r="D129">
        <f>INDEX('S36'!A1:N47,35,1)</f>
        <v>0</v>
      </c>
      <c r="E129">
        <f>INDEX('S36'!A1:N47,35,2)</f>
        <v>0</v>
      </c>
      <c r="F129">
        <f>INDEX('S36'!A1:N47,35,10)</f>
        <v>0</v>
      </c>
      <c r="G129">
        <f>INDEX('S36'!A1:N47,36,10)</f>
        <v>0</v>
      </c>
      <c r="H129">
        <f>INDEX('S36'!A1:N47,37,10)</f>
        <v>0</v>
      </c>
    </row>
    <row r="130" spans="1:8" x14ac:dyDescent="0.3">
      <c r="A130" t="str">
        <f>INDEX('S36'!A1:M47,1,1)</f>
        <v>S36</v>
      </c>
      <c r="B130" s="58">
        <f>INDEX('S36'!A1:M47,3,11)</f>
        <v>42985</v>
      </c>
      <c r="C130" t="str">
        <f>INDEX('S36'!A1:N47,4,11)</f>
        <v>Jour</v>
      </c>
      <c r="D130">
        <f>INDEX('S36'!A1:N47,35,1)</f>
        <v>0</v>
      </c>
      <c r="E130">
        <f>INDEX('S36'!A1:N47,35,2)</f>
        <v>0</v>
      </c>
      <c r="F130">
        <f>INDEX('S36'!A1:N47,35,11)</f>
        <v>0</v>
      </c>
      <c r="G130">
        <f>INDEX('S36'!A1:N47,36,11)</f>
        <v>0</v>
      </c>
      <c r="H130">
        <f>INDEX('S36'!A1:N47,37,11)</f>
        <v>0</v>
      </c>
    </row>
    <row r="131" spans="1:8" x14ac:dyDescent="0.3">
      <c r="A131" t="str">
        <f>INDEX('S36'!A1:M47,1,1)</f>
        <v>S36</v>
      </c>
      <c r="B131" s="58">
        <f>INDEX('S36'!A1:M47,3,11)</f>
        <v>42985</v>
      </c>
      <c r="C131" t="str">
        <f>INDEX('S36'!A1:N47,4,12)</f>
        <v>Nuit</v>
      </c>
      <c r="D131">
        <f>INDEX('S36'!A1:N47,35,1)</f>
        <v>0</v>
      </c>
      <c r="E131">
        <f>INDEX('S36'!A1:N47,35,2)</f>
        <v>0</v>
      </c>
      <c r="F131">
        <f>INDEX('S36'!A1:N47,35,12)</f>
        <v>0</v>
      </c>
      <c r="G131">
        <f>INDEX('S36'!A1:N47,36,12)</f>
        <v>0</v>
      </c>
      <c r="H131">
        <f>INDEX('S36'!A1:N47,37,12)</f>
        <v>0</v>
      </c>
    </row>
    <row r="132" spans="1:8" x14ac:dyDescent="0.3">
      <c r="A132" t="str">
        <f>INDEX('S36'!A1:M47,1,1)</f>
        <v>S36</v>
      </c>
      <c r="B132" s="58">
        <f>INDEX('S36'!A1:M47,3,13)</f>
        <v>42986</v>
      </c>
      <c r="C132" t="str">
        <f>INDEX('S36'!A1:N47,4,13)</f>
        <v>Jour</v>
      </c>
      <c r="D132">
        <f>INDEX('S36'!A1:N47,35,1)</f>
        <v>0</v>
      </c>
      <c r="E132">
        <f>INDEX('S36'!A1:N47,35,2)</f>
        <v>0</v>
      </c>
      <c r="F132">
        <f>INDEX('S36'!A1:N47,35,13)</f>
        <v>0</v>
      </c>
      <c r="G132">
        <f>INDEX('S36'!A1:N47,36,13)</f>
        <v>0</v>
      </c>
      <c r="H132">
        <f>INDEX('S36'!A1:N47,37,13)</f>
        <v>0</v>
      </c>
    </row>
    <row r="133" spans="1:8" x14ac:dyDescent="0.3">
      <c r="A133" t="str">
        <f>INDEX('S36'!A1:M47,1,1)</f>
        <v>S36</v>
      </c>
      <c r="B133" s="58">
        <f>INDEX('S36'!A1:M47,3,13)</f>
        <v>42986</v>
      </c>
      <c r="C133" t="str">
        <f>INDEX('S36'!A1:N47,4,14)</f>
        <v>Nuit</v>
      </c>
      <c r="D133">
        <f>INDEX('S36'!A1:N47,35,1)</f>
        <v>0</v>
      </c>
      <c r="E133">
        <f>INDEX('S36'!A1:N47,35,2)</f>
        <v>0</v>
      </c>
      <c r="F133">
        <f>INDEX('S36'!A1:N47,35,14)</f>
        <v>0</v>
      </c>
      <c r="G133">
        <f>INDEX('S36'!A1:N47,36,14)</f>
        <v>0</v>
      </c>
      <c r="H133">
        <f>INDEX('S36'!A1:N47,37,14)</f>
        <v>0</v>
      </c>
    </row>
    <row r="134" spans="1:8" x14ac:dyDescent="0.3">
      <c r="A134" t="str">
        <f>INDEX('S37'!A1:L47,1,1)</f>
        <v>S37</v>
      </c>
      <c r="B134" s="58">
        <f>INDEX('S37'!A1:L47,3,3)</f>
        <v>42988</v>
      </c>
      <c r="C134" t="str">
        <f>INDEX('S37'!A1:N47,4,3)</f>
        <v>Jour</v>
      </c>
      <c r="D134" t="str">
        <f>INDEX('S37'!A1:N47,5,1)</f>
        <v>Kevin Morillon</v>
      </c>
      <c r="E134">
        <f>INDEX('S37'!A1:N47,5,2)</f>
        <v>0</v>
      </c>
      <c r="F134">
        <f>INDEX('S37'!A1:N47,5,3)</f>
        <v>0</v>
      </c>
      <c r="G134">
        <f>INDEX('S37'!A1:N47,6,3)</f>
        <v>0</v>
      </c>
      <c r="H134">
        <f>INDEX('S37'!A1:N47,7,3)</f>
        <v>0</v>
      </c>
    </row>
    <row r="135" spans="1:8" x14ac:dyDescent="0.3">
      <c r="A135" t="str">
        <f>INDEX('S37'!A1:M47,1,1)</f>
        <v>S37</v>
      </c>
      <c r="B135" s="58">
        <f>INDEX('S37'!A1:M47,3,3)</f>
        <v>42988</v>
      </c>
      <c r="C135" t="str">
        <f>INDEX('S37'!A1:N47,4,4)</f>
        <v>Nuit</v>
      </c>
      <c r="D135" t="str">
        <f>INDEX('S37'!A1:N47,5,1)</f>
        <v>Kevin Morillon</v>
      </c>
      <c r="E135">
        <f>INDEX('S37'!A1:N47,5,2)</f>
        <v>0</v>
      </c>
      <c r="F135">
        <f>INDEX('S37'!A1:N47,5,4)</f>
        <v>0</v>
      </c>
      <c r="G135">
        <f>INDEX('S37'!A1:N47,6,4)</f>
        <v>0</v>
      </c>
      <c r="H135">
        <f>INDEX('S37'!A1:N47,7,4)</f>
        <v>0</v>
      </c>
    </row>
    <row r="136" spans="1:8" x14ac:dyDescent="0.3">
      <c r="A136" t="str">
        <f>INDEX('S37'!A1:M47,1,1)</f>
        <v>S37</v>
      </c>
      <c r="B136" s="58">
        <f>INDEX('S37'!A1:M47,3,5)</f>
        <v>42989</v>
      </c>
      <c r="C136" t="str">
        <f>INDEX('S37'!A1:N47,4,5)</f>
        <v>Jour</v>
      </c>
      <c r="D136" t="str">
        <f>INDEX('S37'!A1:N47,5,1)</f>
        <v>Kevin Morillon</v>
      </c>
      <c r="E136">
        <f>INDEX('S37'!A1:N47,5,2)</f>
        <v>0</v>
      </c>
      <c r="F136">
        <f>INDEX('S37'!A1:N47,5,5)</f>
        <v>0</v>
      </c>
      <c r="G136" t="str">
        <f>INDEX('S37'!A1:N47,6,5)</f>
        <v>Villejuif</v>
      </c>
      <c r="H136" t="str">
        <f>INDEX('S37'!A1:N47,7,5)</f>
        <v>Securité</v>
      </c>
    </row>
    <row r="137" spans="1:8" x14ac:dyDescent="0.3">
      <c r="A137" t="str">
        <f>INDEX('S37'!A1:M47,1,1)</f>
        <v>S37</v>
      </c>
      <c r="B137" s="58">
        <f>INDEX('S37'!A1:M47,3,5)</f>
        <v>42989</v>
      </c>
      <c r="C137" t="str">
        <f>INDEX('S37'!A1:N47,4,6)</f>
        <v>Nuit</v>
      </c>
      <c r="D137" t="str">
        <f>INDEX('S37'!A1:N47,5,1)</f>
        <v>Kevin Morillon</v>
      </c>
      <c r="E137">
        <f>INDEX('S37'!A1:N47,5,2)</f>
        <v>0</v>
      </c>
      <c r="F137" t="str">
        <f>INDEX('S37'!A1:N47,5,6)</f>
        <v>07 586 04</v>
      </c>
      <c r="G137" t="str">
        <f>INDEX('S37'!A1:N47,6,6)</f>
        <v>Exelmans</v>
      </c>
      <c r="H137" t="str">
        <f>INDEX('S37'!A1:N47,7,6)</f>
        <v>Cameras</v>
      </c>
    </row>
    <row r="138" spans="1:8" x14ac:dyDescent="0.3">
      <c r="A138" t="str">
        <f>INDEX('S37'!A1:M47,1,1)</f>
        <v>S37</v>
      </c>
      <c r="B138" s="58">
        <f>INDEX('S37'!A1:M47,3,7)</f>
        <v>42990</v>
      </c>
      <c r="C138" t="str">
        <f>INDEX('S37'!A1:N47,4,7)</f>
        <v>Jour</v>
      </c>
      <c r="D138" t="str">
        <f>INDEX('S37'!A1:N47,5,1)</f>
        <v>Kevin Morillon</v>
      </c>
      <c r="E138">
        <f>INDEX('S37'!A1:N47,5,2)</f>
        <v>0</v>
      </c>
      <c r="F138">
        <f>INDEX('S37'!A1:N47,5,7)</f>
        <v>0</v>
      </c>
      <c r="G138">
        <f>INDEX('S37'!A1:N47,6,7)</f>
        <v>0</v>
      </c>
      <c r="H138">
        <f>INDEX('S37'!A1:N47,7,7)</f>
        <v>0</v>
      </c>
    </row>
    <row r="139" spans="1:8" x14ac:dyDescent="0.3">
      <c r="A139" t="str">
        <f>INDEX('S37'!A1:M47,1,1)</f>
        <v>S37</v>
      </c>
      <c r="B139" s="58">
        <f>INDEX('S37'!A1:M47,3,7)</f>
        <v>42990</v>
      </c>
      <c r="C139" t="str">
        <f>INDEX('S37'!A1:N47,4,8)</f>
        <v>Nuit</v>
      </c>
      <c r="D139" t="str">
        <f>INDEX('S37'!A1:N47,5,1)</f>
        <v>Kevin Morillon</v>
      </c>
      <c r="E139">
        <f>INDEX('S37'!A1:N47,5,2)</f>
        <v>0</v>
      </c>
      <c r="F139" t="str">
        <f>INDEX('S37'!A1:N47,5,8)</f>
        <v>07 586 04</v>
      </c>
      <c r="G139" t="str">
        <f>INDEX('S37'!A1:N47,6,8)</f>
        <v>MA Molitor</v>
      </c>
      <c r="H139" t="str">
        <f>INDEX('S37'!A1:N47,7,8)</f>
        <v>Cameras</v>
      </c>
    </row>
    <row r="140" spans="1:8" x14ac:dyDescent="0.3">
      <c r="A140" t="str">
        <f>INDEX('S37'!A1:M47,1,1)</f>
        <v>S37</v>
      </c>
      <c r="B140" s="58">
        <f>INDEX('S37'!A1:M47,3,9)</f>
        <v>42991</v>
      </c>
      <c r="C140" t="str">
        <f>INDEX('S37'!A1:N47,4,9)</f>
        <v>Jour</v>
      </c>
      <c r="D140" t="str">
        <f>INDEX('S37'!A1:N47,5,1)</f>
        <v>Kevin Morillon</v>
      </c>
      <c r="E140">
        <f>INDEX('S37'!A1:N47,5,2)</f>
        <v>0</v>
      </c>
      <c r="F140">
        <f>INDEX('S37'!A1:N47,5,9)</f>
        <v>0</v>
      </c>
      <c r="G140">
        <f>INDEX('S37'!A1:N47,6,9)</f>
        <v>0</v>
      </c>
      <c r="H140">
        <f>INDEX('S37'!A1:N47,7,9)</f>
        <v>0</v>
      </c>
    </row>
    <row r="141" spans="1:8" x14ac:dyDescent="0.3">
      <c r="A141" t="str">
        <f>INDEX('S37'!A1:M47,1,1)</f>
        <v>S37</v>
      </c>
      <c r="B141" s="58">
        <f>INDEX('S37'!A1:M47,3,9)</f>
        <v>42991</v>
      </c>
      <c r="C141" t="str">
        <f>INDEX('S37'!A1:N47,4,10)</f>
        <v>Nuit</v>
      </c>
      <c r="D141" t="str">
        <f>INDEX('S37'!A1:N47,5,1)</f>
        <v>Kevin Morillon</v>
      </c>
      <c r="E141">
        <f>INDEX('S37'!A1:N47,5,2)</f>
        <v>0</v>
      </c>
      <c r="F141" t="str">
        <f>INDEX('S37'!A1:N47,5,10)</f>
        <v>07 586 04</v>
      </c>
      <c r="G141" t="str">
        <f>INDEX('S37'!A1:N47,6,10)</f>
        <v>MA Molitor</v>
      </c>
      <c r="H141" t="str">
        <f>INDEX('S37'!A1:N47,7,10)</f>
        <v>Cameras</v>
      </c>
    </row>
    <row r="142" spans="1:8" x14ac:dyDescent="0.3">
      <c r="A142" t="str">
        <f>INDEX('S37'!A1:M47,1,1)</f>
        <v>S37</v>
      </c>
      <c r="B142" s="58">
        <f>INDEX('S37'!A1:M47,3,11)</f>
        <v>42992</v>
      </c>
      <c r="C142" t="str">
        <f>INDEX('S37'!A1:N47,4,11)</f>
        <v>Jour</v>
      </c>
      <c r="D142" t="str">
        <f>INDEX('S37'!A1:N47,5,1)</f>
        <v>Kevin Morillon</v>
      </c>
      <c r="E142">
        <f>INDEX('S37'!A1:N47,5,2)</f>
        <v>0</v>
      </c>
      <c r="F142">
        <f>INDEX('S37'!A1:N47,5,11)</f>
        <v>0</v>
      </c>
      <c r="G142">
        <f>INDEX('S37'!A1:N47,6,11)</f>
        <v>0</v>
      </c>
      <c r="H142">
        <f>INDEX('S37'!A1:N47,7,11)</f>
        <v>0</v>
      </c>
    </row>
    <row r="143" spans="1:8" x14ac:dyDescent="0.3">
      <c r="A143" t="str">
        <f>INDEX('S37'!A1:M47,1,1)</f>
        <v>S37</v>
      </c>
      <c r="B143" s="58">
        <f>INDEX('S37'!A1:M47,3,11)</f>
        <v>42992</v>
      </c>
      <c r="C143" t="str">
        <f>INDEX('S37'!A1:N47,4,12)</f>
        <v>Nuit</v>
      </c>
      <c r="D143" t="str">
        <f>INDEX('S37'!A1:N47,5,1)</f>
        <v>Kevin Morillon</v>
      </c>
      <c r="E143">
        <f>INDEX('S37'!A1:N47,5,2)</f>
        <v>0</v>
      </c>
      <c r="F143" t="str">
        <f>INDEX('S37'!A1:N47,5,12)</f>
        <v>07 586 04</v>
      </c>
      <c r="G143" t="str">
        <f>INDEX('S37'!A1:N47,6,12)</f>
        <v>Porte de Saint Cloud</v>
      </c>
      <c r="H143" t="str">
        <f>INDEX('S37'!A1:N47,7,12)</f>
        <v>Cameras</v>
      </c>
    </row>
    <row r="144" spans="1:8" x14ac:dyDescent="0.3">
      <c r="A144" t="str">
        <f>INDEX('S37'!A1:M47,1,1)</f>
        <v>S37</v>
      </c>
      <c r="B144" s="58">
        <f>INDEX('S37'!A1:M47,3,13)</f>
        <v>42993</v>
      </c>
      <c r="C144" t="str">
        <f>INDEX('S37'!A1:N47,4,13)</f>
        <v>Jour</v>
      </c>
      <c r="D144" t="str">
        <f>INDEX('S37'!A1:N47,5,1)</f>
        <v>Kevin Morillon</v>
      </c>
      <c r="E144">
        <f>INDEX('S37'!A1:N47,5,2)</f>
        <v>0</v>
      </c>
      <c r="F144">
        <f>INDEX('S37'!A1:N47,5,13)</f>
        <v>0</v>
      </c>
      <c r="G144">
        <f>INDEX('S37'!A1:N47,6,13)</f>
        <v>0</v>
      </c>
      <c r="H144">
        <f>INDEX('S37'!A1:N47,7,13)</f>
        <v>0</v>
      </c>
    </row>
    <row r="145" spans="1:8" x14ac:dyDescent="0.3">
      <c r="A145" t="str">
        <f>INDEX('S37'!A1:M47,1,1)</f>
        <v>S37</v>
      </c>
      <c r="B145" s="58">
        <f>INDEX('S37'!A1:M47,3,13)</f>
        <v>42993</v>
      </c>
      <c r="C145" t="str">
        <f>INDEX('S37'!A1:N47,4,14)</f>
        <v>Nuit</v>
      </c>
      <c r="D145" t="str">
        <f>INDEX('S37'!A1:N47,5,1)</f>
        <v>Kevin Morillon</v>
      </c>
      <c r="E145">
        <f>INDEX('S37'!A1:N47,5,2)</f>
        <v>0</v>
      </c>
      <c r="F145">
        <f>INDEX('S37'!A1:N47,5,14)</f>
        <v>0</v>
      </c>
      <c r="G145">
        <f>INDEX('S37'!A1:N47,6,14)</f>
        <v>0</v>
      </c>
      <c r="H145">
        <f>INDEX('S37'!A1:N47,7,14)</f>
        <v>0</v>
      </c>
    </row>
    <row r="146" spans="1:8" x14ac:dyDescent="0.3">
      <c r="A146" t="str">
        <f>INDEX('S37'!A1:M47,1,1)</f>
        <v>S37</v>
      </c>
      <c r="B146" s="58">
        <f>INDEX('S37'!A1:L47,3,3)</f>
        <v>42988</v>
      </c>
      <c r="C146" t="str">
        <f>INDEX('S37'!A1:N47,4,3)</f>
        <v>Jour</v>
      </c>
      <c r="D146" t="str">
        <f>INDEX('S37'!A1:N47,8,1)</f>
        <v>Victor DIONISIO</v>
      </c>
      <c r="E146">
        <f>INDEX('S37'!A1:N47,8,2)</f>
        <v>0</v>
      </c>
      <c r="F146">
        <f>INDEX('S37'!A1:N47,8,3)</f>
        <v>0</v>
      </c>
      <c r="G146">
        <f>INDEX('S37'!A1:N47,9,3)</f>
        <v>0</v>
      </c>
      <c r="H146">
        <f>INDEX('S37'!A1:N47,10,3)</f>
        <v>0</v>
      </c>
    </row>
    <row r="147" spans="1:8" x14ac:dyDescent="0.3">
      <c r="A147" t="str">
        <f>INDEX('S37'!A1:M47,1,1)</f>
        <v>S37</v>
      </c>
      <c r="B147" s="58">
        <f>INDEX('S37'!A1:M47,3,3)</f>
        <v>42988</v>
      </c>
      <c r="C147" t="str">
        <f>INDEX('S37'!A1:N47,4,4)</f>
        <v>Nuit</v>
      </c>
      <c r="D147" t="str">
        <f>INDEX('S37'!A1:N47,8,1)</f>
        <v>Victor DIONISIO</v>
      </c>
      <c r="E147">
        <f>INDEX('S37'!A1:N47,8,2)</f>
        <v>0</v>
      </c>
      <c r="F147">
        <f>INDEX('S37'!A1:N47,8,4)</f>
        <v>0</v>
      </c>
      <c r="G147">
        <f>INDEX('S37'!A1:N47,9,4)</f>
        <v>0</v>
      </c>
      <c r="H147">
        <f>INDEX('S37'!A1:N47,10,4)</f>
        <v>0</v>
      </c>
    </row>
    <row r="148" spans="1:8" x14ac:dyDescent="0.3">
      <c r="A148" t="str">
        <f>INDEX('S37'!A1:M47,1,1)</f>
        <v>S37</v>
      </c>
      <c r="B148" s="58">
        <f>INDEX('S37'!A1:M47,3,5)</f>
        <v>42989</v>
      </c>
      <c r="C148" t="str">
        <f>INDEX('S37'!A1:N47,4,5)</f>
        <v>Jour</v>
      </c>
      <c r="D148" t="str">
        <f>INDEX('S37'!A1:N47,8,1)</f>
        <v>Victor DIONISIO</v>
      </c>
      <c r="E148">
        <f>INDEX('S37'!A1:N47,8,2)</f>
        <v>0</v>
      </c>
      <c r="F148">
        <f>INDEX('S37'!A1:N47,8,5)</f>
        <v>0</v>
      </c>
      <c r="G148" t="str">
        <f>INDEX('S37'!A1:N47,9,5)</f>
        <v>Villejuif</v>
      </c>
      <c r="H148" t="str">
        <f>INDEX('S37'!A1:N47,10,5)</f>
        <v>Securité</v>
      </c>
    </row>
    <row r="149" spans="1:8" x14ac:dyDescent="0.3">
      <c r="A149" t="str">
        <f>INDEX('S37'!A1:M47,1,1)</f>
        <v>S37</v>
      </c>
      <c r="B149" s="58">
        <f>INDEX('S37'!A1:M47,3,5)</f>
        <v>42989</v>
      </c>
      <c r="C149" t="str">
        <f>INDEX('S37'!A1:N47,4,6)</f>
        <v>Nuit</v>
      </c>
      <c r="D149" t="str">
        <f>INDEX('S37'!A1:N47,8,1)</f>
        <v>Victor DIONISIO</v>
      </c>
      <c r="E149">
        <f>INDEX('S37'!A1:N47,8,2)</f>
        <v>0</v>
      </c>
      <c r="F149" t="str">
        <f>INDEX('S37'!A1:N47,8,6)</f>
        <v>07 586 04</v>
      </c>
      <c r="G149" t="str">
        <f>INDEX('S37'!A1:N47,9,6)</f>
        <v>Strasbourg saint denis</v>
      </c>
      <c r="H149" t="str">
        <f>INDEX('S37'!A1:N47,10,6)</f>
        <v>Suspente</v>
      </c>
    </row>
    <row r="150" spans="1:8" x14ac:dyDescent="0.3">
      <c r="A150" t="str">
        <f>INDEX('S37'!A1:M47,1,1)</f>
        <v>S37</v>
      </c>
      <c r="B150" s="58">
        <f>INDEX('S37'!A1:M47,3,7)</f>
        <v>42990</v>
      </c>
      <c r="C150" t="str">
        <f>INDEX('S37'!A1:N47,4,7)</f>
        <v>Jour</v>
      </c>
      <c r="D150" t="str">
        <f>INDEX('S37'!A1:N47,8,1)</f>
        <v>Victor DIONISIO</v>
      </c>
      <c r="E150">
        <f>INDEX('S37'!A1:N47,8,2)</f>
        <v>0</v>
      </c>
      <c r="F150">
        <f>INDEX('S37'!A1:N47,8,7)</f>
        <v>0</v>
      </c>
      <c r="G150">
        <f>INDEX('S37'!A1:N47,9,7)</f>
        <v>0</v>
      </c>
      <c r="H150">
        <f>INDEX('S37'!A1:N47,10,7)</f>
        <v>0</v>
      </c>
    </row>
    <row r="151" spans="1:8" x14ac:dyDescent="0.3">
      <c r="A151" t="str">
        <f>INDEX('S37'!A1:M47,1,1)</f>
        <v>S37</v>
      </c>
      <c r="B151" s="58">
        <f>INDEX('S37'!A1:M47,3,7)</f>
        <v>42990</v>
      </c>
      <c r="C151" t="str">
        <f>INDEX('S37'!A1:N47,4,8)</f>
        <v>Nuit</v>
      </c>
      <c r="D151" t="str">
        <f>INDEX('S37'!A1:N47,8,1)</f>
        <v>Victor DIONISIO</v>
      </c>
      <c r="E151">
        <f>INDEX('S37'!A1:N47,8,2)</f>
        <v>0</v>
      </c>
      <c r="F151">
        <f>INDEX('S37'!A1:N47,8,8)</f>
        <v>0</v>
      </c>
      <c r="G151">
        <f>INDEX('S37'!A1:N47,9,8)</f>
        <v>0</v>
      </c>
      <c r="H151">
        <f>INDEX('S37'!A1:N47,10,8)</f>
        <v>0</v>
      </c>
    </row>
    <row r="152" spans="1:8" x14ac:dyDescent="0.3">
      <c r="A152" t="str">
        <f>INDEX('S37'!A1:M47,1,1)</f>
        <v>S37</v>
      </c>
      <c r="B152" s="58">
        <f>INDEX('S37'!A1:M47,3,9)</f>
        <v>42991</v>
      </c>
      <c r="C152" t="str">
        <f>INDEX('S37'!A1:N47,4,9)</f>
        <v>Jour</v>
      </c>
      <c r="D152" t="str">
        <f>INDEX('S37'!A1:N47,8,1)</f>
        <v>Victor DIONISIO</v>
      </c>
      <c r="E152">
        <f>INDEX('S37'!A1:N47,8,2)</f>
        <v>0</v>
      </c>
      <c r="F152">
        <f>INDEX('S37'!A1:N47,8,9)</f>
        <v>0</v>
      </c>
      <c r="G152">
        <f>INDEX('S37'!A1:N47,9,9)</f>
        <v>0</v>
      </c>
      <c r="H152">
        <f>INDEX('S37'!A1:N47,10,9)</f>
        <v>0</v>
      </c>
    </row>
    <row r="153" spans="1:8" x14ac:dyDescent="0.3">
      <c r="A153" t="str">
        <f>INDEX('S37'!A1:M47,1,1)</f>
        <v>S37</v>
      </c>
      <c r="B153" s="58">
        <f>INDEX('S37'!A1:M47,3,9)</f>
        <v>42991</v>
      </c>
      <c r="C153" t="str">
        <f>INDEX('S37'!A1:N47,4,10)</f>
        <v>Nuit</v>
      </c>
      <c r="D153" t="str">
        <f>INDEX('S37'!A1:N47,8,1)</f>
        <v>Victor DIONISIO</v>
      </c>
      <c r="E153">
        <f>INDEX('S37'!A1:N47,8,2)</f>
        <v>0</v>
      </c>
      <c r="F153" t="str">
        <f>INDEX('S37'!A1:N47,8,10)</f>
        <v>07 586 04</v>
      </c>
      <c r="G153" t="str">
        <f>INDEX('S37'!A1:N47,9,10)</f>
        <v>Bonne Nouvelles</v>
      </c>
      <c r="H153" t="str">
        <f>INDEX('S37'!A1:N47,10,10)</f>
        <v>Suspente</v>
      </c>
    </row>
    <row r="154" spans="1:8" x14ac:dyDescent="0.3">
      <c r="A154" t="str">
        <f>INDEX('S37'!A1:M47,1,1)</f>
        <v>S37</v>
      </c>
      <c r="B154" s="58">
        <f>INDEX('S37'!A1:M47,3,11)</f>
        <v>42992</v>
      </c>
      <c r="C154" t="str">
        <f>INDEX('S37'!A1:N47,4,11)</f>
        <v>Jour</v>
      </c>
      <c r="D154" t="str">
        <f>INDEX('S37'!A1:N47,8,1)</f>
        <v>Victor DIONISIO</v>
      </c>
      <c r="E154">
        <f>INDEX('S37'!A1:N47,8,2)</f>
        <v>0</v>
      </c>
      <c r="F154">
        <f>INDEX('S37'!A1:N47,8,11)</f>
        <v>0</v>
      </c>
      <c r="G154">
        <f>INDEX('S37'!A1:N47,9,11)</f>
        <v>0</v>
      </c>
      <c r="H154">
        <f>INDEX('S37'!A1:N47,10,11)</f>
        <v>0</v>
      </c>
    </row>
    <row r="155" spans="1:8" x14ac:dyDescent="0.3">
      <c r="A155" t="str">
        <f>INDEX('S37'!A1:M47,1,1)</f>
        <v>S37</v>
      </c>
      <c r="B155" s="58">
        <f>INDEX('S37'!A1:M47,3,11)</f>
        <v>42992</v>
      </c>
      <c r="C155" t="str">
        <f>INDEX('S37'!A1:N47,4,12)</f>
        <v>Nuit</v>
      </c>
      <c r="D155" t="str">
        <f>INDEX('S37'!A1:N47,8,1)</f>
        <v>Victor DIONISIO</v>
      </c>
      <c r="E155">
        <f>INDEX('S37'!A1:N47,8,2)</f>
        <v>0</v>
      </c>
      <c r="F155">
        <f>INDEX('S37'!A1:N47,8,12)</f>
        <v>0</v>
      </c>
      <c r="G155">
        <f>INDEX('S37'!A1:N47,9,12)</f>
        <v>0</v>
      </c>
      <c r="H155">
        <f>INDEX('S37'!A1:N47,10,12)</f>
        <v>0</v>
      </c>
    </row>
    <row r="156" spans="1:8" x14ac:dyDescent="0.3">
      <c r="A156" t="str">
        <f>INDEX('S37'!A1:M47,1,1)</f>
        <v>S37</v>
      </c>
      <c r="B156" s="58">
        <f>INDEX('S37'!A1:M47,3,13)</f>
        <v>42993</v>
      </c>
      <c r="C156" t="str">
        <f>INDEX('S37'!A1:N47,4,13)</f>
        <v>Jour</v>
      </c>
      <c r="D156" t="str">
        <f>INDEX('S37'!A1:N47,8,1)</f>
        <v>Victor DIONISIO</v>
      </c>
      <c r="E156">
        <f>INDEX('S37'!A1:N47,8,2)</f>
        <v>0</v>
      </c>
      <c r="F156">
        <f>INDEX('S37'!A1:N47,8,13)</f>
        <v>0</v>
      </c>
      <c r="G156">
        <f>INDEX('S37'!A1:N47,9,13)</f>
        <v>0</v>
      </c>
      <c r="H156">
        <f>INDEX('S37'!A1:N47,10,13)</f>
        <v>0</v>
      </c>
    </row>
    <row r="157" spans="1:8" x14ac:dyDescent="0.3">
      <c r="A157" t="str">
        <f>INDEX('S37'!A1:M47,1,1)</f>
        <v>S37</v>
      </c>
      <c r="B157" s="58">
        <f>INDEX('S37'!A1:M47,3,13)</f>
        <v>42993</v>
      </c>
      <c r="C157" t="str">
        <f>INDEX('S37'!A1:N47,4,14)</f>
        <v>Nuit</v>
      </c>
      <c r="D157" t="str">
        <f>INDEX('S37'!A1:N47,8,1)</f>
        <v>Victor DIONISIO</v>
      </c>
      <c r="E157">
        <f>INDEX('S37'!A1:N47,8,2)</f>
        <v>0</v>
      </c>
      <c r="F157">
        <f>INDEX('S37'!A1:N47,8,14)</f>
        <v>0</v>
      </c>
      <c r="G157">
        <f>INDEX('S37'!A1:N47,9,14)</f>
        <v>0</v>
      </c>
      <c r="H157">
        <f>INDEX('S37'!A1:N47,10,14)</f>
        <v>0</v>
      </c>
    </row>
    <row r="158" spans="1:8" x14ac:dyDescent="0.3">
      <c r="A158" t="str">
        <f>INDEX('S37'!A1:M47,1,1)</f>
        <v>S37</v>
      </c>
      <c r="B158" s="58">
        <f>INDEX('S37'!A1:L47,3,3)</f>
        <v>42988</v>
      </c>
      <c r="C158" t="str">
        <f>INDEX('S37'!A1:N47,4,3)</f>
        <v>Jour</v>
      </c>
      <c r="D158" t="str">
        <f>INDEX('S37'!A1:N47,11,1)</f>
        <v>Samir Abdelyacin</v>
      </c>
      <c r="E158">
        <f>INDEX('S37'!A1:N47,11,2)</f>
        <v>0</v>
      </c>
      <c r="F158">
        <f>INDEX('S37'!A1:N47,11,3)</f>
        <v>0</v>
      </c>
      <c r="G158">
        <f>INDEX('S37'!A1:N47,12,3)</f>
        <v>0</v>
      </c>
      <c r="H158">
        <f>INDEX('S37'!A1:N47,13,3)</f>
        <v>0</v>
      </c>
    </row>
    <row r="159" spans="1:8" x14ac:dyDescent="0.3">
      <c r="A159" t="str">
        <f>INDEX('S37'!A1:M47,1,1)</f>
        <v>S37</v>
      </c>
      <c r="B159" s="58">
        <f>INDEX('S37'!A1:M47,3,3)</f>
        <v>42988</v>
      </c>
      <c r="C159" t="str">
        <f>INDEX('S37'!A1:N47,4,4)</f>
        <v>Nuit</v>
      </c>
      <c r="D159" t="str">
        <f>INDEX('S37'!A1:N47,11,1)</f>
        <v>Samir Abdelyacin</v>
      </c>
      <c r="E159">
        <f>INDEX('S37'!A1:N47,11,2)</f>
        <v>0</v>
      </c>
      <c r="F159">
        <f>INDEX('S37'!A1:N47,11,4)</f>
        <v>0</v>
      </c>
      <c r="G159">
        <f>INDEX('S37'!A1:N47,12,4)</f>
        <v>0</v>
      </c>
      <c r="H159">
        <f>INDEX('S37'!A1:N47,13,4)</f>
        <v>0</v>
      </c>
    </row>
    <row r="160" spans="1:8" x14ac:dyDescent="0.3">
      <c r="A160" t="str">
        <f>INDEX('S37'!A1:M47,1,1)</f>
        <v>S37</v>
      </c>
      <c r="B160" s="58">
        <f>INDEX('S37'!A1:M47,3,5)</f>
        <v>42989</v>
      </c>
      <c r="C160" t="str">
        <f>INDEX('S37'!A1:N47,4,5)</f>
        <v>Jour</v>
      </c>
      <c r="D160" t="str">
        <f>INDEX('S37'!A1:N47,11,1)</f>
        <v>Samir Abdelyacin</v>
      </c>
      <c r="E160">
        <f>INDEX('S37'!A1:N47,11,2)</f>
        <v>0</v>
      </c>
      <c r="F160">
        <f>INDEX('S37'!A1:N47,11,5)</f>
        <v>0</v>
      </c>
      <c r="G160" t="str">
        <f>INDEX('S37'!A1:N47,12,5)</f>
        <v>Villejuif</v>
      </c>
      <c r="H160" t="str">
        <f>INDEX('S37'!A1:N47,13,5)</f>
        <v>Securité</v>
      </c>
    </row>
    <row r="161" spans="1:8" x14ac:dyDescent="0.3">
      <c r="A161" t="str">
        <f>INDEX('S37'!A1:M47,1,1)</f>
        <v>S37</v>
      </c>
      <c r="B161" s="58">
        <f>INDEX('S37'!A1:M47,3,5)</f>
        <v>42989</v>
      </c>
      <c r="C161" t="str">
        <f>INDEX('S37'!A1:N47,4,6)</f>
        <v>Nuit</v>
      </c>
      <c r="D161" t="str">
        <f>INDEX('S37'!A1:N47,11,1)</f>
        <v>Samir Abdelyacin</v>
      </c>
      <c r="E161">
        <f>INDEX('S37'!A1:N47,11,2)</f>
        <v>0</v>
      </c>
      <c r="F161">
        <f>INDEX('S37'!A1:N47,11,6)</f>
        <v>0</v>
      </c>
      <c r="G161">
        <f>INDEX('S37'!A1:N47,12,6)</f>
        <v>0</v>
      </c>
      <c r="H161">
        <f>INDEX('S37'!A1:N47,13,6)</f>
        <v>0</v>
      </c>
    </row>
    <row r="162" spans="1:8" x14ac:dyDescent="0.3">
      <c r="A162" t="str">
        <f>INDEX('S37'!A1:M47,1,1)</f>
        <v>S37</v>
      </c>
      <c r="B162" s="58">
        <f>INDEX('S37'!A1:M47,3,7)</f>
        <v>42990</v>
      </c>
      <c r="C162" t="str">
        <f>INDEX('S37'!A1:N47,4,7)</f>
        <v>Jour</v>
      </c>
      <c r="D162" t="str">
        <f>INDEX('S37'!A1:N47,11,1)</f>
        <v>Samir Abdelyacin</v>
      </c>
      <c r="E162">
        <f>INDEX('S37'!A1:N47,11,2)</f>
        <v>0</v>
      </c>
      <c r="F162">
        <f>INDEX('S37'!A1:N47,11,7)</f>
        <v>0</v>
      </c>
      <c r="G162">
        <f>INDEX('S37'!A1:N47,12,7)</f>
        <v>0</v>
      </c>
      <c r="H162">
        <f>INDEX('S37'!A1:N47,13,7)</f>
        <v>0</v>
      </c>
    </row>
    <row r="163" spans="1:8" x14ac:dyDescent="0.3">
      <c r="A163" t="str">
        <f>INDEX('S37'!A1:M47,1,1)</f>
        <v>S37</v>
      </c>
      <c r="B163" s="58">
        <f>INDEX('S37'!A1:M47,3,7)</f>
        <v>42990</v>
      </c>
      <c r="C163" t="str">
        <f>INDEX('S37'!A1:N47,4,8)</f>
        <v>Nuit</v>
      </c>
      <c r="D163" t="str">
        <f>INDEX('S37'!A1:N47,11,1)</f>
        <v>Samir Abdelyacin</v>
      </c>
      <c r="E163">
        <f>INDEX('S37'!A1:N47,11,2)</f>
        <v>0</v>
      </c>
      <c r="F163">
        <f>INDEX('S37'!A1:N47,11,8)</f>
        <v>0</v>
      </c>
      <c r="G163">
        <f>INDEX('S37'!A1:N47,12,8)</f>
        <v>0</v>
      </c>
      <c r="H163">
        <f>INDEX('S37'!A1:N47,13,8)</f>
        <v>0</v>
      </c>
    </row>
    <row r="164" spans="1:8" x14ac:dyDescent="0.3">
      <c r="A164" t="str">
        <f>INDEX('S37'!A1:M47,1,1)</f>
        <v>S37</v>
      </c>
      <c r="B164" s="58">
        <f>INDEX('S37'!A1:M47,3,9)</f>
        <v>42991</v>
      </c>
      <c r="C164" t="str">
        <f>INDEX('S37'!A1:N47,4,9)</f>
        <v>Jour</v>
      </c>
      <c r="D164" t="str">
        <f>INDEX('S37'!A1:N47,11,1)</f>
        <v>Samir Abdelyacin</v>
      </c>
      <c r="E164">
        <f>INDEX('S37'!A1:N47,11,2)</f>
        <v>0</v>
      </c>
      <c r="F164">
        <f>INDEX('S37'!A1:N47,11,9)</f>
        <v>0</v>
      </c>
      <c r="G164">
        <f>INDEX('S37'!A1:N47,12,9)</f>
        <v>0</v>
      </c>
      <c r="H164">
        <f>INDEX('S37'!A1:N47,13,9)</f>
        <v>0</v>
      </c>
    </row>
    <row r="165" spans="1:8" x14ac:dyDescent="0.3">
      <c r="A165" t="str">
        <f>INDEX('S37'!A1:M47,1,1)</f>
        <v>S37</v>
      </c>
      <c r="B165" s="58">
        <f>INDEX('S37'!A1:M47,3,9)</f>
        <v>42991</v>
      </c>
      <c r="C165" t="str">
        <f>INDEX('S37'!A1:N47,4,10)</f>
        <v>Nuit</v>
      </c>
      <c r="D165" t="str">
        <f>INDEX('S37'!A1:N47,11,1)</f>
        <v>Samir Abdelyacin</v>
      </c>
      <c r="E165">
        <f>INDEX('S37'!A1:N47,11,2)</f>
        <v>0</v>
      </c>
      <c r="F165" t="str">
        <f>INDEX('S37'!A1:N47,11,10)</f>
        <v>07 586 04</v>
      </c>
      <c r="G165" t="str">
        <f>INDEX('S37'!A1:N47,12,10)</f>
        <v>Bonne Nouvelles</v>
      </c>
      <c r="H165" t="str">
        <f>INDEX('S37'!A1:N47,13,10)</f>
        <v>Suspente</v>
      </c>
    </row>
    <row r="166" spans="1:8" x14ac:dyDescent="0.3">
      <c r="A166" t="str">
        <f>INDEX('S37'!A1:M47,1,1)</f>
        <v>S37</v>
      </c>
      <c r="B166" s="58">
        <f>INDEX('S37'!A1:M47,3,11)</f>
        <v>42992</v>
      </c>
      <c r="C166" t="str">
        <f>INDEX('S37'!A1:N47,4,11)</f>
        <v>Jour</v>
      </c>
      <c r="D166" t="str">
        <f>INDEX('S37'!A1:N47,11,1)</f>
        <v>Samir Abdelyacin</v>
      </c>
      <c r="E166">
        <f>INDEX('S37'!A1:N47,11,2)</f>
        <v>0</v>
      </c>
      <c r="F166">
        <f>INDEX('S37'!A1:N47,11,11)</f>
        <v>0</v>
      </c>
      <c r="G166">
        <f>INDEX('S37'!A1:N47,12,11)</f>
        <v>0</v>
      </c>
      <c r="H166">
        <f>INDEX('S37'!A1:N47,13,11)</f>
        <v>0</v>
      </c>
    </row>
    <row r="167" spans="1:8" x14ac:dyDescent="0.3">
      <c r="A167" t="str">
        <f>INDEX('S37'!A1:M47,1,1)</f>
        <v>S37</v>
      </c>
      <c r="B167" s="58">
        <f>INDEX('S37'!A1:M47,3,11)</f>
        <v>42992</v>
      </c>
      <c r="C167" t="str">
        <f>INDEX('S37'!A1:N47,4,12)</f>
        <v>Nuit</v>
      </c>
      <c r="D167" t="str">
        <f>INDEX('S37'!A1:N47,11,1)</f>
        <v>Samir Abdelyacin</v>
      </c>
      <c r="E167">
        <f>INDEX('S37'!A1:N47,11,2)</f>
        <v>0</v>
      </c>
      <c r="F167">
        <f>INDEX('S37'!A1:N47,11,12)</f>
        <v>0</v>
      </c>
      <c r="G167">
        <f>INDEX('S37'!A1:N47,12,12)</f>
        <v>0</v>
      </c>
      <c r="H167">
        <f>INDEX('S37'!A1:N47,13,12)</f>
        <v>0</v>
      </c>
    </row>
    <row r="168" spans="1:8" x14ac:dyDescent="0.3">
      <c r="A168" t="str">
        <f>INDEX('S37'!A1:M47,1,1)</f>
        <v>S37</v>
      </c>
      <c r="B168" s="58">
        <f>INDEX('S37'!A1:M47,3,13)</f>
        <v>42993</v>
      </c>
      <c r="C168" t="str">
        <f>INDEX('S37'!A1:N47,4,13)</f>
        <v>Jour</v>
      </c>
      <c r="D168" t="str">
        <f>INDEX('S37'!A1:N47,11,1)</f>
        <v>Samir Abdelyacin</v>
      </c>
      <c r="E168">
        <f>INDEX('S37'!A1:N47,11,2)</f>
        <v>0</v>
      </c>
      <c r="F168">
        <f>INDEX('S37'!A1:N47,11,13)</f>
        <v>0</v>
      </c>
      <c r="G168">
        <f>INDEX('S37'!A1:N47,12,13)</f>
        <v>0</v>
      </c>
      <c r="H168">
        <f>INDEX('S37'!A1:N47,13,13)</f>
        <v>0</v>
      </c>
    </row>
    <row r="169" spans="1:8" x14ac:dyDescent="0.3">
      <c r="A169" t="str">
        <f>INDEX('S37'!A1:M47,1,1)</f>
        <v>S37</v>
      </c>
      <c r="B169" s="58">
        <f>INDEX('S37'!A1:M47,3,13)</f>
        <v>42993</v>
      </c>
      <c r="C169" t="str">
        <f>INDEX('S37'!A1:N47,4,14)</f>
        <v>Nuit</v>
      </c>
      <c r="D169" t="str">
        <f>INDEX('S37'!A1:N47,11,1)</f>
        <v>Samir Abdelyacin</v>
      </c>
      <c r="E169">
        <f>INDEX('S37'!A1:N47,11,2)</f>
        <v>0</v>
      </c>
      <c r="F169">
        <f>INDEX('S37'!A1:N47,11,14)</f>
        <v>0</v>
      </c>
      <c r="G169">
        <f>INDEX('S37'!A1:N47,12,14)</f>
        <v>0</v>
      </c>
      <c r="H169">
        <f>INDEX('S37'!A1:N47,13,14)</f>
        <v>0</v>
      </c>
    </row>
    <row r="170" spans="1:8" x14ac:dyDescent="0.3">
      <c r="A170" t="str">
        <f>INDEX('S37'!A1:M47,1,1)</f>
        <v>S37</v>
      </c>
      <c r="B170" s="58">
        <f>INDEX('S37'!A1:L47,3,3)</f>
        <v>42988</v>
      </c>
      <c r="C170" t="str">
        <f>INDEX('S37'!A1:N47,4,3)</f>
        <v>Jour</v>
      </c>
      <c r="D170" t="str">
        <f>INDEX('S37'!A1:N47,14,1)</f>
        <v>Benjamin Lime</v>
      </c>
      <c r="E170">
        <f>INDEX('S37'!A1:N47,14,2)</f>
        <v>0</v>
      </c>
      <c r="F170">
        <f>INDEX('S37'!A1:N47,14,3)</f>
        <v>0</v>
      </c>
      <c r="G170">
        <f>INDEX('S37'!A1:N47,15,3)</f>
        <v>0</v>
      </c>
      <c r="H170">
        <f>INDEX('S37'!A1:N47,16,3)</f>
        <v>0</v>
      </c>
    </row>
    <row r="171" spans="1:8" x14ac:dyDescent="0.3">
      <c r="A171" t="str">
        <f>INDEX('S37'!A1:M47,1,1)</f>
        <v>S37</v>
      </c>
      <c r="B171" s="58">
        <f>INDEX('S37'!A1:M47,3,3)</f>
        <v>42988</v>
      </c>
      <c r="C171" t="str">
        <f>INDEX('S37'!A1:N47,4,4)</f>
        <v>Nuit</v>
      </c>
      <c r="D171" t="str">
        <f>INDEX('S37'!A1:N47,14,1)</f>
        <v>Benjamin Lime</v>
      </c>
      <c r="E171">
        <f>INDEX('S37'!A1:N47,14,2)</f>
        <v>0</v>
      </c>
      <c r="F171">
        <f>INDEX('S37'!A1:N47,14,4)</f>
        <v>0</v>
      </c>
      <c r="G171">
        <f>INDEX('S37'!A1:N47,15,4)</f>
        <v>0</v>
      </c>
      <c r="H171">
        <f>INDEX('S37'!A1:N47,16,4)</f>
        <v>0</v>
      </c>
    </row>
    <row r="172" spans="1:8" x14ac:dyDescent="0.3">
      <c r="A172" t="str">
        <f>INDEX('S37'!A1:M47,1,1)</f>
        <v>S37</v>
      </c>
      <c r="B172" s="58">
        <f>INDEX('S37'!A1:M47,3,5)</f>
        <v>42989</v>
      </c>
      <c r="C172" t="str">
        <f>INDEX('S37'!A1:N47,4,5)</f>
        <v>Jour</v>
      </c>
      <c r="D172" t="str">
        <f>INDEX('S37'!A1:N47,14,1)</f>
        <v>Benjamin Lime</v>
      </c>
      <c r="E172">
        <f>INDEX('S37'!A1:N47,14,2)</f>
        <v>0</v>
      </c>
      <c r="F172">
        <f>INDEX('S37'!A1:N47,14,5)</f>
        <v>0</v>
      </c>
      <c r="G172" t="str">
        <f>INDEX('S37'!A1:N47,15,5)</f>
        <v>Villejuif</v>
      </c>
      <c r="H172" t="str">
        <f>INDEX('S37'!A1:N47,16,5)</f>
        <v>Securité</v>
      </c>
    </row>
    <row r="173" spans="1:8" x14ac:dyDescent="0.3">
      <c r="A173" t="str">
        <f>INDEX('S37'!A1:M47,1,1)</f>
        <v>S37</v>
      </c>
      <c r="B173" s="58">
        <f>INDEX('S37'!A1:M47,3,5)</f>
        <v>42989</v>
      </c>
      <c r="C173" t="str">
        <f>INDEX('S37'!A1:N47,4,6)</f>
        <v>Nuit</v>
      </c>
      <c r="D173" t="str">
        <f>INDEX('S37'!A1:N47,14,1)</f>
        <v>Benjamin Lime</v>
      </c>
      <c r="E173">
        <f>INDEX('S37'!A1:N47,14,2)</f>
        <v>0</v>
      </c>
      <c r="F173" t="str">
        <f>INDEX('S37'!A1:N47,14,6)</f>
        <v>07 586 04</v>
      </c>
      <c r="G173" t="str">
        <f>INDEX('S37'!A1:N47,15,6)</f>
        <v>Strasbourg saint denis</v>
      </c>
      <c r="H173" t="str">
        <f>INDEX('S37'!A1:N47,16,6)</f>
        <v>Suspente</v>
      </c>
    </row>
    <row r="174" spans="1:8" x14ac:dyDescent="0.3">
      <c r="A174" t="str">
        <f>INDEX('S37'!A1:M47,1,1)</f>
        <v>S37</v>
      </c>
      <c r="B174" s="58">
        <f>INDEX('S37'!A1:M47,3,7)</f>
        <v>42990</v>
      </c>
      <c r="C174" t="str">
        <f>INDEX('S37'!A1:N47,4,7)</f>
        <v>Jour</v>
      </c>
      <c r="D174" t="str">
        <f>INDEX('S37'!A1:N47,14,1)</f>
        <v>Benjamin Lime</v>
      </c>
      <c r="E174">
        <f>INDEX('S37'!A1:N47,14,2)</f>
        <v>0</v>
      </c>
      <c r="F174">
        <f>INDEX('S37'!A1:N47,14,7)</f>
        <v>0</v>
      </c>
      <c r="G174">
        <f>INDEX('S37'!A1:N47,15,7)</f>
        <v>0</v>
      </c>
      <c r="H174">
        <f>INDEX('S37'!A1:N47,16,7)</f>
        <v>0</v>
      </c>
    </row>
    <row r="175" spans="1:8" x14ac:dyDescent="0.3">
      <c r="A175" t="str">
        <f>INDEX('S37'!A1:M47,1,1)</f>
        <v>S37</v>
      </c>
      <c r="B175" s="58">
        <f>INDEX('S37'!A1:M47,3,7)</f>
        <v>42990</v>
      </c>
      <c r="C175" t="str">
        <f>INDEX('S37'!A1:N47,4,8)</f>
        <v>Nuit</v>
      </c>
      <c r="D175" t="str">
        <f>INDEX('S37'!A1:N47,14,1)</f>
        <v>Benjamin Lime</v>
      </c>
      <c r="E175">
        <f>INDEX('S37'!A1:N47,14,2)</f>
        <v>0</v>
      </c>
      <c r="F175" t="str">
        <f>INDEX('S37'!A1:N47,14,8)</f>
        <v>07 585 08</v>
      </c>
      <c r="G175" t="str">
        <f>INDEX('S37'!A1:N47,15,8)</f>
        <v>La Défense</v>
      </c>
      <c r="H175">
        <f>INDEX('S37'!A1:N47,16,8)</f>
        <v>0</v>
      </c>
    </row>
    <row r="176" spans="1:8" x14ac:dyDescent="0.3">
      <c r="A176" t="str">
        <f>INDEX('S37'!A1:M47,1,1)</f>
        <v>S37</v>
      </c>
      <c r="B176" s="58">
        <f>INDEX('S37'!A1:M47,3,9)</f>
        <v>42991</v>
      </c>
      <c r="C176" t="str">
        <f>INDEX('S37'!A1:N47,4,9)</f>
        <v>Jour</v>
      </c>
      <c r="D176" t="str">
        <f>INDEX('S37'!A1:N47,14,1)</f>
        <v>Benjamin Lime</v>
      </c>
      <c r="E176">
        <f>INDEX('S37'!A1:N47,14,2)</f>
        <v>0</v>
      </c>
      <c r="F176">
        <f>INDEX('S37'!A1:N47,14,9)</f>
        <v>0</v>
      </c>
      <c r="G176">
        <f>INDEX('S37'!A1:N47,15,9)</f>
        <v>0</v>
      </c>
      <c r="H176">
        <f>INDEX('S37'!A1:N47,16,9)</f>
        <v>0</v>
      </c>
    </row>
    <row r="177" spans="1:8" x14ac:dyDescent="0.3">
      <c r="A177" t="str">
        <f>INDEX('S37'!A1:M47,1,1)</f>
        <v>S37</v>
      </c>
      <c r="B177" s="58">
        <f>INDEX('S37'!A1:M47,3,9)</f>
        <v>42991</v>
      </c>
      <c r="C177" t="str">
        <f>INDEX('S37'!A1:N47,4,10)</f>
        <v>Nuit</v>
      </c>
      <c r="D177" t="str">
        <f>INDEX('S37'!A1:N47,14,1)</f>
        <v>Benjamin Lime</v>
      </c>
      <c r="E177">
        <f>INDEX('S37'!A1:N47,14,2)</f>
        <v>0</v>
      </c>
      <c r="F177" t="str">
        <f>INDEX('S37'!A1:N47,14,10)</f>
        <v>07 585 08</v>
      </c>
      <c r="G177" t="str">
        <f>INDEX('S37'!A1:N47,15,10)</f>
        <v>La Défense</v>
      </c>
      <c r="H177">
        <f>INDEX('S37'!A1:N47,16,10)</f>
        <v>0</v>
      </c>
    </row>
    <row r="178" spans="1:8" x14ac:dyDescent="0.3">
      <c r="A178" t="str">
        <f>INDEX('S37'!A1:M47,1,1)</f>
        <v>S37</v>
      </c>
      <c r="B178" s="58">
        <f>INDEX('S37'!A1:M47,3,11)</f>
        <v>42992</v>
      </c>
      <c r="C178" t="str">
        <f>INDEX('S37'!A1:N47,4,11)</f>
        <v>Jour</v>
      </c>
      <c r="D178" t="str">
        <f>INDEX('S37'!A1:N47,14,1)</f>
        <v>Benjamin Lime</v>
      </c>
      <c r="E178">
        <f>INDEX('S37'!A1:N47,14,2)</f>
        <v>0</v>
      </c>
      <c r="F178">
        <f>INDEX('S37'!A1:N47,14,11)</f>
        <v>0</v>
      </c>
      <c r="G178">
        <f>INDEX('S37'!A1:N47,15,11)</f>
        <v>0</v>
      </c>
      <c r="H178">
        <f>INDEX('S37'!A1:N47,16,11)</f>
        <v>0</v>
      </c>
    </row>
    <row r="179" spans="1:8" x14ac:dyDescent="0.3">
      <c r="A179" t="str">
        <f>INDEX('S37'!A1:M47,1,1)</f>
        <v>S37</v>
      </c>
      <c r="B179" s="58">
        <f>INDEX('S37'!A1:M47,3,11)</f>
        <v>42992</v>
      </c>
      <c r="C179" t="str">
        <f>INDEX('S37'!A1:N47,4,12)</f>
        <v>Nuit</v>
      </c>
      <c r="D179" t="str">
        <f>INDEX('S37'!A1:N47,14,1)</f>
        <v>Benjamin Lime</v>
      </c>
      <c r="E179">
        <f>INDEX('S37'!A1:N47,14,2)</f>
        <v>0</v>
      </c>
      <c r="F179" t="str">
        <f>INDEX('S37'!A1:N47,14,12)</f>
        <v>07 585 08</v>
      </c>
      <c r="G179" t="str">
        <f>INDEX('S37'!A1:N47,15,12)</f>
        <v>La Défense</v>
      </c>
      <c r="H179">
        <f>INDEX('S37'!A1:N47,16,12)</f>
        <v>0</v>
      </c>
    </row>
    <row r="180" spans="1:8" x14ac:dyDescent="0.3">
      <c r="A180" t="str">
        <f>INDEX('S37'!A1:M47,1,1)</f>
        <v>S37</v>
      </c>
      <c r="B180" s="58">
        <f>INDEX('S37'!A1:M47,3,13)</f>
        <v>42993</v>
      </c>
      <c r="C180" t="str">
        <f>INDEX('S37'!A1:N47,4,13)</f>
        <v>Jour</v>
      </c>
      <c r="D180" t="str">
        <f>INDEX('S37'!A1:N47,14,1)</f>
        <v>Benjamin Lime</v>
      </c>
      <c r="E180">
        <f>INDEX('S37'!A1:N47,14,2)</f>
        <v>0</v>
      </c>
      <c r="F180">
        <f>INDEX('S37'!A1:N47,14,13)</f>
        <v>0</v>
      </c>
      <c r="G180">
        <f>INDEX('S37'!A1:N47,15,13)</f>
        <v>0</v>
      </c>
      <c r="H180">
        <f>INDEX('S37'!A1:N47,16,13)</f>
        <v>0</v>
      </c>
    </row>
    <row r="181" spans="1:8" x14ac:dyDescent="0.3">
      <c r="A181" t="str">
        <f>INDEX('S37'!A1:M47,1,1)</f>
        <v>S37</v>
      </c>
      <c r="B181" s="58">
        <f>INDEX('S37'!A1:M47,3,13)</f>
        <v>42993</v>
      </c>
      <c r="C181" t="str">
        <f>INDEX('S37'!A1:N47,4,14)</f>
        <v>Nuit</v>
      </c>
      <c r="D181" t="str">
        <f>INDEX('S37'!A1:N47,14,1)</f>
        <v>Benjamin Lime</v>
      </c>
      <c r="E181">
        <f>INDEX('S37'!A1:N47,14,2)</f>
        <v>0</v>
      </c>
      <c r="F181">
        <f>INDEX('S37'!A1:N47,14,14)</f>
        <v>0</v>
      </c>
      <c r="G181">
        <f>INDEX('S37'!A1:N47,15,14)</f>
        <v>0</v>
      </c>
      <c r="H181">
        <f>INDEX('S37'!A1:N47,16,14)</f>
        <v>0</v>
      </c>
    </row>
    <row r="182" spans="1:8" x14ac:dyDescent="0.3">
      <c r="A182" t="str">
        <f>INDEX('S37'!A1:M47,1,1)</f>
        <v>S37</v>
      </c>
      <c r="B182" s="58">
        <f>INDEX('S37'!A1:L47,3,3)</f>
        <v>42988</v>
      </c>
      <c r="C182" t="str">
        <f>INDEX('S37'!A1:N47,4,3)</f>
        <v>Jour</v>
      </c>
      <c r="D182" t="str">
        <f>INDEX('S37'!A1:N47,17,1)</f>
        <v>Reynold Mutombo</v>
      </c>
      <c r="E182">
        <f>INDEX('S37'!A1:N47,17,2)</f>
        <v>0</v>
      </c>
      <c r="F182">
        <f>INDEX('S37'!A1:N47,17,3)</f>
        <v>0</v>
      </c>
      <c r="G182">
        <f>INDEX('S37'!A1:N47,18,3)</f>
        <v>0</v>
      </c>
      <c r="H182">
        <f>INDEX('S37'!A1:N47,19,3)</f>
        <v>0</v>
      </c>
    </row>
    <row r="183" spans="1:8" x14ac:dyDescent="0.3">
      <c r="A183" t="str">
        <f>INDEX('S37'!A1:M47,1,1)</f>
        <v>S37</v>
      </c>
      <c r="B183" s="58">
        <f>INDEX('S37'!A1:M47,3,3)</f>
        <v>42988</v>
      </c>
      <c r="C183" t="str">
        <f>INDEX('S37'!A1:N47,4,4)</f>
        <v>Nuit</v>
      </c>
      <c r="D183" t="str">
        <f>INDEX('S37'!A1:N47,17,1)</f>
        <v>Reynold Mutombo</v>
      </c>
      <c r="E183">
        <f>INDEX('S37'!A1:N47,17,2)</f>
        <v>0</v>
      </c>
      <c r="F183">
        <f>INDEX('S37'!A1:N47,17,4)</f>
        <v>0</v>
      </c>
      <c r="G183">
        <f>INDEX('S37'!A1:N47,18,4)</f>
        <v>0</v>
      </c>
      <c r="H183">
        <f>INDEX('S37'!A1:N47,19,4)</f>
        <v>0</v>
      </c>
    </row>
    <row r="184" spans="1:8" x14ac:dyDescent="0.3">
      <c r="A184" t="str">
        <f>INDEX('S37'!A1:M47,1,1)</f>
        <v>S37</v>
      </c>
      <c r="B184" s="58">
        <f>INDEX('S37'!A1:M47,3,5)</f>
        <v>42989</v>
      </c>
      <c r="C184" t="str">
        <f>INDEX('S37'!A1:N47,4,5)</f>
        <v>Jour</v>
      </c>
      <c r="D184" t="str">
        <f>INDEX('S37'!A1:N47,17,1)</f>
        <v>Reynold Mutombo</v>
      </c>
      <c r="E184">
        <f>INDEX('S37'!A1:N47,17,2)</f>
        <v>0</v>
      </c>
      <c r="F184">
        <f>INDEX('S37'!A1:N47,17,5)</f>
        <v>0</v>
      </c>
      <c r="G184" t="str">
        <f>INDEX('S37'!A1:N47,18,5)</f>
        <v>Villejuif</v>
      </c>
      <c r="H184" t="str">
        <f>INDEX('S37'!A1:N47,19,5)</f>
        <v>Securité</v>
      </c>
    </row>
    <row r="185" spans="1:8" x14ac:dyDescent="0.3">
      <c r="A185" t="str">
        <f>INDEX('S37'!A1:M47,1,1)</f>
        <v>S37</v>
      </c>
      <c r="B185" s="58">
        <f>INDEX('S37'!A1:M47,3,5)</f>
        <v>42989</v>
      </c>
      <c r="C185" t="str">
        <f>INDEX('S37'!A1:N47,4,6)</f>
        <v>Nuit</v>
      </c>
      <c r="D185" t="str">
        <f>INDEX('S37'!A1:N47,17,1)</f>
        <v>Reynold Mutombo</v>
      </c>
      <c r="E185">
        <f>INDEX('S37'!A1:N47,17,2)</f>
        <v>0</v>
      </c>
      <c r="F185">
        <f>INDEX('S37'!A1:N47,17,6)</f>
        <v>0</v>
      </c>
      <c r="G185">
        <f>INDEX('S37'!A1:N47,18,6)</f>
        <v>0</v>
      </c>
      <c r="H185">
        <f>INDEX('S37'!A1:N47,19,6)</f>
        <v>0</v>
      </c>
    </row>
    <row r="186" spans="1:8" x14ac:dyDescent="0.3">
      <c r="A186" t="str">
        <f>INDEX('S37'!A1:M47,1,1)</f>
        <v>S37</v>
      </c>
      <c r="B186" s="58">
        <f>INDEX('S37'!A1:M47,3,7)</f>
        <v>42990</v>
      </c>
      <c r="C186" t="str">
        <f>INDEX('S37'!A1:N47,4,7)</f>
        <v>Jour</v>
      </c>
      <c r="D186" t="str">
        <f>INDEX('S37'!A1:N47,17,1)</f>
        <v>Reynold Mutombo</v>
      </c>
      <c r="E186">
        <f>INDEX('S37'!A1:N47,17,2)</f>
        <v>0</v>
      </c>
      <c r="F186">
        <f>INDEX('S37'!A1:N47,17,7)</f>
        <v>0</v>
      </c>
      <c r="G186">
        <f>INDEX('S37'!A1:N47,18,7)</f>
        <v>0</v>
      </c>
      <c r="H186">
        <f>INDEX('S37'!A1:N47,19,7)</f>
        <v>0</v>
      </c>
    </row>
    <row r="187" spans="1:8" x14ac:dyDescent="0.3">
      <c r="A187" t="str">
        <f>INDEX('S37'!A1:M47,1,1)</f>
        <v>S37</v>
      </c>
      <c r="B187" s="58">
        <f>INDEX('S37'!A1:M47,3,7)</f>
        <v>42990</v>
      </c>
      <c r="C187" t="str">
        <f>INDEX('S37'!A1:N47,4,8)</f>
        <v>Nuit</v>
      </c>
      <c r="D187" t="str">
        <f>INDEX('S37'!A1:N47,17,1)</f>
        <v>Reynold Mutombo</v>
      </c>
      <c r="E187">
        <f>INDEX('S37'!A1:N47,17,2)</f>
        <v>0</v>
      </c>
      <c r="F187" t="str">
        <f>INDEX('S37'!A1:N47,17,8)</f>
        <v>07 585 08</v>
      </c>
      <c r="G187" t="str">
        <f>INDEX('S37'!A1:N47,18,8)</f>
        <v>La Défense</v>
      </c>
      <c r="H187">
        <f>INDEX('S37'!A1:N47,19,8)</f>
        <v>0</v>
      </c>
    </row>
    <row r="188" spans="1:8" x14ac:dyDescent="0.3">
      <c r="A188" t="str">
        <f>INDEX('S37'!A1:M47,1,1)</f>
        <v>S37</v>
      </c>
      <c r="B188" s="58">
        <f>INDEX('S37'!A1:M47,3,9)</f>
        <v>42991</v>
      </c>
      <c r="C188" t="str">
        <f>INDEX('S37'!A1:N47,4,9)</f>
        <v>Jour</v>
      </c>
      <c r="D188" t="str">
        <f>INDEX('S37'!A1:N47,17,1)</f>
        <v>Reynold Mutombo</v>
      </c>
      <c r="E188">
        <f>INDEX('S37'!A1:N47,17,2)</f>
        <v>0</v>
      </c>
      <c r="F188">
        <f>INDEX('S37'!A1:N47,17,9)</f>
        <v>0</v>
      </c>
      <c r="G188">
        <f>INDEX('S37'!A1:N47,18,9)</f>
        <v>0</v>
      </c>
      <c r="H188">
        <f>INDEX('S37'!A1:N47,19,9)</f>
        <v>0</v>
      </c>
    </row>
    <row r="189" spans="1:8" x14ac:dyDescent="0.3">
      <c r="A189" t="str">
        <f>INDEX('S37'!A1:M47,1,1)</f>
        <v>S37</v>
      </c>
      <c r="B189" s="58">
        <f>INDEX('S37'!A1:M47,3,9)</f>
        <v>42991</v>
      </c>
      <c r="C189" t="str">
        <f>INDEX('S37'!A1:N47,4,10)</f>
        <v>Nuit</v>
      </c>
      <c r="D189" t="str">
        <f>INDEX('S37'!A1:N47,17,1)</f>
        <v>Reynold Mutombo</v>
      </c>
      <c r="E189">
        <f>INDEX('S37'!A1:N47,17,2)</f>
        <v>0</v>
      </c>
      <c r="F189" t="str">
        <f>INDEX('S37'!A1:N47,17,10)</f>
        <v>07 585 08</v>
      </c>
      <c r="G189" t="str">
        <f>INDEX('S37'!A1:N47,18,10)</f>
        <v>La Défense</v>
      </c>
      <c r="H189">
        <f>INDEX('S37'!A1:N47,19,10)</f>
        <v>0</v>
      </c>
    </row>
    <row r="190" spans="1:8" x14ac:dyDescent="0.3">
      <c r="A190" t="str">
        <f>INDEX('S37'!A1:M47,1,1)</f>
        <v>S37</v>
      </c>
      <c r="B190" s="58">
        <f>INDEX('S37'!A1:M47,3,11)</f>
        <v>42992</v>
      </c>
      <c r="C190" t="str">
        <f>INDEX('S37'!A1:N47,4,11)</f>
        <v>Jour</v>
      </c>
      <c r="D190" t="str">
        <f>INDEX('S37'!A1:N47,17,1)</f>
        <v>Reynold Mutombo</v>
      </c>
      <c r="E190">
        <f>INDEX('S37'!A1:N47,17,2)</f>
        <v>0</v>
      </c>
      <c r="F190">
        <f>INDEX('S37'!A1:N47,17,11)</f>
        <v>0</v>
      </c>
      <c r="G190">
        <f>INDEX('S37'!A1:N47,18,11)</f>
        <v>0</v>
      </c>
      <c r="H190">
        <f>INDEX('S37'!A1:N47,19,11)</f>
        <v>0</v>
      </c>
    </row>
    <row r="191" spans="1:8" x14ac:dyDescent="0.3">
      <c r="A191" t="str">
        <f>INDEX('S37'!A1:M47,1,1)</f>
        <v>S37</v>
      </c>
      <c r="B191" s="58">
        <f>INDEX('S37'!A1:M47,3,11)</f>
        <v>42992</v>
      </c>
      <c r="C191" t="str">
        <f>INDEX('S37'!A1:N47,4,12)</f>
        <v>Nuit</v>
      </c>
      <c r="D191" t="str">
        <f>INDEX('S37'!A1:N47,17,1)</f>
        <v>Reynold Mutombo</v>
      </c>
      <c r="E191">
        <f>INDEX('S37'!A1:N47,17,2)</f>
        <v>0</v>
      </c>
      <c r="F191" t="str">
        <f>INDEX('S37'!A1:N47,17,12)</f>
        <v>07 585 08</v>
      </c>
      <c r="G191" t="str">
        <f>INDEX('S37'!A1:N47,18,12)</f>
        <v>La Défense</v>
      </c>
      <c r="H191">
        <f>INDEX('S37'!A1:N47,19,12)</f>
        <v>0</v>
      </c>
    </row>
    <row r="192" spans="1:8" x14ac:dyDescent="0.3">
      <c r="A192" t="str">
        <f>INDEX('S37'!A1:M47,1,1)</f>
        <v>S37</v>
      </c>
      <c r="B192" s="58">
        <f>INDEX('S37'!A1:M47,3,13)</f>
        <v>42993</v>
      </c>
      <c r="C192" t="str">
        <f>INDEX('S37'!A1:N47,4,13)</f>
        <v>Jour</v>
      </c>
      <c r="D192" t="str">
        <f>INDEX('S37'!A1:N47,17,1)</f>
        <v>Reynold Mutombo</v>
      </c>
      <c r="E192">
        <f>INDEX('S37'!A1:N47,17,2)</f>
        <v>0</v>
      </c>
      <c r="F192">
        <f>INDEX('S37'!A1:N47,17,13)</f>
        <v>0</v>
      </c>
      <c r="G192">
        <f>INDEX('S37'!A1:N47,18,13)</f>
        <v>0</v>
      </c>
      <c r="H192">
        <f>INDEX('S37'!A1:N47,19,13)</f>
        <v>0</v>
      </c>
    </row>
    <row r="193" spans="1:8" x14ac:dyDescent="0.3">
      <c r="A193" t="str">
        <f>INDEX('S37'!A1:M47,1,1)</f>
        <v>S37</v>
      </c>
      <c r="B193" s="58">
        <f>INDEX('S37'!A1:M47,3,13)</f>
        <v>42993</v>
      </c>
      <c r="C193" t="str">
        <f>INDEX('S37'!A1:N47,4,14)</f>
        <v>Nuit</v>
      </c>
      <c r="D193" t="str">
        <f>INDEX('S37'!A1:N47,17,1)</f>
        <v>Reynold Mutombo</v>
      </c>
      <c r="E193">
        <f>INDEX('S37'!A1:N47,17,2)</f>
        <v>0</v>
      </c>
      <c r="F193">
        <f>INDEX('S37'!A1:N47,17,14)</f>
        <v>0</v>
      </c>
      <c r="G193">
        <f>INDEX('S37'!A1:N47,18,14)</f>
        <v>0</v>
      </c>
      <c r="H193">
        <f>INDEX('S37'!A1:N47,19,14)</f>
        <v>0</v>
      </c>
    </row>
    <row r="194" spans="1:8" x14ac:dyDescent="0.3">
      <c r="A194" t="str">
        <f>INDEX('S37'!A1:M47,1,1)</f>
        <v>S37</v>
      </c>
      <c r="B194" s="58">
        <f>INDEX('S37'!A1:L47,3,3)</f>
        <v>42988</v>
      </c>
      <c r="C194" t="str">
        <f>INDEX('S37'!A1:N47,4,3)</f>
        <v>Jour</v>
      </c>
      <c r="D194" t="str">
        <f>INDEX('S37'!A1:N47,20,1)</f>
        <v>Guillaume Mayimakanda</v>
      </c>
      <c r="E194">
        <f>INDEX('S37'!A1:N47,20,2)</f>
        <v>0</v>
      </c>
      <c r="F194">
        <f>INDEX('S37'!A1:N47,20,3)</f>
        <v>0</v>
      </c>
      <c r="G194">
        <f>INDEX('S37'!A1:N47,21,3)</f>
        <v>0</v>
      </c>
      <c r="H194">
        <f>INDEX('S37'!A1:N47,22,3)</f>
        <v>0</v>
      </c>
    </row>
    <row r="195" spans="1:8" x14ac:dyDescent="0.3">
      <c r="A195" t="str">
        <f>INDEX('S37'!A1:M47,1,1)</f>
        <v>S37</v>
      </c>
      <c r="B195" s="58">
        <f>INDEX('S37'!A1:M47,3,3)</f>
        <v>42988</v>
      </c>
      <c r="C195" t="str">
        <f>INDEX('S37'!A1:N47,4,4)</f>
        <v>Nuit</v>
      </c>
      <c r="D195" t="str">
        <f>INDEX('S37'!A1:N47,20,1)</f>
        <v>Guillaume Mayimakanda</v>
      </c>
      <c r="E195">
        <f>INDEX('S37'!A1:N47,20,2)</f>
        <v>0</v>
      </c>
      <c r="F195">
        <f>INDEX('S37'!A1:N47,20,4)</f>
        <v>0</v>
      </c>
      <c r="G195">
        <f>INDEX('S37'!A1:N47,21,4)</f>
        <v>0</v>
      </c>
      <c r="H195">
        <f>INDEX('S37'!A1:N47,22,4)</f>
        <v>0</v>
      </c>
    </row>
    <row r="196" spans="1:8" x14ac:dyDescent="0.3">
      <c r="A196" t="str">
        <f>INDEX('S37'!A1:M47,1,1)</f>
        <v>S37</v>
      </c>
      <c r="B196" s="58">
        <f>INDEX('S37'!A1:M47,3,5)</f>
        <v>42989</v>
      </c>
      <c r="C196" t="str">
        <f>INDEX('S37'!A1:N47,4,5)</f>
        <v>Jour</v>
      </c>
      <c r="D196" t="str">
        <f>INDEX('S37'!A1:N47,20,1)</f>
        <v>Guillaume Mayimakanda</v>
      </c>
      <c r="E196">
        <f>INDEX('S37'!A1:N47,20,2)</f>
        <v>0</v>
      </c>
      <c r="F196">
        <f>INDEX('S37'!A1:N47,20,5)</f>
        <v>0</v>
      </c>
      <c r="G196" t="str">
        <f>INDEX('S37'!A1:N47,21,5)</f>
        <v>Villejuif</v>
      </c>
      <c r="H196" t="str">
        <f>INDEX('S37'!A1:N47,22,5)</f>
        <v>Securité</v>
      </c>
    </row>
    <row r="197" spans="1:8" x14ac:dyDescent="0.3">
      <c r="A197" t="str">
        <f>INDEX('S37'!A1:M47,1,1)</f>
        <v>S37</v>
      </c>
      <c r="B197" s="58">
        <f>INDEX('S37'!A1:M47,3,5)</f>
        <v>42989</v>
      </c>
      <c r="C197" t="str">
        <f>INDEX('S37'!A1:N47,4,6)</f>
        <v>Nuit</v>
      </c>
      <c r="D197" t="str">
        <f>INDEX('S37'!A1:N47,20,1)</f>
        <v>Guillaume Mayimakanda</v>
      </c>
      <c r="E197">
        <f>INDEX('S37'!A1:N47,20,2)</f>
        <v>0</v>
      </c>
      <c r="F197">
        <f>INDEX('S37'!A1:N47,20,6)</f>
        <v>0</v>
      </c>
      <c r="G197" t="str">
        <f>INDEX('S37'!A1:N47,21,6)</f>
        <v>Chatelet</v>
      </c>
      <c r="H197">
        <f>INDEX('S37'!A1:N47,22,6)</f>
        <v>0</v>
      </c>
    </row>
    <row r="198" spans="1:8" x14ac:dyDescent="0.3">
      <c r="A198" t="str">
        <f>INDEX('S37'!A1:M47,1,1)</f>
        <v>S37</v>
      </c>
      <c r="B198" s="58">
        <f>INDEX('S37'!A1:M47,3,7)</f>
        <v>42990</v>
      </c>
      <c r="C198" t="str">
        <f>INDEX('S37'!A1:N47,4,7)</f>
        <v>Jour</v>
      </c>
      <c r="D198" t="str">
        <f>INDEX('S37'!A1:N47,20,1)</f>
        <v>Guillaume Mayimakanda</v>
      </c>
      <c r="E198">
        <f>INDEX('S37'!A1:N47,20,2)</f>
        <v>0</v>
      </c>
      <c r="F198">
        <f>INDEX('S37'!A1:N47,20,7)</f>
        <v>0</v>
      </c>
      <c r="G198">
        <f>INDEX('S37'!A1:N47,21,7)</f>
        <v>0</v>
      </c>
      <c r="H198">
        <f>INDEX('S37'!A1:N47,22,7)</f>
        <v>0</v>
      </c>
    </row>
    <row r="199" spans="1:8" x14ac:dyDescent="0.3">
      <c r="A199" t="str">
        <f>INDEX('S37'!A1:M47,1,1)</f>
        <v>S37</v>
      </c>
      <c r="B199" s="58">
        <f>INDEX('S37'!A1:M47,3,7)</f>
        <v>42990</v>
      </c>
      <c r="C199" t="str">
        <f>INDEX('S37'!A1:N47,4,8)</f>
        <v>Nuit</v>
      </c>
      <c r="D199" t="str">
        <f>INDEX('S37'!A1:N47,20,1)</f>
        <v>Guillaume Mayimakanda</v>
      </c>
      <c r="E199">
        <f>INDEX('S37'!A1:N47,20,2)</f>
        <v>0</v>
      </c>
      <c r="F199">
        <f>INDEX('S37'!A1:N47,20,8)</f>
        <v>0</v>
      </c>
      <c r="G199" t="str">
        <f>INDEX('S37'!A1:N47,21,8)</f>
        <v>Chatelet</v>
      </c>
      <c r="H199">
        <f>INDEX('S37'!A1:N47,22,8)</f>
        <v>0</v>
      </c>
    </row>
    <row r="200" spans="1:8" x14ac:dyDescent="0.3">
      <c r="A200" t="str">
        <f>INDEX('S37'!A1:M47,1,1)</f>
        <v>S37</v>
      </c>
      <c r="B200" s="58">
        <f>INDEX('S37'!A1:M47,3,9)</f>
        <v>42991</v>
      </c>
      <c r="C200" t="str">
        <f>INDEX('S37'!A1:N47,4,9)</f>
        <v>Jour</v>
      </c>
      <c r="D200" t="str">
        <f>INDEX('S37'!A1:N47,20,1)</f>
        <v>Guillaume Mayimakanda</v>
      </c>
      <c r="E200">
        <f>INDEX('S37'!A1:N47,20,2)</f>
        <v>0</v>
      </c>
      <c r="F200">
        <f>INDEX('S37'!A1:N47,20,9)</f>
        <v>0</v>
      </c>
      <c r="G200">
        <f>INDEX('S37'!A1:N47,21,9)</f>
        <v>0</v>
      </c>
      <c r="H200">
        <f>INDEX('S37'!A1:N47,22,9)</f>
        <v>0</v>
      </c>
    </row>
    <row r="201" spans="1:8" x14ac:dyDescent="0.3">
      <c r="A201" t="str">
        <f>INDEX('S37'!A1:M47,1,1)</f>
        <v>S37</v>
      </c>
      <c r="B201" s="58">
        <f>INDEX('S37'!A1:M47,3,9)</f>
        <v>42991</v>
      </c>
      <c r="C201" t="str">
        <f>INDEX('S37'!A1:N47,4,10)</f>
        <v>Nuit</v>
      </c>
      <c r="D201" t="str">
        <f>INDEX('S37'!A1:N47,20,1)</f>
        <v>Guillaume Mayimakanda</v>
      </c>
      <c r="E201">
        <f>INDEX('S37'!A1:N47,20,2)</f>
        <v>0</v>
      </c>
      <c r="F201">
        <f>INDEX('S37'!A1:N47,20,10)</f>
        <v>0</v>
      </c>
      <c r="G201" t="str">
        <f>INDEX('S37'!A1:N47,21,10)</f>
        <v>Chatelet</v>
      </c>
      <c r="H201">
        <f>INDEX('S37'!A1:N47,22,10)</f>
        <v>0</v>
      </c>
    </row>
    <row r="202" spans="1:8" x14ac:dyDescent="0.3">
      <c r="A202" t="str">
        <f>INDEX('S37'!A1:M47,1,1)</f>
        <v>S37</v>
      </c>
      <c r="B202" s="58">
        <f>INDEX('S37'!A1:M47,3,11)</f>
        <v>42992</v>
      </c>
      <c r="C202" t="str">
        <f>INDEX('S37'!A1:N47,4,11)</f>
        <v>Jour</v>
      </c>
      <c r="D202" t="str">
        <f>INDEX('S37'!A1:N47,20,1)</f>
        <v>Guillaume Mayimakanda</v>
      </c>
      <c r="E202">
        <f>INDEX('S37'!A1:N47,20,2)</f>
        <v>0</v>
      </c>
      <c r="F202">
        <f>INDEX('S37'!A1:N47,20,11)</f>
        <v>0</v>
      </c>
      <c r="G202">
        <f>INDEX('S37'!A1:N47,21,11)</f>
        <v>0</v>
      </c>
      <c r="H202">
        <f>INDEX('S37'!A1:N47,22,11)</f>
        <v>0</v>
      </c>
    </row>
    <row r="203" spans="1:8" x14ac:dyDescent="0.3">
      <c r="A203" t="str">
        <f>INDEX('S37'!A1:M47,1,1)</f>
        <v>S37</v>
      </c>
      <c r="B203" s="58">
        <f>INDEX('S37'!A1:M47,3,11)</f>
        <v>42992</v>
      </c>
      <c r="C203" t="str">
        <f>INDEX('S37'!A1:N47,4,12)</f>
        <v>Nuit</v>
      </c>
      <c r="D203" t="str">
        <f>INDEX('S37'!A1:N47,20,1)</f>
        <v>Guillaume Mayimakanda</v>
      </c>
      <c r="E203">
        <f>INDEX('S37'!A1:N47,20,2)</f>
        <v>0</v>
      </c>
      <c r="F203">
        <f>INDEX('S37'!A1:N47,20,12)</f>
        <v>0</v>
      </c>
      <c r="G203" t="str">
        <f>INDEX('S37'!A1:N47,21,12)</f>
        <v>Chatelet</v>
      </c>
      <c r="H203">
        <f>INDEX('S37'!A1:N47,22,12)</f>
        <v>0</v>
      </c>
    </row>
    <row r="204" spans="1:8" x14ac:dyDescent="0.3">
      <c r="A204" t="str">
        <f>INDEX('S37'!A1:M47,1,1)</f>
        <v>S37</v>
      </c>
      <c r="B204" s="58">
        <f>INDEX('S37'!A1:M47,3,13)</f>
        <v>42993</v>
      </c>
      <c r="C204" t="str">
        <f>INDEX('S37'!A1:N47,4,13)</f>
        <v>Jour</v>
      </c>
      <c r="D204" t="str">
        <f>INDEX('S37'!A1:N47,20,1)</f>
        <v>Guillaume Mayimakanda</v>
      </c>
      <c r="E204">
        <f>INDEX('S37'!A1:N47,20,2)</f>
        <v>0</v>
      </c>
      <c r="F204">
        <f>INDEX('S37'!A1:N47,20,13)</f>
        <v>0</v>
      </c>
      <c r="G204">
        <f>INDEX('S37'!A1:N47,21,13)</f>
        <v>0</v>
      </c>
      <c r="H204">
        <f>INDEX('S37'!A1:N47,22,13)</f>
        <v>0</v>
      </c>
    </row>
    <row r="205" spans="1:8" x14ac:dyDescent="0.3">
      <c r="A205" t="str">
        <f>INDEX('S37'!A1:M47,1,1)</f>
        <v>S37</v>
      </c>
      <c r="B205" s="58">
        <f>INDEX('S37'!A1:M47,3,13)</f>
        <v>42993</v>
      </c>
      <c r="C205" t="str">
        <f>INDEX('S37'!A1:N47,4,14)</f>
        <v>Nuit</v>
      </c>
      <c r="D205" t="str">
        <f>INDEX('S37'!A1:N47,20,1)</f>
        <v>Guillaume Mayimakanda</v>
      </c>
      <c r="E205">
        <f>INDEX('S37'!A1:N47,20,2)</f>
        <v>0</v>
      </c>
      <c r="F205">
        <f>INDEX('S37'!A1:N47,20,14)</f>
        <v>0</v>
      </c>
      <c r="G205">
        <f>INDEX('S37'!A1:N47,21,14)</f>
        <v>0</v>
      </c>
      <c r="H205">
        <f>INDEX('S37'!A1:N47,22,14)</f>
        <v>0</v>
      </c>
    </row>
    <row r="206" spans="1:8" x14ac:dyDescent="0.3">
      <c r="A206" t="str">
        <f>INDEX('S37'!A1:M47,1,1)</f>
        <v>S37</v>
      </c>
      <c r="B206" s="58">
        <f>INDEX('S37'!A1:L47,3,3)</f>
        <v>42988</v>
      </c>
      <c r="C206" t="str">
        <f>INDEX('S37'!A1:N47,4,3)</f>
        <v>Jour</v>
      </c>
      <c r="D206" t="str">
        <f>INDEX('S37'!A1:N47,23,1)</f>
        <v>Lionel De Champs</v>
      </c>
      <c r="E206">
        <f>INDEX('S37'!A1:N47,23,2)</f>
        <v>0</v>
      </c>
      <c r="F206">
        <f>INDEX('S37'!A1:N47,23,3)</f>
        <v>0</v>
      </c>
      <c r="G206">
        <f>INDEX('S37'!A1:N47,24,3)</f>
        <v>0</v>
      </c>
      <c r="H206">
        <f>INDEX('S37'!A1:N47,25,3)</f>
        <v>0</v>
      </c>
    </row>
    <row r="207" spans="1:8" x14ac:dyDescent="0.3">
      <c r="A207" t="str">
        <f>INDEX('S37'!A1:M47,1,1)</f>
        <v>S37</v>
      </c>
      <c r="B207" s="58">
        <f>INDEX('S37'!A1:M47,3,3)</f>
        <v>42988</v>
      </c>
      <c r="C207" t="str">
        <f>INDEX('S37'!A1:N47,4,4)</f>
        <v>Nuit</v>
      </c>
      <c r="D207" t="str">
        <f>INDEX('S37'!A1:N47,23,1)</f>
        <v>Lionel De Champs</v>
      </c>
      <c r="E207">
        <f>INDEX('S37'!A1:N47,23,2)</f>
        <v>0</v>
      </c>
      <c r="F207">
        <f>INDEX('S37'!A1:N47,23,4)</f>
        <v>0</v>
      </c>
      <c r="G207">
        <f>INDEX('S37'!A1:N47,24,4)</f>
        <v>0</v>
      </c>
      <c r="H207">
        <f>INDEX('S37'!A1:N47,25,4)</f>
        <v>0</v>
      </c>
    </row>
    <row r="208" spans="1:8" x14ac:dyDescent="0.3">
      <c r="A208" t="str">
        <f>INDEX('S37'!A1:M47,1,1)</f>
        <v>S37</v>
      </c>
      <c r="B208" s="58">
        <f>INDEX('S37'!A1:M47,3,5)</f>
        <v>42989</v>
      </c>
      <c r="C208" t="str">
        <f>INDEX('S37'!A1:N47,4,5)</f>
        <v>Jour</v>
      </c>
      <c r="D208" t="str">
        <f>INDEX('S37'!A1:N47,23,1)</f>
        <v>Lionel De Champs</v>
      </c>
      <c r="E208">
        <f>INDEX('S37'!A1:N47,23,2)</f>
        <v>0</v>
      </c>
      <c r="F208">
        <f>INDEX('S37'!A1:N47,23,5)</f>
        <v>0</v>
      </c>
      <c r="G208" t="str">
        <f>INDEX('S37'!A1:N47,24,5)</f>
        <v>Villejuif</v>
      </c>
      <c r="H208" t="str">
        <f>INDEX('S37'!A1:N47,25,5)</f>
        <v>Securité</v>
      </c>
    </row>
    <row r="209" spans="1:8" x14ac:dyDescent="0.3">
      <c r="A209" t="str">
        <f>INDEX('S37'!A1:M47,1,1)</f>
        <v>S37</v>
      </c>
      <c r="B209" s="58">
        <f>INDEX('S37'!A1:M47,3,5)</f>
        <v>42989</v>
      </c>
      <c r="C209" t="str">
        <f>INDEX('S37'!A1:N47,4,6)</f>
        <v>Nuit</v>
      </c>
      <c r="D209" t="str">
        <f>INDEX('S37'!A1:N47,23,1)</f>
        <v>Lionel De Champs</v>
      </c>
      <c r="E209">
        <f>INDEX('S37'!A1:N47,23,2)</f>
        <v>0</v>
      </c>
      <c r="F209">
        <f>INDEX('S37'!A1:N47,23,6)</f>
        <v>0</v>
      </c>
      <c r="G209">
        <f>INDEX('S37'!A1:N47,24,6)</f>
        <v>0</v>
      </c>
      <c r="H209">
        <f>INDEX('S37'!A1:N47,25,6)</f>
        <v>0</v>
      </c>
    </row>
    <row r="210" spans="1:8" x14ac:dyDescent="0.3">
      <c r="A210" t="str">
        <f>INDEX('S37'!A1:M47,1,1)</f>
        <v>S37</v>
      </c>
      <c r="B210" s="58">
        <f>INDEX('S37'!A1:M47,3,7)</f>
        <v>42990</v>
      </c>
      <c r="C210" t="str">
        <f>INDEX('S37'!A1:N47,4,7)</f>
        <v>Jour</v>
      </c>
      <c r="D210" t="str">
        <f>INDEX('S37'!A1:N47,23,1)</f>
        <v>Lionel De Champs</v>
      </c>
      <c r="E210">
        <f>INDEX('S37'!A1:N47,23,2)</f>
        <v>0</v>
      </c>
      <c r="F210">
        <f>INDEX('S37'!A1:N47,23,7)</f>
        <v>0</v>
      </c>
      <c r="G210">
        <f>INDEX('S37'!A1:N47,24,7)</f>
        <v>0</v>
      </c>
      <c r="H210">
        <f>INDEX('S37'!A1:N47,25,7)</f>
        <v>0</v>
      </c>
    </row>
    <row r="211" spans="1:8" x14ac:dyDescent="0.3">
      <c r="A211" t="str">
        <f>INDEX('S37'!A1:M47,1,1)</f>
        <v>S37</v>
      </c>
      <c r="B211" s="58">
        <f>INDEX('S37'!A1:M47,3,7)</f>
        <v>42990</v>
      </c>
      <c r="C211" t="str">
        <f>INDEX('S37'!A1:N47,4,8)</f>
        <v>Nuit</v>
      </c>
      <c r="D211" t="str">
        <f>INDEX('S37'!A1:N47,23,1)</f>
        <v>Lionel De Champs</v>
      </c>
      <c r="E211">
        <f>INDEX('S37'!A1:N47,23,2)</f>
        <v>0</v>
      </c>
      <c r="F211" t="str">
        <f>INDEX('S37'!A1:N47,23,8)</f>
        <v>07 586 04</v>
      </c>
      <c r="G211" t="str">
        <f>INDEX('S37'!A1:N47,24,8)</f>
        <v>Exelmans</v>
      </c>
      <c r="H211" t="str">
        <f>INDEX('S37'!A1:N47,25,8)</f>
        <v>Cameras</v>
      </c>
    </row>
    <row r="212" spans="1:8" x14ac:dyDescent="0.3">
      <c r="A212" t="str">
        <f>INDEX('S37'!A1:M47,1,1)</f>
        <v>S37</v>
      </c>
      <c r="B212" s="58">
        <f>INDEX('S37'!A1:M47,3,9)</f>
        <v>42991</v>
      </c>
      <c r="C212" t="str">
        <f>INDEX('S37'!A1:N47,4,9)</f>
        <v>Jour</v>
      </c>
      <c r="D212" t="str">
        <f>INDEX('S37'!A1:N47,23,1)</f>
        <v>Lionel De Champs</v>
      </c>
      <c r="E212">
        <f>INDEX('S37'!A1:N47,23,2)</f>
        <v>0</v>
      </c>
      <c r="F212">
        <f>INDEX('S37'!A1:N47,23,9)</f>
        <v>0</v>
      </c>
      <c r="G212">
        <f>INDEX('S37'!A1:N47,24,9)</f>
        <v>0</v>
      </c>
      <c r="H212">
        <f>INDEX('S37'!A1:N47,25,9)</f>
        <v>0</v>
      </c>
    </row>
    <row r="213" spans="1:8" x14ac:dyDescent="0.3">
      <c r="A213" t="str">
        <f>INDEX('S37'!A1:M47,1,1)</f>
        <v>S37</v>
      </c>
      <c r="B213" s="58">
        <f>INDEX('S37'!A1:M47,3,9)</f>
        <v>42991</v>
      </c>
      <c r="C213" t="str">
        <f>INDEX('S37'!A1:N47,4,10)</f>
        <v>Nuit</v>
      </c>
      <c r="D213" t="str">
        <f>INDEX('S37'!A1:N47,23,1)</f>
        <v>Lionel De Champs</v>
      </c>
      <c r="E213">
        <f>INDEX('S37'!A1:N47,23,2)</f>
        <v>0</v>
      </c>
      <c r="F213" t="str">
        <f>INDEX('S37'!A1:N47,23,10)</f>
        <v>07 586 04</v>
      </c>
      <c r="G213" t="str">
        <f>INDEX('S37'!A1:N47,24,10)</f>
        <v>MA Molitor</v>
      </c>
      <c r="H213" t="str">
        <f>INDEX('S37'!A1:N47,25,10)</f>
        <v>Cameras</v>
      </c>
    </row>
    <row r="214" spans="1:8" x14ac:dyDescent="0.3">
      <c r="A214" t="str">
        <f>INDEX('S37'!A1:M47,1,1)</f>
        <v>S37</v>
      </c>
      <c r="B214" s="58">
        <f>INDEX('S37'!A1:M47,3,11)</f>
        <v>42992</v>
      </c>
      <c r="C214" t="str">
        <f>INDEX('S37'!A1:N47,4,11)</f>
        <v>Jour</v>
      </c>
      <c r="D214" t="str">
        <f>INDEX('S37'!A1:N47,23,1)</f>
        <v>Lionel De Champs</v>
      </c>
      <c r="E214">
        <f>INDEX('S37'!A1:N47,23,2)</f>
        <v>0</v>
      </c>
      <c r="F214">
        <f>INDEX('S37'!A1:N47,23,11)</f>
        <v>0</v>
      </c>
      <c r="G214">
        <f>INDEX('S37'!A1:N47,24,11)</f>
        <v>0</v>
      </c>
      <c r="H214">
        <f>INDEX('S37'!A1:N47,25,11)</f>
        <v>0</v>
      </c>
    </row>
    <row r="215" spans="1:8" x14ac:dyDescent="0.3">
      <c r="A215" t="str">
        <f>INDEX('S37'!A1:M47,1,1)</f>
        <v>S37</v>
      </c>
      <c r="B215" s="58">
        <f>INDEX('S37'!A1:M47,3,11)</f>
        <v>42992</v>
      </c>
      <c r="C215" t="str">
        <f>INDEX('S37'!A1:N47,4,12)</f>
        <v>Nuit</v>
      </c>
      <c r="D215" t="str">
        <f>INDEX('S37'!A1:N47,23,1)</f>
        <v>Lionel De Champs</v>
      </c>
      <c r="E215">
        <f>INDEX('S37'!A1:N47,23,2)</f>
        <v>0</v>
      </c>
      <c r="F215" t="str">
        <f>INDEX('S37'!A1:N47,23,12)</f>
        <v>07 586 04</v>
      </c>
      <c r="G215" t="str">
        <f>INDEX('S37'!A1:N47,24,12)</f>
        <v>Porte de Saint Cloud</v>
      </c>
      <c r="H215" t="str">
        <f>INDEX('S37'!A1:N47,25,12)</f>
        <v>Cameras</v>
      </c>
    </row>
    <row r="216" spans="1:8" x14ac:dyDescent="0.3">
      <c r="A216" t="str">
        <f>INDEX('S37'!A1:M47,1,1)</f>
        <v>S37</v>
      </c>
      <c r="B216" s="58">
        <f>INDEX('S37'!A1:M47,3,13)</f>
        <v>42993</v>
      </c>
      <c r="C216" t="str">
        <f>INDEX('S37'!A1:N47,4,13)</f>
        <v>Jour</v>
      </c>
      <c r="D216" t="str">
        <f>INDEX('S37'!A1:N47,23,1)</f>
        <v>Lionel De Champs</v>
      </c>
      <c r="E216">
        <f>INDEX('S37'!A1:N47,23,2)</f>
        <v>0</v>
      </c>
      <c r="F216">
        <f>INDEX('S37'!A1:N47,23,13)</f>
        <v>0</v>
      </c>
      <c r="G216">
        <f>INDEX('S37'!A1:N47,24,13)</f>
        <v>0</v>
      </c>
      <c r="H216">
        <f>INDEX('S37'!A1:N47,25,13)</f>
        <v>0</v>
      </c>
    </row>
    <row r="217" spans="1:8" x14ac:dyDescent="0.3">
      <c r="A217" t="str">
        <f>INDEX('S37'!A1:M47,1,1)</f>
        <v>S37</v>
      </c>
      <c r="B217" s="58">
        <f>INDEX('S37'!A1:M47,3,13)</f>
        <v>42993</v>
      </c>
      <c r="C217" t="str">
        <f>INDEX('S37'!A1:N47,4,14)</f>
        <v>Nuit</v>
      </c>
      <c r="D217" t="str">
        <f>INDEX('S37'!A1:N47,23,1)</f>
        <v>Lionel De Champs</v>
      </c>
      <c r="E217">
        <f>INDEX('S37'!A1:N47,23,2)</f>
        <v>0</v>
      </c>
      <c r="F217">
        <f>INDEX('S37'!A1:N47,23,14)</f>
        <v>0</v>
      </c>
      <c r="G217">
        <f>INDEX('S37'!A1:N47,24,14)</f>
        <v>0</v>
      </c>
      <c r="H217">
        <f>INDEX('S37'!A1:N47,25,14)</f>
        <v>0</v>
      </c>
    </row>
    <row r="218" spans="1:8" x14ac:dyDescent="0.3">
      <c r="A218" t="str">
        <f>INDEX('S37'!A1:M47,1,1)</f>
        <v>S37</v>
      </c>
      <c r="B218" s="58">
        <f>INDEX('S37'!A1:L47,3,3)</f>
        <v>42988</v>
      </c>
      <c r="C218" t="str">
        <f>INDEX('S37'!A1:N47,4,3)</f>
        <v>Jour</v>
      </c>
      <c r="D218">
        <f>INDEX('S37'!A1:N47,26,1)</f>
        <v>0</v>
      </c>
      <c r="E218">
        <f>INDEX('S37'!A1:N47,26,2)</f>
        <v>0</v>
      </c>
      <c r="F218">
        <f>INDEX('S37'!A1:N47,26,3)</f>
        <v>0</v>
      </c>
      <c r="G218">
        <f>INDEX('S37'!A1:N47,27,3)</f>
        <v>0</v>
      </c>
      <c r="H218">
        <f>INDEX('S37'!A1:N47,28,3)</f>
        <v>0</v>
      </c>
    </row>
    <row r="219" spans="1:8" x14ac:dyDescent="0.3">
      <c r="A219" t="str">
        <f>INDEX('S37'!A1:M47,1,1)</f>
        <v>S37</v>
      </c>
      <c r="B219" s="58">
        <f>INDEX('S37'!A1:M47,3,3)</f>
        <v>42988</v>
      </c>
      <c r="C219" t="str">
        <f>INDEX('S37'!A1:N47,4,4)</f>
        <v>Nuit</v>
      </c>
      <c r="D219">
        <f>INDEX('S37'!A1:N47,26,1)</f>
        <v>0</v>
      </c>
      <c r="E219">
        <f>INDEX('S37'!A1:N47,26,2)</f>
        <v>0</v>
      </c>
      <c r="F219">
        <f>INDEX('S37'!A1:N47,26,4)</f>
        <v>0</v>
      </c>
      <c r="G219">
        <f>INDEX('S37'!A1:N47,27,4)</f>
        <v>0</v>
      </c>
      <c r="H219">
        <f>INDEX('S37'!A1:N47,28,4)</f>
        <v>0</v>
      </c>
    </row>
    <row r="220" spans="1:8" x14ac:dyDescent="0.3">
      <c r="A220" t="str">
        <f>INDEX('S37'!A1:M47,1,1)</f>
        <v>S37</v>
      </c>
      <c r="B220" s="58">
        <f>INDEX('S37'!A1:M47,3,5)</f>
        <v>42989</v>
      </c>
      <c r="C220" t="str">
        <f>INDEX('S37'!A1:N47,4,5)</f>
        <v>Jour</v>
      </c>
      <c r="D220">
        <f>INDEX('S37'!A1:N47,26,1)</f>
        <v>0</v>
      </c>
      <c r="E220">
        <f>INDEX('S37'!A1:N47,26,2)</f>
        <v>0</v>
      </c>
      <c r="F220">
        <f>INDEX('S37'!A1:N47,26,5)</f>
        <v>0</v>
      </c>
      <c r="G220">
        <f>INDEX('S37'!A1:N47,27,5)</f>
        <v>0</v>
      </c>
      <c r="H220">
        <f>INDEX('S37'!A1:N47,28,5)</f>
        <v>0</v>
      </c>
    </row>
    <row r="221" spans="1:8" x14ac:dyDescent="0.3">
      <c r="A221" t="str">
        <f>INDEX('S37'!A1:M47,1,1)</f>
        <v>S37</v>
      </c>
      <c r="B221" s="58">
        <f>INDEX('S37'!A1:M47,3,5)</f>
        <v>42989</v>
      </c>
      <c r="C221" t="str">
        <f>INDEX('S37'!A1:N47,4,6)</f>
        <v>Nuit</v>
      </c>
      <c r="D221">
        <f>INDEX('S37'!A1:N47,26,1)</f>
        <v>0</v>
      </c>
      <c r="E221">
        <f>INDEX('S37'!A1:N47,26,2)</f>
        <v>0</v>
      </c>
      <c r="F221">
        <f>INDEX('S37'!A1:N47,26,6)</f>
        <v>0</v>
      </c>
      <c r="G221">
        <f>INDEX('S37'!A1:N47,27,6)</f>
        <v>0</v>
      </c>
      <c r="H221">
        <f>INDEX('S37'!A1:N47,28,6)</f>
        <v>0</v>
      </c>
    </row>
    <row r="222" spans="1:8" x14ac:dyDescent="0.3">
      <c r="A222" t="str">
        <f>INDEX('S37'!A1:M47,1,1)</f>
        <v>S37</v>
      </c>
      <c r="B222" s="58">
        <f>INDEX('S37'!A1:M47,3,7)</f>
        <v>42990</v>
      </c>
      <c r="C222" t="str">
        <f>INDEX('S37'!A1:N47,4,7)</f>
        <v>Jour</v>
      </c>
      <c r="D222">
        <f>INDEX('S37'!A1:N47,26,1)</f>
        <v>0</v>
      </c>
      <c r="E222">
        <f>INDEX('S37'!A1:N47,26,2)</f>
        <v>0</v>
      </c>
      <c r="F222">
        <f>INDEX('S37'!A1:N47,26,7)</f>
        <v>0</v>
      </c>
      <c r="G222">
        <f>INDEX('S37'!A1:N47,27,7)</f>
        <v>0</v>
      </c>
      <c r="H222">
        <f>INDEX('S37'!A1:N47,28,7)</f>
        <v>0</v>
      </c>
    </row>
    <row r="223" spans="1:8" x14ac:dyDescent="0.3">
      <c r="A223" t="str">
        <f>INDEX('S37'!A1:M47,1,1)</f>
        <v>S37</v>
      </c>
      <c r="B223" s="58">
        <f>INDEX('S37'!A1:M47,3,7)</f>
        <v>42990</v>
      </c>
      <c r="C223" t="str">
        <f>INDEX('S37'!A1:N47,4,8)</f>
        <v>Nuit</v>
      </c>
      <c r="D223">
        <f>INDEX('S37'!A1:N47,26,1)</f>
        <v>0</v>
      </c>
      <c r="E223">
        <f>INDEX('S37'!A1:N47,26,2)</f>
        <v>0</v>
      </c>
      <c r="F223">
        <f>INDEX('S37'!A1:N47,26,8)</f>
        <v>0</v>
      </c>
      <c r="G223">
        <f>INDEX('S37'!A1:N47,27,8)</f>
        <v>0</v>
      </c>
      <c r="H223">
        <f>INDEX('S37'!A1:N47,28,8)</f>
        <v>0</v>
      </c>
    </row>
    <row r="224" spans="1:8" x14ac:dyDescent="0.3">
      <c r="A224" t="str">
        <f>INDEX('S37'!A1:M47,1,1)</f>
        <v>S37</v>
      </c>
      <c r="B224" s="58">
        <f>INDEX('S37'!A1:M47,3,9)</f>
        <v>42991</v>
      </c>
      <c r="C224" t="str">
        <f>INDEX('S37'!A1:N47,4,9)</f>
        <v>Jour</v>
      </c>
      <c r="D224">
        <f>INDEX('S37'!A1:N47,26,1)</f>
        <v>0</v>
      </c>
      <c r="E224">
        <f>INDEX('S37'!A1:N47,26,2)</f>
        <v>0</v>
      </c>
      <c r="F224">
        <f>INDEX('S37'!A1:N47,26,9)</f>
        <v>0</v>
      </c>
      <c r="G224">
        <f>INDEX('S37'!A1:N47,27,9)</f>
        <v>0</v>
      </c>
      <c r="H224">
        <f>INDEX('S37'!A1:N47,28,9)</f>
        <v>0</v>
      </c>
    </row>
    <row r="225" spans="1:8" x14ac:dyDescent="0.3">
      <c r="A225" t="str">
        <f>INDEX('S37'!A1:M47,1,1)</f>
        <v>S37</v>
      </c>
      <c r="B225" s="58">
        <f>INDEX('S37'!A1:M47,3,9)</f>
        <v>42991</v>
      </c>
      <c r="C225" t="str">
        <f>INDEX('S37'!A1:N47,4,10)</f>
        <v>Nuit</v>
      </c>
      <c r="D225">
        <f>INDEX('S37'!A1:N47,26,1)</f>
        <v>0</v>
      </c>
      <c r="E225">
        <f>INDEX('S37'!A1:N47,26,2)</f>
        <v>0</v>
      </c>
      <c r="F225">
        <f>INDEX('S37'!A1:N47,26,10)</f>
        <v>0</v>
      </c>
      <c r="G225">
        <f>INDEX('S37'!A1:N47,27,10)</f>
        <v>0</v>
      </c>
      <c r="H225">
        <f>INDEX('S37'!A1:N47,28,10)</f>
        <v>0</v>
      </c>
    </row>
    <row r="226" spans="1:8" x14ac:dyDescent="0.3">
      <c r="A226" t="str">
        <f>INDEX('S37'!A1:M47,1,1)</f>
        <v>S37</v>
      </c>
      <c r="B226" s="58">
        <f>INDEX('S37'!A1:M47,3,11)</f>
        <v>42992</v>
      </c>
      <c r="C226" t="str">
        <f>INDEX('S37'!A1:N47,4,11)</f>
        <v>Jour</v>
      </c>
      <c r="D226">
        <f>INDEX('S37'!A1:N47,26,1)</f>
        <v>0</v>
      </c>
      <c r="E226">
        <f>INDEX('S37'!A1:N47,26,2)</f>
        <v>0</v>
      </c>
      <c r="F226">
        <f>INDEX('S37'!A1:N47,26,11)</f>
        <v>0</v>
      </c>
      <c r="G226">
        <f>INDEX('S37'!A1:N47,27,11)</f>
        <v>0</v>
      </c>
      <c r="H226">
        <f>INDEX('S37'!A1:N47,28,11)</f>
        <v>0</v>
      </c>
    </row>
    <row r="227" spans="1:8" x14ac:dyDescent="0.3">
      <c r="A227" t="str">
        <f>INDEX('S37'!A1:M47,1,1)</f>
        <v>S37</v>
      </c>
      <c r="B227" s="58">
        <f>INDEX('S37'!A1:M47,3,11)</f>
        <v>42992</v>
      </c>
      <c r="C227" t="str">
        <f>INDEX('S37'!A1:N47,4,12)</f>
        <v>Nuit</v>
      </c>
      <c r="D227">
        <f>INDEX('S37'!A1:N47,26,1)</f>
        <v>0</v>
      </c>
      <c r="E227">
        <f>INDEX('S37'!A1:N47,26,2)</f>
        <v>0</v>
      </c>
      <c r="F227">
        <f>INDEX('S37'!A1:N47,26,12)</f>
        <v>0</v>
      </c>
      <c r="G227">
        <f>INDEX('S37'!A1:N47,27,12)</f>
        <v>0</v>
      </c>
      <c r="H227">
        <f>INDEX('S37'!A1:N47,28,12)</f>
        <v>0</v>
      </c>
    </row>
    <row r="228" spans="1:8" x14ac:dyDescent="0.3">
      <c r="A228" t="str">
        <f>INDEX('S37'!A1:M47,1,1)</f>
        <v>S37</v>
      </c>
      <c r="B228" s="58">
        <f>INDEX('S37'!A1:M47,3,13)</f>
        <v>42993</v>
      </c>
      <c r="C228" t="str">
        <f>INDEX('S37'!A1:N47,4,13)</f>
        <v>Jour</v>
      </c>
      <c r="D228">
        <f>INDEX('S37'!A1:N47,26,1)</f>
        <v>0</v>
      </c>
      <c r="E228">
        <f>INDEX('S37'!A1:N47,26,2)</f>
        <v>0</v>
      </c>
      <c r="F228">
        <f>INDEX('S37'!A1:N47,26,13)</f>
        <v>0</v>
      </c>
      <c r="G228">
        <f>INDEX('S37'!A1:N47,27,13)</f>
        <v>0</v>
      </c>
      <c r="H228">
        <f>INDEX('S37'!A1:N47,28,13)</f>
        <v>0</v>
      </c>
    </row>
    <row r="229" spans="1:8" x14ac:dyDescent="0.3">
      <c r="A229" t="str">
        <f>INDEX('S37'!A1:M47,1,1)</f>
        <v>S37</v>
      </c>
      <c r="B229" s="58">
        <f>INDEX('S37'!A1:M47,3,13)</f>
        <v>42993</v>
      </c>
      <c r="C229" t="str">
        <f>INDEX('S37'!A1:N47,4,14)</f>
        <v>Nuit</v>
      </c>
      <c r="D229">
        <f>INDEX('S37'!A1:N47,26,1)</f>
        <v>0</v>
      </c>
      <c r="E229">
        <f>INDEX('S37'!A1:N47,26,2)</f>
        <v>0</v>
      </c>
      <c r="F229">
        <f>INDEX('S37'!A1:N47,26,14)</f>
        <v>0</v>
      </c>
      <c r="G229">
        <f>INDEX('S37'!A1:N47,27,14)</f>
        <v>0</v>
      </c>
      <c r="H229">
        <f>INDEX('S37'!A1:N47,28,14)</f>
        <v>0</v>
      </c>
    </row>
    <row r="230" spans="1:8" x14ac:dyDescent="0.3">
      <c r="A230" t="str">
        <f>INDEX('S37'!A1:M47,1,1)</f>
        <v>S37</v>
      </c>
      <c r="B230" s="58">
        <f>INDEX('S37'!A1:L47,3,3)</f>
        <v>42988</v>
      </c>
      <c r="C230" t="str">
        <f>INDEX('S37'!A1:N47,4,3)</f>
        <v>Jour</v>
      </c>
      <c r="D230">
        <f>INDEX('S37'!A1:N47,29,1)</f>
        <v>0</v>
      </c>
      <c r="E230">
        <f>INDEX('S37'!A1:N47,29,2)</f>
        <v>0</v>
      </c>
      <c r="F230">
        <f>INDEX('S37'!A1:N47,29,3)</f>
        <v>0</v>
      </c>
      <c r="G230">
        <f>INDEX('S37'!A1:N47,30,3)</f>
        <v>0</v>
      </c>
      <c r="H230">
        <f>INDEX('S37'!A1:N47,31,3)</f>
        <v>0</v>
      </c>
    </row>
    <row r="231" spans="1:8" x14ac:dyDescent="0.3">
      <c r="A231" t="str">
        <f>INDEX('S37'!A1:M47,1,1)</f>
        <v>S37</v>
      </c>
      <c r="B231" s="58">
        <f>INDEX('S37'!A1:M47,3,3)</f>
        <v>42988</v>
      </c>
      <c r="C231" t="str">
        <f>INDEX('S37'!A1:N47,4,4)</f>
        <v>Nuit</v>
      </c>
      <c r="D231">
        <f>INDEX('S37'!A1:N47,29,1)</f>
        <v>0</v>
      </c>
      <c r="E231">
        <f>INDEX('S37'!A1:N47,29,2)</f>
        <v>0</v>
      </c>
      <c r="F231">
        <f>INDEX('S37'!A1:N47,29,4)</f>
        <v>0</v>
      </c>
      <c r="G231">
        <f>INDEX('S37'!A1:N47,30,4)</f>
        <v>0</v>
      </c>
      <c r="H231">
        <f>INDEX('S37'!A1:N47,31,4)</f>
        <v>0</v>
      </c>
    </row>
    <row r="232" spans="1:8" x14ac:dyDescent="0.3">
      <c r="A232" t="str">
        <f>INDEX('S37'!A1:M47,1,1)</f>
        <v>S37</v>
      </c>
      <c r="B232" s="58">
        <f>INDEX('S37'!A1:M47,3,5)</f>
        <v>42989</v>
      </c>
      <c r="C232" t="str">
        <f>INDEX('S37'!A1:N47,4,5)</f>
        <v>Jour</v>
      </c>
      <c r="D232">
        <f>INDEX('S37'!A1:N47,29,1)</f>
        <v>0</v>
      </c>
      <c r="E232">
        <f>INDEX('S37'!A1:N47,29,2)</f>
        <v>0</v>
      </c>
      <c r="F232">
        <f>INDEX('S37'!A1:N47,29,5)</f>
        <v>0</v>
      </c>
      <c r="G232">
        <f>INDEX('S37'!A1:N47,30,5)</f>
        <v>0</v>
      </c>
      <c r="H232">
        <f>INDEX('S37'!A1:N47,31,5)</f>
        <v>0</v>
      </c>
    </row>
    <row r="233" spans="1:8" x14ac:dyDescent="0.3">
      <c r="A233" t="str">
        <f>INDEX('S37'!A1:M47,1,1)</f>
        <v>S37</v>
      </c>
      <c r="B233" s="58">
        <f>INDEX('S37'!A1:M47,3,5)</f>
        <v>42989</v>
      </c>
      <c r="C233" t="str">
        <f>INDEX('S37'!A1:N47,4,6)</f>
        <v>Nuit</v>
      </c>
      <c r="D233">
        <f>INDEX('S37'!A1:N47,29,1)</f>
        <v>0</v>
      </c>
      <c r="E233">
        <f>INDEX('S37'!A1:N47,29,2)</f>
        <v>0</v>
      </c>
      <c r="F233">
        <f>INDEX('S37'!A1:N47,29,6)</f>
        <v>0</v>
      </c>
      <c r="G233">
        <f>INDEX('S37'!A1:N47,30,6)</f>
        <v>0</v>
      </c>
      <c r="H233">
        <f>INDEX('S37'!A1:N47,31,6)</f>
        <v>0</v>
      </c>
    </row>
    <row r="234" spans="1:8" x14ac:dyDescent="0.3">
      <c r="A234" t="str">
        <f>INDEX('S37'!A1:M47,1,1)</f>
        <v>S37</v>
      </c>
      <c r="B234" s="58">
        <f>INDEX('S37'!A1:M47,3,7)</f>
        <v>42990</v>
      </c>
      <c r="C234" t="str">
        <f>INDEX('S37'!A1:N47,4,7)</f>
        <v>Jour</v>
      </c>
      <c r="D234">
        <f>INDEX('S37'!A1:N47,29,1)</f>
        <v>0</v>
      </c>
      <c r="E234">
        <f>INDEX('S37'!A1:N47,29,2)</f>
        <v>0</v>
      </c>
      <c r="F234">
        <f>INDEX('S37'!A1:N47,29,7)</f>
        <v>0</v>
      </c>
      <c r="G234">
        <f>INDEX('S37'!A1:N47,30,7)</f>
        <v>0</v>
      </c>
      <c r="H234">
        <f>INDEX('S37'!A1:N47,31,7)</f>
        <v>0</v>
      </c>
    </row>
    <row r="235" spans="1:8" x14ac:dyDescent="0.3">
      <c r="A235" t="str">
        <f>INDEX('S37'!A1:M47,1,1)</f>
        <v>S37</v>
      </c>
      <c r="B235" s="58">
        <f>INDEX('S37'!A1:M47,3,7)</f>
        <v>42990</v>
      </c>
      <c r="C235" t="str">
        <f>INDEX('S37'!A1:N47,4,8)</f>
        <v>Nuit</v>
      </c>
      <c r="D235">
        <f>INDEX('S37'!A1:N47,2,1)</f>
        <v>0</v>
      </c>
      <c r="E235">
        <f>INDEX('S37'!A1:N47,29,2)</f>
        <v>0</v>
      </c>
      <c r="F235">
        <f>INDEX('S37'!A1:N47,29,8)</f>
        <v>0</v>
      </c>
      <c r="G235">
        <f>INDEX('S37'!A1:N47,30,8)</f>
        <v>0</v>
      </c>
      <c r="H235">
        <f>INDEX('S37'!A1:N47,31,8)</f>
        <v>0</v>
      </c>
    </row>
    <row r="236" spans="1:8" x14ac:dyDescent="0.3">
      <c r="A236" t="str">
        <f>INDEX('S37'!A1:M47,1,1)</f>
        <v>S37</v>
      </c>
      <c r="B236" s="58">
        <f>INDEX('S37'!A1:M47,3,9)</f>
        <v>42991</v>
      </c>
      <c r="C236" t="str">
        <f>INDEX('S37'!A1:N47,4,9)</f>
        <v>Jour</v>
      </c>
      <c r="D236">
        <f>INDEX('S37'!A1:N47,29,1)</f>
        <v>0</v>
      </c>
      <c r="E236">
        <f>INDEX('S37'!A1:N47,29,2)</f>
        <v>0</v>
      </c>
      <c r="F236">
        <f>INDEX('S37'!A1:N47,29,9)</f>
        <v>0</v>
      </c>
      <c r="G236">
        <f>INDEX('S37'!A1:N47,30,9)</f>
        <v>0</v>
      </c>
      <c r="H236">
        <f>INDEX('S37'!A1:N47,31,9)</f>
        <v>0</v>
      </c>
    </row>
    <row r="237" spans="1:8" x14ac:dyDescent="0.3">
      <c r="A237" t="str">
        <f>INDEX('S37'!A1:M47,1,1)</f>
        <v>S37</v>
      </c>
      <c r="B237" s="58">
        <f>INDEX('S37'!A1:M47,3,9)</f>
        <v>42991</v>
      </c>
      <c r="C237" t="str">
        <f>INDEX('S37'!A1:N47,4,10)</f>
        <v>Nuit</v>
      </c>
      <c r="D237">
        <f>INDEX('S37'!A1:N47,29,1)</f>
        <v>0</v>
      </c>
      <c r="E237">
        <f>INDEX('S37'!A1:N47,29,2)</f>
        <v>0</v>
      </c>
      <c r="F237">
        <f>INDEX('S37'!A1:N47,29,10)</f>
        <v>0</v>
      </c>
      <c r="G237">
        <f>INDEX('S37'!A1:N47,30,10)</f>
        <v>0</v>
      </c>
      <c r="H237">
        <f>INDEX('S37'!A1:N47,31,10)</f>
        <v>0</v>
      </c>
    </row>
    <row r="238" spans="1:8" x14ac:dyDescent="0.3">
      <c r="A238" t="str">
        <f>INDEX('S37'!A1:M47,1,1)</f>
        <v>S37</v>
      </c>
      <c r="B238" s="58">
        <f>INDEX('S37'!A1:M47,3,11)</f>
        <v>42992</v>
      </c>
      <c r="C238" t="str">
        <f>INDEX('S37'!A1:N47,4,11)</f>
        <v>Jour</v>
      </c>
      <c r="D238">
        <f>INDEX('S37'!A1:N47,29,1)</f>
        <v>0</v>
      </c>
      <c r="E238">
        <f>INDEX('S37'!A1:N47,29,2)</f>
        <v>0</v>
      </c>
      <c r="F238">
        <f>INDEX('S37'!A1:N47,29,11)</f>
        <v>0</v>
      </c>
      <c r="G238">
        <f>INDEX('S37'!A1:N47,30,11)</f>
        <v>0</v>
      </c>
      <c r="H238">
        <f>INDEX('S37'!A1:N47,31,11)</f>
        <v>0</v>
      </c>
    </row>
    <row r="239" spans="1:8" x14ac:dyDescent="0.3">
      <c r="A239" t="str">
        <f>INDEX('S37'!A1:M47,1,1)</f>
        <v>S37</v>
      </c>
      <c r="B239" s="58">
        <f>INDEX('S37'!A1:M47,3,11)</f>
        <v>42992</v>
      </c>
      <c r="C239" t="str">
        <f>INDEX('S37'!A1:N47,4,12)</f>
        <v>Nuit</v>
      </c>
      <c r="D239">
        <f>INDEX('S37'!A1:N47,29,1)</f>
        <v>0</v>
      </c>
      <c r="E239">
        <f>INDEX('S37'!A1:N47,29,2)</f>
        <v>0</v>
      </c>
      <c r="F239">
        <f>INDEX('S37'!A1:N47,29,12)</f>
        <v>0</v>
      </c>
      <c r="G239">
        <f>INDEX('S37'!A1:N47,30,12)</f>
        <v>0</v>
      </c>
      <c r="H239">
        <f>INDEX('S37'!A1:N47,31,12)</f>
        <v>0</v>
      </c>
    </row>
    <row r="240" spans="1:8" x14ac:dyDescent="0.3">
      <c r="A240" t="str">
        <f>INDEX('S37'!A1:M47,1,1)</f>
        <v>S37</v>
      </c>
      <c r="B240" s="58">
        <f>INDEX('S37'!A1:M47,3,13)</f>
        <v>42993</v>
      </c>
      <c r="C240" t="str">
        <f>INDEX('S37'!A1:N47,4,13)</f>
        <v>Jour</v>
      </c>
      <c r="D240">
        <f>INDEX('S37'!A1:N47,29,1)</f>
        <v>0</v>
      </c>
      <c r="E240">
        <f>INDEX('S37'!A1:N47,29,2)</f>
        <v>0</v>
      </c>
      <c r="F240">
        <f>INDEX('S37'!A1:N47,29,13)</f>
        <v>0</v>
      </c>
      <c r="G240">
        <f>INDEX('S37'!A1:N47,30,13)</f>
        <v>0</v>
      </c>
      <c r="H240">
        <f>INDEX('S37'!A1:N47,31,13)</f>
        <v>0</v>
      </c>
    </row>
    <row r="241" spans="1:8" x14ac:dyDescent="0.3">
      <c r="A241" t="str">
        <f>INDEX('S37'!A1:M47,1,1)</f>
        <v>S37</v>
      </c>
      <c r="B241" s="58">
        <f>INDEX('S37'!A1:M47,3,13)</f>
        <v>42993</v>
      </c>
      <c r="C241" t="str">
        <f>INDEX('S37'!A1:N47,4,14)</f>
        <v>Nuit</v>
      </c>
      <c r="D241">
        <f>INDEX('S37'!A1:N47,29,1)</f>
        <v>0</v>
      </c>
      <c r="E241">
        <f>INDEX('S37'!A1:N47,29,2)</f>
        <v>0</v>
      </c>
      <c r="F241">
        <f>INDEX('S37'!A1:N47,29,14)</f>
        <v>0</v>
      </c>
      <c r="G241">
        <f>INDEX('S37'!A1:N47,30,14)</f>
        <v>0</v>
      </c>
      <c r="H241">
        <f>INDEX('S37'!A1:N47,31,14)</f>
        <v>0</v>
      </c>
    </row>
    <row r="242" spans="1:8" x14ac:dyDescent="0.3">
      <c r="A242" t="str">
        <f>INDEX('S37'!A1:M47,1,1)</f>
        <v>S37</v>
      </c>
      <c r="B242" s="58">
        <f>INDEX('S37'!A1:L47,3,3)</f>
        <v>42988</v>
      </c>
      <c r="C242" t="str">
        <f>INDEX('S37'!A1:N47,4,3)</f>
        <v>Jour</v>
      </c>
      <c r="D242">
        <f>INDEX('S37'!A1:N47,32,1)</f>
        <v>0</v>
      </c>
      <c r="E242">
        <f>INDEX('S37'!A1:N47,32,2)</f>
        <v>0</v>
      </c>
      <c r="F242">
        <f>INDEX('S37'!A1:N47,32,3)</f>
        <v>0</v>
      </c>
      <c r="G242">
        <f>INDEX('S37'!A1:N47,33,3)</f>
        <v>0</v>
      </c>
      <c r="H242">
        <f>INDEX('S37'!A1:N47,34,3)</f>
        <v>0</v>
      </c>
    </row>
    <row r="243" spans="1:8" x14ac:dyDescent="0.3">
      <c r="A243" t="str">
        <f>INDEX('S37'!A1:M47,1,1)</f>
        <v>S37</v>
      </c>
      <c r="B243" s="58">
        <f>INDEX('S37'!A1:M47,3,3)</f>
        <v>42988</v>
      </c>
      <c r="C243" t="str">
        <f>INDEX('S37'!A1:N47,4,4)</f>
        <v>Nuit</v>
      </c>
      <c r="D243">
        <f>INDEX('S37'!A1:N47,32,1)</f>
        <v>0</v>
      </c>
      <c r="E243">
        <f>INDEX('S37'!A1:N47,32,2)</f>
        <v>0</v>
      </c>
      <c r="F243">
        <f>INDEX('S37'!A1:N47,32,4)</f>
        <v>0</v>
      </c>
      <c r="G243">
        <f>INDEX('S37'!A1:N47,33,4)</f>
        <v>0</v>
      </c>
      <c r="H243">
        <f>INDEX('S37'!A1:N47,34,4)</f>
        <v>0</v>
      </c>
    </row>
    <row r="244" spans="1:8" x14ac:dyDescent="0.3">
      <c r="A244" t="str">
        <f>INDEX('S37'!A1:M47,1,1)</f>
        <v>S37</v>
      </c>
      <c r="B244" s="58">
        <f>INDEX('S37'!A1:M47,3,5)</f>
        <v>42989</v>
      </c>
      <c r="C244" t="str">
        <f>INDEX('S37'!A1:N47,4,5)</f>
        <v>Jour</v>
      </c>
      <c r="D244">
        <f>INDEX('S37'!A1:N47,32,1)</f>
        <v>0</v>
      </c>
      <c r="E244">
        <f>INDEX('S37'!A1:N47,32,2)</f>
        <v>0</v>
      </c>
      <c r="F244">
        <f>INDEX('S37'!A1:N47,32,5)</f>
        <v>0</v>
      </c>
      <c r="G244">
        <f>INDEX('S37'!A1:N47,33,5)</f>
        <v>0</v>
      </c>
      <c r="H244">
        <f>INDEX('S37'!A1:N47,34,5)</f>
        <v>0</v>
      </c>
    </row>
    <row r="245" spans="1:8" x14ac:dyDescent="0.3">
      <c r="A245" t="str">
        <f>INDEX('S37'!A1:M47,1,1)</f>
        <v>S37</v>
      </c>
      <c r="B245" s="58">
        <f>INDEX('S37'!A1:M47,3,5)</f>
        <v>42989</v>
      </c>
      <c r="C245" t="str">
        <f>INDEX('S37'!A1:N47,4,6)</f>
        <v>Nuit</v>
      </c>
      <c r="D245">
        <f>INDEX('S37'!A1:N47,32,1)</f>
        <v>0</v>
      </c>
      <c r="E245">
        <f>INDEX('S37'!A1:N47,32,2)</f>
        <v>0</v>
      </c>
      <c r="F245">
        <f>INDEX('S37'!A1:N47,32,6)</f>
        <v>0</v>
      </c>
      <c r="G245">
        <f>INDEX('S37'!A1:N47,33,6)</f>
        <v>0</v>
      </c>
      <c r="H245">
        <f>INDEX('S37'!A1:N47,34,6)</f>
        <v>0</v>
      </c>
    </row>
    <row r="246" spans="1:8" x14ac:dyDescent="0.3">
      <c r="A246" t="str">
        <f>INDEX('S37'!A1:M47,1,1)</f>
        <v>S37</v>
      </c>
      <c r="B246" s="58">
        <f>INDEX('S37'!A1:M47,3,7)</f>
        <v>42990</v>
      </c>
      <c r="C246" t="str">
        <f>INDEX('S37'!A1:N47,4,7)</f>
        <v>Jour</v>
      </c>
      <c r="D246">
        <f>INDEX('S37'!A1:N47,32,1)</f>
        <v>0</v>
      </c>
      <c r="E246">
        <f>INDEX('S37'!A1:N47,32,2)</f>
        <v>0</v>
      </c>
      <c r="F246">
        <f>INDEX('S37'!A1:N47,32,7)</f>
        <v>0</v>
      </c>
      <c r="G246">
        <f>INDEX('S37'!A1:N47,33,7)</f>
        <v>0</v>
      </c>
      <c r="H246">
        <f>INDEX('S37'!A1:N47,34,7)</f>
        <v>0</v>
      </c>
    </row>
    <row r="247" spans="1:8" x14ac:dyDescent="0.3">
      <c r="A247" t="str">
        <f>INDEX('S37'!A1:M47,1,1)</f>
        <v>S37</v>
      </c>
      <c r="B247" s="58">
        <f>INDEX('S37'!A1:M47,3,7)</f>
        <v>42990</v>
      </c>
      <c r="C247" t="str">
        <f>INDEX('S37'!A1:N47,4,8)</f>
        <v>Nuit</v>
      </c>
      <c r="D247">
        <f>INDEX('S37'!A1:N47,32,1)</f>
        <v>0</v>
      </c>
      <c r="E247">
        <f>INDEX('S37'!A1:N47,32,2)</f>
        <v>0</v>
      </c>
      <c r="F247">
        <f>INDEX('S37'!A1:N47,32,8)</f>
        <v>0</v>
      </c>
      <c r="G247">
        <f>INDEX('S37'!A1:N47,33,8)</f>
        <v>0</v>
      </c>
      <c r="H247">
        <f>INDEX('S37'!A1:N47,34,8)</f>
        <v>0</v>
      </c>
    </row>
    <row r="248" spans="1:8" x14ac:dyDescent="0.3">
      <c r="A248" t="str">
        <f>INDEX('S37'!A1:M47,1,1)</f>
        <v>S37</v>
      </c>
      <c r="B248" s="58">
        <f>INDEX('S37'!A1:M47,3,9)</f>
        <v>42991</v>
      </c>
      <c r="C248" t="str">
        <f>INDEX('S37'!A1:N47,4,9)</f>
        <v>Jour</v>
      </c>
      <c r="D248">
        <f>INDEX('S37'!A1:N47,32,1)</f>
        <v>0</v>
      </c>
      <c r="E248">
        <f>INDEX('S37'!A1:N47,32,2)</f>
        <v>0</v>
      </c>
      <c r="F248">
        <f>INDEX('S37'!A1:N47,32,9)</f>
        <v>0</v>
      </c>
      <c r="G248">
        <f>INDEX('S37'!A1:N47,33,9)</f>
        <v>0</v>
      </c>
      <c r="H248">
        <f>INDEX('S37'!A1:N47,34,9)</f>
        <v>0</v>
      </c>
    </row>
    <row r="249" spans="1:8" x14ac:dyDescent="0.3">
      <c r="A249" t="str">
        <f>INDEX('S37'!A1:M47,1,1)</f>
        <v>S37</v>
      </c>
      <c r="B249" s="58">
        <f>INDEX('S37'!A1:M47,3,9)</f>
        <v>42991</v>
      </c>
      <c r="C249" t="str">
        <f>INDEX('S37'!A1:N47,4,10)</f>
        <v>Nuit</v>
      </c>
      <c r="D249">
        <f>INDEX('S37'!A1:N47,32,1)</f>
        <v>0</v>
      </c>
      <c r="E249">
        <f>INDEX('S37'!A1:N47,32,2)</f>
        <v>0</v>
      </c>
      <c r="F249">
        <f>INDEX('S37'!A1:N47,32,10)</f>
        <v>0</v>
      </c>
      <c r="G249">
        <f>INDEX('S37'!A1:N47,33,10)</f>
        <v>0</v>
      </c>
      <c r="H249">
        <f>INDEX('S37'!A1:N47,34,10)</f>
        <v>0</v>
      </c>
    </row>
    <row r="250" spans="1:8" x14ac:dyDescent="0.3">
      <c r="A250" t="str">
        <f>INDEX('S37'!A1:M47,1,1)</f>
        <v>S37</v>
      </c>
      <c r="B250" s="58">
        <f>INDEX('S37'!A1:M47,3,11)</f>
        <v>42992</v>
      </c>
      <c r="C250" t="str">
        <f>INDEX('S37'!A1:N47,4,11)</f>
        <v>Jour</v>
      </c>
      <c r="D250">
        <f>INDEX('S37'!A1:N47,32,1)</f>
        <v>0</v>
      </c>
      <c r="E250">
        <f>INDEX('S37'!A1:N47,32,2)</f>
        <v>0</v>
      </c>
      <c r="F250">
        <f>INDEX('S37'!A1:N47,32,11)</f>
        <v>0</v>
      </c>
      <c r="G250">
        <f>INDEX('S37'!A1:N47,33,11)</f>
        <v>0</v>
      </c>
      <c r="H250">
        <f>INDEX('S37'!A1:N47,34,11)</f>
        <v>0</v>
      </c>
    </row>
    <row r="251" spans="1:8" x14ac:dyDescent="0.3">
      <c r="A251" t="str">
        <f>INDEX('S37'!A1:M47,1,1)</f>
        <v>S37</v>
      </c>
      <c r="B251" s="58">
        <f>INDEX('S37'!A1:M47,3,11)</f>
        <v>42992</v>
      </c>
      <c r="C251" t="str">
        <f>INDEX('S37'!A1:N47,4,12)</f>
        <v>Nuit</v>
      </c>
      <c r="D251">
        <f>INDEX('S37'!A1:N47,32,1)</f>
        <v>0</v>
      </c>
      <c r="E251">
        <f>INDEX('S37'!A1:N47,32,2)</f>
        <v>0</v>
      </c>
      <c r="F251">
        <f>INDEX('S37'!A1:N47,32,12)</f>
        <v>0</v>
      </c>
      <c r="G251">
        <f>INDEX('S37'!A1:N47,33,12)</f>
        <v>0</v>
      </c>
      <c r="H251">
        <f>INDEX('S37'!A1:N47,34,12)</f>
        <v>0</v>
      </c>
    </row>
    <row r="252" spans="1:8" x14ac:dyDescent="0.3">
      <c r="A252" t="str">
        <f>INDEX('S37'!A1:M47,1,1)</f>
        <v>S37</v>
      </c>
      <c r="B252" s="58">
        <f>INDEX('S37'!A1:M47,3,13)</f>
        <v>42993</v>
      </c>
      <c r="C252" t="str">
        <f>INDEX('S37'!A1:N47,4,13)</f>
        <v>Jour</v>
      </c>
      <c r="D252">
        <f>INDEX('S37'!A1:N47,32,1)</f>
        <v>0</v>
      </c>
      <c r="E252">
        <f>INDEX('S37'!A1:N47,32,2)</f>
        <v>0</v>
      </c>
      <c r="F252">
        <f>INDEX('S37'!A1:N47,32,13)</f>
        <v>0</v>
      </c>
      <c r="G252">
        <f>INDEX('S37'!A1:N47,33,13)</f>
        <v>0</v>
      </c>
      <c r="H252">
        <f>INDEX('S37'!A1:N47,34,13)</f>
        <v>0</v>
      </c>
    </row>
    <row r="253" spans="1:8" x14ac:dyDescent="0.3">
      <c r="A253" t="str">
        <f>INDEX('S37'!A1:M47,1,1)</f>
        <v>S37</v>
      </c>
      <c r="B253" s="58">
        <f>INDEX('S37'!A1:M47,3,13)</f>
        <v>42993</v>
      </c>
      <c r="C253" t="str">
        <f>INDEX('S37'!A1:N47,4,14)</f>
        <v>Nuit</v>
      </c>
      <c r="D253">
        <f>INDEX('S37'!A1:N47,32,1)</f>
        <v>0</v>
      </c>
      <c r="E253">
        <f>INDEX('S37'!A1:N47,32,2)</f>
        <v>0</v>
      </c>
      <c r="F253">
        <f>INDEX('S37'!A1:N47,32,14)</f>
        <v>0</v>
      </c>
      <c r="G253">
        <f>INDEX('S37'!A1:N47,33,14)</f>
        <v>0</v>
      </c>
      <c r="H253">
        <f>INDEX('S37'!A1:N47,34,14)</f>
        <v>0</v>
      </c>
    </row>
    <row r="254" spans="1:8" x14ac:dyDescent="0.3">
      <c r="A254" t="str">
        <f>INDEX('S37'!A1:M47,1,1)</f>
        <v>S37</v>
      </c>
      <c r="B254" s="58">
        <f>INDEX('S37'!A1:L47,3,3)</f>
        <v>42988</v>
      </c>
      <c r="C254" t="str">
        <f>INDEX('S37'!A1:N47,4,3)</f>
        <v>Jour</v>
      </c>
      <c r="D254">
        <f>INDEX('S37'!A1:N47,35,1)</f>
        <v>0</v>
      </c>
      <c r="E254">
        <f>INDEX('S37'!A1:N47,35,2)</f>
        <v>0</v>
      </c>
      <c r="F254">
        <f>INDEX('S37'!A1:N47,35,3)</f>
        <v>0</v>
      </c>
      <c r="G254">
        <f>INDEX('S37'!A1:N47,36,3)</f>
        <v>0</v>
      </c>
      <c r="H254">
        <f>INDEX('S37'!A1:N47,37,3)</f>
        <v>0</v>
      </c>
    </row>
    <row r="255" spans="1:8" x14ac:dyDescent="0.3">
      <c r="A255" t="str">
        <f>INDEX('S37'!A1:M47,1,1)</f>
        <v>S37</v>
      </c>
      <c r="B255" s="58">
        <f>INDEX('S37'!A1:M47,3,3)</f>
        <v>42988</v>
      </c>
      <c r="C255" t="str">
        <f>INDEX('S37'!A1:N47,4,4)</f>
        <v>Nuit</v>
      </c>
      <c r="D255">
        <f>INDEX('S37'!A1:N47,35,1)</f>
        <v>0</v>
      </c>
      <c r="E255">
        <f>INDEX('S37'!A1:N47,35,2)</f>
        <v>0</v>
      </c>
      <c r="F255">
        <f>INDEX('S37'!A1:N47,35,4)</f>
        <v>0</v>
      </c>
      <c r="G255">
        <f>INDEX('S37'!A1:N47,36,4)</f>
        <v>0</v>
      </c>
      <c r="H255">
        <f>INDEX('S37'!A1:N47,37,4)</f>
        <v>0</v>
      </c>
    </row>
    <row r="256" spans="1:8" x14ac:dyDescent="0.3">
      <c r="A256" t="str">
        <f>INDEX('S37'!A1:M47,1,1)</f>
        <v>S37</v>
      </c>
      <c r="B256" s="58">
        <f>INDEX('S37'!A1:M47,3,5)</f>
        <v>42989</v>
      </c>
      <c r="C256" t="str">
        <f>INDEX('S37'!A1:N47,4,5)</f>
        <v>Jour</v>
      </c>
      <c r="D256">
        <f>INDEX('S37'!A1:N47,35,1)</f>
        <v>0</v>
      </c>
      <c r="E256">
        <f>INDEX('S37'!A1:N47,35,2)</f>
        <v>0</v>
      </c>
      <c r="F256">
        <f>INDEX('S37'!A1:N47,35,5)</f>
        <v>0</v>
      </c>
      <c r="G256">
        <f>INDEX('S37'!A1:N47,36,5)</f>
        <v>0</v>
      </c>
      <c r="H256">
        <f>INDEX('S37'!A1:N47,37,5)</f>
        <v>0</v>
      </c>
    </row>
    <row r="257" spans="1:8" x14ac:dyDescent="0.3">
      <c r="A257" t="str">
        <f>INDEX('S37'!A1:M47,1,1)</f>
        <v>S37</v>
      </c>
      <c r="B257" s="58">
        <f>INDEX('S37'!A1:M47,3,5)</f>
        <v>42989</v>
      </c>
      <c r="C257" t="str">
        <f>INDEX('S37'!A1:N47,4,6)</f>
        <v>Nuit</v>
      </c>
      <c r="D257">
        <f>INDEX('S37'!A1:N47,35,1)</f>
        <v>0</v>
      </c>
      <c r="E257">
        <f>INDEX('S37'!A1:N47,35,2)</f>
        <v>0</v>
      </c>
      <c r="F257">
        <f>INDEX('S37'!A1:N47,35,6)</f>
        <v>0</v>
      </c>
      <c r="G257">
        <f>INDEX('S37'!A1:N47,36,6)</f>
        <v>0</v>
      </c>
      <c r="H257">
        <f>INDEX('S37'!A1:N47,37,6)</f>
        <v>0</v>
      </c>
    </row>
    <row r="258" spans="1:8" x14ac:dyDescent="0.3">
      <c r="A258" t="str">
        <f>INDEX('S37'!A1:M47,1,1)</f>
        <v>S37</v>
      </c>
      <c r="B258" s="58">
        <f>INDEX('S37'!A1:M47,3,7)</f>
        <v>42990</v>
      </c>
      <c r="C258" t="str">
        <f>INDEX('S37'!A1:N47,4,7)</f>
        <v>Jour</v>
      </c>
      <c r="D258">
        <f>INDEX('S37'!A1:N47,35,1)</f>
        <v>0</v>
      </c>
      <c r="E258">
        <f>INDEX('S37'!A1:N47,35,2)</f>
        <v>0</v>
      </c>
      <c r="F258">
        <f>INDEX('S37'!A1:N47,35,7)</f>
        <v>0</v>
      </c>
      <c r="G258">
        <f>INDEX('S37'!A1:N47,36,7)</f>
        <v>0</v>
      </c>
      <c r="H258">
        <f>INDEX('S37'!A1:N47,37,7)</f>
        <v>0</v>
      </c>
    </row>
    <row r="259" spans="1:8" x14ac:dyDescent="0.3">
      <c r="A259" t="str">
        <f>INDEX('S37'!A1:M47,1,1)</f>
        <v>S37</v>
      </c>
      <c r="B259" s="58">
        <f>INDEX('S37'!A1:M47,3,7)</f>
        <v>42990</v>
      </c>
      <c r="C259" t="str">
        <f>INDEX('S37'!A1:N47,4,8)</f>
        <v>Nuit</v>
      </c>
      <c r="D259">
        <f>INDEX('S37'!A1:N47,35,1)</f>
        <v>0</v>
      </c>
      <c r="E259">
        <f>INDEX('S37'!A1:N47,35,2)</f>
        <v>0</v>
      </c>
      <c r="F259">
        <f>INDEX('S37'!A1:N47,35,8)</f>
        <v>0</v>
      </c>
      <c r="G259">
        <f>INDEX('S37'!A1:N47,36,8)</f>
        <v>0</v>
      </c>
      <c r="H259">
        <f>INDEX('S37'!A1:N47,37,8)</f>
        <v>0</v>
      </c>
    </row>
    <row r="260" spans="1:8" x14ac:dyDescent="0.3">
      <c r="A260" t="str">
        <f>INDEX('S37'!A1:M47,1,1)</f>
        <v>S37</v>
      </c>
      <c r="B260" s="58">
        <f>INDEX('S37'!A1:M47,3,9)</f>
        <v>42991</v>
      </c>
      <c r="C260" t="str">
        <f>INDEX('S37'!A1:N47,4,9)</f>
        <v>Jour</v>
      </c>
      <c r="D260">
        <f>INDEX('S37'!A1:N47,35,1)</f>
        <v>0</v>
      </c>
      <c r="E260">
        <f>INDEX('S37'!A1:N47,35,2)</f>
        <v>0</v>
      </c>
      <c r="F260">
        <f>INDEX('S37'!A1:N47,35,9)</f>
        <v>0</v>
      </c>
      <c r="G260">
        <f>INDEX('S37'!A1:N47,36,9)</f>
        <v>0</v>
      </c>
      <c r="H260">
        <f>INDEX('S37'!A1:N47,37,9)</f>
        <v>0</v>
      </c>
    </row>
    <row r="261" spans="1:8" x14ac:dyDescent="0.3">
      <c r="A261" t="str">
        <f>INDEX('S37'!A1:M47,1,1)</f>
        <v>S37</v>
      </c>
      <c r="B261" s="58">
        <f>INDEX('S37'!A1:M47,3,9)</f>
        <v>42991</v>
      </c>
      <c r="C261" t="str">
        <f>INDEX('S37'!A1:N47,4,10)</f>
        <v>Nuit</v>
      </c>
      <c r="D261">
        <f>INDEX('S37'!A1:N47,35,1)</f>
        <v>0</v>
      </c>
      <c r="E261">
        <f>INDEX('S37'!A1:N47,35,2)</f>
        <v>0</v>
      </c>
      <c r="F261">
        <f>INDEX('S37'!A1:N47,35,10)</f>
        <v>0</v>
      </c>
      <c r="G261">
        <f>INDEX('S37'!A1:N47,36,10)</f>
        <v>0</v>
      </c>
      <c r="H261">
        <f>INDEX('S37'!A1:N47,37,10)</f>
        <v>0</v>
      </c>
    </row>
    <row r="262" spans="1:8" x14ac:dyDescent="0.3">
      <c r="A262" t="str">
        <f>INDEX('S37'!A1:M47,1,1)</f>
        <v>S37</v>
      </c>
      <c r="B262" s="58">
        <f>INDEX('S37'!A1:M47,3,11)</f>
        <v>42992</v>
      </c>
      <c r="C262" t="str">
        <f>INDEX('S37'!A1:N47,4,11)</f>
        <v>Jour</v>
      </c>
      <c r="D262">
        <f>INDEX('S37'!A1:N47,35,1)</f>
        <v>0</v>
      </c>
      <c r="E262">
        <f>INDEX('S37'!A1:N47,35,2)</f>
        <v>0</v>
      </c>
      <c r="F262">
        <f>INDEX('S37'!A1:N47,35,11)</f>
        <v>0</v>
      </c>
      <c r="G262">
        <f>INDEX('S37'!A1:N47,36,11)</f>
        <v>0</v>
      </c>
      <c r="H262">
        <f>INDEX('S37'!A1:N47,37,11)</f>
        <v>0</v>
      </c>
    </row>
    <row r="263" spans="1:8" x14ac:dyDescent="0.3">
      <c r="A263" t="str">
        <f>INDEX('S37'!A1:M47,1,1)</f>
        <v>S37</v>
      </c>
      <c r="B263" s="58">
        <f>INDEX('S37'!A1:M47,3,11)</f>
        <v>42992</v>
      </c>
      <c r="C263" t="str">
        <f>INDEX('S37'!A1:N47,4,12)</f>
        <v>Nuit</v>
      </c>
      <c r="D263">
        <f>INDEX('S37'!A1:N47,35,1)</f>
        <v>0</v>
      </c>
      <c r="E263">
        <f>INDEX('S37'!A1:N47,35,2)</f>
        <v>0</v>
      </c>
      <c r="F263">
        <f>INDEX('S37'!A1:N47,35,12)</f>
        <v>0</v>
      </c>
      <c r="G263">
        <f>INDEX('S37'!A1:N47,36,12)</f>
        <v>0</v>
      </c>
      <c r="H263">
        <f>INDEX('S37'!A1:N47,37,12)</f>
        <v>0</v>
      </c>
    </row>
    <row r="264" spans="1:8" x14ac:dyDescent="0.3">
      <c r="A264" t="str">
        <f>INDEX('S37'!A1:M47,1,1)</f>
        <v>S37</v>
      </c>
      <c r="B264" s="58">
        <f>INDEX('S37'!A1:M47,3,13)</f>
        <v>42993</v>
      </c>
      <c r="C264" t="str">
        <f>INDEX('S37'!A1:N47,4,13)</f>
        <v>Jour</v>
      </c>
      <c r="D264">
        <f>INDEX('S37'!A1:N47,35,1)</f>
        <v>0</v>
      </c>
      <c r="E264">
        <f>INDEX('S37'!A1:N47,35,2)</f>
        <v>0</v>
      </c>
      <c r="F264">
        <f>INDEX('S37'!A1:N47,35,13)</f>
        <v>0</v>
      </c>
      <c r="G264">
        <f>INDEX('S37'!A1:N47,36,13)</f>
        <v>0</v>
      </c>
      <c r="H264">
        <f>INDEX('S37'!A1:N47,37,13)</f>
        <v>0</v>
      </c>
    </row>
    <row r="265" spans="1:8" x14ac:dyDescent="0.3">
      <c r="A265" t="str">
        <f>INDEX('S37'!A1:M47,1,1)</f>
        <v>S37</v>
      </c>
      <c r="B265" s="58">
        <f>INDEX('S37'!A1:M47,3,13)</f>
        <v>42993</v>
      </c>
      <c r="C265" t="str">
        <f>INDEX('S37'!A1:N47,4,14)</f>
        <v>Nuit</v>
      </c>
      <c r="D265">
        <f>INDEX('S37'!A1:N47,35,1)</f>
        <v>0</v>
      </c>
      <c r="E265">
        <f>INDEX('S37'!A1:N47,35,2)</f>
        <v>0</v>
      </c>
      <c r="F265">
        <f>INDEX('S37'!A1:N47,35,14)</f>
        <v>0</v>
      </c>
      <c r="G265">
        <f>INDEX('S37'!A1:N47,36,14)</f>
        <v>0</v>
      </c>
      <c r="H265">
        <f>INDEX('S37'!A1:N47,37,14)</f>
        <v>0</v>
      </c>
    </row>
    <row r="266" spans="1:8" x14ac:dyDescent="0.3">
      <c r="A266" t="str">
        <f>INDEX('S38'!A1:L47,1,1)</f>
        <v>S38</v>
      </c>
      <c r="B266" s="58">
        <f>INDEX('S38'!A1:L47,3,3)</f>
        <v>42995</v>
      </c>
      <c r="C266" t="str">
        <f>INDEX('S38'!A1:N47,4,3)</f>
        <v>Jour</v>
      </c>
      <c r="D266" t="str">
        <f>INDEX('S38'!A1:N47,5,1)</f>
        <v>Kevin Morillon</v>
      </c>
      <c r="E266">
        <f>INDEX('S38'!A1:N47,5,2)</f>
        <v>0</v>
      </c>
      <c r="F266">
        <f>INDEX('S38'!A1:N47,5,3)</f>
        <v>0</v>
      </c>
      <c r="G266">
        <f>INDEX('S38'!A1:N47,6,3)</f>
        <v>0</v>
      </c>
      <c r="H266">
        <f>INDEX('S38'!A1:N47,7,3)</f>
        <v>0</v>
      </c>
    </row>
    <row r="267" spans="1:8" x14ac:dyDescent="0.3">
      <c r="A267" t="str">
        <f>INDEX('S38'!A1:M47,1,1)</f>
        <v>S38</v>
      </c>
      <c r="B267" s="58">
        <f>INDEX('S38'!A1:M47,3,3)</f>
        <v>42995</v>
      </c>
      <c r="C267" t="str">
        <f>INDEX('S38'!A1:N47,4,4)</f>
        <v>Nuit</v>
      </c>
      <c r="D267" t="str">
        <f>INDEX('S38'!A1:N47,5,1)</f>
        <v>Kevin Morillon</v>
      </c>
      <c r="E267">
        <f>INDEX('S38'!A1:N47,5,2)</f>
        <v>0</v>
      </c>
      <c r="F267" t="str">
        <f>INDEX('S38'!A1:N47,5,4)</f>
        <v>07 586 04</v>
      </c>
      <c r="G267" t="str">
        <f>INDEX('S38'!A1:N47,6,4)</f>
        <v>République</v>
      </c>
      <c r="H267" t="str">
        <f>INDEX('S38'!A1:N47,7,4)</f>
        <v>Cameras</v>
      </c>
    </row>
    <row r="268" spans="1:8" x14ac:dyDescent="0.3">
      <c r="A268" t="str">
        <f>INDEX('S38'!A1:M47,1,1)</f>
        <v>S38</v>
      </c>
      <c r="B268" s="58">
        <f>INDEX('S38'!A1:M47,3,5)</f>
        <v>42996</v>
      </c>
      <c r="C268" t="str">
        <f>INDEX('S38'!A1:N47,4,5)</f>
        <v>Jour</v>
      </c>
      <c r="D268" t="str">
        <f>INDEX('S38'!A1:N47,5,1)</f>
        <v>Kevin Morillon</v>
      </c>
      <c r="E268">
        <f>INDEX('S38'!A1:N47,5,2)</f>
        <v>0</v>
      </c>
      <c r="F268">
        <f>INDEX('S38'!A1:N47,5,5)</f>
        <v>0</v>
      </c>
      <c r="G268">
        <f>INDEX('S38'!A1:N47,6,5)</f>
        <v>0</v>
      </c>
      <c r="H268">
        <f>INDEX('S38'!A1:N47,7,5)</f>
        <v>0</v>
      </c>
    </row>
    <row r="269" spans="1:8" x14ac:dyDescent="0.3">
      <c r="A269" t="str">
        <f>INDEX('S38'!A1:M47,1,1)</f>
        <v>S38</v>
      </c>
      <c r="B269" s="58">
        <f>INDEX('S38'!A1:M47,3,5)</f>
        <v>42996</v>
      </c>
      <c r="C269" t="str">
        <f>INDEX('S38'!A1:N47,4,6)</f>
        <v>Nuit</v>
      </c>
      <c r="D269" t="str">
        <f>INDEX('S38'!A1:N47,5,1)</f>
        <v>Kevin Morillon</v>
      </c>
      <c r="E269">
        <f>INDEX('S38'!A1:N47,5,2)</f>
        <v>0</v>
      </c>
      <c r="F269" t="str">
        <f>INDEX('S38'!A1:N47,5,6)</f>
        <v>07 586 04</v>
      </c>
      <c r="G269" t="str">
        <f>INDEX('S38'!A1:N47,6,6)</f>
        <v>République</v>
      </c>
      <c r="H269" t="str">
        <f>INDEX('S38'!A1:N47,7,6)</f>
        <v>Cameras</v>
      </c>
    </row>
    <row r="270" spans="1:8" x14ac:dyDescent="0.3">
      <c r="A270" t="str">
        <f>INDEX('S38'!A1:M47,1,1)</f>
        <v>S38</v>
      </c>
      <c r="B270" s="58">
        <f>INDEX('S38'!A1:M47,3,7)</f>
        <v>42997</v>
      </c>
      <c r="C270" t="str">
        <f>INDEX('S38'!A1:N47,4,7)</f>
        <v>Jour</v>
      </c>
      <c r="D270" t="str">
        <f>INDEX('S38'!A1:N47,5,1)</f>
        <v>Kevin Morillon</v>
      </c>
      <c r="E270">
        <f>INDEX('S38'!A1:N47,5,2)</f>
        <v>0</v>
      </c>
      <c r="F270">
        <f>INDEX('S38'!A1:N47,5,7)</f>
        <v>0</v>
      </c>
      <c r="G270">
        <f>INDEX('S38'!A1:N47,6,7)</f>
        <v>0</v>
      </c>
      <c r="H270">
        <f>INDEX('S38'!A1:N47,7,7)</f>
        <v>0</v>
      </c>
    </row>
    <row r="271" spans="1:8" x14ac:dyDescent="0.3">
      <c r="A271" t="str">
        <f>INDEX('S38'!A1:M47,1,1)</f>
        <v>S38</v>
      </c>
      <c r="B271" s="58">
        <f>INDEX('S38'!A1:M47,3,7)</f>
        <v>42997</v>
      </c>
      <c r="C271" t="str">
        <f>INDEX('S38'!A1:N47,4,8)</f>
        <v>Nuit</v>
      </c>
      <c r="D271" t="str">
        <f>INDEX('S38'!A1:N47,5,1)</f>
        <v>Kevin Morillon</v>
      </c>
      <c r="E271">
        <f>INDEX('S38'!A1:N47,5,2)</f>
        <v>0</v>
      </c>
      <c r="F271" t="str">
        <f>INDEX('S38'!A1:N47,5,8)</f>
        <v>07 586 04</v>
      </c>
      <c r="G271" t="str">
        <f>INDEX('S38'!A1:N47,6,8)</f>
        <v>République</v>
      </c>
      <c r="H271" t="str">
        <f>INDEX('S38'!A1:N47,7,8)</f>
        <v>Cameras</v>
      </c>
    </row>
    <row r="272" spans="1:8" x14ac:dyDescent="0.3">
      <c r="A272" t="str">
        <f>INDEX('S38'!A1:M47,1,1)</f>
        <v>S38</v>
      </c>
      <c r="B272" s="58">
        <f>INDEX('S38'!A1:M47,3,9)</f>
        <v>42998</v>
      </c>
      <c r="C272" t="str">
        <f>INDEX('S38'!A1:N47,4,9)</f>
        <v>Jour</v>
      </c>
      <c r="D272" t="str">
        <f>INDEX('S38'!A1:N47,5,1)</f>
        <v>Kevin Morillon</v>
      </c>
      <c r="E272">
        <f>INDEX('S38'!A1:N47,5,2)</f>
        <v>0</v>
      </c>
      <c r="F272">
        <f>INDEX('S38'!A1:N47,5,9)</f>
        <v>0</v>
      </c>
      <c r="G272">
        <f>INDEX('S38'!A1:N47,6,9)</f>
        <v>0</v>
      </c>
      <c r="H272">
        <f>INDEX('S38'!A1:N47,7,9)</f>
        <v>0</v>
      </c>
    </row>
    <row r="273" spans="1:8" x14ac:dyDescent="0.3">
      <c r="A273" t="str">
        <f>INDEX('S38'!A1:M47,1,1)</f>
        <v>S38</v>
      </c>
      <c r="B273" s="58">
        <f>INDEX('S38'!A1:M47,3,9)</f>
        <v>42998</v>
      </c>
      <c r="C273" t="str">
        <f>INDEX('S38'!A1:N47,4,10)</f>
        <v>Nuit</v>
      </c>
      <c r="D273" t="str">
        <f>INDEX('S38'!A1:N47,5,1)</f>
        <v>Kevin Morillon</v>
      </c>
      <c r="E273">
        <f>INDEX('S38'!A1:N47,5,2)</f>
        <v>0</v>
      </c>
      <c r="F273" t="str">
        <f>INDEX('S38'!A1:N47,5,10)</f>
        <v>07 586 04</v>
      </c>
      <c r="G273" t="str">
        <f>INDEX('S38'!A1:N47,6,10)</f>
        <v>République</v>
      </c>
      <c r="H273" t="str">
        <f>INDEX('S38'!A1:N47,7,10)</f>
        <v>Cameras</v>
      </c>
    </row>
    <row r="274" spans="1:8" x14ac:dyDescent="0.3">
      <c r="A274" t="str">
        <f>INDEX('S38'!A1:M47,1,1)</f>
        <v>S38</v>
      </c>
      <c r="B274" s="58">
        <f>INDEX('S38'!A1:M47,3,11)</f>
        <v>42999</v>
      </c>
      <c r="C274" t="str">
        <f>INDEX('S38'!A1:N47,4,11)</f>
        <v>Jour</v>
      </c>
      <c r="D274" t="str">
        <f>INDEX('S38'!A1:N47,5,1)</f>
        <v>Kevin Morillon</v>
      </c>
      <c r="E274">
        <f>INDEX('S38'!A1:N47,5,2)</f>
        <v>0</v>
      </c>
      <c r="F274">
        <f>INDEX('S38'!A1:N47,5,11)</f>
        <v>0</v>
      </c>
      <c r="G274">
        <f>INDEX('S38'!A1:N47,6,11)</f>
        <v>0</v>
      </c>
      <c r="H274">
        <f>INDEX('S38'!A1:N47,7,11)</f>
        <v>0</v>
      </c>
    </row>
    <row r="275" spans="1:8" x14ac:dyDescent="0.3">
      <c r="A275" t="str">
        <f>INDEX('S38'!A1:M47,1,1)</f>
        <v>S38</v>
      </c>
      <c r="B275" s="58">
        <f>INDEX('S38'!A1:M47,3,11)</f>
        <v>42999</v>
      </c>
      <c r="C275" t="str">
        <f>INDEX('S38'!A1:N47,4,12)</f>
        <v>Nuit</v>
      </c>
      <c r="D275" t="str">
        <f>INDEX('S38'!A1:N47,5,1)</f>
        <v>Kevin Morillon</v>
      </c>
      <c r="E275">
        <f>INDEX('S38'!A1:N47,5,2)</f>
        <v>0</v>
      </c>
      <c r="F275" t="str">
        <f>INDEX('S38'!A1:N47,5,12)</f>
        <v>07 586 04</v>
      </c>
      <c r="G275" t="str">
        <f>INDEX('S38'!A1:N47,6,12)</f>
        <v>Trocadero</v>
      </c>
      <c r="H275" t="str">
        <f>INDEX('S38'!A1:N47,7,12)</f>
        <v>Cameras</v>
      </c>
    </row>
    <row r="276" spans="1:8" x14ac:dyDescent="0.3">
      <c r="A276" t="str">
        <f>INDEX('S38'!A1:M47,1,1)</f>
        <v>S38</v>
      </c>
      <c r="B276" s="58">
        <f>INDEX('S38'!A1:M47,3,13)</f>
        <v>43000</v>
      </c>
      <c r="C276" t="str">
        <f>INDEX('S38'!A1:N47,4,13)</f>
        <v>Jour</v>
      </c>
      <c r="D276" t="str">
        <f>INDEX('S38'!A1:N47,5,1)</f>
        <v>Kevin Morillon</v>
      </c>
      <c r="E276">
        <f>INDEX('S38'!A1:N47,5,2)</f>
        <v>0</v>
      </c>
      <c r="F276">
        <f>INDEX('S38'!A1:N47,5,13)</f>
        <v>0</v>
      </c>
      <c r="G276">
        <f>INDEX('S38'!A1:N47,6,13)</f>
        <v>0</v>
      </c>
      <c r="H276">
        <f>INDEX('S38'!A1:N47,7,13)</f>
        <v>0</v>
      </c>
    </row>
    <row r="277" spans="1:8" x14ac:dyDescent="0.3">
      <c r="A277" t="str">
        <f>INDEX('S38'!A1:M47,1,1)</f>
        <v>S38</v>
      </c>
      <c r="B277" s="58">
        <f>INDEX('S38'!A1:M47,3,13)</f>
        <v>43000</v>
      </c>
      <c r="C277" t="str">
        <f>INDEX('S38'!A1:N47,4,14)</f>
        <v>Nuit</v>
      </c>
      <c r="D277" t="str">
        <f>INDEX('S38'!A1:N47,5,1)</f>
        <v>Kevin Morillon</v>
      </c>
      <c r="E277">
        <f>INDEX('S38'!A1:N47,5,2)</f>
        <v>0</v>
      </c>
      <c r="F277">
        <f>INDEX('S38'!A1:N47,5,14)</f>
        <v>0</v>
      </c>
      <c r="G277">
        <f>INDEX('S38'!A1:N47,6,14)</f>
        <v>0</v>
      </c>
      <c r="H277">
        <f>INDEX('S38'!A1:N47,7,14)</f>
        <v>0</v>
      </c>
    </row>
    <row r="278" spans="1:8" x14ac:dyDescent="0.3">
      <c r="A278" t="str">
        <f>INDEX('S38'!A1:M47,1,1)</f>
        <v>S38</v>
      </c>
      <c r="B278" s="58">
        <f>INDEX('S38'!A1:L47,3,3)</f>
        <v>42995</v>
      </c>
      <c r="C278" t="str">
        <f>INDEX('S38'!A1:N47,4,3)</f>
        <v>Jour</v>
      </c>
      <c r="D278" t="str">
        <f>INDEX('S38'!A1:N47,8,1)</f>
        <v>Victor DIONISIO</v>
      </c>
      <c r="E278">
        <f>INDEX('S38'!A1:N47,8,2)</f>
        <v>0</v>
      </c>
      <c r="F278">
        <f>INDEX('S38'!A1:N47,8,3)</f>
        <v>0</v>
      </c>
      <c r="G278">
        <f>INDEX('S38'!A1:N47,9,3)</f>
        <v>0</v>
      </c>
      <c r="H278">
        <f>INDEX('S38'!A1:N47,10,3)</f>
        <v>0</v>
      </c>
    </row>
    <row r="279" spans="1:8" x14ac:dyDescent="0.3">
      <c r="A279" t="str">
        <f>INDEX('S38'!A1:M47,1,1)</f>
        <v>S38</v>
      </c>
      <c r="B279" s="58">
        <f>INDEX('S38'!A1:M47,3,3)</f>
        <v>42995</v>
      </c>
      <c r="C279" t="str">
        <f>INDEX('S38'!A1:N47,4,4)</f>
        <v>Nuit</v>
      </c>
      <c r="D279" t="str">
        <f>INDEX('S38'!A1:N47,8,1)</f>
        <v>Victor DIONISIO</v>
      </c>
      <c r="E279">
        <f>INDEX('S38'!A1:N47,8,2)</f>
        <v>0</v>
      </c>
      <c r="F279" t="str">
        <f>INDEX('S38'!A1:N47,8,4)</f>
        <v>07 586 04</v>
      </c>
      <c r="G279" t="str">
        <f>INDEX('S38'!A1:N47,9,4)</f>
        <v>Croix de Chavaux</v>
      </c>
      <c r="H279" t="str">
        <f>INDEX('S38'!A1:N47,10,4)</f>
        <v>Suspente</v>
      </c>
    </row>
    <row r="280" spans="1:8" x14ac:dyDescent="0.3">
      <c r="A280" t="str">
        <f>INDEX('S38'!A1:M47,1,1)</f>
        <v>S38</v>
      </c>
      <c r="B280" s="58">
        <f>INDEX('S38'!A1:M47,3,5)</f>
        <v>42996</v>
      </c>
      <c r="C280" t="str">
        <f>INDEX('S38'!A1:N47,4,5)</f>
        <v>Jour</v>
      </c>
      <c r="D280" t="str">
        <f>INDEX('S38'!A1:N47,8,1)</f>
        <v>Victor DIONISIO</v>
      </c>
      <c r="E280">
        <f>INDEX('S38'!A1:N47,8,2)</f>
        <v>0</v>
      </c>
      <c r="F280">
        <f>INDEX('S38'!A1:N47,8,5)</f>
        <v>0</v>
      </c>
      <c r="G280">
        <f>INDEX('S38'!A1:N47,9,5)</f>
        <v>0</v>
      </c>
      <c r="H280">
        <f>INDEX('S38'!A1:N47,10,5)</f>
        <v>0</v>
      </c>
    </row>
    <row r="281" spans="1:8" x14ac:dyDescent="0.3">
      <c r="A281" t="str">
        <f>INDEX('S38'!A1:M47,1,1)</f>
        <v>S38</v>
      </c>
      <c r="B281" s="58">
        <f>INDEX('S38'!A1:M47,3,5)</f>
        <v>42996</v>
      </c>
      <c r="C281" t="str">
        <f>INDEX('S38'!A1:N47,4,6)</f>
        <v>Nuit</v>
      </c>
      <c r="D281" t="str">
        <f>INDEX('S38'!A1:N47,8,1)</f>
        <v>Victor DIONISIO</v>
      </c>
      <c r="E281">
        <f>INDEX('S38'!A1:N47,8,2)</f>
        <v>0</v>
      </c>
      <c r="F281">
        <f>INDEX('S38'!A1:N47,8,6)</f>
        <v>0</v>
      </c>
      <c r="G281">
        <f>INDEX('S38'!A1:N47,9,6)</f>
        <v>0</v>
      </c>
      <c r="H281">
        <f>INDEX('S38'!A1:N47,10,6)</f>
        <v>0</v>
      </c>
    </row>
    <row r="282" spans="1:8" x14ac:dyDescent="0.3">
      <c r="A282" t="str">
        <f>INDEX('S38'!A1:M47,1,1)</f>
        <v>S38</v>
      </c>
      <c r="B282" s="58">
        <f>INDEX('S38'!A1:M47,3,7)</f>
        <v>42997</v>
      </c>
      <c r="C282" t="str">
        <f>INDEX('S38'!A1:N47,4,7)</f>
        <v>Jour</v>
      </c>
      <c r="D282" t="str">
        <f>INDEX('S38'!A1:N47,8,1)</f>
        <v>Victor DIONISIO</v>
      </c>
      <c r="E282">
        <f>INDEX('S38'!A1:N47,8,2)</f>
        <v>0</v>
      </c>
      <c r="F282">
        <f>INDEX('S38'!A1:N47,8,7)</f>
        <v>0</v>
      </c>
      <c r="G282">
        <f>INDEX('S38'!A1:N47,9,7)</f>
        <v>0</v>
      </c>
      <c r="H282">
        <f>INDEX('S38'!A1:N47,10,7)</f>
        <v>0</v>
      </c>
    </row>
    <row r="283" spans="1:8" x14ac:dyDescent="0.3">
      <c r="A283" t="str">
        <f>INDEX('S38'!A1:M47,1,1)</f>
        <v>S38</v>
      </c>
      <c r="B283" s="58">
        <f>INDEX('S38'!A1:M47,3,7)</f>
        <v>42997</v>
      </c>
      <c r="C283" t="str">
        <f>INDEX('S38'!A1:N47,4,8)</f>
        <v>Nuit</v>
      </c>
      <c r="D283" t="str">
        <f>INDEX('S38'!A1:N47,8,1)</f>
        <v>Victor DIONISIO</v>
      </c>
      <c r="E283">
        <f>INDEX('S38'!A1:N47,8,2)</f>
        <v>0</v>
      </c>
      <c r="F283" t="str">
        <f>INDEX('S38'!A1:N47,8,8)</f>
        <v>07 586 04</v>
      </c>
      <c r="G283" t="str">
        <f>INDEX('S38'!A1:N47,9,8)</f>
        <v>Oberkampf</v>
      </c>
      <c r="H283" t="str">
        <f>INDEX('S38'!A1:N47,10,8)</f>
        <v>Cameras</v>
      </c>
    </row>
    <row r="284" spans="1:8" x14ac:dyDescent="0.3">
      <c r="A284" t="str">
        <f>INDEX('S38'!A1:M47,1,1)</f>
        <v>S38</v>
      </c>
      <c r="B284" s="58">
        <f>INDEX('S38'!A1:M47,3,9)</f>
        <v>42998</v>
      </c>
      <c r="C284" t="str">
        <f>INDEX('S38'!A1:N47,4,9)</f>
        <v>Jour</v>
      </c>
      <c r="D284" t="str">
        <f>INDEX('S38'!A1:N47,8,1)</f>
        <v>Victor DIONISIO</v>
      </c>
      <c r="E284">
        <f>INDEX('S38'!A1:N47,8,2)</f>
        <v>0</v>
      </c>
      <c r="F284">
        <f>INDEX('S38'!A1:N47,8,9)</f>
        <v>0</v>
      </c>
      <c r="G284">
        <f>INDEX('S38'!A1:N47,9,9)</f>
        <v>0</v>
      </c>
      <c r="H284">
        <f>INDEX('S38'!A1:N47,10,9)</f>
        <v>0</v>
      </c>
    </row>
    <row r="285" spans="1:8" x14ac:dyDescent="0.3">
      <c r="A285" t="str">
        <f>INDEX('S38'!A1:M47,1,1)</f>
        <v>S38</v>
      </c>
      <c r="B285" s="58">
        <f>INDEX('S38'!A1:M47,3,9)</f>
        <v>42998</v>
      </c>
      <c r="C285" t="str">
        <f>INDEX('S38'!A1:N47,4,10)</f>
        <v>Nuit</v>
      </c>
      <c r="D285" t="str">
        <f>INDEX('S38'!A1:N47,8,1)</f>
        <v>Victor DIONISIO</v>
      </c>
      <c r="E285">
        <f>INDEX('S38'!A1:N47,8,2)</f>
        <v>0</v>
      </c>
      <c r="F285">
        <f>INDEX('S38'!A1:N47,8,10)</f>
        <v>0</v>
      </c>
      <c r="G285">
        <f>INDEX('S38'!A1:N47,9,10)</f>
        <v>0</v>
      </c>
      <c r="H285">
        <f>INDEX('S38'!A1:N47,10,10)</f>
        <v>0</v>
      </c>
    </row>
    <row r="286" spans="1:8" x14ac:dyDescent="0.3">
      <c r="A286" t="str">
        <f>INDEX('S38'!A1:M47,1,1)</f>
        <v>S38</v>
      </c>
      <c r="B286" s="58">
        <f>INDEX('S38'!A1:M47,3,11)</f>
        <v>42999</v>
      </c>
      <c r="C286" t="str">
        <f>INDEX('S38'!A1:N47,4,11)</f>
        <v>Jour</v>
      </c>
      <c r="D286" t="str">
        <f>INDEX('S38'!A1:N47,8,1)</f>
        <v>Victor DIONISIO</v>
      </c>
      <c r="E286">
        <f>INDEX('S38'!A1:N47,8,2)</f>
        <v>0</v>
      </c>
      <c r="F286">
        <f>INDEX('S38'!A1:N47,8,11)</f>
        <v>0</v>
      </c>
      <c r="G286">
        <f>INDEX('S38'!A1:N47,9,11)</f>
        <v>0</v>
      </c>
      <c r="H286">
        <f>INDEX('S38'!A1:N47,10,11)</f>
        <v>0</v>
      </c>
    </row>
    <row r="287" spans="1:8" x14ac:dyDescent="0.3">
      <c r="A287" t="str">
        <f>INDEX('S38'!A1:M47,1,1)</f>
        <v>S38</v>
      </c>
      <c r="B287" s="58">
        <f>INDEX('S38'!A1:M47,3,11)</f>
        <v>42999</v>
      </c>
      <c r="C287" t="str">
        <f>INDEX('S38'!A1:N47,4,12)</f>
        <v>Nuit</v>
      </c>
      <c r="D287" t="str">
        <f>INDEX('S38'!A1:N47,8,1)</f>
        <v>Victor DIONISIO</v>
      </c>
      <c r="E287">
        <f>INDEX('S38'!A1:N47,8,2)</f>
        <v>0</v>
      </c>
      <c r="F287" t="str">
        <f>INDEX('S38'!A1:N47,8,12)</f>
        <v>07 586 04</v>
      </c>
      <c r="G287" t="str">
        <f>INDEX('S38'!A1:N47,9,12)</f>
        <v>Oberkampf</v>
      </c>
      <c r="H287" t="str">
        <f>INDEX('S38'!A1:N47,10,12)</f>
        <v>Cameras</v>
      </c>
    </row>
    <row r="288" spans="1:8" x14ac:dyDescent="0.3">
      <c r="A288" t="str">
        <f>INDEX('S38'!A1:M47,1,1)</f>
        <v>S38</v>
      </c>
      <c r="B288" s="58">
        <f>INDEX('S38'!A1:M47,3,13)</f>
        <v>43000</v>
      </c>
      <c r="C288" t="str">
        <f>INDEX('S38'!A1:N47,4,13)</f>
        <v>Jour</v>
      </c>
      <c r="D288" t="str">
        <f>INDEX('S38'!A1:N47,8,1)</f>
        <v>Victor DIONISIO</v>
      </c>
      <c r="E288">
        <f>INDEX('S38'!A1:N47,8,2)</f>
        <v>0</v>
      </c>
      <c r="F288">
        <f>INDEX('S38'!A1:N47,8,13)</f>
        <v>0</v>
      </c>
      <c r="G288">
        <f>INDEX('S38'!A1:N47,9,13)</f>
        <v>0</v>
      </c>
      <c r="H288">
        <f>INDEX('S38'!A1:N47,10,13)</f>
        <v>0</v>
      </c>
    </row>
    <row r="289" spans="1:8" x14ac:dyDescent="0.3">
      <c r="A289" t="str">
        <f>INDEX('S38'!A1:M47,1,1)</f>
        <v>S38</v>
      </c>
      <c r="B289" s="58">
        <f>INDEX('S38'!A1:M47,3,13)</f>
        <v>43000</v>
      </c>
      <c r="C289" t="str">
        <f>INDEX('S38'!A1:N47,4,14)</f>
        <v>Nuit</v>
      </c>
      <c r="D289" t="str">
        <f>INDEX('S38'!A1:N47,8,1)</f>
        <v>Victor DIONISIO</v>
      </c>
      <c r="E289">
        <f>INDEX('S38'!A1:N47,8,2)</f>
        <v>0</v>
      </c>
      <c r="F289">
        <f>INDEX('S38'!A1:N47,8,14)</f>
        <v>0</v>
      </c>
      <c r="G289">
        <f>INDEX('S38'!A1:N47,9,14)</f>
        <v>0</v>
      </c>
      <c r="H289">
        <f>INDEX('S38'!A1:N47,10,14)</f>
        <v>0</v>
      </c>
    </row>
    <row r="290" spans="1:8" x14ac:dyDescent="0.3">
      <c r="A290" t="str">
        <f>INDEX('S38'!A1:M47,1,1)</f>
        <v>S38</v>
      </c>
      <c r="B290" s="58">
        <f>INDEX('S38'!A1:L47,3,3)</f>
        <v>42995</v>
      </c>
      <c r="C290" t="str">
        <f>INDEX('S38'!A1:N47,4,3)</f>
        <v>Jour</v>
      </c>
      <c r="D290" t="str">
        <f>INDEX('S38'!A1:N47,11,1)</f>
        <v>Samir Abdelyacin</v>
      </c>
      <c r="E290">
        <f>INDEX('S38'!A1:N47,11,2)</f>
        <v>0</v>
      </c>
      <c r="F290">
        <f>INDEX('S38'!A1:N47,11,3)</f>
        <v>0</v>
      </c>
      <c r="G290">
        <f>INDEX('S38'!A1:N47,12,3)</f>
        <v>0</v>
      </c>
      <c r="H290">
        <f>INDEX('S38'!A1:N47,13,3)</f>
        <v>0</v>
      </c>
    </row>
    <row r="291" spans="1:8" x14ac:dyDescent="0.3">
      <c r="A291" t="str">
        <f>INDEX('S38'!A1:M47,1,1)</f>
        <v>S38</v>
      </c>
      <c r="B291" s="58">
        <f>INDEX('S38'!A1:M47,3,3)</f>
        <v>42995</v>
      </c>
      <c r="C291" t="str">
        <f>INDEX('S38'!A1:N47,4,4)</f>
        <v>Nuit</v>
      </c>
      <c r="D291" t="str">
        <f>INDEX('S38'!A1:N47,11,1)</f>
        <v>Samir Abdelyacin</v>
      </c>
      <c r="E291">
        <f>INDEX('S38'!A1:N47,11,2)</f>
        <v>0</v>
      </c>
      <c r="F291" t="str">
        <f>INDEX('S38'!A1:N47,11,4)</f>
        <v>07 586 04</v>
      </c>
      <c r="G291" t="str">
        <f>INDEX('S38'!A1:N47,12,4)</f>
        <v>Croix de Chavaux</v>
      </c>
      <c r="H291" t="str">
        <f>INDEX('S38'!A1:N47,13,4)</f>
        <v>Suspente</v>
      </c>
    </row>
    <row r="292" spans="1:8" x14ac:dyDescent="0.3">
      <c r="A292" t="str">
        <f>INDEX('S38'!A1:M47,1,1)</f>
        <v>S38</v>
      </c>
      <c r="B292" s="58">
        <f>INDEX('S38'!A1:M47,3,5)</f>
        <v>42996</v>
      </c>
      <c r="C292" t="str">
        <f>INDEX('S38'!A1:N47,4,5)</f>
        <v>Jour</v>
      </c>
      <c r="D292" t="str">
        <f>INDEX('S38'!A1:N47,11,1)</f>
        <v>Samir Abdelyacin</v>
      </c>
      <c r="E292">
        <f>INDEX('S38'!A1:N47,11,2)</f>
        <v>0</v>
      </c>
      <c r="F292">
        <f>INDEX('S38'!A1:N47,11,5)</f>
        <v>0</v>
      </c>
      <c r="G292">
        <f>INDEX('S38'!A1:N47,12,5)</f>
        <v>0</v>
      </c>
      <c r="H292">
        <f>INDEX('S38'!A1:N47,13,5)</f>
        <v>0</v>
      </c>
    </row>
    <row r="293" spans="1:8" x14ac:dyDescent="0.3">
      <c r="A293" t="str">
        <f>INDEX('S38'!A1:M47,1,1)</f>
        <v>S38</v>
      </c>
      <c r="B293" s="58">
        <f>INDEX('S38'!A1:M47,3,5)</f>
        <v>42996</v>
      </c>
      <c r="C293" t="str">
        <f>INDEX('S38'!A1:N47,4,6)</f>
        <v>Nuit</v>
      </c>
      <c r="D293" t="str">
        <f>INDEX('S38'!A1:N47,11,1)</f>
        <v>Samir Abdelyacin</v>
      </c>
      <c r="E293">
        <f>INDEX('S38'!A1:N47,11,2)</f>
        <v>0</v>
      </c>
      <c r="F293">
        <f>INDEX('S38'!A1:N47,11,6)</f>
        <v>0</v>
      </c>
      <c r="G293">
        <f>INDEX('S38'!A1:N47,12,6)</f>
        <v>0</v>
      </c>
      <c r="H293">
        <f>INDEX('S38'!A1:N47,13,6)</f>
        <v>0</v>
      </c>
    </row>
    <row r="294" spans="1:8" x14ac:dyDescent="0.3">
      <c r="A294" t="str">
        <f>INDEX('S38'!A1:M47,1,1)</f>
        <v>S38</v>
      </c>
      <c r="B294" s="58">
        <f>INDEX('S38'!A1:M47,3,7)</f>
        <v>42997</v>
      </c>
      <c r="C294" t="str">
        <f>INDEX('S38'!A1:N47,4,7)</f>
        <v>Jour</v>
      </c>
      <c r="D294" t="str">
        <f>INDEX('S38'!A1:N47,11,1)</f>
        <v>Samir Abdelyacin</v>
      </c>
      <c r="E294">
        <f>INDEX('S38'!A1:N47,11,2)</f>
        <v>0</v>
      </c>
      <c r="F294">
        <f>INDEX('S38'!A1:N47,11,7)</f>
        <v>0</v>
      </c>
      <c r="G294">
        <f>INDEX('S38'!A1:N47,12,7)</f>
        <v>0</v>
      </c>
      <c r="H294">
        <f>INDEX('S38'!A1:N47,13,7)</f>
        <v>0</v>
      </c>
    </row>
    <row r="295" spans="1:8" x14ac:dyDescent="0.3">
      <c r="A295" t="str">
        <f>INDEX('S38'!A1:M47,1,1)</f>
        <v>S38</v>
      </c>
      <c r="B295" s="58">
        <f>INDEX('S38'!A1:M47,3,7)</f>
        <v>42997</v>
      </c>
      <c r="C295" t="str">
        <f>INDEX('S38'!A1:N47,4,8)</f>
        <v>Nuit</v>
      </c>
      <c r="D295" t="str">
        <f>INDEX('S38'!A1:N47,11,1)</f>
        <v>Samir Abdelyacin</v>
      </c>
      <c r="E295">
        <f>INDEX('S38'!A1:N47,11,2)</f>
        <v>0</v>
      </c>
      <c r="F295" t="str">
        <f>INDEX('S38'!A1:N47,11,8)</f>
        <v>07 586 04</v>
      </c>
      <c r="G295" t="str">
        <f>INDEX('S38'!A1:N47,12,8)</f>
        <v>Oberkampf</v>
      </c>
      <c r="H295" t="str">
        <f>INDEX('S38'!A1:N47,13,8)</f>
        <v>Cameras</v>
      </c>
    </row>
    <row r="296" spans="1:8" x14ac:dyDescent="0.3">
      <c r="A296" t="str">
        <f>INDEX('S38'!A1:M47,1,1)</f>
        <v>S38</v>
      </c>
      <c r="B296" s="58">
        <f>INDEX('S38'!A1:M47,3,9)</f>
        <v>42998</v>
      </c>
      <c r="C296" t="str">
        <f>INDEX('S38'!A1:N47,4,9)</f>
        <v>Jour</v>
      </c>
      <c r="D296" t="str">
        <f>INDEX('S38'!A1:N47,11,1)</f>
        <v>Samir Abdelyacin</v>
      </c>
      <c r="E296">
        <f>INDEX('S38'!A1:N47,11,2)</f>
        <v>0</v>
      </c>
      <c r="F296">
        <f>INDEX('S38'!A1:N47,11,9)</f>
        <v>0</v>
      </c>
      <c r="G296">
        <f>INDEX('S38'!A1:N47,12,9)</f>
        <v>0</v>
      </c>
      <c r="H296">
        <f>INDEX('S38'!A1:N47,13,9)</f>
        <v>0</v>
      </c>
    </row>
    <row r="297" spans="1:8" x14ac:dyDescent="0.3">
      <c r="A297" t="str">
        <f>INDEX('S38'!A1:M47,1,1)</f>
        <v>S38</v>
      </c>
      <c r="B297" s="58">
        <f>INDEX('S38'!A1:M47,3,9)</f>
        <v>42998</v>
      </c>
      <c r="C297" t="str">
        <f>INDEX('S38'!A1:N47,4,10)</f>
        <v>Nuit</v>
      </c>
      <c r="D297" t="str">
        <f>INDEX('S38'!A1:N47,11,1)</f>
        <v>Samir Abdelyacin</v>
      </c>
      <c r="E297">
        <f>INDEX('S38'!A1:N47,11,2)</f>
        <v>0</v>
      </c>
      <c r="F297">
        <f>INDEX('S38'!A1:N47,11,10)</f>
        <v>0</v>
      </c>
      <c r="G297">
        <f>INDEX('S38'!A1:N47,12,10)</f>
        <v>0</v>
      </c>
      <c r="H297">
        <f>INDEX('S38'!A1:N47,13,10)</f>
        <v>0</v>
      </c>
    </row>
    <row r="298" spans="1:8" x14ac:dyDescent="0.3">
      <c r="A298" t="str">
        <f>INDEX('S38'!A1:M47,1,1)</f>
        <v>S38</v>
      </c>
      <c r="B298" s="58">
        <f>INDEX('S38'!A1:M47,3,11)</f>
        <v>42999</v>
      </c>
      <c r="C298" t="str">
        <f>INDEX('S38'!A1:N47,4,11)</f>
        <v>Jour</v>
      </c>
      <c r="D298" t="str">
        <f>INDEX('S38'!A1:N47,11,1)</f>
        <v>Samir Abdelyacin</v>
      </c>
      <c r="E298">
        <f>INDEX('S38'!A1:N47,11,2)</f>
        <v>0</v>
      </c>
      <c r="F298">
        <f>INDEX('S38'!A1:N47,11,11)</f>
        <v>0</v>
      </c>
      <c r="G298">
        <f>INDEX('S38'!A1:N47,12,11)</f>
        <v>0</v>
      </c>
      <c r="H298">
        <f>INDEX('S38'!A1:N47,13,11)</f>
        <v>0</v>
      </c>
    </row>
    <row r="299" spans="1:8" x14ac:dyDescent="0.3">
      <c r="A299" t="str">
        <f>INDEX('S38'!A1:M47,1,1)</f>
        <v>S38</v>
      </c>
      <c r="B299" s="58">
        <f>INDEX('S38'!A1:M47,3,11)</f>
        <v>42999</v>
      </c>
      <c r="C299" t="str">
        <f>INDEX('S38'!A1:N47,4,12)</f>
        <v>Nuit</v>
      </c>
      <c r="D299" t="str">
        <f>INDEX('S38'!A1:N47,11,1)</f>
        <v>Samir Abdelyacin</v>
      </c>
      <c r="E299">
        <f>INDEX('S38'!A1:N47,11,2)</f>
        <v>0</v>
      </c>
      <c r="F299" t="str">
        <f>INDEX('S38'!A1:N47,11,12)</f>
        <v>07 586 04</v>
      </c>
      <c r="G299" t="str">
        <f>INDEX('S38'!A1:N47,12,12)</f>
        <v>Oberkampf</v>
      </c>
      <c r="H299" t="str">
        <f>INDEX('S38'!A1:N47,13,12)</f>
        <v>Cameras</v>
      </c>
    </row>
    <row r="300" spans="1:8" x14ac:dyDescent="0.3">
      <c r="A300" t="str">
        <f>INDEX('S38'!A1:M47,1,1)</f>
        <v>S38</v>
      </c>
      <c r="B300" s="58">
        <f>INDEX('S38'!A1:M47,3,13)</f>
        <v>43000</v>
      </c>
      <c r="C300" t="str">
        <f>INDEX('S38'!A1:N47,4,13)</f>
        <v>Jour</v>
      </c>
      <c r="D300" t="str">
        <f>INDEX('S38'!A1:N47,11,1)</f>
        <v>Samir Abdelyacin</v>
      </c>
      <c r="E300">
        <f>INDEX('S38'!A1:N47,11,2)</f>
        <v>0</v>
      </c>
      <c r="F300">
        <f>INDEX('S38'!A1:N47,11,13)</f>
        <v>0</v>
      </c>
      <c r="G300">
        <f>INDEX('S38'!A1:N47,12,13)</f>
        <v>0</v>
      </c>
      <c r="H300">
        <f>INDEX('S38'!A1:N47,13,13)</f>
        <v>0</v>
      </c>
    </row>
    <row r="301" spans="1:8" x14ac:dyDescent="0.3">
      <c r="A301" t="str">
        <f>INDEX('S38'!A1:M47,1,1)</f>
        <v>S38</v>
      </c>
      <c r="B301" s="58">
        <f>INDEX('S38'!A1:M47,3,13)</f>
        <v>43000</v>
      </c>
      <c r="C301" t="str">
        <f>INDEX('S38'!A1:N47,4,14)</f>
        <v>Nuit</v>
      </c>
      <c r="D301" t="str">
        <f>INDEX('S38'!A1:N47,11,1)</f>
        <v>Samir Abdelyacin</v>
      </c>
      <c r="E301">
        <f>INDEX('S38'!A1:N47,11,2)</f>
        <v>0</v>
      </c>
      <c r="F301">
        <f>INDEX('S38'!A1:N47,11,14)</f>
        <v>0</v>
      </c>
      <c r="G301">
        <f>INDEX('S38'!A1:N47,12,14)</f>
        <v>0</v>
      </c>
      <c r="H301">
        <f>INDEX('S38'!A1:N47,13,14)</f>
        <v>0</v>
      </c>
    </row>
    <row r="302" spans="1:8" x14ac:dyDescent="0.3">
      <c r="A302" t="str">
        <f>INDEX('S38'!A1:M47,1,1)</f>
        <v>S38</v>
      </c>
      <c r="B302" s="58">
        <f>INDEX('S38'!A1:L47,3,3)</f>
        <v>42995</v>
      </c>
      <c r="C302" t="str">
        <f>INDEX('S38'!A1:N47,4,3)</f>
        <v>Jour</v>
      </c>
      <c r="D302" t="str">
        <f>INDEX('S38'!A1:N47,14,1)</f>
        <v>Benjamin Lime</v>
      </c>
      <c r="E302">
        <f>INDEX('S38'!A1:N47,14,2)</f>
        <v>0</v>
      </c>
      <c r="F302">
        <f>INDEX('S38'!A1:N47,14,3)</f>
        <v>0</v>
      </c>
      <c r="G302">
        <f>INDEX('S38'!A1:N47,15,3)</f>
        <v>0</v>
      </c>
      <c r="H302">
        <f>INDEX('S38'!A1:N47,16,3)</f>
        <v>0</v>
      </c>
    </row>
    <row r="303" spans="1:8" x14ac:dyDescent="0.3">
      <c r="A303" t="str">
        <f>INDEX('S38'!A1:M47,1,1)</f>
        <v>S38</v>
      </c>
      <c r="B303" s="58">
        <f>INDEX('S38'!A1:M47,3,3)</f>
        <v>42995</v>
      </c>
      <c r="C303" t="str">
        <f>INDEX('S38'!A1:N47,4,4)</f>
        <v>Nuit</v>
      </c>
      <c r="D303" t="str">
        <f>INDEX('S38'!A1:N47,14,1)</f>
        <v>Benjamin Lime</v>
      </c>
      <c r="E303">
        <f>INDEX('S38'!A1:N47,14,2)</f>
        <v>0</v>
      </c>
      <c r="F303">
        <f>INDEX('S38'!A1:N47,14,4)</f>
        <v>0</v>
      </c>
      <c r="G303">
        <f>INDEX('S38'!A1:N47,15,4)</f>
        <v>0</v>
      </c>
      <c r="H303">
        <f>INDEX('S38'!A1:N47,16,4)</f>
        <v>0</v>
      </c>
    </row>
    <row r="304" spans="1:8" x14ac:dyDescent="0.3">
      <c r="A304" t="str">
        <f>INDEX('S38'!A1:M47,1,1)</f>
        <v>S38</v>
      </c>
      <c r="B304" s="58">
        <f>INDEX('S38'!A1:M47,3,5)</f>
        <v>42996</v>
      </c>
      <c r="C304" t="str">
        <f>INDEX('S38'!A1:N47,4,5)</f>
        <v>Jour</v>
      </c>
      <c r="D304" t="str">
        <f>INDEX('S38'!A1:N47,14,1)</f>
        <v>Benjamin Lime</v>
      </c>
      <c r="E304">
        <f>INDEX('S38'!A1:N47,14,2)</f>
        <v>0</v>
      </c>
      <c r="F304">
        <f>INDEX('S38'!A1:N47,14,5)</f>
        <v>0</v>
      </c>
      <c r="G304">
        <f>INDEX('S38'!A1:N47,15,5)</f>
        <v>0</v>
      </c>
      <c r="H304">
        <f>INDEX('S38'!A1:N47,16,5)</f>
        <v>0</v>
      </c>
    </row>
    <row r="305" spans="1:8" x14ac:dyDescent="0.3">
      <c r="A305" t="str">
        <f>INDEX('S38'!A1:M47,1,1)</f>
        <v>S38</v>
      </c>
      <c r="B305" s="58">
        <f>INDEX('S38'!A1:M47,3,5)</f>
        <v>42996</v>
      </c>
      <c r="C305" t="str">
        <f>INDEX('S38'!A1:N47,4,6)</f>
        <v>Nuit</v>
      </c>
      <c r="D305" t="str">
        <f>INDEX('S38'!A1:N47,14,1)</f>
        <v>Benjamin Lime</v>
      </c>
      <c r="E305">
        <f>INDEX('S38'!A1:N47,14,2)</f>
        <v>0</v>
      </c>
      <c r="F305">
        <f>INDEX('S38'!A1:N47,14,6)</f>
        <v>0</v>
      </c>
      <c r="G305">
        <f>INDEX('S38'!A1:N47,15,6)</f>
        <v>0</v>
      </c>
      <c r="H305">
        <f>INDEX('S38'!A1:N47,16,6)</f>
        <v>0</v>
      </c>
    </row>
    <row r="306" spans="1:8" x14ac:dyDescent="0.3">
      <c r="A306" t="str">
        <f>INDEX('S38'!A1:M47,1,1)</f>
        <v>S38</v>
      </c>
      <c r="B306" s="58">
        <f>INDEX('S38'!A1:M47,3,7)</f>
        <v>42997</v>
      </c>
      <c r="C306" t="str">
        <f>INDEX('S38'!A1:N47,4,7)</f>
        <v>Jour</v>
      </c>
      <c r="D306" t="str">
        <f>INDEX('S38'!A1:N47,14,1)</f>
        <v>Benjamin Lime</v>
      </c>
      <c r="E306">
        <f>INDEX('S38'!A1:N47,14,2)</f>
        <v>0</v>
      </c>
      <c r="F306">
        <f>INDEX('S38'!A1:N47,14,7)</f>
        <v>0</v>
      </c>
      <c r="G306">
        <f>INDEX('S38'!A1:N47,15,7)</f>
        <v>0</v>
      </c>
      <c r="H306">
        <f>INDEX('S38'!A1:N47,16,7)</f>
        <v>0</v>
      </c>
    </row>
    <row r="307" spans="1:8" x14ac:dyDescent="0.3">
      <c r="A307" t="str">
        <f>INDEX('S38'!A1:M47,1,1)</f>
        <v>S38</v>
      </c>
      <c r="B307" s="58">
        <f>INDEX('S38'!A1:M47,3,7)</f>
        <v>42997</v>
      </c>
      <c r="C307" t="str">
        <f>INDEX('S38'!A1:N47,4,8)</f>
        <v>Nuit</v>
      </c>
      <c r="D307" t="str">
        <f>INDEX('S38'!A1:N47,14,1)</f>
        <v>Benjamin Lime</v>
      </c>
      <c r="E307">
        <f>INDEX('S38'!A1:N47,14,2)</f>
        <v>0</v>
      </c>
      <c r="F307">
        <f>INDEX('S38'!A1:N47,14,8)</f>
        <v>0</v>
      </c>
      <c r="G307">
        <f>INDEX('S38'!A1:N47,15,8)</f>
        <v>0</v>
      </c>
      <c r="H307">
        <f>INDEX('S38'!A1:N47,16,8)</f>
        <v>0</v>
      </c>
    </row>
    <row r="308" spans="1:8" x14ac:dyDescent="0.3">
      <c r="A308" t="str">
        <f>INDEX('S38'!A1:M47,1,1)</f>
        <v>S38</v>
      </c>
      <c r="B308" s="58">
        <f>INDEX('S38'!A1:M47,3,9)</f>
        <v>42998</v>
      </c>
      <c r="C308" t="str">
        <f>INDEX('S38'!A1:N47,4,9)</f>
        <v>Jour</v>
      </c>
      <c r="D308" t="str">
        <f>INDEX('S38'!A1:N47,14,1)</f>
        <v>Benjamin Lime</v>
      </c>
      <c r="E308">
        <f>INDEX('S38'!A1:N47,14,2)</f>
        <v>0</v>
      </c>
      <c r="F308">
        <f>INDEX('S38'!A1:N47,14,9)</f>
        <v>0</v>
      </c>
      <c r="G308">
        <f>INDEX('S38'!A1:N47,15,9)</f>
        <v>0</v>
      </c>
      <c r="H308">
        <f>INDEX('S38'!A1:N47,16,9)</f>
        <v>0</v>
      </c>
    </row>
    <row r="309" spans="1:8" x14ac:dyDescent="0.3">
      <c r="A309" t="str">
        <f>INDEX('S38'!A1:M47,1,1)</f>
        <v>S38</v>
      </c>
      <c r="B309" s="58">
        <f>INDEX('S38'!A1:M47,3,9)</f>
        <v>42998</v>
      </c>
      <c r="C309" t="str">
        <f>INDEX('S38'!A1:N47,4,10)</f>
        <v>Nuit</v>
      </c>
      <c r="D309" t="str">
        <f>INDEX('S38'!A1:N47,14,1)</f>
        <v>Benjamin Lime</v>
      </c>
      <c r="E309">
        <f>INDEX('S38'!A1:N47,14,2)</f>
        <v>0</v>
      </c>
      <c r="F309">
        <f>INDEX('S38'!A1:N47,14,10)</f>
        <v>0</v>
      </c>
      <c r="G309">
        <f>INDEX('S38'!A1:N47,15,10)</f>
        <v>0</v>
      </c>
      <c r="H309">
        <f>INDEX('S38'!A1:N47,16,10)</f>
        <v>0</v>
      </c>
    </row>
    <row r="310" spans="1:8" x14ac:dyDescent="0.3">
      <c r="A310" t="str">
        <f>INDEX('S38'!A1:M47,1,1)</f>
        <v>S38</v>
      </c>
      <c r="B310" s="58">
        <f>INDEX('S38'!A1:M47,3,11)</f>
        <v>42999</v>
      </c>
      <c r="C310" t="str">
        <f>INDEX('S38'!A1:N47,4,11)</f>
        <v>Jour</v>
      </c>
      <c r="D310" t="str">
        <f>INDEX('S38'!A1:N47,14,1)</f>
        <v>Benjamin Lime</v>
      </c>
      <c r="E310">
        <f>INDEX('S38'!A1:N47,14,2)</f>
        <v>0</v>
      </c>
      <c r="F310">
        <f>INDEX('S38'!A1:N47,14,11)</f>
        <v>0</v>
      </c>
      <c r="G310">
        <f>INDEX('S38'!A1:N47,15,11)</f>
        <v>0</v>
      </c>
      <c r="H310">
        <f>INDEX('S38'!A1:N47,16,11)</f>
        <v>0</v>
      </c>
    </row>
    <row r="311" spans="1:8" x14ac:dyDescent="0.3">
      <c r="A311" t="str">
        <f>INDEX('S38'!A1:M47,1,1)</f>
        <v>S38</v>
      </c>
      <c r="B311" s="58">
        <f>INDEX('S38'!A1:M47,3,11)</f>
        <v>42999</v>
      </c>
      <c r="C311" t="str">
        <f>INDEX('S38'!A1:N47,4,12)</f>
        <v>Nuit</v>
      </c>
      <c r="D311" t="str">
        <f>INDEX('S38'!A1:N47,14,1)</f>
        <v>Benjamin Lime</v>
      </c>
      <c r="E311">
        <f>INDEX('S38'!A1:N47,14,2)</f>
        <v>0</v>
      </c>
      <c r="F311">
        <f>INDEX('S38'!A1:N47,14,12)</f>
        <v>0</v>
      </c>
      <c r="G311">
        <f>INDEX('S38'!A1:N47,15,12)</f>
        <v>0</v>
      </c>
      <c r="H311">
        <f>INDEX('S38'!A1:N47,16,12)</f>
        <v>0</v>
      </c>
    </row>
    <row r="312" spans="1:8" x14ac:dyDescent="0.3">
      <c r="A312" t="str">
        <f>INDEX('S38'!A1:M47,1,1)</f>
        <v>S38</v>
      </c>
      <c r="B312" s="58">
        <f>INDEX('S38'!A1:M47,3,13)</f>
        <v>43000</v>
      </c>
      <c r="C312" t="str">
        <f>INDEX('S38'!A1:N47,4,13)</f>
        <v>Jour</v>
      </c>
      <c r="D312" t="str">
        <f>INDEX('S38'!A1:N47,14,1)</f>
        <v>Benjamin Lime</v>
      </c>
      <c r="E312">
        <f>INDEX('S38'!A1:N47,14,2)</f>
        <v>0</v>
      </c>
      <c r="F312">
        <f>INDEX('S38'!A1:N47,14,13)</f>
        <v>0</v>
      </c>
      <c r="G312">
        <f>INDEX('S38'!A1:N47,15,13)</f>
        <v>0</v>
      </c>
      <c r="H312">
        <f>INDEX('S38'!A1:N47,16,13)</f>
        <v>0</v>
      </c>
    </row>
    <row r="313" spans="1:8" x14ac:dyDescent="0.3">
      <c r="A313" t="str">
        <f>INDEX('S38'!A1:M47,1,1)</f>
        <v>S38</v>
      </c>
      <c r="B313" s="58">
        <f>INDEX('S38'!A1:M47,3,13)</f>
        <v>43000</v>
      </c>
      <c r="C313" t="str">
        <f>INDEX('S38'!A1:N47,4,14)</f>
        <v>Nuit</v>
      </c>
      <c r="D313" t="str">
        <f>INDEX('S38'!A1:N47,14,1)</f>
        <v>Benjamin Lime</v>
      </c>
      <c r="E313">
        <f>INDEX('S38'!A1:N47,14,2)</f>
        <v>0</v>
      </c>
      <c r="F313">
        <f>INDEX('S38'!A1:N47,14,14)</f>
        <v>0</v>
      </c>
      <c r="G313">
        <f>INDEX('S38'!A1:N47,15,14)</f>
        <v>0</v>
      </c>
      <c r="H313">
        <f>INDEX('S38'!A1:N47,16,14)</f>
        <v>0</v>
      </c>
    </row>
    <row r="314" spans="1:8" x14ac:dyDescent="0.3">
      <c r="A314" t="str">
        <f>INDEX('S38'!A1:M47,1,1)</f>
        <v>S38</v>
      </c>
      <c r="B314" s="58">
        <f>INDEX('S38'!A1:L47,3,3)</f>
        <v>42995</v>
      </c>
      <c r="C314" t="str">
        <f>INDEX('S38'!A1:N47,4,3)</f>
        <v>Jour</v>
      </c>
      <c r="D314" t="str">
        <f>INDEX('S38'!A1:N47,17,1)</f>
        <v>Reynold Mutombo</v>
      </c>
      <c r="E314">
        <f>INDEX('S38'!A1:N47,17,2)</f>
        <v>0</v>
      </c>
      <c r="F314">
        <f>INDEX('S38'!A1:N47,17,3)</f>
        <v>0</v>
      </c>
      <c r="G314">
        <f>INDEX('S38'!A1:N47,18,3)</f>
        <v>0</v>
      </c>
      <c r="H314">
        <f>INDEX('S38'!A1:N47,19,3)</f>
        <v>0</v>
      </c>
    </row>
    <row r="315" spans="1:8" x14ac:dyDescent="0.3">
      <c r="A315" t="str">
        <f>INDEX('S38'!A1:M47,1,1)</f>
        <v>S38</v>
      </c>
      <c r="B315" s="58">
        <f>INDEX('S38'!A1:M47,3,3)</f>
        <v>42995</v>
      </c>
      <c r="C315" t="str">
        <f>INDEX('S38'!A1:N47,4,4)</f>
        <v>Nuit</v>
      </c>
      <c r="D315" t="str">
        <f>INDEX('S38'!A1:N47,17,1)</f>
        <v>Reynold Mutombo</v>
      </c>
      <c r="E315">
        <f>INDEX('S38'!A1:N47,17,2)</f>
        <v>0</v>
      </c>
      <c r="F315">
        <f>INDEX('S38'!A1:N47,17,4)</f>
        <v>0</v>
      </c>
      <c r="G315">
        <f>INDEX('S38'!A1:N47,18,4)</f>
        <v>0</v>
      </c>
      <c r="H315">
        <f>INDEX('S38'!A1:N47,19,4)</f>
        <v>0</v>
      </c>
    </row>
    <row r="316" spans="1:8" x14ac:dyDescent="0.3">
      <c r="A316" t="str">
        <f>INDEX('S38'!A1:M47,1,1)</f>
        <v>S38</v>
      </c>
      <c r="B316" s="58">
        <f>INDEX('S38'!A1:M47,3,5)</f>
        <v>42996</v>
      </c>
      <c r="C316" t="str">
        <f>INDEX('S38'!A1:N47,4,5)</f>
        <v>Jour</v>
      </c>
      <c r="D316" t="str">
        <f>INDEX('S38'!A1:N47,17,1)</f>
        <v>Reynold Mutombo</v>
      </c>
      <c r="E316">
        <f>INDEX('S38'!A1:N47,17,2)</f>
        <v>0</v>
      </c>
      <c r="F316">
        <f>INDEX('S38'!A1:N47,17,5)</f>
        <v>0</v>
      </c>
      <c r="G316">
        <f>INDEX('S38'!A1:N47,18,5)</f>
        <v>0</v>
      </c>
      <c r="H316">
        <f>INDEX('S38'!A1:N47,19,5)</f>
        <v>0</v>
      </c>
    </row>
    <row r="317" spans="1:8" x14ac:dyDescent="0.3">
      <c r="A317" t="str">
        <f>INDEX('S38'!A1:M47,1,1)</f>
        <v>S38</v>
      </c>
      <c r="B317" s="58">
        <f>INDEX('S38'!A1:M47,3,5)</f>
        <v>42996</v>
      </c>
      <c r="C317" t="str">
        <f>INDEX('S38'!A1:N47,4,6)</f>
        <v>Nuit</v>
      </c>
      <c r="D317" t="str">
        <f>INDEX('S38'!A1:N47,17,1)</f>
        <v>Reynold Mutombo</v>
      </c>
      <c r="E317">
        <f>INDEX('S38'!A1:N47,17,2)</f>
        <v>0</v>
      </c>
      <c r="F317">
        <f>INDEX('S38'!A1:N47,17,6)</f>
        <v>0</v>
      </c>
      <c r="G317">
        <f>INDEX('S38'!A1:N47,18,6)</f>
        <v>0</v>
      </c>
      <c r="H317">
        <f>INDEX('S38'!A1:N47,19,6)</f>
        <v>0</v>
      </c>
    </row>
    <row r="318" spans="1:8" x14ac:dyDescent="0.3">
      <c r="A318" t="str">
        <f>INDEX('S38'!A1:M47,1,1)</f>
        <v>S38</v>
      </c>
      <c r="B318" s="58">
        <f>INDEX('S38'!A1:M47,3,7)</f>
        <v>42997</v>
      </c>
      <c r="C318" t="str">
        <f>INDEX('S38'!A1:N47,4,7)</f>
        <v>Jour</v>
      </c>
      <c r="D318" t="str">
        <f>INDEX('S38'!A1:N47,17,1)</f>
        <v>Reynold Mutombo</v>
      </c>
      <c r="E318">
        <f>INDEX('S38'!A1:N47,17,2)</f>
        <v>0</v>
      </c>
      <c r="F318">
        <f>INDEX('S38'!A1:N47,17,7)</f>
        <v>0</v>
      </c>
      <c r="G318">
        <f>INDEX('S38'!A1:N47,18,7)</f>
        <v>0</v>
      </c>
      <c r="H318">
        <f>INDEX('S38'!A1:N47,19,7)</f>
        <v>0</v>
      </c>
    </row>
    <row r="319" spans="1:8" x14ac:dyDescent="0.3">
      <c r="A319" t="str">
        <f>INDEX('S38'!A1:M47,1,1)</f>
        <v>S38</v>
      </c>
      <c r="B319" s="58">
        <f>INDEX('S38'!A1:M47,3,7)</f>
        <v>42997</v>
      </c>
      <c r="C319" t="str">
        <f>INDEX('S38'!A1:N47,4,8)</f>
        <v>Nuit</v>
      </c>
      <c r="D319" t="str">
        <f>INDEX('S38'!A1:N47,17,1)</f>
        <v>Reynold Mutombo</v>
      </c>
      <c r="E319">
        <f>INDEX('S38'!A1:N47,17,2)</f>
        <v>0</v>
      </c>
      <c r="F319">
        <f>INDEX('S38'!A1:N47,17,8)</f>
        <v>0</v>
      </c>
      <c r="G319">
        <f>INDEX('S38'!A1:N47,18,8)</f>
        <v>0</v>
      </c>
      <c r="H319">
        <f>INDEX('S38'!A1:N47,19,8)</f>
        <v>0</v>
      </c>
    </row>
    <row r="320" spans="1:8" x14ac:dyDescent="0.3">
      <c r="A320" t="str">
        <f>INDEX('S38'!A1:M47,1,1)</f>
        <v>S38</v>
      </c>
      <c r="B320" s="58">
        <f>INDEX('S38'!A1:M47,3,9)</f>
        <v>42998</v>
      </c>
      <c r="C320" t="str">
        <f>INDEX('S38'!A1:N47,4,9)</f>
        <v>Jour</v>
      </c>
      <c r="D320" t="str">
        <f>INDEX('S38'!A1:N47,17,1)</f>
        <v>Reynold Mutombo</v>
      </c>
      <c r="E320">
        <f>INDEX('S38'!A1:N47,17,2)</f>
        <v>0</v>
      </c>
      <c r="F320">
        <f>INDEX('S38'!A1:N47,17,9)</f>
        <v>0</v>
      </c>
      <c r="G320">
        <f>INDEX('S38'!A1:N47,18,9)</f>
        <v>0</v>
      </c>
      <c r="H320">
        <f>INDEX('S38'!A1:N47,19,9)</f>
        <v>0</v>
      </c>
    </row>
    <row r="321" spans="1:8" x14ac:dyDescent="0.3">
      <c r="A321" t="str">
        <f>INDEX('S38'!A1:M47,1,1)</f>
        <v>S38</v>
      </c>
      <c r="B321" s="58">
        <f>INDEX('S38'!A1:M47,3,9)</f>
        <v>42998</v>
      </c>
      <c r="C321" t="str">
        <f>INDEX('S38'!A1:N47,4,10)</f>
        <v>Nuit</v>
      </c>
      <c r="D321" t="str">
        <f>INDEX('S38'!A1:N47,17,1)</f>
        <v>Reynold Mutombo</v>
      </c>
      <c r="E321">
        <f>INDEX('S38'!A1:N47,17,2)</f>
        <v>0</v>
      </c>
      <c r="F321">
        <f>INDEX('S38'!A1:N47,17,10)</f>
        <v>0</v>
      </c>
      <c r="G321">
        <f>INDEX('S38'!A1:N47,18,10)</f>
        <v>0</v>
      </c>
      <c r="H321">
        <f>INDEX('S38'!A1:N47,19,10)</f>
        <v>0</v>
      </c>
    </row>
    <row r="322" spans="1:8" x14ac:dyDescent="0.3">
      <c r="A322" t="str">
        <f>INDEX('S38'!A1:M47,1,1)</f>
        <v>S38</v>
      </c>
      <c r="B322" s="58">
        <f>INDEX('S38'!A1:M47,3,11)</f>
        <v>42999</v>
      </c>
      <c r="C322" t="str">
        <f>INDEX('S38'!A1:N47,4,11)</f>
        <v>Jour</v>
      </c>
      <c r="D322" t="str">
        <f>INDEX('S38'!A1:N47,17,1)</f>
        <v>Reynold Mutombo</v>
      </c>
      <c r="E322">
        <f>INDEX('S38'!A1:N47,17,2)</f>
        <v>0</v>
      </c>
      <c r="F322">
        <f>INDEX('S38'!A1:N47,17,11)</f>
        <v>0</v>
      </c>
      <c r="G322">
        <f>INDEX('S38'!A1:N47,18,11)</f>
        <v>0</v>
      </c>
      <c r="H322">
        <f>INDEX('S38'!A1:N47,19,11)</f>
        <v>0</v>
      </c>
    </row>
    <row r="323" spans="1:8" x14ac:dyDescent="0.3">
      <c r="A323" t="str">
        <f>INDEX('S38'!A1:M47,1,1)</f>
        <v>S38</v>
      </c>
      <c r="B323" s="58">
        <f>INDEX('S38'!A1:M47,3,11)</f>
        <v>42999</v>
      </c>
      <c r="C323" t="str">
        <f>INDEX('S38'!A1:N47,4,12)</f>
        <v>Nuit</v>
      </c>
      <c r="D323" t="str">
        <f>INDEX('S38'!A1:N47,17,1)</f>
        <v>Reynold Mutombo</v>
      </c>
      <c r="E323">
        <f>INDEX('S38'!A1:N47,17,2)</f>
        <v>0</v>
      </c>
      <c r="F323">
        <f>INDEX('S38'!A1:N47,17,12)</f>
        <v>0</v>
      </c>
      <c r="G323">
        <f>INDEX('S38'!A1:N47,18,12)</f>
        <v>0</v>
      </c>
      <c r="H323">
        <f>INDEX('S38'!A1:N47,19,12)</f>
        <v>0</v>
      </c>
    </row>
    <row r="324" spans="1:8" x14ac:dyDescent="0.3">
      <c r="A324" t="str">
        <f>INDEX('S38'!A1:M47,1,1)</f>
        <v>S38</v>
      </c>
      <c r="B324" s="58">
        <f>INDEX('S38'!A1:M47,3,13)</f>
        <v>43000</v>
      </c>
      <c r="C324" t="str">
        <f>INDEX('S38'!A1:N47,4,13)</f>
        <v>Jour</v>
      </c>
      <c r="D324" t="str">
        <f>INDEX('S38'!A1:N47,17,1)</f>
        <v>Reynold Mutombo</v>
      </c>
      <c r="E324">
        <f>INDEX('S38'!A1:N47,17,2)</f>
        <v>0</v>
      </c>
      <c r="F324">
        <f>INDEX('S38'!A1:N47,17,13)</f>
        <v>0</v>
      </c>
      <c r="G324">
        <f>INDEX('S38'!A1:N47,18,13)</f>
        <v>0</v>
      </c>
      <c r="H324">
        <f>INDEX('S38'!A1:N47,19,13)</f>
        <v>0</v>
      </c>
    </row>
    <row r="325" spans="1:8" x14ac:dyDescent="0.3">
      <c r="A325" t="str">
        <f>INDEX('S38'!A1:M47,1,1)</f>
        <v>S38</v>
      </c>
      <c r="B325" s="58">
        <f>INDEX('S38'!A1:M47,3,13)</f>
        <v>43000</v>
      </c>
      <c r="C325" t="str">
        <f>INDEX('S38'!A1:N47,4,14)</f>
        <v>Nuit</v>
      </c>
      <c r="D325" t="str">
        <f>INDEX('S38'!A1:N47,17,1)</f>
        <v>Reynold Mutombo</v>
      </c>
      <c r="E325">
        <f>INDEX('S38'!A1:N47,17,2)</f>
        <v>0</v>
      </c>
      <c r="F325">
        <f>INDEX('S38'!A1:N47,17,14)</f>
        <v>0</v>
      </c>
      <c r="G325">
        <f>INDEX('S38'!A1:N47,18,14)</f>
        <v>0</v>
      </c>
      <c r="H325">
        <f>INDEX('S38'!A1:N47,19,14)</f>
        <v>0</v>
      </c>
    </row>
    <row r="326" spans="1:8" x14ac:dyDescent="0.3">
      <c r="A326" t="str">
        <f>INDEX('S38'!A1:M47,1,1)</f>
        <v>S38</v>
      </c>
      <c r="B326" s="58">
        <f>INDEX('S38'!A1:L47,3,3)</f>
        <v>42995</v>
      </c>
      <c r="C326" t="str">
        <f>INDEX('S38'!A1:N47,4,3)</f>
        <v>Jour</v>
      </c>
      <c r="D326" t="str">
        <f>INDEX('S38'!A1:N47,20,1)</f>
        <v>Guillaume Mayimakanda</v>
      </c>
      <c r="E326">
        <f>INDEX('S38'!A1:N47,20,2)</f>
        <v>0</v>
      </c>
      <c r="F326">
        <f>INDEX('S38'!A1:N47,20,3)</f>
        <v>0</v>
      </c>
      <c r="G326">
        <f>INDEX('S38'!A1:N47,21,3)</f>
        <v>0</v>
      </c>
      <c r="H326">
        <f>INDEX('S38'!A1:N47,22,3)</f>
        <v>0</v>
      </c>
    </row>
    <row r="327" spans="1:8" x14ac:dyDescent="0.3">
      <c r="A327" t="str">
        <f>INDEX('S38'!A1:M47,1,1)</f>
        <v>S38</v>
      </c>
      <c r="B327" s="58">
        <f>INDEX('S38'!A1:M47,3,3)</f>
        <v>42995</v>
      </c>
      <c r="C327" t="str">
        <f>INDEX('S38'!A1:N47,4,4)</f>
        <v>Nuit</v>
      </c>
      <c r="D327" t="str">
        <f>INDEX('S38'!A1:N47,20,1)</f>
        <v>Guillaume Mayimakanda</v>
      </c>
      <c r="E327">
        <f>INDEX('S38'!A1:N47,20,2)</f>
        <v>0</v>
      </c>
      <c r="F327">
        <f>INDEX('S38'!A1:N47,20,4)</f>
        <v>0</v>
      </c>
      <c r="G327" t="str">
        <f>INDEX('S38'!A1:N47,21,4)</f>
        <v>Chatelet</v>
      </c>
      <c r="H327">
        <f>INDEX('S38'!A1:N47,22,4)</f>
        <v>0</v>
      </c>
    </row>
    <row r="328" spans="1:8" x14ac:dyDescent="0.3">
      <c r="A328" t="str">
        <f>INDEX('S38'!A1:M47,1,1)</f>
        <v>S38</v>
      </c>
      <c r="B328" s="58">
        <f>INDEX('S38'!A1:M47,3,5)</f>
        <v>42996</v>
      </c>
      <c r="C328" t="str">
        <f>INDEX('S38'!A1:N47,4,5)</f>
        <v>Jour</v>
      </c>
      <c r="D328" t="str">
        <f>INDEX('S38'!A1:N47,20,1)</f>
        <v>Guillaume Mayimakanda</v>
      </c>
      <c r="E328">
        <f>INDEX('S38'!A1:N47,20,2)</f>
        <v>0</v>
      </c>
      <c r="F328">
        <f>INDEX('S38'!A1:N47,20,5)</f>
        <v>0</v>
      </c>
      <c r="G328">
        <f>INDEX('S38'!A1:N47,21,5)</f>
        <v>0</v>
      </c>
      <c r="H328">
        <f>INDEX('S38'!A1:N47,22,5)</f>
        <v>0</v>
      </c>
    </row>
    <row r="329" spans="1:8" x14ac:dyDescent="0.3">
      <c r="A329" t="str">
        <f>INDEX('S38'!A1:M47,1,1)</f>
        <v>S38</v>
      </c>
      <c r="B329" s="58">
        <f>INDEX('S38'!A1:M47,3,5)</f>
        <v>42996</v>
      </c>
      <c r="C329" t="str">
        <f>INDEX('S38'!A1:N47,4,6)</f>
        <v>Nuit</v>
      </c>
      <c r="D329" t="str">
        <f>INDEX('S38'!A1:N47,20,1)</f>
        <v>Guillaume Mayimakanda</v>
      </c>
      <c r="E329">
        <f>INDEX('S38'!A1:N47,20,2)</f>
        <v>0</v>
      </c>
      <c r="F329">
        <f>INDEX('S38'!A1:N47,20,6)</f>
        <v>0</v>
      </c>
      <c r="G329" t="str">
        <f>INDEX('S38'!A1:N47,21,6)</f>
        <v>Chatelet</v>
      </c>
      <c r="H329">
        <f>INDEX('S38'!A1:N47,22,6)</f>
        <v>0</v>
      </c>
    </row>
    <row r="330" spans="1:8" x14ac:dyDescent="0.3">
      <c r="A330" t="str">
        <f>INDEX('S38'!A1:M47,1,1)</f>
        <v>S38</v>
      </c>
      <c r="B330" s="58">
        <f>INDEX('S38'!A1:M47,3,7)</f>
        <v>42997</v>
      </c>
      <c r="C330" t="str">
        <f>INDEX('S38'!A1:N47,4,7)</f>
        <v>Jour</v>
      </c>
      <c r="D330" t="str">
        <f>INDEX('S38'!A1:N47,20,1)</f>
        <v>Guillaume Mayimakanda</v>
      </c>
      <c r="E330">
        <f>INDEX('S38'!A1:N47,20,2)</f>
        <v>0</v>
      </c>
      <c r="F330">
        <f>INDEX('S38'!A1:N47,20,7)</f>
        <v>0</v>
      </c>
      <c r="G330">
        <f>INDEX('S38'!A1:N47,21,7)</f>
        <v>0</v>
      </c>
      <c r="H330">
        <f>INDEX('S38'!A1:N47,22,7)</f>
        <v>0</v>
      </c>
    </row>
    <row r="331" spans="1:8" x14ac:dyDescent="0.3">
      <c r="A331" t="str">
        <f>INDEX('S38'!A1:M47,1,1)</f>
        <v>S38</v>
      </c>
      <c r="B331" s="58">
        <f>INDEX('S38'!A1:M47,3,7)</f>
        <v>42997</v>
      </c>
      <c r="C331" t="str">
        <f>INDEX('S38'!A1:N47,4,8)</f>
        <v>Nuit</v>
      </c>
      <c r="D331" t="str">
        <f>INDEX('S38'!A1:N47,20,1)</f>
        <v>Guillaume Mayimakanda</v>
      </c>
      <c r="E331">
        <f>INDEX('S38'!A1:N47,20,2)</f>
        <v>0</v>
      </c>
      <c r="F331">
        <f>INDEX('S38'!A1:N47,20,8)</f>
        <v>0</v>
      </c>
      <c r="G331" t="str">
        <f>INDEX('S38'!A1:N47,21,8)</f>
        <v>Chatelet</v>
      </c>
      <c r="H331">
        <f>INDEX('S38'!A1:N47,22,8)</f>
        <v>0</v>
      </c>
    </row>
    <row r="332" spans="1:8" x14ac:dyDescent="0.3">
      <c r="A332" t="str">
        <f>INDEX('S38'!A1:M47,1,1)</f>
        <v>S38</v>
      </c>
      <c r="B332" s="58">
        <f>INDEX('S38'!A1:M47,3,9)</f>
        <v>42998</v>
      </c>
      <c r="C332" t="str">
        <f>INDEX('S38'!A1:N47,4,9)</f>
        <v>Jour</v>
      </c>
      <c r="D332" t="str">
        <f>INDEX('S38'!A1:N47,20,1)</f>
        <v>Guillaume Mayimakanda</v>
      </c>
      <c r="E332">
        <f>INDEX('S38'!A1:N47,20,2)</f>
        <v>0</v>
      </c>
      <c r="F332">
        <f>INDEX('S38'!A1:N47,20,9)</f>
        <v>0</v>
      </c>
      <c r="G332">
        <f>INDEX('S38'!A1:N47,21,9)</f>
        <v>0</v>
      </c>
      <c r="H332">
        <f>INDEX('S38'!A1:N47,22,9)</f>
        <v>0</v>
      </c>
    </row>
    <row r="333" spans="1:8" x14ac:dyDescent="0.3">
      <c r="A333" t="str">
        <f>INDEX('S38'!A1:M47,1,1)</f>
        <v>S38</v>
      </c>
      <c r="B333" s="58">
        <f>INDEX('S38'!A1:M47,3,9)</f>
        <v>42998</v>
      </c>
      <c r="C333" t="str">
        <f>INDEX('S38'!A1:N47,4,10)</f>
        <v>Nuit</v>
      </c>
      <c r="D333" t="str">
        <f>INDEX('S38'!A1:N47,20,1)</f>
        <v>Guillaume Mayimakanda</v>
      </c>
      <c r="E333">
        <f>INDEX('S38'!A1:N47,20,2)</f>
        <v>0</v>
      </c>
      <c r="F333">
        <f>INDEX('S38'!A1:N47,20,10)</f>
        <v>0</v>
      </c>
      <c r="G333" t="str">
        <f>INDEX('S38'!A1:N47,21,10)</f>
        <v>Chatelet</v>
      </c>
      <c r="H333">
        <f>INDEX('S38'!A1:N47,22,10)</f>
        <v>0</v>
      </c>
    </row>
    <row r="334" spans="1:8" x14ac:dyDescent="0.3">
      <c r="A334" t="str">
        <f>INDEX('S38'!A1:M47,1,1)</f>
        <v>S38</v>
      </c>
      <c r="B334" s="58">
        <f>INDEX('S38'!A1:M47,3,11)</f>
        <v>42999</v>
      </c>
      <c r="C334" t="str">
        <f>INDEX('S38'!A1:N47,4,11)</f>
        <v>Jour</v>
      </c>
      <c r="D334" t="str">
        <f>INDEX('S38'!A1:N47,20,1)</f>
        <v>Guillaume Mayimakanda</v>
      </c>
      <c r="E334">
        <f>INDEX('S38'!A1:N47,20,2)</f>
        <v>0</v>
      </c>
      <c r="F334">
        <f>INDEX('S38'!A1:N47,20,11)</f>
        <v>0</v>
      </c>
      <c r="G334">
        <f>INDEX('S38'!A1:N47,21,11)</f>
        <v>0</v>
      </c>
      <c r="H334">
        <f>INDEX('S38'!A1:N47,22,11)</f>
        <v>0</v>
      </c>
    </row>
    <row r="335" spans="1:8" x14ac:dyDescent="0.3">
      <c r="A335" t="str">
        <f>INDEX('S38'!A1:M47,1,1)</f>
        <v>S38</v>
      </c>
      <c r="B335" s="58">
        <f>INDEX('S38'!A1:M47,3,11)</f>
        <v>42999</v>
      </c>
      <c r="C335" t="str">
        <f>INDEX('S38'!A1:N47,4,12)</f>
        <v>Nuit</v>
      </c>
      <c r="D335" t="str">
        <f>INDEX('S38'!A1:N47,20,1)</f>
        <v>Guillaume Mayimakanda</v>
      </c>
      <c r="E335">
        <f>INDEX('S38'!A1:N47,20,2)</f>
        <v>0</v>
      </c>
      <c r="F335">
        <f>INDEX('S38'!A1:N47,20,12)</f>
        <v>0</v>
      </c>
      <c r="G335" t="str">
        <f>INDEX('S38'!A1:N47,21,12)</f>
        <v>Chatelet</v>
      </c>
      <c r="H335">
        <f>INDEX('S38'!A1:N47,22,12)</f>
        <v>0</v>
      </c>
    </row>
    <row r="336" spans="1:8" x14ac:dyDescent="0.3">
      <c r="A336" t="str">
        <f>INDEX('S38'!A1:M47,1,1)</f>
        <v>S38</v>
      </c>
      <c r="B336" s="58">
        <f>INDEX('S38'!A1:M47,3,13)</f>
        <v>43000</v>
      </c>
      <c r="C336" t="str">
        <f>INDEX('S38'!A1:N47,4,13)</f>
        <v>Jour</v>
      </c>
      <c r="D336" t="str">
        <f>INDEX('S38'!A1:N47,20,1)</f>
        <v>Guillaume Mayimakanda</v>
      </c>
      <c r="E336">
        <f>INDEX('S38'!A1:N47,20,2)</f>
        <v>0</v>
      </c>
      <c r="F336">
        <f>INDEX('S38'!A1:N47,20,13)</f>
        <v>0</v>
      </c>
      <c r="G336">
        <f>INDEX('S38'!A1:N47,21,13)</f>
        <v>0</v>
      </c>
      <c r="H336">
        <f>INDEX('S38'!A1:N47,22,13)</f>
        <v>0</v>
      </c>
    </row>
    <row r="337" spans="1:8" x14ac:dyDescent="0.3">
      <c r="A337" t="str">
        <f>INDEX('S38'!A1:M47,1,1)</f>
        <v>S38</v>
      </c>
      <c r="B337" s="58">
        <f>INDEX('S38'!A1:M47,3,13)</f>
        <v>43000</v>
      </c>
      <c r="C337" t="str">
        <f>INDEX('S38'!A1:N47,4,14)</f>
        <v>Nuit</v>
      </c>
      <c r="D337" t="str">
        <f>INDEX('S38'!A1:N47,20,1)</f>
        <v>Guillaume Mayimakanda</v>
      </c>
      <c r="E337">
        <f>INDEX('S38'!A1:N47,20,2)</f>
        <v>0</v>
      </c>
      <c r="F337">
        <f>INDEX('S38'!A1:N47,20,14)</f>
        <v>0</v>
      </c>
      <c r="G337">
        <f>INDEX('S38'!A1:N47,21,14)</f>
        <v>0</v>
      </c>
      <c r="H337">
        <f>INDEX('S38'!A1:N47,22,14)</f>
        <v>0</v>
      </c>
    </row>
    <row r="338" spans="1:8" x14ac:dyDescent="0.3">
      <c r="A338" t="str">
        <f>INDEX('S38'!A1:M47,1,1)</f>
        <v>S38</v>
      </c>
      <c r="B338" s="58">
        <f>INDEX('S38'!A1:L47,3,3)</f>
        <v>42995</v>
      </c>
      <c r="C338" t="str">
        <f>INDEX('S38'!A1:N47,4,3)</f>
        <v>Jour</v>
      </c>
      <c r="D338" t="str">
        <f>INDEX('S38'!A1:N47,23,1)</f>
        <v>Lionel De Champs</v>
      </c>
      <c r="E338">
        <f>INDEX('S38'!A1:N47,23,2)</f>
        <v>0</v>
      </c>
      <c r="F338">
        <f>INDEX('S38'!A1:N47,23,3)</f>
        <v>0</v>
      </c>
      <c r="G338">
        <f>INDEX('S38'!A1:N47,24,3)</f>
        <v>0</v>
      </c>
      <c r="H338">
        <f>INDEX('S38'!A1:N47,25,3)</f>
        <v>0</v>
      </c>
    </row>
    <row r="339" spans="1:8" x14ac:dyDescent="0.3">
      <c r="A339" t="str">
        <f>INDEX('S38'!A1:M47,1,1)</f>
        <v>S38</v>
      </c>
      <c r="B339" s="58">
        <f>INDEX('S38'!A1:M47,3,3)</f>
        <v>42995</v>
      </c>
      <c r="C339" t="str">
        <f>INDEX('S38'!A1:N47,4,4)</f>
        <v>Nuit</v>
      </c>
      <c r="D339" t="str">
        <f>INDEX('S38'!A1:N47,23,1)</f>
        <v>Lionel De Champs</v>
      </c>
      <c r="E339">
        <f>INDEX('S38'!A1:N47,23,2)</f>
        <v>0</v>
      </c>
      <c r="F339" t="str">
        <f>INDEX('S38'!A1:N47,23,4)</f>
        <v>07 586 04</v>
      </c>
      <c r="G339" t="str">
        <f>INDEX('S38'!A1:N47,24,4)</f>
        <v>République</v>
      </c>
      <c r="H339" t="str">
        <f>INDEX('S38'!A1:N47,25,4)</f>
        <v>Cameras</v>
      </c>
    </row>
    <row r="340" spans="1:8" x14ac:dyDescent="0.3">
      <c r="A340" t="str">
        <f>INDEX('S38'!A1:M47,1,1)</f>
        <v>S38</v>
      </c>
      <c r="B340" s="58">
        <f>INDEX('S38'!A1:M47,3,5)</f>
        <v>42996</v>
      </c>
      <c r="C340" t="str">
        <f>INDEX('S38'!A1:N47,4,5)</f>
        <v>Jour</v>
      </c>
      <c r="D340" t="str">
        <f>INDEX('S38'!A1:N47,23,1)</f>
        <v>Lionel De Champs</v>
      </c>
      <c r="E340">
        <f>INDEX('S38'!A1:N47,23,2)</f>
        <v>0</v>
      </c>
      <c r="F340">
        <f>INDEX('S38'!A1:N47,23,5)</f>
        <v>0</v>
      </c>
      <c r="G340">
        <f>INDEX('S38'!A1:N47,24,5)</f>
        <v>0</v>
      </c>
      <c r="H340">
        <f>INDEX('S38'!A1:N47,25,5)</f>
        <v>0</v>
      </c>
    </row>
    <row r="341" spans="1:8" x14ac:dyDescent="0.3">
      <c r="A341" t="str">
        <f>INDEX('S38'!A1:M47,1,1)</f>
        <v>S38</v>
      </c>
      <c r="B341" s="58">
        <f>INDEX('S38'!A1:M47,3,5)</f>
        <v>42996</v>
      </c>
      <c r="C341" t="str">
        <f>INDEX('S38'!A1:N47,4,6)</f>
        <v>Nuit</v>
      </c>
      <c r="D341" t="str">
        <f>INDEX('S38'!A1:N47,23,1)</f>
        <v>Lionel De Champs</v>
      </c>
      <c r="E341">
        <f>INDEX('S38'!A1:N47,23,2)</f>
        <v>0</v>
      </c>
      <c r="F341" t="str">
        <f>INDEX('S38'!A1:N47,23,6)</f>
        <v>07 586 04</v>
      </c>
      <c r="G341" t="str">
        <f>INDEX('S38'!A1:N47,24,6)</f>
        <v>République</v>
      </c>
      <c r="H341" t="str">
        <f>INDEX('S38'!A1:N47,25,6)</f>
        <v>Cameras</v>
      </c>
    </row>
    <row r="342" spans="1:8" x14ac:dyDescent="0.3">
      <c r="A342" t="str">
        <f>INDEX('S38'!A1:M47,1,1)</f>
        <v>S38</v>
      </c>
      <c r="B342" s="58">
        <f>INDEX('S38'!A1:M47,3,7)</f>
        <v>42997</v>
      </c>
      <c r="C342" t="str">
        <f>INDEX('S38'!A1:N47,4,7)</f>
        <v>Jour</v>
      </c>
      <c r="D342" t="str">
        <f>INDEX('S38'!A1:N47,23,1)</f>
        <v>Lionel De Champs</v>
      </c>
      <c r="E342">
        <f>INDEX('S38'!A1:N47,23,2)</f>
        <v>0</v>
      </c>
      <c r="F342">
        <f>INDEX('S38'!A1:N47,23,7)</f>
        <v>0</v>
      </c>
      <c r="G342">
        <f>INDEX('S38'!A1:N47,24,7)</f>
        <v>0</v>
      </c>
      <c r="H342">
        <f>INDEX('S38'!A1:N47,25,7)</f>
        <v>0</v>
      </c>
    </row>
    <row r="343" spans="1:8" x14ac:dyDescent="0.3">
      <c r="A343" t="str">
        <f>INDEX('S38'!A1:M47,1,1)</f>
        <v>S38</v>
      </c>
      <c r="B343" s="58">
        <f>INDEX('S38'!A1:M47,3,7)</f>
        <v>42997</v>
      </c>
      <c r="C343" t="str">
        <f>INDEX('S38'!A1:N47,4,8)</f>
        <v>Nuit</v>
      </c>
      <c r="D343" t="str">
        <f>INDEX('S38'!A1:N47,23,1)</f>
        <v>Lionel De Champs</v>
      </c>
      <c r="E343">
        <f>INDEX('S38'!A1:N47,23,2)</f>
        <v>0</v>
      </c>
      <c r="F343" t="str">
        <f>INDEX('S38'!A1:N47,23,8)</f>
        <v>07 586 04</v>
      </c>
      <c r="G343" t="str">
        <f>INDEX('S38'!A1:N47,24,8)</f>
        <v>République</v>
      </c>
      <c r="H343" t="str">
        <f>INDEX('S38'!A1:N47,25,8)</f>
        <v>Cameras</v>
      </c>
    </row>
    <row r="344" spans="1:8" x14ac:dyDescent="0.3">
      <c r="A344" t="str">
        <f>INDEX('S38'!A1:M47,1,1)</f>
        <v>S38</v>
      </c>
      <c r="B344" s="58">
        <f>INDEX('S38'!A1:M47,3,9)</f>
        <v>42998</v>
      </c>
      <c r="C344" t="str">
        <f>INDEX('S38'!A1:N47,4,9)</f>
        <v>Jour</v>
      </c>
      <c r="D344" t="str">
        <f>INDEX('S38'!A1:N47,23,1)</f>
        <v>Lionel De Champs</v>
      </c>
      <c r="E344">
        <f>INDEX('S38'!A1:N47,23,2)</f>
        <v>0</v>
      </c>
      <c r="F344">
        <f>INDEX('S38'!A1:N47,23,9)</f>
        <v>0</v>
      </c>
      <c r="G344">
        <f>INDEX('S38'!A1:N47,24,9)</f>
        <v>0</v>
      </c>
      <c r="H344">
        <f>INDEX('S38'!A1:N47,25,9)</f>
        <v>0</v>
      </c>
    </row>
    <row r="345" spans="1:8" x14ac:dyDescent="0.3">
      <c r="A345" t="str">
        <f>INDEX('S38'!A1:M47,1,1)</f>
        <v>S38</v>
      </c>
      <c r="B345" s="58">
        <f>INDEX('S38'!A1:M47,3,9)</f>
        <v>42998</v>
      </c>
      <c r="C345" t="str">
        <f>INDEX('S38'!A1:N47,4,10)</f>
        <v>Nuit</v>
      </c>
      <c r="D345" t="str">
        <f>INDEX('S38'!A1:N47,23,1)</f>
        <v>Lionel De Champs</v>
      </c>
      <c r="E345">
        <f>INDEX('S38'!A1:N47,23,2)</f>
        <v>0</v>
      </c>
      <c r="F345" t="str">
        <f>INDEX('S38'!A1:N47,23,10)</f>
        <v>07 586 04</v>
      </c>
      <c r="G345" t="str">
        <f>INDEX('S38'!A1:N47,24,10)</f>
        <v>République</v>
      </c>
      <c r="H345" t="str">
        <f>INDEX('S38'!A1:N47,25,10)</f>
        <v>Cameras</v>
      </c>
    </row>
    <row r="346" spans="1:8" x14ac:dyDescent="0.3">
      <c r="A346" t="str">
        <f>INDEX('S38'!A1:M47,1,1)</f>
        <v>S38</v>
      </c>
      <c r="B346" s="58">
        <f>INDEX('S38'!A1:M47,3,11)</f>
        <v>42999</v>
      </c>
      <c r="C346" t="str">
        <f>INDEX('S38'!A1:N47,4,11)</f>
        <v>Jour</v>
      </c>
      <c r="D346" t="str">
        <f>INDEX('S38'!A1:N47,23,1)</f>
        <v>Lionel De Champs</v>
      </c>
      <c r="E346">
        <f>INDEX('S38'!A1:N47,23,2)</f>
        <v>0</v>
      </c>
      <c r="F346">
        <f>INDEX('S38'!A1:N47,23,11)</f>
        <v>0</v>
      </c>
      <c r="G346">
        <f>INDEX('S38'!A1:N47,24,11)</f>
        <v>0</v>
      </c>
      <c r="H346">
        <f>INDEX('S38'!A1:N47,25,11)</f>
        <v>0</v>
      </c>
    </row>
    <row r="347" spans="1:8" x14ac:dyDescent="0.3">
      <c r="A347" t="str">
        <f>INDEX('S38'!A1:M47,1,1)</f>
        <v>S38</v>
      </c>
      <c r="B347" s="58">
        <f>INDEX('S38'!A1:M47,3,11)</f>
        <v>42999</v>
      </c>
      <c r="C347" t="str">
        <f>INDEX('S38'!A1:N47,4,12)</f>
        <v>Nuit</v>
      </c>
      <c r="D347" t="str">
        <f>INDEX('S38'!A1:N47,23,1)</f>
        <v>Lionel De Champs</v>
      </c>
      <c r="E347">
        <f>INDEX('S38'!A1:N47,23,2)</f>
        <v>0</v>
      </c>
      <c r="F347" t="str">
        <f>INDEX('S38'!A1:N47,23,12)</f>
        <v>07 586 04</v>
      </c>
      <c r="G347" t="str">
        <f>INDEX('S38'!A1:N47,24,12)</f>
        <v>Trocadero</v>
      </c>
      <c r="H347" t="str">
        <f>INDEX('S38'!A1:N47,25,12)</f>
        <v>Cameras</v>
      </c>
    </row>
    <row r="348" spans="1:8" x14ac:dyDescent="0.3">
      <c r="A348" t="str">
        <f>INDEX('S38'!A1:M47,1,1)</f>
        <v>S38</v>
      </c>
      <c r="B348" s="58">
        <f>INDEX('S38'!A1:M47,3,13)</f>
        <v>43000</v>
      </c>
      <c r="C348" t="str">
        <f>INDEX('S38'!A1:N47,4,13)</f>
        <v>Jour</v>
      </c>
      <c r="D348" t="str">
        <f>INDEX('S38'!A1:N47,23,1)</f>
        <v>Lionel De Champs</v>
      </c>
      <c r="E348">
        <f>INDEX('S38'!A1:N47,23,2)</f>
        <v>0</v>
      </c>
      <c r="F348">
        <f>INDEX('S38'!A1:N47,23,13)</f>
        <v>0</v>
      </c>
      <c r="G348">
        <f>INDEX('S38'!A1:N47,24,13)</f>
        <v>0</v>
      </c>
      <c r="H348">
        <f>INDEX('S38'!A1:N47,25,13)</f>
        <v>0</v>
      </c>
    </row>
    <row r="349" spans="1:8" x14ac:dyDescent="0.3">
      <c r="A349" t="str">
        <f>INDEX('S38'!A1:M47,1,1)</f>
        <v>S38</v>
      </c>
      <c r="B349" s="58">
        <f>INDEX('S38'!A1:M47,3,13)</f>
        <v>43000</v>
      </c>
      <c r="C349" t="str">
        <f>INDEX('S38'!A1:N47,4,14)</f>
        <v>Nuit</v>
      </c>
      <c r="D349" t="str">
        <f>INDEX('S38'!A1:N47,23,1)</f>
        <v>Lionel De Champs</v>
      </c>
      <c r="E349">
        <f>INDEX('S38'!A1:N47,23,2)</f>
        <v>0</v>
      </c>
      <c r="F349">
        <f>INDEX('S38'!A1:N47,23,14)</f>
        <v>0</v>
      </c>
      <c r="G349">
        <f>INDEX('S38'!A1:N47,24,14)</f>
        <v>0</v>
      </c>
      <c r="H349">
        <f>INDEX('S38'!A1:N47,25,14)</f>
        <v>0</v>
      </c>
    </row>
    <row r="350" spans="1:8" x14ac:dyDescent="0.3">
      <c r="A350" t="str">
        <f>INDEX('S38'!A1:M47,1,1)</f>
        <v>S38</v>
      </c>
      <c r="B350" s="58">
        <f>INDEX('S38'!A1:L47,3,3)</f>
        <v>42995</v>
      </c>
      <c r="C350" t="str">
        <f>INDEX('S38'!A1:N47,4,3)</f>
        <v>Jour</v>
      </c>
      <c r="D350" t="str">
        <f>INDEX('S38'!A1:N47,26,1)</f>
        <v>Kevin Leon</v>
      </c>
      <c r="E350">
        <f>INDEX('S38'!A1:N47,26,2)</f>
        <v>0</v>
      </c>
      <c r="F350">
        <f>INDEX('S38'!A1:N47,26,3)</f>
        <v>0</v>
      </c>
      <c r="G350">
        <f>INDEX('S38'!A1:N47,27,3)</f>
        <v>0</v>
      </c>
      <c r="H350">
        <f>INDEX('S38'!A1:N47,28,3)</f>
        <v>0</v>
      </c>
    </row>
    <row r="351" spans="1:8" x14ac:dyDescent="0.3">
      <c r="A351" t="str">
        <f>INDEX('S38'!A1:M47,1,1)</f>
        <v>S38</v>
      </c>
      <c r="B351" s="58">
        <f>INDEX('S38'!A1:M47,3,3)</f>
        <v>42995</v>
      </c>
      <c r="C351" t="str">
        <f>INDEX('S38'!A1:N47,4,4)</f>
        <v>Nuit</v>
      </c>
      <c r="D351" t="str">
        <f>INDEX('S38'!A1:N47,26,1)</f>
        <v>Kevin Leon</v>
      </c>
      <c r="E351">
        <f>INDEX('S38'!A1:N47,26,2)</f>
        <v>0</v>
      </c>
      <c r="F351" t="str">
        <f>INDEX('S38'!A1:N47,26,4)</f>
        <v>07 586 04</v>
      </c>
      <c r="G351" t="str">
        <f>INDEX('S38'!A1:N47,27,4)</f>
        <v>République</v>
      </c>
      <c r="H351" t="str">
        <f>INDEX('S38'!A1:N47,28,4)</f>
        <v>Cameras</v>
      </c>
    </row>
    <row r="352" spans="1:8" x14ac:dyDescent="0.3">
      <c r="A352" t="str">
        <f>INDEX('S38'!A1:M47,1,1)</f>
        <v>S38</v>
      </c>
      <c r="B352" s="58">
        <f>INDEX('S38'!A1:M47,3,5)</f>
        <v>42996</v>
      </c>
      <c r="C352" t="str">
        <f>INDEX('S38'!A1:N47,4,5)</f>
        <v>Jour</v>
      </c>
      <c r="D352" t="str">
        <f>INDEX('S38'!A1:N47,26,1)</f>
        <v>Kevin Leon</v>
      </c>
      <c r="E352">
        <f>INDEX('S38'!A1:N47,26,2)</f>
        <v>0</v>
      </c>
      <c r="F352">
        <f>INDEX('S38'!A1:N47,26,5)</f>
        <v>0</v>
      </c>
      <c r="G352">
        <f>INDEX('S38'!A1:N47,27,5)</f>
        <v>0</v>
      </c>
      <c r="H352">
        <f>INDEX('S38'!A1:N47,28,5)</f>
        <v>0</v>
      </c>
    </row>
    <row r="353" spans="1:8" x14ac:dyDescent="0.3">
      <c r="A353" t="str">
        <f>INDEX('S38'!A1:M47,1,1)</f>
        <v>S38</v>
      </c>
      <c r="B353" s="58">
        <f>INDEX('S38'!A1:M47,3,5)</f>
        <v>42996</v>
      </c>
      <c r="C353" t="str">
        <f>INDEX('S38'!A1:N47,4,6)</f>
        <v>Nuit</v>
      </c>
      <c r="D353" t="str">
        <f>INDEX('S38'!A1:N47,26,1)</f>
        <v>Kevin Leon</v>
      </c>
      <c r="E353">
        <f>INDEX('S38'!A1:N47,26,2)</f>
        <v>0</v>
      </c>
      <c r="F353" t="str">
        <f>INDEX('S38'!A1:N47,26,6)</f>
        <v>07 586 04</v>
      </c>
      <c r="G353" t="str">
        <f>INDEX('S38'!A1:N47,27,6)</f>
        <v>République</v>
      </c>
      <c r="H353" t="str">
        <f>INDEX('S38'!A1:N47,28,6)</f>
        <v>Cameras</v>
      </c>
    </row>
    <row r="354" spans="1:8" x14ac:dyDescent="0.3">
      <c r="A354" t="str">
        <f>INDEX('S38'!A1:M47,1,1)</f>
        <v>S38</v>
      </c>
      <c r="B354" s="58">
        <f>INDEX('S38'!A1:M47,3,7)</f>
        <v>42997</v>
      </c>
      <c r="C354" t="str">
        <f>INDEX('S38'!A1:N47,4,7)</f>
        <v>Jour</v>
      </c>
      <c r="D354" t="str">
        <f>INDEX('S38'!A1:N47,26,1)</f>
        <v>Kevin Leon</v>
      </c>
      <c r="E354">
        <f>INDEX('S38'!A1:N47,26,2)</f>
        <v>0</v>
      </c>
      <c r="F354">
        <f>INDEX('S38'!A1:N47,26,7)</f>
        <v>0</v>
      </c>
      <c r="G354">
        <f>INDEX('S38'!A1:N47,27,7)</f>
        <v>0</v>
      </c>
      <c r="H354">
        <f>INDEX('S38'!A1:N47,28,7)</f>
        <v>0</v>
      </c>
    </row>
    <row r="355" spans="1:8" x14ac:dyDescent="0.3">
      <c r="A355" t="str">
        <f>INDEX('S38'!A1:M47,1,1)</f>
        <v>S38</v>
      </c>
      <c r="B355" s="58">
        <f>INDEX('S38'!A1:M47,3,7)</f>
        <v>42997</v>
      </c>
      <c r="C355" t="str">
        <f>INDEX('S38'!A1:N47,4,8)</f>
        <v>Nuit</v>
      </c>
      <c r="D355" t="str">
        <f>INDEX('S38'!A1:N47,26,1)</f>
        <v>Kevin Leon</v>
      </c>
      <c r="E355">
        <f>INDEX('S38'!A1:N47,26,2)</f>
        <v>0</v>
      </c>
      <c r="F355" t="str">
        <f>INDEX('S38'!A1:N47,26,8)</f>
        <v>07 586 04</v>
      </c>
      <c r="G355" t="str">
        <f>INDEX('S38'!A1:N47,27,8)</f>
        <v>République</v>
      </c>
      <c r="H355" t="str">
        <f>INDEX('S38'!A1:N47,28,8)</f>
        <v>Cameras</v>
      </c>
    </row>
    <row r="356" spans="1:8" x14ac:dyDescent="0.3">
      <c r="A356" t="str">
        <f>INDEX('S38'!A1:M47,1,1)</f>
        <v>S38</v>
      </c>
      <c r="B356" s="58">
        <f>INDEX('S38'!A1:M47,3,9)</f>
        <v>42998</v>
      </c>
      <c r="C356" t="str">
        <f>INDEX('S38'!A1:N47,4,9)</f>
        <v>Jour</v>
      </c>
      <c r="D356" t="str">
        <f>INDEX('S38'!A1:N47,26,1)</f>
        <v>Kevin Leon</v>
      </c>
      <c r="E356">
        <f>INDEX('S38'!A1:N47,26,2)</f>
        <v>0</v>
      </c>
      <c r="F356">
        <f>INDEX('S38'!A1:N47,26,9)</f>
        <v>0</v>
      </c>
      <c r="G356">
        <f>INDEX('S38'!A1:N47,27,9)</f>
        <v>0</v>
      </c>
      <c r="H356">
        <f>INDEX('S38'!A1:N47,28,9)</f>
        <v>0</v>
      </c>
    </row>
    <row r="357" spans="1:8" x14ac:dyDescent="0.3">
      <c r="A357" t="str">
        <f>INDEX('S38'!A1:M47,1,1)</f>
        <v>S38</v>
      </c>
      <c r="B357" s="58">
        <f>INDEX('S38'!A1:M47,3,9)</f>
        <v>42998</v>
      </c>
      <c r="C357" t="str">
        <f>INDEX('S38'!A1:N47,4,10)</f>
        <v>Nuit</v>
      </c>
      <c r="D357" t="str">
        <f>INDEX('S38'!A1:N47,26,1)</f>
        <v>Kevin Leon</v>
      </c>
      <c r="E357">
        <f>INDEX('S38'!A1:N47,26,2)</f>
        <v>0</v>
      </c>
      <c r="F357">
        <f>INDEX('S38'!A1:N47,26,10)</f>
        <v>0</v>
      </c>
      <c r="G357">
        <f>INDEX('S38'!A1:N47,27,10)</f>
        <v>0</v>
      </c>
      <c r="H357">
        <f>INDEX('S38'!A1:N47,28,10)</f>
        <v>0</v>
      </c>
    </row>
    <row r="358" spans="1:8" x14ac:dyDescent="0.3">
      <c r="A358" t="str">
        <f>INDEX('S38'!A1:M47,1,1)</f>
        <v>S38</v>
      </c>
      <c r="B358" s="58">
        <f>INDEX('S38'!A1:M47,3,11)</f>
        <v>42999</v>
      </c>
      <c r="C358" t="str">
        <f>INDEX('S38'!A1:N47,4,11)</f>
        <v>Jour</v>
      </c>
      <c r="D358" t="str">
        <f>INDEX('S38'!A1:N47,26,1)</f>
        <v>Kevin Leon</v>
      </c>
      <c r="E358">
        <f>INDEX('S38'!A1:N47,26,2)</f>
        <v>0</v>
      </c>
      <c r="F358">
        <f>INDEX('S38'!A1:N47,26,11)</f>
        <v>0</v>
      </c>
      <c r="G358">
        <f>INDEX('S38'!A1:N47,27,11)</f>
        <v>0</v>
      </c>
      <c r="H358">
        <f>INDEX('S38'!A1:N47,28,11)</f>
        <v>0</v>
      </c>
    </row>
    <row r="359" spans="1:8" x14ac:dyDescent="0.3">
      <c r="A359" t="str">
        <f>INDEX('S38'!A1:M47,1,1)</f>
        <v>S38</v>
      </c>
      <c r="B359" s="58">
        <f>INDEX('S38'!A1:M47,3,11)</f>
        <v>42999</v>
      </c>
      <c r="C359" t="str">
        <f>INDEX('S38'!A1:N47,4,12)</f>
        <v>Nuit</v>
      </c>
      <c r="D359" t="str">
        <f>INDEX('S38'!A1:N47,26,1)</f>
        <v>Kevin Leon</v>
      </c>
      <c r="E359">
        <f>INDEX('S38'!A1:N47,26,2)</f>
        <v>0</v>
      </c>
      <c r="F359" t="str">
        <f>INDEX('S38'!A1:N47,26,12)</f>
        <v>07 586 04</v>
      </c>
      <c r="G359" t="str">
        <f>INDEX('S38'!A1:N47,27,12)</f>
        <v>Oberkampf</v>
      </c>
      <c r="H359" t="str">
        <f>INDEX('S38'!A1:N47,28,12)</f>
        <v>Cameras</v>
      </c>
    </row>
    <row r="360" spans="1:8" x14ac:dyDescent="0.3">
      <c r="A360" t="str">
        <f>INDEX('S38'!A1:M47,1,1)</f>
        <v>S38</v>
      </c>
      <c r="B360" s="58">
        <f>INDEX('S38'!A1:M47,3,13)</f>
        <v>43000</v>
      </c>
      <c r="C360" t="str">
        <f>INDEX('S38'!A1:N47,4,13)</f>
        <v>Jour</v>
      </c>
      <c r="D360" t="str">
        <f>INDEX('S38'!A1:N47,26,1)</f>
        <v>Kevin Leon</v>
      </c>
      <c r="E360">
        <f>INDEX('S38'!A1:N47,26,2)</f>
        <v>0</v>
      </c>
      <c r="F360">
        <f>INDEX('S38'!A1:N47,26,13)</f>
        <v>0</v>
      </c>
      <c r="G360">
        <f>INDEX('S38'!A1:N47,27,13)</f>
        <v>0</v>
      </c>
      <c r="H360">
        <f>INDEX('S38'!A1:N47,28,13)</f>
        <v>0</v>
      </c>
    </row>
    <row r="361" spans="1:8" x14ac:dyDescent="0.3">
      <c r="A361" t="str">
        <f>INDEX('S38'!A1:M47,1,1)</f>
        <v>S38</v>
      </c>
      <c r="B361" s="58">
        <f>INDEX('S38'!A1:M47,3,13)</f>
        <v>43000</v>
      </c>
      <c r="C361" t="str">
        <f>INDEX('S38'!A1:N47,4,14)</f>
        <v>Nuit</v>
      </c>
      <c r="D361" t="str">
        <f>INDEX('S38'!A1:N47,26,1)</f>
        <v>Kevin Leon</v>
      </c>
      <c r="E361">
        <f>INDEX('S38'!A1:N47,26,2)</f>
        <v>0</v>
      </c>
      <c r="F361">
        <f>INDEX('S38'!A1:N47,26,14)</f>
        <v>0</v>
      </c>
      <c r="G361">
        <f>INDEX('S38'!A1:N47,27,14)</f>
        <v>0</v>
      </c>
      <c r="H361">
        <f>INDEX('S38'!A1:N47,28,14)</f>
        <v>0</v>
      </c>
    </row>
    <row r="362" spans="1:8" x14ac:dyDescent="0.3">
      <c r="A362" t="str">
        <f>INDEX('S38'!A1:M47,1,1)</f>
        <v>S38</v>
      </c>
      <c r="B362" s="58">
        <f>INDEX('S38'!A1:L47,3,3)</f>
        <v>42995</v>
      </c>
      <c r="C362" t="str">
        <f>INDEX('S38'!A1:N47,4,3)</f>
        <v>Jour</v>
      </c>
      <c r="D362">
        <f>INDEX('S38'!A1:N47,29,1)</f>
        <v>0</v>
      </c>
      <c r="E362">
        <f>INDEX('S38'!A1:N47,29,2)</f>
        <v>0</v>
      </c>
      <c r="F362">
        <f>INDEX('S38'!A1:N47,29,3)</f>
        <v>0</v>
      </c>
      <c r="G362">
        <f>INDEX('S38'!A1:N47,30,3)</f>
        <v>0</v>
      </c>
      <c r="H362">
        <f>INDEX('S38'!A1:N47,31,3)</f>
        <v>0</v>
      </c>
    </row>
    <row r="363" spans="1:8" x14ac:dyDescent="0.3">
      <c r="A363" t="str">
        <f>INDEX('S38'!A1:M47,1,1)</f>
        <v>S38</v>
      </c>
      <c r="B363" s="58">
        <f>INDEX('S38'!A1:M47,3,3)</f>
        <v>42995</v>
      </c>
      <c r="C363" t="str">
        <f>INDEX('S38'!A1:N47,4,4)</f>
        <v>Nuit</v>
      </c>
      <c r="D363">
        <f>INDEX('S38'!A1:N47,29,1)</f>
        <v>0</v>
      </c>
      <c r="E363">
        <f>INDEX('S38'!A1:N47,29,2)</f>
        <v>0</v>
      </c>
      <c r="F363">
        <f>INDEX('S38'!A1:N47,29,4)</f>
        <v>0</v>
      </c>
      <c r="G363">
        <f>INDEX('S38'!A1:N47,30,4)</f>
        <v>0</v>
      </c>
      <c r="H363">
        <f>INDEX('S38'!A1:N47,31,4)</f>
        <v>0</v>
      </c>
    </row>
    <row r="364" spans="1:8" x14ac:dyDescent="0.3">
      <c r="A364" t="str">
        <f>INDEX('S38'!A1:M47,1,1)</f>
        <v>S38</v>
      </c>
      <c r="B364" s="58">
        <f>INDEX('S38'!A1:M47,3,5)</f>
        <v>42996</v>
      </c>
      <c r="C364" t="str">
        <f>INDEX('S38'!A1:N47,4,5)</f>
        <v>Jour</v>
      </c>
      <c r="D364">
        <f>INDEX('S38'!A1:N47,29,1)</f>
        <v>0</v>
      </c>
      <c r="E364">
        <f>INDEX('S38'!A1:N47,29,2)</f>
        <v>0</v>
      </c>
      <c r="F364">
        <f>INDEX('S38'!A1:N47,29,5)</f>
        <v>0</v>
      </c>
      <c r="G364">
        <f>INDEX('S38'!A1:N47,30,5)</f>
        <v>0</v>
      </c>
      <c r="H364">
        <f>INDEX('S38'!A1:N47,31,5)</f>
        <v>0</v>
      </c>
    </row>
    <row r="365" spans="1:8" x14ac:dyDescent="0.3">
      <c r="A365" t="str">
        <f>INDEX('S38'!A1:M47,1,1)</f>
        <v>S38</v>
      </c>
      <c r="B365" s="58">
        <f>INDEX('S38'!A1:M47,3,5)</f>
        <v>42996</v>
      </c>
      <c r="C365" t="str">
        <f>INDEX('S38'!A1:N47,4,6)</f>
        <v>Nuit</v>
      </c>
      <c r="D365">
        <f>INDEX('S38'!A1:N47,29,1)</f>
        <v>0</v>
      </c>
      <c r="E365">
        <f>INDEX('S38'!A1:N47,29,2)</f>
        <v>0</v>
      </c>
      <c r="F365">
        <f>INDEX('S38'!A1:N47,29,6)</f>
        <v>0</v>
      </c>
      <c r="G365">
        <f>INDEX('S38'!A1:N47,30,6)</f>
        <v>0</v>
      </c>
      <c r="H365">
        <f>INDEX('S38'!A1:N47,31,6)</f>
        <v>0</v>
      </c>
    </row>
    <row r="366" spans="1:8" x14ac:dyDescent="0.3">
      <c r="A366" t="str">
        <f>INDEX('S38'!A1:M47,1,1)</f>
        <v>S38</v>
      </c>
      <c r="B366" s="58">
        <f>INDEX('S38'!A1:M47,3,7)</f>
        <v>42997</v>
      </c>
      <c r="C366" t="str">
        <f>INDEX('S38'!A1:N47,4,7)</f>
        <v>Jour</v>
      </c>
      <c r="D366">
        <f>INDEX('S38'!A1:N47,29,1)</f>
        <v>0</v>
      </c>
      <c r="E366">
        <f>INDEX('S38'!A1:N47,29,2)</f>
        <v>0</v>
      </c>
      <c r="F366">
        <f>INDEX('S38'!A1:N47,29,7)</f>
        <v>0</v>
      </c>
      <c r="G366">
        <f>INDEX('S38'!A1:N47,30,7)</f>
        <v>0</v>
      </c>
      <c r="H366">
        <f>INDEX('S38'!A1:N47,31,7)</f>
        <v>0</v>
      </c>
    </row>
    <row r="367" spans="1:8" x14ac:dyDescent="0.3">
      <c r="A367" t="str">
        <f>INDEX('S38'!A1:M47,1,1)</f>
        <v>S38</v>
      </c>
      <c r="B367" s="58">
        <f>INDEX('S38'!A1:M47,3,7)</f>
        <v>42997</v>
      </c>
      <c r="C367" t="str">
        <f>INDEX('S38'!A1:N47,4,8)</f>
        <v>Nuit</v>
      </c>
      <c r="D367">
        <f>INDEX('S38'!A1:N47,2,1)</f>
        <v>0</v>
      </c>
      <c r="E367">
        <f>INDEX('S38'!A1:N47,29,2)</f>
        <v>0</v>
      </c>
      <c r="F367">
        <f>INDEX('S38'!A1:N47,29,8)</f>
        <v>0</v>
      </c>
      <c r="G367">
        <f>INDEX('S38'!A1:N47,30,8)</f>
        <v>0</v>
      </c>
      <c r="H367">
        <f>INDEX('S38'!A1:N47,31,8)</f>
        <v>0</v>
      </c>
    </row>
    <row r="368" spans="1:8" x14ac:dyDescent="0.3">
      <c r="A368" t="str">
        <f>INDEX('S38'!A1:M47,1,1)</f>
        <v>S38</v>
      </c>
      <c r="B368" s="58">
        <f>INDEX('S38'!A1:M47,3,9)</f>
        <v>42998</v>
      </c>
      <c r="C368" t="str">
        <f>INDEX('S38'!A1:N47,4,9)</f>
        <v>Jour</v>
      </c>
      <c r="D368">
        <f>INDEX('S38'!A1:N47,29,1)</f>
        <v>0</v>
      </c>
      <c r="E368">
        <f>INDEX('S38'!A1:N47,29,2)</f>
        <v>0</v>
      </c>
      <c r="F368">
        <f>INDEX('S38'!A1:N47,29,9)</f>
        <v>0</v>
      </c>
      <c r="G368">
        <f>INDEX('S38'!A1:N47,30,9)</f>
        <v>0</v>
      </c>
      <c r="H368">
        <f>INDEX('S38'!A1:N47,31,9)</f>
        <v>0</v>
      </c>
    </row>
    <row r="369" spans="1:8" x14ac:dyDescent="0.3">
      <c r="A369" t="str">
        <f>INDEX('S38'!A1:M47,1,1)</f>
        <v>S38</v>
      </c>
      <c r="B369" s="58">
        <f>INDEX('S38'!A1:M47,3,9)</f>
        <v>42998</v>
      </c>
      <c r="C369" t="str">
        <f>INDEX('S38'!A1:N47,4,10)</f>
        <v>Nuit</v>
      </c>
      <c r="D369">
        <f>INDEX('S38'!A1:N47,29,1)</f>
        <v>0</v>
      </c>
      <c r="E369">
        <f>INDEX('S38'!A1:N47,29,2)</f>
        <v>0</v>
      </c>
      <c r="F369">
        <f>INDEX('S38'!A1:N47,29,10)</f>
        <v>0</v>
      </c>
      <c r="G369">
        <f>INDEX('S38'!A1:N47,30,10)</f>
        <v>0</v>
      </c>
      <c r="H369">
        <f>INDEX('S38'!A1:N47,31,10)</f>
        <v>0</v>
      </c>
    </row>
    <row r="370" spans="1:8" x14ac:dyDescent="0.3">
      <c r="A370" t="str">
        <f>INDEX('S38'!A1:M47,1,1)</f>
        <v>S38</v>
      </c>
      <c r="B370" s="58">
        <f>INDEX('S38'!A1:M47,3,11)</f>
        <v>42999</v>
      </c>
      <c r="C370" t="str">
        <f>INDEX('S38'!A1:N47,4,11)</f>
        <v>Jour</v>
      </c>
      <c r="D370">
        <f>INDEX('S38'!A1:N47,29,1)</f>
        <v>0</v>
      </c>
      <c r="E370">
        <f>INDEX('S38'!A1:N47,29,2)</f>
        <v>0</v>
      </c>
      <c r="F370">
        <f>INDEX('S38'!A1:N47,29,11)</f>
        <v>0</v>
      </c>
      <c r="G370">
        <f>INDEX('S38'!A1:N47,30,11)</f>
        <v>0</v>
      </c>
      <c r="H370">
        <f>INDEX('S38'!A1:N47,31,11)</f>
        <v>0</v>
      </c>
    </row>
    <row r="371" spans="1:8" x14ac:dyDescent="0.3">
      <c r="A371" t="str">
        <f>INDEX('S38'!A1:M47,1,1)</f>
        <v>S38</v>
      </c>
      <c r="B371" s="58">
        <f>INDEX('S38'!A1:M47,3,11)</f>
        <v>42999</v>
      </c>
      <c r="C371" t="str">
        <f>INDEX('S38'!A1:N47,4,12)</f>
        <v>Nuit</v>
      </c>
      <c r="D371">
        <f>INDEX('S38'!A1:N47,29,1)</f>
        <v>0</v>
      </c>
      <c r="E371">
        <f>INDEX('S38'!A1:N47,29,2)</f>
        <v>0</v>
      </c>
      <c r="F371">
        <f>INDEX('S38'!A1:N47,29,12)</f>
        <v>0</v>
      </c>
      <c r="G371">
        <f>INDEX('S38'!A1:N47,30,12)</f>
        <v>0</v>
      </c>
      <c r="H371">
        <f>INDEX('S38'!A1:N47,31,12)</f>
        <v>0</v>
      </c>
    </row>
    <row r="372" spans="1:8" x14ac:dyDescent="0.3">
      <c r="A372" t="str">
        <f>INDEX('S38'!A1:M47,1,1)</f>
        <v>S38</v>
      </c>
      <c r="B372" s="58">
        <f>INDEX('S38'!A1:M47,3,13)</f>
        <v>43000</v>
      </c>
      <c r="C372" t="str">
        <f>INDEX('S38'!A1:N47,4,13)</f>
        <v>Jour</v>
      </c>
      <c r="D372">
        <f>INDEX('S38'!A1:N47,29,1)</f>
        <v>0</v>
      </c>
      <c r="E372">
        <f>INDEX('S38'!A1:N47,29,2)</f>
        <v>0</v>
      </c>
      <c r="F372">
        <f>INDEX('S38'!A1:N47,29,13)</f>
        <v>0</v>
      </c>
      <c r="G372">
        <f>INDEX('S38'!A1:N47,30,13)</f>
        <v>0</v>
      </c>
      <c r="H372">
        <f>INDEX('S38'!A1:N47,31,13)</f>
        <v>0</v>
      </c>
    </row>
    <row r="373" spans="1:8" x14ac:dyDescent="0.3">
      <c r="A373" t="str">
        <f>INDEX('S38'!A1:M47,1,1)</f>
        <v>S38</v>
      </c>
      <c r="B373" s="58">
        <f>INDEX('S38'!A1:M47,3,13)</f>
        <v>43000</v>
      </c>
      <c r="C373" t="str">
        <f>INDEX('S38'!A1:N47,4,14)</f>
        <v>Nuit</v>
      </c>
      <c r="D373">
        <f>INDEX('S38'!A1:N47,29,1)</f>
        <v>0</v>
      </c>
      <c r="E373">
        <f>INDEX('S38'!A1:N47,29,2)</f>
        <v>0</v>
      </c>
      <c r="F373">
        <f>INDEX('S38'!A1:N47,29,14)</f>
        <v>0</v>
      </c>
      <c r="G373">
        <f>INDEX('S38'!A1:N47,30,14)</f>
        <v>0</v>
      </c>
      <c r="H373">
        <f>INDEX('S38'!A1:N47,31,14)</f>
        <v>0</v>
      </c>
    </row>
    <row r="374" spans="1:8" x14ac:dyDescent="0.3">
      <c r="A374" t="str">
        <f>INDEX('S38'!A1:M47,1,1)</f>
        <v>S38</v>
      </c>
      <c r="B374" s="58">
        <f>INDEX('S38'!A1:L47,3,3)</f>
        <v>42995</v>
      </c>
      <c r="C374" t="str">
        <f>INDEX('S38'!A1:N47,4,3)</f>
        <v>Jour</v>
      </c>
      <c r="D374">
        <f>INDEX('S38'!A1:N47,32,1)</f>
        <v>0</v>
      </c>
      <c r="E374">
        <f>INDEX('S38'!A1:N47,32,2)</f>
        <v>0</v>
      </c>
      <c r="F374">
        <f>INDEX('S38'!A1:N47,32,3)</f>
        <v>0</v>
      </c>
      <c r="G374">
        <f>INDEX('S38'!A1:N47,33,3)</f>
        <v>0</v>
      </c>
      <c r="H374">
        <f>INDEX('S38'!A1:N47,34,3)</f>
        <v>0</v>
      </c>
    </row>
    <row r="375" spans="1:8" x14ac:dyDescent="0.3">
      <c r="A375" t="str">
        <f>INDEX('S38'!A1:M47,1,1)</f>
        <v>S38</v>
      </c>
      <c r="B375" s="58">
        <f>INDEX('S38'!A1:M47,3,3)</f>
        <v>42995</v>
      </c>
      <c r="C375" t="str">
        <f>INDEX('S38'!A1:N47,4,4)</f>
        <v>Nuit</v>
      </c>
      <c r="D375">
        <f>INDEX('S38'!A1:N47,32,1)</f>
        <v>0</v>
      </c>
      <c r="E375">
        <f>INDEX('S38'!A1:N47,32,2)</f>
        <v>0</v>
      </c>
      <c r="F375">
        <f>INDEX('S38'!A1:N47,32,4)</f>
        <v>0</v>
      </c>
      <c r="G375">
        <f>INDEX('S38'!A1:N47,33,4)</f>
        <v>0</v>
      </c>
      <c r="H375">
        <f>INDEX('S38'!A1:N47,34,4)</f>
        <v>0</v>
      </c>
    </row>
    <row r="376" spans="1:8" x14ac:dyDescent="0.3">
      <c r="A376" t="str">
        <f>INDEX('S38'!A1:M47,1,1)</f>
        <v>S38</v>
      </c>
      <c r="B376" s="58">
        <f>INDEX('S38'!A1:M47,3,5)</f>
        <v>42996</v>
      </c>
      <c r="C376" t="str">
        <f>INDEX('S38'!A1:N47,4,5)</f>
        <v>Jour</v>
      </c>
      <c r="D376">
        <f>INDEX('S38'!A1:N47,32,1)</f>
        <v>0</v>
      </c>
      <c r="E376">
        <f>INDEX('S38'!A1:N47,32,2)</f>
        <v>0</v>
      </c>
      <c r="F376">
        <f>INDEX('S38'!A1:N47,32,5)</f>
        <v>0</v>
      </c>
      <c r="G376">
        <f>INDEX('S38'!A1:N47,33,5)</f>
        <v>0</v>
      </c>
      <c r="H376">
        <f>INDEX('S38'!A1:N47,34,5)</f>
        <v>0</v>
      </c>
    </row>
    <row r="377" spans="1:8" x14ac:dyDescent="0.3">
      <c r="A377" t="str">
        <f>INDEX('S38'!A1:M47,1,1)</f>
        <v>S38</v>
      </c>
      <c r="B377" s="58">
        <f>INDEX('S38'!A1:M47,3,5)</f>
        <v>42996</v>
      </c>
      <c r="C377" t="str">
        <f>INDEX('S38'!A1:N47,4,6)</f>
        <v>Nuit</v>
      </c>
      <c r="D377">
        <f>INDEX('S38'!A1:N47,32,1)</f>
        <v>0</v>
      </c>
      <c r="E377">
        <f>INDEX('S38'!A1:N47,32,2)</f>
        <v>0</v>
      </c>
      <c r="F377">
        <f>INDEX('S38'!A1:N47,32,6)</f>
        <v>0</v>
      </c>
      <c r="G377">
        <f>INDEX('S38'!A1:N47,33,6)</f>
        <v>0</v>
      </c>
      <c r="H377">
        <f>INDEX('S38'!A1:N47,34,6)</f>
        <v>0</v>
      </c>
    </row>
    <row r="378" spans="1:8" x14ac:dyDescent="0.3">
      <c r="A378" t="str">
        <f>INDEX('S38'!A1:M47,1,1)</f>
        <v>S38</v>
      </c>
      <c r="B378" s="58">
        <f>INDEX('S38'!A1:M47,3,7)</f>
        <v>42997</v>
      </c>
      <c r="C378" t="str">
        <f>INDEX('S38'!A1:N47,4,7)</f>
        <v>Jour</v>
      </c>
      <c r="D378">
        <f>INDEX('S38'!A1:N47,32,1)</f>
        <v>0</v>
      </c>
      <c r="E378">
        <f>INDEX('S38'!A1:N47,32,2)</f>
        <v>0</v>
      </c>
      <c r="F378">
        <f>INDEX('S38'!A1:N47,32,7)</f>
        <v>0</v>
      </c>
      <c r="G378">
        <f>INDEX('S38'!A1:N47,33,7)</f>
        <v>0</v>
      </c>
      <c r="H378">
        <f>INDEX('S38'!A1:N47,34,7)</f>
        <v>0</v>
      </c>
    </row>
    <row r="379" spans="1:8" x14ac:dyDescent="0.3">
      <c r="A379" t="str">
        <f>INDEX('S38'!A1:M47,1,1)</f>
        <v>S38</v>
      </c>
      <c r="B379" s="58">
        <f>INDEX('S38'!A1:M47,3,7)</f>
        <v>42997</v>
      </c>
      <c r="C379" t="str">
        <f>INDEX('S38'!A1:N47,4,8)</f>
        <v>Nuit</v>
      </c>
      <c r="D379">
        <f>INDEX('S38'!A1:N47,32,1)</f>
        <v>0</v>
      </c>
      <c r="E379">
        <f>INDEX('S38'!A1:N47,32,2)</f>
        <v>0</v>
      </c>
      <c r="F379">
        <f>INDEX('S38'!A1:N47,32,8)</f>
        <v>0</v>
      </c>
      <c r="G379">
        <f>INDEX('S38'!A1:N47,33,8)</f>
        <v>0</v>
      </c>
      <c r="H379">
        <f>INDEX('S38'!A1:N47,34,8)</f>
        <v>0</v>
      </c>
    </row>
    <row r="380" spans="1:8" x14ac:dyDescent="0.3">
      <c r="A380" t="str">
        <f>INDEX('S38'!A1:M47,1,1)</f>
        <v>S38</v>
      </c>
      <c r="B380" s="58">
        <f>INDEX('S38'!A1:M47,3,9)</f>
        <v>42998</v>
      </c>
      <c r="C380" t="str">
        <f>INDEX('S38'!A1:N47,4,9)</f>
        <v>Jour</v>
      </c>
      <c r="D380">
        <f>INDEX('S38'!A1:N47,32,1)</f>
        <v>0</v>
      </c>
      <c r="E380">
        <f>INDEX('S38'!A1:N47,32,2)</f>
        <v>0</v>
      </c>
      <c r="F380">
        <f>INDEX('S38'!A1:N47,32,9)</f>
        <v>0</v>
      </c>
      <c r="G380">
        <f>INDEX('S38'!A1:N47,33,9)</f>
        <v>0</v>
      </c>
      <c r="H380">
        <f>INDEX('S38'!A1:N47,34,9)</f>
        <v>0</v>
      </c>
    </row>
    <row r="381" spans="1:8" x14ac:dyDescent="0.3">
      <c r="A381" t="str">
        <f>INDEX('S38'!A1:M47,1,1)</f>
        <v>S38</v>
      </c>
      <c r="B381" s="58">
        <f>INDEX('S38'!A1:M47,3,9)</f>
        <v>42998</v>
      </c>
      <c r="C381" t="str">
        <f>INDEX('S38'!A1:N47,4,10)</f>
        <v>Nuit</v>
      </c>
      <c r="D381">
        <f>INDEX('S38'!A1:N47,32,1)</f>
        <v>0</v>
      </c>
      <c r="E381">
        <f>INDEX('S38'!A1:N47,32,2)</f>
        <v>0</v>
      </c>
      <c r="F381">
        <f>INDEX('S38'!A1:N47,32,10)</f>
        <v>0</v>
      </c>
      <c r="G381">
        <f>INDEX('S38'!A1:N47,33,10)</f>
        <v>0</v>
      </c>
      <c r="H381">
        <f>INDEX('S38'!A1:N47,34,10)</f>
        <v>0</v>
      </c>
    </row>
    <row r="382" spans="1:8" x14ac:dyDescent="0.3">
      <c r="A382" t="str">
        <f>INDEX('S38'!A1:M47,1,1)</f>
        <v>S38</v>
      </c>
      <c r="B382" s="58">
        <f>INDEX('S38'!A1:M47,3,11)</f>
        <v>42999</v>
      </c>
      <c r="C382" t="str">
        <f>INDEX('S38'!A1:N47,4,11)</f>
        <v>Jour</v>
      </c>
      <c r="D382">
        <f>INDEX('S38'!A1:N47,32,1)</f>
        <v>0</v>
      </c>
      <c r="E382">
        <f>INDEX('S38'!A1:N47,32,2)</f>
        <v>0</v>
      </c>
      <c r="F382">
        <f>INDEX('S38'!A1:N47,32,11)</f>
        <v>0</v>
      </c>
      <c r="G382">
        <f>INDEX('S38'!A1:N47,33,11)</f>
        <v>0</v>
      </c>
      <c r="H382">
        <f>INDEX('S38'!A1:N47,34,11)</f>
        <v>0</v>
      </c>
    </row>
    <row r="383" spans="1:8" x14ac:dyDescent="0.3">
      <c r="A383" t="str">
        <f>INDEX('S38'!A1:M47,1,1)</f>
        <v>S38</v>
      </c>
      <c r="B383" s="58">
        <f>INDEX('S38'!A1:M47,3,11)</f>
        <v>42999</v>
      </c>
      <c r="C383" t="str">
        <f>INDEX('S38'!A1:N47,4,12)</f>
        <v>Nuit</v>
      </c>
      <c r="D383">
        <f>INDEX('S38'!A1:N47,32,1)</f>
        <v>0</v>
      </c>
      <c r="E383">
        <f>INDEX('S38'!A1:N47,32,2)</f>
        <v>0</v>
      </c>
      <c r="F383">
        <f>INDEX('S38'!A1:N47,32,12)</f>
        <v>0</v>
      </c>
      <c r="G383">
        <f>INDEX('S38'!A1:N47,33,12)</f>
        <v>0</v>
      </c>
      <c r="H383">
        <f>INDEX('S38'!A1:N47,34,12)</f>
        <v>0</v>
      </c>
    </row>
    <row r="384" spans="1:8" x14ac:dyDescent="0.3">
      <c r="A384" t="str">
        <f>INDEX('S38'!A1:M47,1,1)</f>
        <v>S38</v>
      </c>
      <c r="B384" s="58">
        <f>INDEX('S38'!A1:M47,3,13)</f>
        <v>43000</v>
      </c>
      <c r="C384" t="str">
        <f>INDEX('S38'!A1:N47,4,13)</f>
        <v>Jour</v>
      </c>
      <c r="D384">
        <f>INDEX('S38'!A1:N47,32,1)</f>
        <v>0</v>
      </c>
      <c r="E384">
        <f>INDEX('S38'!A1:N47,32,2)</f>
        <v>0</v>
      </c>
      <c r="F384">
        <f>INDEX('S38'!A1:N47,32,13)</f>
        <v>0</v>
      </c>
      <c r="G384">
        <f>INDEX('S38'!A1:N47,33,13)</f>
        <v>0</v>
      </c>
      <c r="H384">
        <f>INDEX('S38'!A1:N47,34,13)</f>
        <v>0</v>
      </c>
    </row>
    <row r="385" spans="1:8" x14ac:dyDescent="0.3">
      <c r="A385" t="str">
        <f>INDEX('S38'!A1:M47,1,1)</f>
        <v>S38</v>
      </c>
      <c r="B385" s="58">
        <f>INDEX('S38'!A1:M47,3,13)</f>
        <v>43000</v>
      </c>
      <c r="C385" t="str">
        <f>INDEX('S38'!A1:N47,4,14)</f>
        <v>Nuit</v>
      </c>
      <c r="D385">
        <f>INDEX('S38'!A1:N47,32,1)</f>
        <v>0</v>
      </c>
      <c r="E385">
        <f>INDEX('S38'!A1:N47,32,2)</f>
        <v>0</v>
      </c>
      <c r="F385">
        <f>INDEX('S38'!A1:N47,32,14)</f>
        <v>0</v>
      </c>
      <c r="G385">
        <f>INDEX('S38'!A1:N47,33,14)</f>
        <v>0</v>
      </c>
      <c r="H385">
        <f>INDEX('S38'!A1:N47,34,14)</f>
        <v>0</v>
      </c>
    </row>
    <row r="386" spans="1:8" x14ac:dyDescent="0.3">
      <c r="A386" t="str">
        <f>INDEX('S38'!A1:M47,1,1)</f>
        <v>S38</v>
      </c>
      <c r="B386" s="58">
        <f>INDEX('S38'!A1:L47,3,3)</f>
        <v>42995</v>
      </c>
      <c r="C386" t="str">
        <f>INDEX('S38'!A1:N47,4,3)</f>
        <v>Jour</v>
      </c>
      <c r="D386">
        <f>INDEX('S38'!A1:N47,35,1)</f>
        <v>0</v>
      </c>
      <c r="E386">
        <f>INDEX('S38'!A1:N47,35,2)</f>
        <v>0</v>
      </c>
      <c r="F386">
        <f>INDEX('S38'!A1:N47,35,3)</f>
        <v>0</v>
      </c>
      <c r="G386">
        <f>INDEX('S38'!A1:N47,36,3)</f>
        <v>0</v>
      </c>
      <c r="H386">
        <f>INDEX('S38'!A1:N47,37,3)</f>
        <v>0</v>
      </c>
    </row>
    <row r="387" spans="1:8" x14ac:dyDescent="0.3">
      <c r="A387" t="str">
        <f>INDEX('S38'!A1:M47,1,1)</f>
        <v>S38</v>
      </c>
      <c r="B387" s="58">
        <f>INDEX('S38'!A1:M47,3,3)</f>
        <v>42995</v>
      </c>
      <c r="C387" t="str">
        <f>INDEX('S38'!A1:N47,4,4)</f>
        <v>Nuit</v>
      </c>
      <c r="D387">
        <f>INDEX('S38'!A1:N47,35,1)</f>
        <v>0</v>
      </c>
      <c r="E387">
        <f>INDEX('S38'!A1:N47,35,2)</f>
        <v>0</v>
      </c>
      <c r="F387">
        <f>INDEX('S38'!A1:N47,35,4)</f>
        <v>0</v>
      </c>
      <c r="G387">
        <f>INDEX('S38'!A1:N47,36,4)</f>
        <v>0</v>
      </c>
      <c r="H387">
        <f>INDEX('S38'!A1:N47,37,4)</f>
        <v>0</v>
      </c>
    </row>
    <row r="388" spans="1:8" x14ac:dyDescent="0.3">
      <c r="A388" t="str">
        <f>INDEX('S38'!A1:M47,1,1)</f>
        <v>S38</v>
      </c>
      <c r="B388" s="58">
        <f>INDEX('S38'!A1:M47,3,5)</f>
        <v>42996</v>
      </c>
      <c r="C388" t="str">
        <f>INDEX('S38'!A1:N47,4,5)</f>
        <v>Jour</v>
      </c>
      <c r="D388">
        <f>INDEX('S38'!A1:N47,35,1)</f>
        <v>0</v>
      </c>
      <c r="E388">
        <f>INDEX('S38'!A1:N47,35,2)</f>
        <v>0</v>
      </c>
      <c r="F388">
        <f>INDEX('S38'!A1:N47,35,5)</f>
        <v>0</v>
      </c>
      <c r="G388">
        <f>INDEX('S38'!A1:N47,36,5)</f>
        <v>0</v>
      </c>
      <c r="H388">
        <f>INDEX('S38'!A1:N47,37,5)</f>
        <v>0</v>
      </c>
    </row>
    <row r="389" spans="1:8" x14ac:dyDescent="0.3">
      <c r="A389" t="str">
        <f>INDEX('S38'!A1:M47,1,1)</f>
        <v>S38</v>
      </c>
      <c r="B389" s="58">
        <f>INDEX('S38'!A1:M47,3,5)</f>
        <v>42996</v>
      </c>
      <c r="C389" t="str">
        <f>INDEX('S38'!A1:N47,4,6)</f>
        <v>Nuit</v>
      </c>
      <c r="D389">
        <f>INDEX('S38'!A1:N47,35,1)</f>
        <v>0</v>
      </c>
      <c r="E389">
        <f>INDEX('S38'!A1:N47,35,2)</f>
        <v>0</v>
      </c>
      <c r="F389">
        <f>INDEX('S38'!A1:N47,35,6)</f>
        <v>0</v>
      </c>
      <c r="G389">
        <f>INDEX('S38'!A1:N47,36,6)</f>
        <v>0</v>
      </c>
      <c r="H389">
        <f>INDEX('S38'!A1:N47,37,6)</f>
        <v>0</v>
      </c>
    </row>
    <row r="390" spans="1:8" x14ac:dyDescent="0.3">
      <c r="A390" t="str">
        <f>INDEX('S38'!A1:M47,1,1)</f>
        <v>S38</v>
      </c>
      <c r="B390" s="58">
        <f>INDEX('S38'!A1:M47,3,7)</f>
        <v>42997</v>
      </c>
      <c r="C390" t="str">
        <f>INDEX('S38'!A1:N47,4,7)</f>
        <v>Jour</v>
      </c>
      <c r="D390">
        <f>INDEX('S38'!A1:N47,35,1)</f>
        <v>0</v>
      </c>
      <c r="E390">
        <f>INDEX('S38'!A1:N47,35,2)</f>
        <v>0</v>
      </c>
      <c r="F390">
        <f>INDEX('S38'!A1:N47,35,7)</f>
        <v>0</v>
      </c>
      <c r="G390">
        <f>INDEX('S38'!A1:N47,36,7)</f>
        <v>0</v>
      </c>
      <c r="H390">
        <f>INDEX('S38'!A1:N47,37,7)</f>
        <v>0</v>
      </c>
    </row>
    <row r="391" spans="1:8" x14ac:dyDescent="0.3">
      <c r="A391" t="str">
        <f>INDEX('S38'!A1:M47,1,1)</f>
        <v>S38</v>
      </c>
      <c r="B391" s="58">
        <f>INDEX('S38'!A1:M47,3,7)</f>
        <v>42997</v>
      </c>
      <c r="C391" t="str">
        <f>INDEX('S38'!A1:N47,4,8)</f>
        <v>Nuit</v>
      </c>
      <c r="D391">
        <f>INDEX('S38'!A1:N47,35,1)</f>
        <v>0</v>
      </c>
      <c r="E391">
        <f>INDEX('S38'!A1:N47,35,2)</f>
        <v>0</v>
      </c>
      <c r="F391">
        <f>INDEX('S38'!A1:N47,35,8)</f>
        <v>0</v>
      </c>
      <c r="G391">
        <f>INDEX('S38'!A1:N47,36,8)</f>
        <v>0</v>
      </c>
      <c r="H391">
        <f>INDEX('S38'!A1:N47,37,8)</f>
        <v>0</v>
      </c>
    </row>
    <row r="392" spans="1:8" x14ac:dyDescent="0.3">
      <c r="A392" t="str">
        <f>INDEX('S38'!A1:M47,1,1)</f>
        <v>S38</v>
      </c>
      <c r="B392" s="58">
        <f>INDEX('S38'!A1:M47,3,9)</f>
        <v>42998</v>
      </c>
      <c r="C392" t="str">
        <f>INDEX('S38'!A1:N47,4,9)</f>
        <v>Jour</v>
      </c>
      <c r="D392">
        <f>INDEX('S38'!A1:N47,35,1)</f>
        <v>0</v>
      </c>
      <c r="E392">
        <f>INDEX('S38'!A1:N47,35,2)</f>
        <v>0</v>
      </c>
      <c r="F392">
        <f>INDEX('S38'!A1:N47,35,9)</f>
        <v>0</v>
      </c>
      <c r="G392">
        <f>INDEX('S38'!A1:N47,36,9)</f>
        <v>0</v>
      </c>
      <c r="H392">
        <f>INDEX('S38'!A1:N47,37,9)</f>
        <v>0</v>
      </c>
    </row>
    <row r="393" spans="1:8" x14ac:dyDescent="0.3">
      <c r="A393" t="str">
        <f>INDEX('S38'!A1:M47,1,1)</f>
        <v>S38</v>
      </c>
      <c r="B393" s="58">
        <f>INDEX('S38'!A1:M47,3,9)</f>
        <v>42998</v>
      </c>
      <c r="C393" t="str">
        <f>INDEX('S38'!A1:N47,4,10)</f>
        <v>Nuit</v>
      </c>
      <c r="D393">
        <f>INDEX('S38'!A1:N47,35,1)</f>
        <v>0</v>
      </c>
      <c r="E393">
        <f>INDEX('S38'!A1:N47,35,2)</f>
        <v>0</v>
      </c>
      <c r="F393">
        <f>INDEX('S38'!A1:N47,35,10)</f>
        <v>0</v>
      </c>
      <c r="G393">
        <f>INDEX('S38'!A1:N47,36,10)</f>
        <v>0</v>
      </c>
      <c r="H393">
        <f>INDEX('S38'!A1:N47,37,10)</f>
        <v>0</v>
      </c>
    </row>
    <row r="394" spans="1:8" x14ac:dyDescent="0.3">
      <c r="A394" t="str">
        <f>INDEX('S38'!A1:M47,1,1)</f>
        <v>S38</v>
      </c>
      <c r="B394" s="58">
        <f>INDEX('S38'!A1:M47,3,11)</f>
        <v>42999</v>
      </c>
      <c r="C394" t="str">
        <f>INDEX('S38'!A1:N47,4,11)</f>
        <v>Jour</v>
      </c>
      <c r="D394">
        <f>INDEX('S38'!A1:N47,35,1)</f>
        <v>0</v>
      </c>
      <c r="E394">
        <f>INDEX('S38'!A1:N47,35,2)</f>
        <v>0</v>
      </c>
      <c r="F394">
        <f>INDEX('S38'!A1:N47,35,11)</f>
        <v>0</v>
      </c>
      <c r="G394">
        <f>INDEX('S38'!A1:N47,36,11)</f>
        <v>0</v>
      </c>
      <c r="H394">
        <f>INDEX('S38'!A1:N47,37,11)</f>
        <v>0</v>
      </c>
    </row>
    <row r="395" spans="1:8" x14ac:dyDescent="0.3">
      <c r="A395" t="str">
        <f>INDEX('S38'!A1:M47,1,1)</f>
        <v>S38</v>
      </c>
      <c r="B395" s="58">
        <f>INDEX('S38'!A1:M47,3,11)</f>
        <v>42999</v>
      </c>
      <c r="C395" t="str">
        <f>INDEX('S38'!A1:N47,4,12)</f>
        <v>Nuit</v>
      </c>
      <c r="D395">
        <f>INDEX('S38'!A1:N47,35,1)</f>
        <v>0</v>
      </c>
      <c r="E395">
        <f>INDEX('S38'!A1:N47,35,2)</f>
        <v>0</v>
      </c>
      <c r="F395">
        <f>INDEX('S38'!A1:N47,35,12)</f>
        <v>0</v>
      </c>
      <c r="G395">
        <f>INDEX('S38'!A1:N47,36,12)</f>
        <v>0</v>
      </c>
      <c r="H395">
        <f>INDEX('S38'!A1:N47,37,12)</f>
        <v>0</v>
      </c>
    </row>
    <row r="396" spans="1:8" x14ac:dyDescent="0.3">
      <c r="A396" t="str">
        <f>INDEX('S38'!A1:M47,1,1)</f>
        <v>S38</v>
      </c>
      <c r="B396" s="58">
        <f>INDEX('S38'!A1:M47,3,13)</f>
        <v>43000</v>
      </c>
      <c r="C396" t="str">
        <f>INDEX('S38'!A1:N47,4,13)</f>
        <v>Jour</v>
      </c>
      <c r="D396">
        <f>INDEX('S38'!A1:N47,35,1)</f>
        <v>0</v>
      </c>
      <c r="E396">
        <f>INDEX('S38'!A1:N47,35,2)</f>
        <v>0</v>
      </c>
      <c r="F396">
        <f>INDEX('S38'!A1:N47,35,13)</f>
        <v>0</v>
      </c>
      <c r="G396">
        <f>INDEX('S38'!A1:N47,36,13)</f>
        <v>0</v>
      </c>
      <c r="H396">
        <f>INDEX('S38'!A1:N47,37,13)</f>
        <v>0</v>
      </c>
    </row>
    <row r="397" spans="1:8" x14ac:dyDescent="0.3">
      <c r="A397" t="str">
        <f>INDEX('S38'!A1:M47,1,1)</f>
        <v>S38</v>
      </c>
      <c r="B397" s="58">
        <f>INDEX('S38'!A1:M47,3,13)</f>
        <v>43000</v>
      </c>
      <c r="C397" t="str">
        <f>INDEX('S38'!A1:N47,4,14)</f>
        <v>Nuit</v>
      </c>
      <c r="D397">
        <f>INDEX('S38'!A1:N47,35,1)</f>
        <v>0</v>
      </c>
      <c r="E397">
        <f>INDEX('S38'!A1:N47,35,2)</f>
        <v>0</v>
      </c>
      <c r="F397">
        <f>INDEX('S38'!A1:N47,35,14)</f>
        <v>0</v>
      </c>
      <c r="G397">
        <f>INDEX('S38'!A1:N47,36,14)</f>
        <v>0</v>
      </c>
      <c r="H397">
        <f>INDEX('S38'!A1:N47,37,14)</f>
        <v>0</v>
      </c>
    </row>
    <row r="398" spans="1:8" x14ac:dyDescent="0.3">
      <c r="A398" t="str">
        <f>INDEX('S39'!A1:L47,1,1)</f>
        <v>S39</v>
      </c>
      <c r="B398" s="58">
        <f>INDEX('S39'!A1:L47,3,3)</f>
        <v>43002</v>
      </c>
      <c r="C398" t="str">
        <f>INDEX('S39'!A1:N47,4,3)</f>
        <v>Jour</v>
      </c>
      <c r="D398" t="str">
        <f>INDEX('S39'!A1:N47,5,1)</f>
        <v>Kevin Morillon</v>
      </c>
      <c r="E398">
        <f>INDEX('S39'!A1:N47,5,2)</f>
        <v>0</v>
      </c>
      <c r="F398">
        <f>INDEX('S39'!A1:N47,5,3)</f>
        <v>0</v>
      </c>
      <c r="G398">
        <f>INDEX('S39'!A1:N47,6,3)</f>
        <v>0</v>
      </c>
      <c r="H398">
        <f>INDEX('S39'!A1:N47,7,3)</f>
        <v>0</v>
      </c>
    </row>
    <row r="399" spans="1:8" x14ac:dyDescent="0.3">
      <c r="A399" t="str">
        <f>INDEX('S39'!A1:M47,1,1)</f>
        <v>S39</v>
      </c>
      <c r="B399" s="58">
        <f>INDEX('S39'!A1:M47,3,3)</f>
        <v>43002</v>
      </c>
      <c r="C399" t="str">
        <f>INDEX('S39'!A1:N47,4,4)</f>
        <v>Nuit</v>
      </c>
      <c r="D399" t="str">
        <f>INDEX('S39'!A1:N47,5,1)</f>
        <v>Kevin Morillon</v>
      </c>
      <c r="E399">
        <f>INDEX('S39'!A1:N47,5,2)</f>
        <v>0</v>
      </c>
      <c r="F399" t="str">
        <f>INDEX('S39'!A1:N47,5,4)</f>
        <v>07 586 04</v>
      </c>
      <c r="G399" t="str">
        <f>INDEX('S39'!A1:N47,6,4)</f>
        <v>Porte de Saint Cloud</v>
      </c>
      <c r="H399" t="str">
        <f>INDEX('S39'!A1:N47,7,4)</f>
        <v>Cameras</v>
      </c>
    </row>
    <row r="400" spans="1:8" x14ac:dyDescent="0.3">
      <c r="A400" t="str">
        <f>INDEX('S39'!A1:M47,1,1)</f>
        <v>S39</v>
      </c>
      <c r="B400" s="58">
        <f>INDEX('S39'!A1:M47,3,5)</f>
        <v>43003</v>
      </c>
      <c r="C400" t="str">
        <f>INDEX('S39'!A1:N47,4,5)</f>
        <v>Jour</v>
      </c>
      <c r="D400" t="str">
        <f>INDEX('S39'!A1:N47,5,1)</f>
        <v>Kevin Morillon</v>
      </c>
      <c r="E400">
        <f>INDEX('S39'!A1:N47,5,2)</f>
        <v>0</v>
      </c>
      <c r="F400">
        <f>INDEX('S39'!A1:N47,5,5)</f>
        <v>0</v>
      </c>
      <c r="G400">
        <f>INDEX('S39'!A1:N47,6,5)</f>
        <v>0</v>
      </c>
      <c r="H400">
        <f>INDEX('S39'!A1:N47,7,5)</f>
        <v>0</v>
      </c>
    </row>
    <row r="401" spans="1:8" x14ac:dyDescent="0.3">
      <c r="A401" t="str">
        <f>INDEX('S39'!A1:M47,1,1)</f>
        <v>S39</v>
      </c>
      <c r="B401" s="58">
        <f>INDEX('S39'!A1:M47,3,5)</f>
        <v>43003</v>
      </c>
      <c r="C401" t="str">
        <f>INDEX('S39'!A1:N47,4,6)</f>
        <v>Nuit</v>
      </c>
      <c r="D401" t="str">
        <f>INDEX('S39'!A1:N47,5,1)</f>
        <v>Kevin Morillon</v>
      </c>
      <c r="E401">
        <f>INDEX('S39'!A1:N47,5,2)</f>
        <v>0</v>
      </c>
      <c r="F401" t="str">
        <f>INDEX('S39'!A1:N47,5,6)</f>
        <v>07 586 04</v>
      </c>
      <c r="G401" t="str">
        <f>INDEX('S39'!A1:N47,6,6)</f>
        <v>Porte de Saint Cloud</v>
      </c>
      <c r="H401" t="str">
        <f>INDEX('S39'!A1:N47,7,6)</f>
        <v>Cameras</v>
      </c>
    </row>
    <row r="402" spans="1:8" x14ac:dyDescent="0.3">
      <c r="A402" t="str">
        <f>INDEX('S39'!A1:M47,1,1)</f>
        <v>S39</v>
      </c>
      <c r="B402" s="58">
        <f>INDEX('S39'!A1:M47,3,7)</f>
        <v>43004</v>
      </c>
      <c r="C402" t="str">
        <f>INDEX('S39'!A1:N47,4,7)</f>
        <v>Jour</v>
      </c>
      <c r="D402" t="str">
        <f>INDEX('S39'!A1:N47,5,1)</f>
        <v>Kevin Morillon</v>
      </c>
      <c r="E402">
        <f>INDEX('S39'!A1:N47,5,2)</f>
        <v>0</v>
      </c>
      <c r="F402">
        <f>INDEX('S39'!A1:N47,5,7)</f>
        <v>0</v>
      </c>
      <c r="G402">
        <f>INDEX('S39'!A1:N47,6,7)</f>
        <v>0</v>
      </c>
      <c r="H402">
        <f>INDEX('S39'!A1:N47,7,7)</f>
        <v>0</v>
      </c>
    </row>
    <row r="403" spans="1:8" x14ac:dyDescent="0.3">
      <c r="A403" t="str">
        <f>INDEX('S39'!A1:M47,1,1)</f>
        <v>S39</v>
      </c>
      <c r="B403" s="58">
        <f>INDEX('S39'!A1:M47,3,7)</f>
        <v>43004</v>
      </c>
      <c r="C403" t="str">
        <f>INDEX('S39'!A1:N47,4,8)</f>
        <v>Nuit</v>
      </c>
      <c r="D403" t="str">
        <f>INDEX('S39'!A1:N47,5,1)</f>
        <v>Kevin Morillon</v>
      </c>
      <c r="E403">
        <f>INDEX('S39'!A1:N47,5,2)</f>
        <v>0</v>
      </c>
      <c r="F403" t="str">
        <f>INDEX('S39'!A1:N47,5,8)</f>
        <v>07 586 04</v>
      </c>
      <c r="G403" t="str">
        <f>INDEX('S39'!A1:N47,6,8)</f>
        <v>Porte de Saint Cloud</v>
      </c>
      <c r="H403" t="str">
        <f>INDEX('S39'!A1:N47,7,8)</f>
        <v>Cameras</v>
      </c>
    </row>
    <row r="404" spans="1:8" x14ac:dyDescent="0.3">
      <c r="A404" t="str">
        <f>INDEX('S39'!A1:M47,1,1)</f>
        <v>S39</v>
      </c>
      <c r="B404" s="58">
        <f>INDEX('S39'!A1:M47,3,9)</f>
        <v>43005</v>
      </c>
      <c r="C404" t="str">
        <f>INDEX('S39'!A1:N47,4,9)</f>
        <v>Jour</v>
      </c>
      <c r="D404" t="str">
        <f>INDEX('S39'!A1:N47,5,1)</f>
        <v>Kevin Morillon</v>
      </c>
      <c r="E404">
        <f>INDEX('S39'!A1:N47,5,2)</f>
        <v>0</v>
      </c>
      <c r="F404">
        <f>INDEX('S39'!A1:N47,5,9)</f>
        <v>0</v>
      </c>
      <c r="G404">
        <f>INDEX('S39'!A1:N47,6,9)</f>
        <v>0</v>
      </c>
      <c r="H404">
        <f>INDEX('S39'!A1:N47,7,9)</f>
        <v>0</v>
      </c>
    </row>
    <row r="405" spans="1:8" x14ac:dyDescent="0.3">
      <c r="A405" t="str">
        <f>INDEX('S39'!A1:M47,1,1)</f>
        <v>S39</v>
      </c>
      <c r="B405" s="58">
        <f>INDEX('S39'!A1:M47,3,9)</f>
        <v>43005</v>
      </c>
      <c r="C405" t="str">
        <f>INDEX('S39'!A1:N47,4,10)</f>
        <v>Nuit</v>
      </c>
      <c r="D405" t="str">
        <f>INDEX('S39'!A1:N47,5,1)</f>
        <v>Kevin Morillon</v>
      </c>
      <c r="E405">
        <f>INDEX('S39'!A1:N47,5,2)</f>
        <v>0</v>
      </c>
      <c r="F405" t="str">
        <f>INDEX('S39'!A1:N47,5,10)</f>
        <v>07 586 04</v>
      </c>
      <c r="G405" t="str">
        <f>INDEX('S39'!A1:N47,6,10)</f>
        <v>Porte de Saint Cloud</v>
      </c>
      <c r="H405" t="str">
        <f>INDEX('S39'!A1:N47,7,10)</f>
        <v>Cameras</v>
      </c>
    </row>
    <row r="406" spans="1:8" x14ac:dyDescent="0.3">
      <c r="A406" t="str">
        <f>INDEX('S39'!A1:M47,1,1)</f>
        <v>S39</v>
      </c>
      <c r="B406" s="58">
        <f>INDEX('S39'!A1:M47,3,11)</f>
        <v>43006</v>
      </c>
      <c r="C406" t="str">
        <f>INDEX('S39'!A1:N47,4,11)</f>
        <v>Jour</v>
      </c>
      <c r="D406" t="str">
        <f>INDEX('S39'!A1:N47,5,1)</f>
        <v>Kevin Morillon</v>
      </c>
      <c r="E406">
        <f>INDEX('S39'!A1:N47,5,2)</f>
        <v>0</v>
      </c>
      <c r="F406">
        <f>INDEX('S39'!A1:N47,5,11)</f>
        <v>0</v>
      </c>
      <c r="G406">
        <f>INDEX('S39'!A1:N47,6,11)</f>
        <v>0</v>
      </c>
      <c r="H406">
        <f>INDEX('S39'!A1:N47,7,11)</f>
        <v>0</v>
      </c>
    </row>
    <row r="407" spans="1:8" x14ac:dyDescent="0.3">
      <c r="A407" t="str">
        <f>INDEX('S39'!A1:M47,1,1)</f>
        <v>S39</v>
      </c>
      <c r="B407" s="58">
        <f>INDEX('S39'!A1:M47,3,11)</f>
        <v>43006</v>
      </c>
      <c r="C407" t="str">
        <f>INDEX('S39'!A1:N47,4,12)</f>
        <v>Nuit</v>
      </c>
      <c r="D407" t="str">
        <f>INDEX('S39'!A1:N47,5,1)</f>
        <v>Kevin Morillon</v>
      </c>
      <c r="E407">
        <f>INDEX('S39'!A1:N47,5,2)</f>
        <v>0</v>
      </c>
      <c r="F407" t="str">
        <f>INDEX('S39'!A1:N47,5,12)</f>
        <v>07 586 04</v>
      </c>
      <c r="G407" t="str">
        <f>INDEX('S39'!A1:N47,6,12)</f>
        <v>Pont de Sevres</v>
      </c>
      <c r="H407" t="str">
        <f>INDEX('S39'!A1:N47,7,12)</f>
        <v>Cameras</v>
      </c>
    </row>
    <row r="408" spans="1:8" x14ac:dyDescent="0.3">
      <c r="A408" t="str">
        <f>INDEX('S39'!A1:M47,1,1)</f>
        <v>S39</v>
      </c>
      <c r="B408" s="58">
        <f>INDEX('S39'!A1:M47,3,13)</f>
        <v>43007</v>
      </c>
      <c r="C408" t="str">
        <f>INDEX('S39'!A1:N47,4,13)</f>
        <v>Jour</v>
      </c>
      <c r="D408" t="str">
        <f>INDEX('S39'!A1:N47,5,1)</f>
        <v>Kevin Morillon</v>
      </c>
      <c r="E408">
        <f>INDEX('S39'!A1:N47,5,2)</f>
        <v>0</v>
      </c>
      <c r="F408">
        <f>INDEX('S39'!A1:N47,5,13)</f>
        <v>0</v>
      </c>
      <c r="G408">
        <f>INDEX('S39'!A1:N47,6,13)</f>
        <v>0</v>
      </c>
      <c r="H408">
        <f>INDEX('S39'!A1:N47,7,13)</f>
        <v>0</v>
      </c>
    </row>
    <row r="409" spans="1:8" x14ac:dyDescent="0.3">
      <c r="A409" t="str">
        <f>INDEX('S39'!A1:M47,1,1)</f>
        <v>S39</v>
      </c>
      <c r="B409" s="58">
        <f>INDEX('S39'!A1:M47,3,13)</f>
        <v>43007</v>
      </c>
      <c r="C409" t="str">
        <f>INDEX('S39'!A1:N47,4,14)</f>
        <v>Nuit</v>
      </c>
      <c r="D409" t="str">
        <f>INDEX('S39'!A1:N47,5,1)</f>
        <v>Kevin Morillon</v>
      </c>
      <c r="E409">
        <f>INDEX('S39'!A1:N47,5,2)</f>
        <v>0</v>
      </c>
      <c r="F409">
        <f>INDEX('S39'!A1:N47,5,14)</f>
        <v>0</v>
      </c>
      <c r="G409">
        <f>INDEX('S39'!A1:N47,6,14)</f>
        <v>0</v>
      </c>
      <c r="H409">
        <f>INDEX('S39'!A1:N47,7,14)</f>
        <v>0</v>
      </c>
    </row>
    <row r="410" spans="1:8" x14ac:dyDescent="0.3">
      <c r="A410" t="str">
        <f>INDEX('S39'!A1:M47,1,1)</f>
        <v>S39</v>
      </c>
      <c r="B410" s="58">
        <f>INDEX('S39'!A1:L47,3,3)</f>
        <v>43002</v>
      </c>
      <c r="C410" t="str">
        <f>INDEX('S39'!A1:N47,4,3)</f>
        <v>Jour</v>
      </c>
      <c r="D410" t="str">
        <f>INDEX('S39'!A1:N47,8,1)</f>
        <v>Victor DIONISIO</v>
      </c>
      <c r="E410">
        <f>INDEX('S39'!A1:N47,8,2)</f>
        <v>0</v>
      </c>
      <c r="F410">
        <f>INDEX('S39'!A1:N47,8,3)</f>
        <v>0</v>
      </c>
      <c r="G410">
        <f>INDEX('S39'!A1:N47,9,3)</f>
        <v>0</v>
      </c>
      <c r="H410">
        <f>INDEX('S39'!A1:N47,10,3)</f>
        <v>0</v>
      </c>
    </row>
    <row r="411" spans="1:8" x14ac:dyDescent="0.3">
      <c r="A411" t="str">
        <f>INDEX('S39'!A1:M47,1,1)</f>
        <v>S39</v>
      </c>
      <c r="B411" s="58">
        <f>INDEX('S39'!A1:M47,3,3)</f>
        <v>43002</v>
      </c>
      <c r="C411" t="str">
        <f>INDEX('S39'!A1:N47,4,4)</f>
        <v>Nuit</v>
      </c>
      <c r="D411" t="str">
        <f>INDEX('S39'!A1:N47,8,1)</f>
        <v>Victor DIONISIO</v>
      </c>
      <c r="E411">
        <f>INDEX('S39'!A1:N47,8,2)</f>
        <v>0</v>
      </c>
      <c r="F411" t="str">
        <f>INDEX('S39'!A1:N47,8,4)</f>
        <v>07 586 04</v>
      </c>
      <c r="G411" t="str">
        <f>INDEX('S39'!A1:N47,9,4)</f>
        <v>Porte de Saint Cloud</v>
      </c>
      <c r="H411" t="str">
        <f>INDEX('S39'!A1:N47,10,4)</f>
        <v>IAC</v>
      </c>
    </row>
    <row r="412" spans="1:8" x14ac:dyDescent="0.3">
      <c r="A412" t="str">
        <f>INDEX('S39'!A1:M47,1,1)</f>
        <v>S39</v>
      </c>
      <c r="B412" s="58">
        <f>INDEX('S39'!A1:M47,3,5)</f>
        <v>43003</v>
      </c>
      <c r="C412" t="str">
        <f>INDEX('S39'!A1:N47,4,5)</f>
        <v>Jour</v>
      </c>
      <c r="D412" t="str">
        <f>INDEX('S39'!A1:N47,8,1)</f>
        <v>Victor DIONISIO</v>
      </c>
      <c r="E412">
        <f>INDEX('S39'!A1:N47,8,2)</f>
        <v>0</v>
      </c>
      <c r="F412">
        <f>INDEX('S39'!A1:N47,8,5)</f>
        <v>0</v>
      </c>
      <c r="G412">
        <f>INDEX('S39'!A1:N47,9,5)</f>
        <v>0</v>
      </c>
      <c r="H412">
        <f>INDEX('S39'!A1:N47,10,5)</f>
        <v>0</v>
      </c>
    </row>
    <row r="413" spans="1:8" x14ac:dyDescent="0.3">
      <c r="A413" t="str">
        <f>INDEX('S39'!A1:M47,1,1)</f>
        <v>S39</v>
      </c>
      <c r="B413" s="58">
        <f>INDEX('S39'!A1:M47,3,5)</f>
        <v>43003</v>
      </c>
      <c r="C413" t="str">
        <f>INDEX('S39'!A1:N47,4,6)</f>
        <v>Nuit</v>
      </c>
      <c r="D413" t="str">
        <f>INDEX('S39'!A1:N47,8,1)</f>
        <v>Victor DIONISIO</v>
      </c>
      <c r="E413">
        <f>INDEX('S39'!A1:N47,8,2)</f>
        <v>0</v>
      </c>
      <c r="F413" t="str">
        <f>INDEX('S39'!A1:N47,8,6)</f>
        <v>07 586 04</v>
      </c>
      <c r="G413" t="str">
        <f>INDEX('S39'!A1:N47,9,6)</f>
        <v>Porte de Saint Cloud</v>
      </c>
      <c r="H413" t="str">
        <f>INDEX('S39'!A1:N47,10,6)</f>
        <v>IAC</v>
      </c>
    </row>
    <row r="414" spans="1:8" x14ac:dyDescent="0.3">
      <c r="A414" t="str">
        <f>INDEX('S39'!A1:M47,1,1)</f>
        <v>S39</v>
      </c>
      <c r="B414" s="58">
        <f>INDEX('S39'!A1:M47,3,7)</f>
        <v>43004</v>
      </c>
      <c r="C414" t="str">
        <f>INDEX('S39'!A1:N47,4,7)</f>
        <v>Jour</v>
      </c>
      <c r="D414" t="str">
        <f>INDEX('S39'!A1:N47,8,1)</f>
        <v>Victor DIONISIO</v>
      </c>
      <c r="E414">
        <f>INDEX('S39'!A1:N47,8,2)</f>
        <v>0</v>
      </c>
      <c r="F414">
        <f>INDEX('S39'!A1:N47,8,7)</f>
        <v>0</v>
      </c>
      <c r="G414">
        <f>INDEX('S39'!A1:N47,9,7)</f>
        <v>0</v>
      </c>
      <c r="H414">
        <f>INDEX('S39'!A1:N47,10,7)</f>
        <v>0</v>
      </c>
    </row>
    <row r="415" spans="1:8" x14ac:dyDescent="0.3">
      <c r="A415" t="str">
        <f>INDEX('S39'!A1:M47,1,1)</f>
        <v>S39</v>
      </c>
      <c r="B415" s="58">
        <f>INDEX('S39'!A1:M47,3,7)</f>
        <v>43004</v>
      </c>
      <c r="C415" t="str">
        <f>INDEX('S39'!A1:N47,4,8)</f>
        <v>Nuit</v>
      </c>
      <c r="D415" t="str">
        <f>INDEX('S39'!A1:N47,8,1)</f>
        <v>Victor DIONISIO</v>
      </c>
      <c r="E415">
        <f>INDEX('S39'!A1:N47,8,2)</f>
        <v>0</v>
      </c>
      <c r="F415" t="str">
        <f>INDEX('S39'!A1:N47,8,8)</f>
        <v>07 586 04</v>
      </c>
      <c r="G415" t="str">
        <f>INDEX('S39'!A1:N47,9,8)</f>
        <v>Porte de Saint Cloud</v>
      </c>
      <c r="H415" t="str">
        <f>INDEX('S39'!A1:N47,10,8)</f>
        <v>IAC</v>
      </c>
    </row>
    <row r="416" spans="1:8" x14ac:dyDescent="0.3">
      <c r="A416" t="str">
        <f>INDEX('S39'!A1:M47,1,1)</f>
        <v>S39</v>
      </c>
      <c r="B416" s="58">
        <f>INDEX('S39'!A1:M47,3,9)</f>
        <v>43005</v>
      </c>
      <c r="C416" t="str">
        <f>INDEX('S39'!A1:N47,4,9)</f>
        <v>Jour</v>
      </c>
      <c r="D416" t="str">
        <f>INDEX('S39'!A1:N47,8,1)</f>
        <v>Victor DIONISIO</v>
      </c>
      <c r="E416">
        <f>INDEX('S39'!A1:N47,8,2)</f>
        <v>0</v>
      </c>
      <c r="F416">
        <f>INDEX('S39'!A1:N47,8,9)</f>
        <v>0</v>
      </c>
      <c r="G416">
        <f>INDEX('S39'!A1:N47,9,9)</f>
        <v>0</v>
      </c>
      <c r="H416">
        <f>INDEX('S39'!A1:N47,10,9)</f>
        <v>0</v>
      </c>
    </row>
    <row r="417" spans="1:8" x14ac:dyDescent="0.3">
      <c r="A417" t="str">
        <f>INDEX('S39'!A1:M47,1,1)</f>
        <v>S39</v>
      </c>
      <c r="B417" s="58">
        <f>INDEX('S39'!A1:M47,3,9)</f>
        <v>43005</v>
      </c>
      <c r="C417" t="str">
        <f>INDEX('S39'!A1:N47,4,10)</f>
        <v>Nuit</v>
      </c>
      <c r="D417" t="str">
        <f>INDEX('S39'!A1:N47,8,1)</f>
        <v>Victor DIONISIO</v>
      </c>
      <c r="E417">
        <f>INDEX('S39'!A1:N47,8,2)</f>
        <v>0</v>
      </c>
      <c r="F417" t="str">
        <f>INDEX('S39'!A1:N47,8,10)</f>
        <v>07 586 04</v>
      </c>
      <c r="G417" t="str">
        <f>INDEX('S39'!A1:N47,9,10)</f>
        <v>Porte de Saint Cloud</v>
      </c>
      <c r="H417" t="str">
        <f>INDEX('S39'!A1:N47,10,10)</f>
        <v>IAC</v>
      </c>
    </row>
    <row r="418" spans="1:8" x14ac:dyDescent="0.3">
      <c r="A418" t="str">
        <f>INDEX('S39'!A1:M47,1,1)</f>
        <v>S39</v>
      </c>
      <c r="B418" s="58">
        <f>INDEX('S39'!A1:M47,3,11)</f>
        <v>43006</v>
      </c>
      <c r="C418" t="str">
        <f>INDEX('S39'!A1:N47,4,11)</f>
        <v>Jour</v>
      </c>
      <c r="D418" t="str">
        <f>INDEX('S39'!A1:N47,8,1)</f>
        <v>Victor DIONISIO</v>
      </c>
      <c r="E418">
        <f>INDEX('S39'!A1:N47,8,2)</f>
        <v>0</v>
      </c>
      <c r="F418">
        <f>INDEX('S39'!A1:N47,8,11)</f>
        <v>0</v>
      </c>
      <c r="G418">
        <f>INDEX('S39'!A1:N47,9,11)</f>
        <v>0</v>
      </c>
      <c r="H418">
        <f>INDEX('S39'!A1:N47,10,11)</f>
        <v>0</v>
      </c>
    </row>
    <row r="419" spans="1:8" x14ac:dyDescent="0.3">
      <c r="A419" t="str">
        <f>INDEX('S39'!A1:M47,1,1)</f>
        <v>S39</v>
      </c>
      <c r="B419" s="58">
        <f>INDEX('S39'!A1:M47,3,11)</f>
        <v>43006</v>
      </c>
      <c r="C419" t="str">
        <f>INDEX('S39'!A1:N47,4,12)</f>
        <v>Nuit</v>
      </c>
      <c r="D419" t="str">
        <f>INDEX('S39'!A1:N47,8,1)</f>
        <v>Victor DIONISIO</v>
      </c>
      <c r="E419">
        <f>INDEX('S39'!A1:N47,8,2)</f>
        <v>0</v>
      </c>
      <c r="F419" t="str">
        <f>INDEX('S39'!A1:N47,8,12)</f>
        <v>07 586 04</v>
      </c>
      <c r="G419" t="str">
        <f>INDEX('S39'!A1:N47,9,12)</f>
        <v>Porte de Saint Cloud</v>
      </c>
      <c r="H419" t="str">
        <f>INDEX('S39'!A1:N47,10,12)</f>
        <v>IAC</v>
      </c>
    </row>
    <row r="420" spans="1:8" x14ac:dyDescent="0.3">
      <c r="A420" t="str">
        <f>INDEX('S39'!A1:M47,1,1)</f>
        <v>S39</v>
      </c>
      <c r="B420" s="58">
        <f>INDEX('S39'!A1:M47,3,13)</f>
        <v>43007</v>
      </c>
      <c r="C420" t="str">
        <f>INDEX('S39'!A1:N47,4,13)</f>
        <v>Jour</v>
      </c>
      <c r="D420" t="str">
        <f>INDEX('S39'!A1:N47,8,1)</f>
        <v>Victor DIONISIO</v>
      </c>
      <c r="E420">
        <f>INDEX('S39'!A1:N47,8,2)</f>
        <v>0</v>
      </c>
      <c r="F420">
        <f>INDEX('S39'!A1:N47,8,13)</f>
        <v>0</v>
      </c>
      <c r="G420">
        <f>INDEX('S39'!A1:N47,9,13)</f>
        <v>0</v>
      </c>
      <c r="H420">
        <f>INDEX('S39'!A1:N47,10,13)</f>
        <v>0</v>
      </c>
    </row>
    <row r="421" spans="1:8" x14ac:dyDescent="0.3">
      <c r="A421" t="str">
        <f>INDEX('S39'!A1:M47,1,1)</f>
        <v>S39</v>
      </c>
      <c r="B421" s="58">
        <f>INDEX('S39'!A1:M47,3,13)</f>
        <v>43007</v>
      </c>
      <c r="C421" t="str">
        <f>INDEX('S39'!A1:N47,4,14)</f>
        <v>Nuit</v>
      </c>
      <c r="D421" t="str">
        <f>INDEX('S39'!A1:N47,8,1)</f>
        <v>Victor DIONISIO</v>
      </c>
      <c r="E421">
        <f>INDEX('S39'!A1:N47,8,2)</f>
        <v>0</v>
      </c>
      <c r="F421">
        <f>INDEX('S39'!A1:N47,8,14)</f>
        <v>0</v>
      </c>
      <c r="G421">
        <f>INDEX('S39'!A1:N47,9,14)</f>
        <v>0</v>
      </c>
      <c r="H421">
        <f>INDEX('S39'!A1:N47,10,14)</f>
        <v>0</v>
      </c>
    </row>
    <row r="422" spans="1:8" x14ac:dyDescent="0.3">
      <c r="A422" t="str">
        <f>INDEX('S39'!A1:M47,1,1)</f>
        <v>S39</v>
      </c>
      <c r="B422" s="58">
        <f>INDEX('S39'!A1:L47,3,3)</f>
        <v>43002</v>
      </c>
      <c r="C422" t="str">
        <f>INDEX('S39'!A1:N47,4,3)</f>
        <v>Jour</v>
      </c>
      <c r="D422" t="str">
        <f>INDEX('S39'!A1:N47,11,1)</f>
        <v>Samir Abdelyacin</v>
      </c>
      <c r="E422">
        <f>INDEX('S39'!A1:N47,11,2)</f>
        <v>0</v>
      </c>
      <c r="F422">
        <f>INDEX('S39'!A1:N47,11,3)</f>
        <v>0</v>
      </c>
      <c r="G422">
        <f>INDEX('S39'!A1:N47,12,3)</f>
        <v>0</v>
      </c>
      <c r="H422">
        <f>INDEX('S39'!A1:N47,13,3)</f>
        <v>0</v>
      </c>
    </row>
    <row r="423" spans="1:8" x14ac:dyDescent="0.3">
      <c r="A423" t="str">
        <f>INDEX('S39'!A1:M47,1,1)</f>
        <v>S39</v>
      </c>
      <c r="B423" s="58">
        <f>INDEX('S39'!A1:M47,3,3)</f>
        <v>43002</v>
      </c>
      <c r="C423" t="str">
        <f>INDEX('S39'!A1:N47,4,4)</f>
        <v>Nuit</v>
      </c>
      <c r="D423" t="str">
        <f>INDEX('S39'!A1:N47,11,1)</f>
        <v>Samir Abdelyacin</v>
      </c>
      <c r="E423">
        <f>INDEX('S39'!A1:N47,11,2)</f>
        <v>0</v>
      </c>
      <c r="F423" t="str">
        <f>INDEX('S39'!A1:N47,11,4)</f>
        <v>07 586 04</v>
      </c>
      <c r="G423" t="str">
        <f>INDEX('S39'!A1:N47,12,4)</f>
        <v>Porte de Saint Cloud</v>
      </c>
      <c r="H423" t="str">
        <f>INDEX('S39'!A1:N47,13,4)</f>
        <v>IAC</v>
      </c>
    </row>
    <row r="424" spans="1:8" x14ac:dyDescent="0.3">
      <c r="A424" t="str">
        <f>INDEX('S39'!A1:M47,1,1)</f>
        <v>S39</v>
      </c>
      <c r="B424" s="58">
        <f>INDEX('S39'!A1:M47,3,5)</f>
        <v>43003</v>
      </c>
      <c r="C424" t="str">
        <f>INDEX('S39'!A1:N47,4,5)</f>
        <v>Jour</v>
      </c>
      <c r="D424" t="str">
        <f>INDEX('S39'!A1:N47,11,1)</f>
        <v>Samir Abdelyacin</v>
      </c>
      <c r="E424">
        <f>INDEX('S39'!A1:N47,11,2)</f>
        <v>0</v>
      </c>
      <c r="F424">
        <f>INDEX('S39'!A1:N47,11,5)</f>
        <v>0</v>
      </c>
      <c r="G424">
        <f>INDEX('S39'!A1:N47,12,5)</f>
        <v>0</v>
      </c>
      <c r="H424">
        <f>INDEX('S39'!A1:N47,13,5)</f>
        <v>0</v>
      </c>
    </row>
    <row r="425" spans="1:8" x14ac:dyDescent="0.3">
      <c r="A425" t="str">
        <f>INDEX('S39'!A1:M47,1,1)</f>
        <v>S39</v>
      </c>
      <c r="B425" s="58">
        <f>INDEX('S39'!A1:M47,3,5)</f>
        <v>43003</v>
      </c>
      <c r="C425" t="str">
        <f>INDEX('S39'!A1:N47,4,6)</f>
        <v>Nuit</v>
      </c>
      <c r="D425" t="str">
        <f>INDEX('S39'!A1:N47,11,1)</f>
        <v>Samir Abdelyacin</v>
      </c>
      <c r="E425">
        <f>INDEX('S39'!A1:N47,11,2)</f>
        <v>0</v>
      </c>
      <c r="F425" t="str">
        <f>INDEX('S39'!A1:N47,11,6)</f>
        <v>07 586 04</v>
      </c>
      <c r="G425" t="str">
        <f>INDEX('S39'!A1:N47,12,6)</f>
        <v>Porte de Saint Cloud</v>
      </c>
      <c r="H425" t="str">
        <f>INDEX('S39'!A1:N47,13,6)</f>
        <v>IAC</v>
      </c>
    </row>
    <row r="426" spans="1:8" x14ac:dyDescent="0.3">
      <c r="A426" t="str">
        <f>INDEX('S39'!A1:M47,1,1)</f>
        <v>S39</v>
      </c>
      <c r="B426" s="58">
        <f>INDEX('S39'!A1:M47,3,7)</f>
        <v>43004</v>
      </c>
      <c r="C426" t="str">
        <f>INDEX('S39'!A1:N47,4,7)</f>
        <v>Jour</v>
      </c>
      <c r="D426" t="str">
        <f>INDEX('S39'!A1:N47,11,1)</f>
        <v>Samir Abdelyacin</v>
      </c>
      <c r="E426">
        <f>INDEX('S39'!A1:N47,11,2)</f>
        <v>0</v>
      </c>
      <c r="F426">
        <f>INDEX('S39'!A1:N47,11,7)</f>
        <v>0</v>
      </c>
      <c r="G426">
        <f>INDEX('S39'!A1:N47,12,7)</f>
        <v>0</v>
      </c>
      <c r="H426">
        <f>INDEX('S39'!A1:N47,13,7)</f>
        <v>0</v>
      </c>
    </row>
    <row r="427" spans="1:8" x14ac:dyDescent="0.3">
      <c r="A427" t="str">
        <f>INDEX('S39'!A1:M47,1,1)</f>
        <v>S39</v>
      </c>
      <c r="B427" s="58">
        <f>INDEX('S39'!A1:M47,3,7)</f>
        <v>43004</v>
      </c>
      <c r="C427" t="str">
        <f>INDEX('S39'!A1:N47,4,8)</f>
        <v>Nuit</v>
      </c>
      <c r="D427" t="str">
        <f>INDEX('S39'!A1:N47,11,1)</f>
        <v>Samir Abdelyacin</v>
      </c>
      <c r="E427">
        <f>INDEX('S39'!A1:N47,11,2)</f>
        <v>0</v>
      </c>
      <c r="F427" t="str">
        <f>INDEX('S39'!A1:N47,11,8)</f>
        <v>07 586 04</v>
      </c>
      <c r="G427" t="str">
        <f>INDEX('S39'!A1:N47,12,8)</f>
        <v>Porte de Saint Cloud</v>
      </c>
      <c r="H427" t="str">
        <f>INDEX('S39'!A1:N47,13,8)</f>
        <v>IAC</v>
      </c>
    </row>
    <row r="428" spans="1:8" x14ac:dyDescent="0.3">
      <c r="A428" t="str">
        <f>INDEX('S39'!A1:M47,1,1)</f>
        <v>S39</v>
      </c>
      <c r="B428" s="58">
        <f>INDEX('S39'!A1:M47,3,9)</f>
        <v>43005</v>
      </c>
      <c r="C428" t="str">
        <f>INDEX('S39'!A1:N47,4,9)</f>
        <v>Jour</v>
      </c>
      <c r="D428" t="str">
        <f>INDEX('S39'!A1:N47,11,1)</f>
        <v>Samir Abdelyacin</v>
      </c>
      <c r="E428">
        <f>INDEX('S39'!A1:N47,11,2)</f>
        <v>0</v>
      </c>
      <c r="F428">
        <f>INDEX('S39'!A1:N47,11,9)</f>
        <v>0</v>
      </c>
      <c r="G428">
        <f>INDEX('S39'!A1:N47,12,9)</f>
        <v>0</v>
      </c>
      <c r="H428">
        <f>INDEX('S39'!A1:N47,13,9)</f>
        <v>0</v>
      </c>
    </row>
    <row r="429" spans="1:8" x14ac:dyDescent="0.3">
      <c r="A429" t="str">
        <f>INDEX('S39'!A1:M47,1,1)</f>
        <v>S39</v>
      </c>
      <c r="B429" s="58">
        <f>INDEX('S39'!A1:M47,3,9)</f>
        <v>43005</v>
      </c>
      <c r="C429" t="str">
        <f>INDEX('S39'!A1:N47,4,10)</f>
        <v>Nuit</v>
      </c>
      <c r="D429" t="str">
        <f>INDEX('S39'!A1:N47,11,1)</f>
        <v>Samir Abdelyacin</v>
      </c>
      <c r="E429">
        <f>INDEX('S39'!A1:N47,11,2)</f>
        <v>0</v>
      </c>
      <c r="F429" t="str">
        <f>INDEX('S39'!A1:N47,11,10)</f>
        <v>07 586 04</v>
      </c>
      <c r="G429" t="str">
        <f>INDEX('S39'!A1:N47,12,10)</f>
        <v>Porte de Saint Cloud</v>
      </c>
      <c r="H429" t="str">
        <f>INDEX('S39'!A1:N47,13,10)</f>
        <v>IAC</v>
      </c>
    </row>
    <row r="430" spans="1:8" x14ac:dyDescent="0.3">
      <c r="A430" t="str">
        <f>INDEX('S39'!A1:M47,1,1)</f>
        <v>S39</v>
      </c>
      <c r="B430" s="58">
        <f>INDEX('S39'!A1:M47,3,11)</f>
        <v>43006</v>
      </c>
      <c r="C430" t="str">
        <f>INDEX('S39'!A1:N47,4,11)</f>
        <v>Jour</v>
      </c>
      <c r="D430" t="str">
        <f>INDEX('S39'!A1:N47,11,1)</f>
        <v>Samir Abdelyacin</v>
      </c>
      <c r="E430">
        <f>INDEX('S39'!A1:N47,11,2)</f>
        <v>0</v>
      </c>
      <c r="F430">
        <f>INDEX('S39'!A1:N47,11,11)</f>
        <v>0</v>
      </c>
      <c r="G430">
        <f>INDEX('S39'!A1:N47,12,11)</f>
        <v>0</v>
      </c>
      <c r="H430">
        <f>INDEX('S39'!A1:N47,13,11)</f>
        <v>0</v>
      </c>
    </row>
    <row r="431" spans="1:8" x14ac:dyDescent="0.3">
      <c r="A431" t="str">
        <f>INDEX('S39'!A1:M47,1,1)</f>
        <v>S39</v>
      </c>
      <c r="B431" s="58">
        <f>INDEX('S39'!A1:M47,3,11)</f>
        <v>43006</v>
      </c>
      <c r="C431" t="str">
        <f>INDEX('S39'!A1:N47,4,12)</f>
        <v>Nuit</v>
      </c>
      <c r="D431" t="str">
        <f>INDEX('S39'!A1:N47,11,1)</f>
        <v>Samir Abdelyacin</v>
      </c>
      <c r="E431">
        <f>INDEX('S39'!A1:N47,11,2)</f>
        <v>0</v>
      </c>
      <c r="F431" t="str">
        <f>INDEX('S39'!A1:N47,11,12)</f>
        <v>07 586 04</v>
      </c>
      <c r="G431" t="str">
        <f>INDEX('S39'!A1:N47,12,12)</f>
        <v>Porte de Saint Cloud</v>
      </c>
      <c r="H431" t="str">
        <f>INDEX('S39'!A1:N47,13,12)</f>
        <v>IAC</v>
      </c>
    </row>
    <row r="432" spans="1:8" x14ac:dyDescent="0.3">
      <c r="A432" t="str">
        <f>INDEX('S39'!A1:M47,1,1)</f>
        <v>S39</v>
      </c>
      <c r="B432" s="58">
        <f>INDEX('S39'!A1:M47,3,13)</f>
        <v>43007</v>
      </c>
      <c r="C432" t="str">
        <f>INDEX('S39'!A1:N47,4,13)</f>
        <v>Jour</v>
      </c>
      <c r="D432" t="str">
        <f>INDEX('S39'!A1:N47,11,1)</f>
        <v>Samir Abdelyacin</v>
      </c>
      <c r="E432">
        <f>INDEX('S39'!A1:N47,11,2)</f>
        <v>0</v>
      </c>
      <c r="F432">
        <f>INDEX('S39'!A1:N47,11,13)</f>
        <v>0</v>
      </c>
      <c r="G432">
        <f>INDEX('S39'!A1:N47,12,13)</f>
        <v>0</v>
      </c>
      <c r="H432">
        <f>INDEX('S39'!A1:N47,13,13)</f>
        <v>0</v>
      </c>
    </row>
    <row r="433" spans="1:8" x14ac:dyDescent="0.3">
      <c r="A433" t="str">
        <f>INDEX('S39'!A1:M47,1,1)</f>
        <v>S39</v>
      </c>
      <c r="B433" s="58">
        <f>INDEX('S39'!A1:M47,3,13)</f>
        <v>43007</v>
      </c>
      <c r="C433" t="str">
        <f>INDEX('S39'!A1:N47,4,14)</f>
        <v>Nuit</v>
      </c>
      <c r="D433" t="str">
        <f>INDEX('S39'!A1:N47,11,1)</f>
        <v>Samir Abdelyacin</v>
      </c>
      <c r="E433">
        <f>INDEX('S39'!A1:N47,11,2)</f>
        <v>0</v>
      </c>
      <c r="F433">
        <f>INDEX('S39'!A1:N47,11,14)</f>
        <v>0</v>
      </c>
      <c r="G433">
        <f>INDEX('S39'!A1:N47,12,14)</f>
        <v>0</v>
      </c>
      <c r="H433">
        <f>INDEX('S39'!A1:N47,13,14)</f>
        <v>0</v>
      </c>
    </row>
    <row r="434" spans="1:8" x14ac:dyDescent="0.3">
      <c r="A434" t="str">
        <f>INDEX('S39'!A1:M47,1,1)</f>
        <v>S39</v>
      </c>
      <c r="B434" s="58">
        <f>INDEX('S39'!A1:L47,3,3)</f>
        <v>43002</v>
      </c>
      <c r="C434" t="str">
        <f>INDEX('S39'!A1:N47,4,3)</f>
        <v>Jour</v>
      </c>
      <c r="D434" t="str">
        <f>INDEX('S39'!A1:N47,14,1)</f>
        <v>Benjamin Lime</v>
      </c>
      <c r="E434">
        <f>INDEX('S39'!A1:N47,14,2)</f>
        <v>0</v>
      </c>
      <c r="F434">
        <f>INDEX('S39'!A1:N47,14,3)</f>
        <v>0</v>
      </c>
      <c r="G434">
        <f>INDEX('S39'!A1:N47,15,3)</f>
        <v>0</v>
      </c>
      <c r="H434">
        <f>INDEX('S39'!A1:N47,16,3)</f>
        <v>0</v>
      </c>
    </row>
    <row r="435" spans="1:8" x14ac:dyDescent="0.3">
      <c r="A435" t="str">
        <f>INDEX('S39'!A1:M47,1,1)</f>
        <v>S39</v>
      </c>
      <c r="B435" s="58">
        <f>INDEX('S39'!A1:M47,3,3)</f>
        <v>43002</v>
      </c>
      <c r="C435" t="str">
        <f>INDEX('S39'!A1:N47,4,4)</f>
        <v>Nuit</v>
      </c>
      <c r="D435" t="str">
        <f>INDEX('S39'!A1:N47,14,1)</f>
        <v>Benjamin Lime</v>
      </c>
      <c r="E435">
        <f>INDEX('S39'!A1:N47,14,2)</f>
        <v>0</v>
      </c>
      <c r="F435">
        <f>INDEX('S39'!A1:N47,14,4)</f>
        <v>0</v>
      </c>
      <c r="G435">
        <f>INDEX('S39'!A1:N47,15,4)</f>
        <v>0</v>
      </c>
      <c r="H435">
        <f>INDEX('S39'!A1:N47,16,4)</f>
        <v>0</v>
      </c>
    </row>
    <row r="436" spans="1:8" x14ac:dyDescent="0.3">
      <c r="A436" t="str">
        <f>INDEX('S39'!A1:M47,1,1)</f>
        <v>S39</v>
      </c>
      <c r="B436" s="58">
        <f>INDEX('S39'!A1:M47,3,5)</f>
        <v>43003</v>
      </c>
      <c r="C436" t="str">
        <f>INDEX('S39'!A1:N47,4,5)</f>
        <v>Jour</v>
      </c>
      <c r="D436" t="str">
        <f>INDEX('S39'!A1:N47,14,1)</f>
        <v>Benjamin Lime</v>
      </c>
      <c r="E436">
        <f>INDEX('S39'!A1:N47,14,2)</f>
        <v>0</v>
      </c>
      <c r="F436">
        <f>INDEX('S39'!A1:N47,14,5)</f>
        <v>0</v>
      </c>
      <c r="G436">
        <f>INDEX('S39'!A1:N47,15,5)</f>
        <v>0</v>
      </c>
      <c r="H436">
        <f>INDEX('S39'!A1:N47,16,5)</f>
        <v>0</v>
      </c>
    </row>
    <row r="437" spans="1:8" x14ac:dyDescent="0.3">
      <c r="A437" t="str">
        <f>INDEX('S39'!A1:M47,1,1)</f>
        <v>S39</v>
      </c>
      <c r="B437" s="58">
        <f>INDEX('S39'!A1:M47,3,5)</f>
        <v>43003</v>
      </c>
      <c r="C437" t="str">
        <f>INDEX('S39'!A1:N47,4,6)</f>
        <v>Nuit</v>
      </c>
      <c r="D437" t="str">
        <f>INDEX('S39'!A1:N47,14,1)</f>
        <v>Benjamin Lime</v>
      </c>
      <c r="E437">
        <f>INDEX('S39'!A1:N47,14,2)</f>
        <v>0</v>
      </c>
      <c r="F437" t="str">
        <f>INDEX('S39'!A1:N47,14,6)</f>
        <v>07 586 04</v>
      </c>
      <c r="G437" t="str">
        <f>INDEX('S39'!A1:N47,15,6)</f>
        <v>Porte de Saint Cloud</v>
      </c>
      <c r="H437" t="str">
        <f>INDEX('S39'!A1:N47,16,6)</f>
        <v>IAC</v>
      </c>
    </row>
    <row r="438" spans="1:8" x14ac:dyDescent="0.3">
      <c r="A438" t="str">
        <f>INDEX('S39'!A1:M47,1,1)</f>
        <v>S39</v>
      </c>
      <c r="B438" s="58">
        <f>INDEX('S39'!A1:M47,3,7)</f>
        <v>43004</v>
      </c>
      <c r="C438" t="str">
        <f>INDEX('S39'!A1:N47,4,7)</f>
        <v>Jour</v>
      </c>
      <c r="D438" t="str">
        <f>INDEX('S39'!A1:N47,14,1)</f>
        <v>Benjamin Lime</v>
      </c>
      <c r="E438">
        <f>INDEX('S39'!A1:N47,14,2)</f>
        <v>0</v>
      </c>
      <c r="F438">
        <f>INDEX('S39'!A1:N47,14,7)</f>
        <v>0</v>
      </c>
      <c r="G438">
        <f>INDEX('S39'!A1:N47,15,7)</f>
        <v>0</v>
      </c>
      <c r="H438">
        <f>INDEX('S39'!A1:N47,16,7)</f>
        <v>0</v>
      </c>
    </row>
    <row r="439" spans="1:8" x14ac:dyDescent="0.3">
      <c r="A439" t="str">
        <f>INDEX('S39'!A1:M47,1,1)</f>
        <v>S39</v>
      </c>
      <c r="B439" s="58">
        <f>INDEX('S39'!A1:M47,3,7)</f>
        <v>43004</v>
      </c>
      <c r="C439" t="str">
        <f>INDEX('S39'!A1:N47,4,8)</f>
        <v>Nuit</v>
      </c>
      <c r="D439" t="str">
        <f>INDEX('S39'!A1:N47,14,1)</f>
        <v>Benjamin Lime</v>
      </c>
      <c r="E439">
        <f>INDEX('S39'!A1:N47,14,2)</f>
        <v>0</v>
      </c>
      <c r="F439">
        <f>INDEX('S39'!A1:N47,14,8)</f>
        <v>0</v>
      </c>
      <c r="G439">
        <f>INDEX('S39'!A1:N47,15,8)</f>
        <v>0</v>
      </c>
      <c r="H439">
        <f>INDEX('S39'!A1:N47,16,8)</f>
        <v>0</v>
      </c>
    </row>
    <row r="440" spans="1:8" x14ac:dyDescent="0.3">
      <c r="A440" t="str">
        <f>INDEX('S39'!A1:M47,1,1)</f>
        <v>S39</v>
      </c>
      <c r="B440" s="58">
        <f>INDEX('S39'!A1:M47,3,9)</f>
        <v>43005</v>
      </c>
      <c r="C440" t="str">
        <f>INDEX('S39'!A1:N47,4,9)</f>
        <v>Jour</v>
      </c>
      <c r="D440" t="str">
        <f>INDEX('S39'!A1:N47,14,1)</f>
        <v>Benjamin Lime</v>
      </c>
      <c r="E440">
        <f>INDEX('S39'!A1:N47,14,2)</f>
        <v>0</v>
      </c>
      <c r="F440">
        <f>INDEX('S39'!A1:N47,14,9)</f>
        <v>0</v>
      </c>
      <c r="G440">
        <f>INDEX('S39'!A1:N47,15,9)</f>
        <v>0</v>
      </c>
      <c r="H440">
        <f>INDEX('S39'!A1:N47,16,9)</f>
        <v>0</v>
      </c>
    </row>
    <row r="441" spans="1:8" x14ac:dyDescent="0.3">
      <c r="A441" t="str">
        <f>INDEX('S39'!A1:M47,1,1)</f>
        <v>S39</v>
      </c>
      <c r="B441" s="58">
        <f>INDEX('S39'!A1:M47,3,9)</f>
        <v>43005</v>
      </c>
      <c r="C441" t="str">
        <f>INDEX('S39'!A1:N47,4,10)</f>
        <v>Nuit</v>
      </c>
      <c r="D441" t="str">
        <f>INDEX('S39'!A1:N47,14,1)</f>
        <v>Benjamin Lime</v>
      </c>
      <c r="E441">
        <f>INDEX('S39'!A1:N47,14,2)</f>
        <v>0</v>
      </c>
      <c r="F441">
        <f>INDEX('S39'!A1:N47,14,10)</f>
        <v>0</v>
      </c>
      <c r="G441">
        <f>INDEX('S39'!A1:N47,15,10)</f>
        <v>0</v>
      </c>
      <c r="H441">
        <f>INDEX('S39'!A1:N47,16,10)</f>
        <v>0</v>
      </c>
    </row>
    <row r="442" spans="1:8" x14ac:dyDescent="0.3">
      <c r="A442" t="str">
        <f>INDEX('S39'!A1:M47,1,1)</f>
        <v>S39</v>
      </c>
      <c r="B442" s="58">
        <f>INDEX('S39'!A1:M47,3,11)</f>
        <v>43006</v>
      </c>
      <c r="C442" t="str">
        <f>INDEX('S39'!A1:N47,4,11)</f>
        <v>Jour</v>
      </c>
      <c r="D442" t="str">
        <f>INDEX('S39'!A1:N47,14,1)</f>
        <v>Benjamin Lime</v>
      </c>
      <c r="E442">
        <f>INDEX('S39'!A1:N47,14,2)</f>
        <v>0</v>
      </c>
      <c r="F442">
        <f>INDEX('S39'!A1:N47,14,11)</f>
        <v>0</v>
      </c>
      <c r="G442">
        <f>INDEX('S39'!A1:N47,15,11)</f>
        <v>0</v>
      </c>
      <c r="H442">
        <f>INDEX('S39'!A1:N47,16,11)</f>
        <v>0</v>
      </c>
    </row>
    <row r="443" spans="1:8" x14ac:dyDescent="0.3">
      <c r="A443" t="str">
        <f>INDEX('S39'!A1:M47,1,1)</f>
        <v>S39</v>
      </c>
      <c r="B443" s="58">
        <f>INDEX('S39'!A1:M47,3,11)</f>
        <v>43006</v>
      </c>
      <c r="C443" t="str">
        <f>INDEX('S39'!A1:N47,4,12)</f>
        <v>Nuit</v>
      </c>
      <c r="D443" t="str">
        <f>INDEX('S39'!A1:N47,14,1)</f>
        <v>Benjamin Lime</v>
      </c>
      <c r="E443">
        <f>INDEX('S39'!A1:N47,14,2)</f>
        <v>0</v>
      </c>
      <c r="F443">
        <f>INDEX('S39'!A1:N47,14,12)</f>
        <v>0</v>
      </c>
      <c r="G443">
        <f>INDEX('S39'!A1:N47,15,12)</f>
        <v>0</v>
      </c>
      <c r="H443">
        <f>INDEX('S39'!A1:N47,16,12)</f>
        <v>0</v>
      </c>
    </row>
    <row r="444" spans="1:8" x14ac:dyDescent="0.3">
      <c r="A444" t="str">
        <f>INDEX('S39'!A1:M47,1,1)</f>
        <v>S39</v>
      </c>
      <c r="B444" s="58">
        <f>INDEX('S39'!A1:M47,3,13)</f>
        <v>43007</v>
      </c>
      <c r="C444" t="str">
        <f>INDEX('S39'!A1:N47,4,13)</f>
        <v>Jour</v>
      </c>
      <c r="D444" t="str">
        <f>INDEX('S39'!A1:N47,14,1)</f>
        <v>Benjamin Lime</v>
      </c>
      <c r="E444">
        <f>INDEX('S39'!A1:N47,14,2)</f>
        <v>0</v>
      </c>
      <c r="F444">
        <f>INDEX('S39'!A1:N47,14,13)</f>
        <v>0</v>
      </c>
      <c r="G444">
        <f>INDEX('S39'!A1:N47,15,13)</f>
        <v>0</v>
      </c>
      <c r="H444">
        <f>INDEX('S39'!A1:N47,16,13)</f>
        <v>0</v>
      </c>
    </row>
    <row r="445" spans="1:8" x14ac:dyDescent="0.3">
      <c r="A445" t="str">
        <f>INDEX('S39'!A1:M47,1,1)</f>
        <v>S39</v>
      </c>
      <c r="B445" s="58">
        <f>INDEX('S39'!A1:M47,3,13)</f>
        <v>43007</v>
      </c>
      <c r="C445" t="str">
        <f>INDEX('S39'!A1:N47,4,14)</f>
        <v>Nuit</v>
      </c>
      <c r="D445" t="str">
        <f>INDEX('S39'!A1:N47,14,1)</f>
        <v>Benjamin Lime</v>
      </c>
      <c r="E445">
        <f>INDEX('S39'!A1:N47,14,2)</f>
        <v>0</v>
      </c>
      <c r="F445">
        <f>INDEX('S39'!A1:N47,14,14)</f>
        <v>0</v>
      </c>
      <c r="G445">
        <f>INDEX('S39'!A1:N47,15,14)</f>
        <v>0</v>
      </c>
      <c r="H445">
        <f>INDEX('S39'!A1:N47,16,14)</f>
        <v>0</v>
      </c>
    </row>
    <row r="446" spans="1:8" x14ac:dyDescent="0.3">
      <c r="A446" t="str">
        <f>INDEX('S39'!A1:M47,1,1)</f>
        <v>S39</v>
      </c>
      <c r="B446" s="58">
        <f>INDEX('S39'!A1:L47,3,3)</f>
        <v>43002</v>
      </c>
      <c r="C446" t="str">
        <f>INDEX('S39'!A1:N47,4,3)</f>
        <v>Jour</v>
      </c>
      <c r="D446" t="str">
        <f>INDEX('S39'!A1:N47,17,1)</f>
        <v>Reynold Mutombo</v>
      </c>
      <c r="E446">
        <f>INDEX('S39'!A1:N47,17,2)</f>
        <v>0</v>
      </c>
      <c r="F446">
        <f>INDEX('S39'!A1:N47,17,3)</f>
        <v>0</v>
      </c>
      <c r="G446">
        <f>INDEX('S39'!A1:N47,18,3)</f>
        <v>0</v>
      </c>
      <c r="H446">
        <f>INDEX('S39'!A1:N47,19,3)</f>
        <v>0</v>
      </c>
    </row>
    <row r="447" spans="1:8" x14ac:dyDescent="0.3">
      <c r="A447" t="str">
        <f>INDEX('S39'!A1:M47,1,1)</f>
        <v>S39</v>
      </c>
      <c r="B447" s="58">
        <f>INDEX('S39'!A1:M47,3,3)</f>
        <v>43002</v>
      </c>
      <c r="C447" t="str">
        <f>INDEX('S39'!A1:N47,4,4)</f>
        <v>Nuit</v>
      </c>
      <c r="D447" t="str">
        <f>INDEX('S39'!A1:N47,17,1)</f>
        <v>Reynold Mutombo</v>
      </c>
      <c r="E447">
        <f>INDEX('S39'!A1:N47,17,2)</f>
        <v>0</v>
      </c>
      <c r="F447" t="str">
        <f>INDEX('S39'!A1:N47,17,4)</f>
        <v>07 586 04</v>
      </c>
      <c r="G447" t="str">
        <f>INDEX('S39'!A1:N47,18,4)</f>
        <v>Porte de Saint Cloud</v>
      </c>
      <c r="H447" t="str">
        <f>INDEX('S39'!A1:N47,19,4)</f>
        <v>IAC</v>
      </c>
    </row>
    <row r="448" spans="1:8" x14ac:dyDescent="0.3">
      <c r="A448" t="str">
        <f>INDEX('S39'!A1:M47,1,1)</f>
        <v>S39</v>
      </c>
      <c r="B448" s="58">
        <f>INDEX('S39'!A1:M47,3,5)</f>
        <v>43003</v>
      </c>
      <c r="C448" t="str">
        <f>INDEX('S39'!A1:N47,4,5)</f>
        <v>Jour</v>
      </c>
      <c r="D448" t="str">
        <f>INDEX('S39'!A1:N47,17,1)</f>
        <v>Reynold Mutombo</v>
      </c>
      <c r="E448">
        <f>INDEX('S39'!A1:N47,17,2)</f>
        <v>0</v>
      </c>
      <c r="F448">
        <f>INDEX('S39'!A1:N47,17,5)</f>
        <v>0</v>
      </c>
      <c r="G448">
        <f>INDEX('S39'!A1:N47,18,5)</f>
        <v>0</v>
      </c>
      <c r="H448">
        <f>INDEX('S39'!A1:N47,19,5)</f>
        <v>0</v>
      </c>
    </row>
    <row r="449" spans="1:8" x14ac:dyDescent="0.3">
      <c r="A449" t="str">
        <f>INDEX('S39'!A1:M47,1,1)</f>
        <v>S39</v>
      </c>
      <c r="B449" s="58">
        <f>INDEX('S39'!A1:M47,3,5)</f>
        <v>43003</v>
      </c>
      <c r="C449" t="str">
        <f>INDEX('S39'!A1:N47,4,6)</f>
        <v>Nuit</v>
      </c>
      <c r="D449" t="str">
        <f>INDEX('S39'!A1:N47,17,1)</f>
        <v>Reynold Mutombo</v>
      </c>
      <c r="E449">
        <f>INDEX('S39'!A1:N47,17,2)</f>
        <v>0</v>
      </c>
      <c r="F449" t="str">
        <f>INDEX('S39'!A1:N47,17,6)</f>
        <v>07 586 04</v>
      </c>
      <c r="G449" t="str">
        <f>INDEX('S39'!A1:N47,18,6)</f>
        <v>Porte de Saint Cloud</v>
      </c>
      <c r="H449" t="str">
        <f>INDEX('S39'!A1:N47,19,6)</f>
        <v>IAC</v>
      </c>
    </row>
    <row r="450" spans="1:8" x14ac:dyDescent="0.3">
      <c r="A450" t="str">
        <f>INDEX('S39'!A1:M47,1,1)</f>
        <v>S39</v>
      </c>
      <c r="B450" s="58">
        <f>INDEX('S39'!A1:M47,3,7)</f>
        <v>43004</v>
      </c>
      <c r="C450" t="str">
        <f>INDEX('S39'!A1:N47,4,7)</f>
        <v>Jour</v>
      </c>
      <c r="D450" t="str">
        <f>INDEX('S39'!A1:N47,17,1)</f>
        <v>Reynold Mutombo</v>
      </c>
      <c r="E450">
        <f>INDEX('S39'!A1:N47,17,2)</f>
        <v>0</v>
      </c>
      <c r="F450">
        <f>INDEX('S39'!A1:N47,17,7)</f>
        <v>0</v>
      </c>
      <c r="G450">
        <f>INDEX('S39'!A1:N47,18,7)</f>
        <v>0</v>
      </c>
      <c r="H450">
        <f>INDEX('S39'!A1:N47,19,7)</f>
        <v>0</v>
      </c>
    </row>
    <row r="451" spans="1:8" x14ac:dyDescent="0.3">
      <c r="A451" t="str">
        <f>INDEX('S39'!A1:M47,1,1)</f>
        <v>S39</v>
      </c>
      <c r="B451" s="58">
        <f>INDEX('S39'!A1:M47,3,7)</f>
        <v>43004</v>
      </c>
      <c r="C451" t="str">
        <f>INDEX('S39'!A1:N47,4,8)</f>
        <v>Nuit</v>
      </c>
      <c r="D451" t="str">
        <f>INDEX('S39'!A1:N47,17,1)</f>
        <v>Reynold Mutombo</v>
      </c>
      <c r="E451">
        <f>INDEX('S39'!A1:N47,17,2)</f>
        <v>0</v>
      </c>
      <c r="F451" t="str">
        <f>INDEX('S39'!A1:N47,17,8)</f>
        <v>07 586 04</v>
      </c>
      <c r="G451" t="str">
        <f>INDEX('S39'!A1:N47,18,8)</f>
        <v>Porte de Saint Cloud</v>
      </c>
      <c r="H451" t="str">
        <f>INDEX('S39'!A1:N47,19,8)</f>
        <v>IAC</v>
      </c>
    </row>
    <row r="452" spans="1:8" x14ac:dyDescent="0.3">
      <c r="A452" t="str">
        <f>INDEX('S39'!A1:M47,1,1)</f>
        <v>S39</v>
      </c>
      <c r="B452" s="58">
        <f>INDEX('S39'!A1:M47,3,9)</f>
        <v>43005</v>
      </c>
      <c r="C452" t="str">
        <f>INDEX('S39'!A1:N47,4,9)</f>
        <v>Jour</v>
      </c>
      <c r="D452" t="str">
        <f>INDEX('S39'!A1:N47,17,1)</f>
        <v>Reynold Mutombo</v>
      </c>
      <c r="E452">
        <f>INDEX('S39'!A1:N47,17,2)</f>
        <v>0</v>
      </c>
      <c r="F452">
        <f>INDEX('S39'!A1:N47,17,9)</f>
        <v>0</v>
      </c>
      <c r="G452">
        <f>INDEX('S39'!A1:N47,18,9)</f>
        <v>0</v>
      </c>
      <c r="H452">
        <f>INDEX('S39'!A1:N47,19,9)</f>
        <v>0</v>
      </c>
    </row>
    <row r="453" spans="1:8" x14ac:dyDescent="0.3">
      <c r="A453" t="str">
        <f>INDEX('S39'!A1:M47,1,1)</f>
        <v>S39</v>
      </c>
      <c r="B453" s="58">
        <f>INDEX('S39'!A1:M47,3,9)</f>
        <v>43005</v>
      </c>
      <c r="C453" t="str">
        <f>INDEX('S39'!A1:N47,4,10)</f>
        <v>Nuit</v>
      </c>
      <c r="D453" t="str">
        <f>INDEX('S39'!A1:N47,17,1)</f>
        <v>Reynold Mutombo</v>
      </c>
      <c r="E453">
        <f>INDEX('S39'!A1:N47,17,2)</f>
        <v>0</v>
      </c>
      <c r="F453" t="str">
        <f>INDEX('S39'!A1:N47,17,10)</f>
        <v>07 586 04</v>
      </c>
      <c r="G453" t="str">
        <f>INDEX('S39'!A1:N47,18,10)</f>
        <v>Porte de Saint Cloud</v>
      </c>
      <c r="H453" t="str">
        <f>INDEX('S39'!A1:N47,19,10)</f>
        <v>IAC</v>
      </c>
    </row>
    <row r="454" spans="1:8" x14ac:dyDescent="0.3">
      <c r="A454" t="str">
        <f>INDEX('S39'!A1:M47,1,1)</f>
        <v>S39</v>
      </c>
      <c r="B454" s="58">
        <f>INDEX('S39'!A1:M47,3,11)</f>
        <v>43006</v>
      </c>
      <c r="C454" t="str">
        <f>INDEX('S39'!A1:N47,4,11)</f>
        <v>Jour</v>
      </c>
      <c r="D454" t="str">
        <f>INDEX('S39'!A1:N47,17,1)</f>
        <v>Reynold Mutombo</v>
      </c>
      <c r="E454">
        <f>INDEX('S39'!A1:N47,17,2)</f>
        <v>0</v>
      </c>
      <c r="F454">
        <f>INDEX('S39'!A1:N47,17,11)</f>
        <v>0</v>
      </c>
      <c r="G454">
        <f>INDEX('S39'!A1:N47,18,11)</f>
        <v>0</v>
      </c>
      <c r="H454">
        <f>INDEX('S39'!A1:N47,19,11)</f>
        <v>0</v>
      </c>
    </row>
    <row r="455" spans="1:8" x14ac:dyDescent="0.3">
      <c r="A455" t="str">
        <f>INDEX('S39'!A1:M47,1,1)</f>
        <v>S39</v>
      </c>
      <c r="B455" s="58">
        <f>INDEX('S39'!A1:M47,3,11)</f>
        <v>43006</v>
      </c>
      <c r="C455" t="str">
        <f>INDEX('S39'!A1:N47,4,12)</f>
        <v>Nuit</v>
      </c>
      <c r="D455" t="str">
        <f>INDEX('S39'!A1:N47,17,1)</f>
        <v>Reynold Mutombo</v>
      </c>
      <c r="E455">
        <f>INDEX('S39'!A1:N47,17,2)</f>
        <v>0</v>
      </c>
      <c r="F455" t="str">
        <f>INDEX('S39'!A1:N47,17,12)</f>
        <v>07 586 04</v>
      </c>
      <c r="G455" t="str">
        <f>INDEX('S39'!A1:N47,18,12)</f>
        <v>Porte de Saint Cloud</v>
      </c>
      <c r="H455" t="str">
        <f>INDEX('S39'!A1:N47,19,12)</f>
        <v>IAC</v>
      </c>
    </row>
    <row r="456" spans="1:8" x14ac:dyDescent="0.3">
      <c r="A456" t="str">
        <f>INDEX('S39'!A1:M47,1,1)</f>
        <v>S39</v>
      </c>
      <c r="B456" s="58">
        <f>INDEX('S39'!A1:M47,3,13)</f>
        <v>43007</v>
      </c>
      <c r="C456" t="str">
        <f>INDEX('S39'!A1:N47,4,13)</f>
        <v>Jour</v>
      </c>
      <c r="D456" t="str">
        <f>INDEX('S39'!A1:N47,17,1)</f>
        <v>Reynold Mutombo</v>
      </c>
      <c r="E456">
        <f>INDEX('S39'!A1:N47,17,2)</f>
        <v>0</v>
      </c>
      <c r="F456">
        <f>INDEX('S39'!A1:N47,17,13)</f>
        <v>0</v>
      </c>
      <c r="G456">
        <f>INDEX('S39'!A1:N47,18,13)</f>
        <v>0</v>
      </c>
      <c r="H456">
        <f>INDEX('S39'!A1:N47,19,13)</f>
        <v>0</v>
      </c>
    </row>
    <row r="457" spans="1:8" x14ac:dyDescent="0.3">
      <c r="A457" t="str">
        <f>INDEX('S39'!A1:M47,1,1)</f>
        <v>S39</v>
      </c>
      <c r="B457" s="58">
        <f>INDEX('S39'!A1:M47,3,13)</f>
        <v>43007</v>
      </c>
      <c r="C457" t="str">
        <f>INDEX('S39'!A1:N47,4,14)</f>
        <v>Nuit</v>
      </c>
      <c r="D457" t="str">
        <f>INDEX('S39'!A1:N47,17,1)</f>
        <v>Reynold Mutombo</v>
      </c>
      <c r="E457">
        <f>INDEX('S39'!A1:N47,17,2)</f>
        <v>0</v>
      </c>
      <c r="F457">
        <f>INDEX('S39'!A1:N47,17,14)</f>
        <v>0</v>
      </c>
      <c r="G457">
        <f>INDEX('S39'!A1:N47,18,14)</f>
        <v>0</v>
      </c>
      <c r="H457">
        <f>INDEX('S39'!A1:N47,19,14)</f>
        <v>0</v>
      </c>
    </row>
    <row r="458" spans="1:8" x14ac:dyDescent="0.3">
      <c r="A458" t="str">
        <f>INDEX('S39'!A1:M47,1,1)</f>
        <v>S39</v>
      </c>
      <c r="B458" s="58">
        <f>INDEX('S39'!A1:L47,3,3)</f>
        <v>43002</v>
      </c>
      <c r="C458" t="str">
        <f>INDEX('S39'!A1:N47,4,3)</f>
        <v>Jour</v>
      </c>
      <c r="D458" t="str">
        <f>INDEX('S39'!A1:N47,20,1)</f>
        <v>Guillaume Mayimakanda</v>
      </c>
      <c r="E458">
        <f>INDEX('S39'!A1:N47,20,2)</f>
        <v>0</v>
      </c>
      <c r="F458">
        <f>INDEX('S39'!A1:N47,20,3)</f>
        <v>0</v>
      </c>
      <c r="G458">
        <f>INDEX('S39'!A1:N47,21,3)</f>
        <v>0</v>
      </c>
      <c r="H458">
        <f>INDEX('S39'!A1:N47,22,3)</f>
        <v>0</v>
      </c>
    </row>
    <row r="459" spans="1:8" x14ac:dyDescent="0.3">
      <c r="A459" t="str">
        <f>INDEX('S39'!A1:M47,1,1)</f>
        <v>S39</v>
      </c>
      <c r="B459" s="58">
        <f>INDEX('S39'!A1:M47,3,3)</f>
        <v>43002</v>
      </c>
      <c r="C459" t="str">
        <f>INDEX('S39'!A1:N47,4,4)</f>
        <v>Nuit</v>
      </c>
      <c r="D459" t="str">
        <f>INDEX('S39'!A1:N47,20,1)</f>
        <v>Guillaume Mayimakanda</v>
      </c>
      <c r="E459">
        <f>INDEX('S39'!A1:N47,20,2)</f>
        <v>0</v>
      </c>
      <c r="F459">
        <f>INDEX('S39'!A1:N47,20,4)</f>
        <v>0</v>
      </c>
      <c r="G459" t="str">
        <f>INDEX('S39'!A1:N47,21,4)</f>
        <v>Chatelet</v>
      </c>
      <c r="H459">
        <f>INDEX('S39'!A1:N47,22,4)</f>
        <v>0</v>
      </c>
    </row>
    <row r="460" spans="1:8" x14ac:dyDescent="0.3">
      <c r="A460" t="str">
        <f>INDEX('S39'!A1:M47,1,1)</f>
        <v>S39</v>
      </c>
      <c r="B460" s="58">
        <f>INDEX('S39'!A1:M47,3,5)</f>
        <v>43003</v>
      </c>
      <c r="C460" t="str">
        <f>INDEX('S39'!A1:N47,4,5)</f>
        <v>Jour</v>
      </c>
      <c r="D460" t="str">
        <f>INDEX('S39'!A1:N47,20,1)</f>
        <v>Guillaume Mayimakanda</v>
      </c>
      <c r="E460">
        <f>INDEX('S39'!A1:N47,20,2)</f>
        <v>0</v>
      </c>
      <c r="F460">
        <f>INDEX('S39'!A1:N47,20,5)</f>
        <v>0</v>
      </c>
      <c r="G460">
        <f>INDEX('S39'!A1:N47,21,5)</f>
        <v>0</v>
      </c>
      <c r="H460">
        <f>INDEX('S39'!A1:N47,22,5)</f>
        <v>0</v>
      </c>
    </row>
    <row r="461" spans="1:8" x14ac:dyDescent="0.3">
      <c r="A461" t="str">
        <f>INDEX('S39'!A1:M47,1,1)</f>
        <v>S39</v>
      </c>
      <c r="B461" s="58">
        <f>INDEX('S39'!A1:M47,3,5)</f>
        <v>43003</v>
      </c>
      <c r="C461" t="str">
        <f>INDEX('S39'!A1:N47,4,6)</f>
        <v>Nuit</v>
      </c>
      <c r="D461" t="str">
        <f>INDEX('S39'!A1:N47,20,1)</f>
        <v>Guillaume Mayimakanda</v>
      </c>
      <c r="E461">
        <f>INDEX('S39'!A1:N47,20,2)</f>
        <v>0</v>
      </c>
      <c r="F461">
        <f>INDEX('S39'!A1:N47,20,6)</f>
        <v>0</v>
      </c>
      <c r="G461" t="str">
        <f>INDEX('S39'!A1:N47,21,6)</f>
        <v>Chatelet</v>
      </c>
      <c r="H461">
        <f>INDEX('S39'!A1:N47,22,6)</f>
        <v>0</v>
      </c>
    </row>
    <row r="462" spans="1:8" x14ac:dyDescent="0.3">
      <c r="A462" t="str">
        <f>INDEX('S39'!A1:M47,1,1)</f>
        <v>S39</v>
      </c>
      <c r="B462" s="58">
        <f>INDEX('S39'!A1:M47,3,7)</f>
        <v>43004</v>
      </c>
      <c r="C462" t="str">
        <f>INDEX('S39'!A1:N47,4,7)</f>
        <v>Jour</v>
      </c>
      <c r="D462" t="str">
        <f>INDEX('S39'!A1:N47,20,1)</f>
        <v>Guillaume Mayimakanda</v>
      </c>
      <c r="E462">
        <f>INDEX('S39'!A1:N47,20,2)</f>
        <v>0</v>
      </c>
      <c r="F462">
        <f>INDEX('S39'!A1:N47,20,7)</f>
        <v>0</v>
      </c>
      <c r="G462">
        <f>INDEX('S39'!A1:N47,21,7)</f>
        <v>0</v>
      </c>
      <c r="H462">
        <f>INDEX('S39'!A1:N47,22,7)</f>
        <v>0</v>
      </c>
    </row>
    <row r="463" spans="1:8" x14ac:dyDescent="0.3">
      <c r="A463" t="str">
        <f>INDEX('S39'!A1:M47,1,1)</f>
        <v>S39</v>
      </c>
      <c r="B463" s="58">
        <f>INDEX('S39'!A1:M47,3,7)</f>
        <v>43004</v>
      </c>
      <c r="C463" t="str">
        <f>INDEX('S39'!A1:N47,4,8)</f>
        <v>Nuit</v>
      </c>
      <c r="D463" t="str">
        <f>INDEX('S39'!A1:N47,20,1)</f>
        <v>Guillaume Mayimakanda</v>
      </c>
      <c r="E463">
        <f>INDEX('S39'!A1:N47,20,2)</f>
        <v>0</v>
      </c>
      <c r="F463">
        <f>INDEX('S39'!A1:N47,20,8)</f>
        <v>0</v>
      </c>
      <c r="G463" t="str">
        <f>INDEX('S39'!A1:N47,21,8)</f>
        <v>Chatelet</v>
      </c>
      <c r="H463">
        <f>INDEX('S39'!A1:N47,22,8)</f>
        <v>0</v>
      </c>
    </row>
    <row r="464" spans="1:8" x14ac:dyDescent="0.3">
      <c r="A464" t="str">
        <f>INDEX('S39'!A1:M47,1,1)</f>
        <v>S39</v>
      </c>
      <c r="B464" s="58">
        <f>INDEX('S39'!A1:M47,3,9)</f>
        <v>43005</v>
      </c>
      <c r="C464" t="str">
        <f>INDEX('S39'!A1:N47,4,9)</f>
        <v>Jour</v>
      </c>
      <c r="D464" t="str">
        <f>INDEX('S39'!A1:N47,20,1)</f>
        <v>Guillaume Mayimakanda</v>
      </c>
      <c r="E464">
        <f>INDEX('S39'!A1:N47,20,2)</f>
        <v>0</v>
      </c>
      <c r="F464">
        <f>INDEX('S39'!A1:N47,20,9)</f>
        <v>0</v>
      </c>
      <c r="G464">
        <f>INDEX('S39'!A1:N47,21,9)</f>
        <v>0</v>
      </c>
      <c r="H464">
        <f>INDEX('S39'!A1:N47,22,9)</f>
        <v>0</v>
      </c>
    </row>
    <row r="465" spans="1:8" x14ac:dyDescent="0.3">
      <c r="A465" t="str">
        <f>INDEX('S39'!A1:M47,1,1)</f>
        <v>S39</v>
      </c>
      <c r="B465" s="58">
        <f>INDEX('S39'!A1:M47,3,9)</f>
        <v>43005</v>
      </c>
      <c r="C465" t="str">
        <f>INDEX('S39'!A1:N47,4,10)</f>
        <v>Nuit</v>
      </c>
      <c r="D465" t="str">
        <f>INDEX('S39'!A1:N47,20,1)</f>
        <v>Guillaume Mayimakanda</v>
      </c>
      <c r="E465">
        <f>INDEX('S39'!A1:N47,20,2)</f>
        <v>0</v>
      </c>
      <c r="F465">
        <f>INDEX('S39'!A1:N47,20,10)</f>
        <v>0</v>
      </c>
      <c r="G465" t="str">
        <f>INDEX('S39'!A1:N47,21,10)</f>
        <v>Chatelet</v>
      </c>
      <c r="H465">
        <f>INDEX('S39'!A1:N47,22,10)</f>
        <v>0</v>
      </c>
    </row>
    <row r="466" spans="1:8" x14ac:dyDescent="0.3">
      <c r="A466" t="str">
        <f>INDEX('S39'!A1:M47,1,1)</f>
        <v>S39</v>
      </c>
      <c r="B466" s="58">
        <f>INDEX('S39'!A1:M47,3,11)</f>
        <v>43006</v>
      </c>
      <c r="C466" t="str">
        <f>INDEX('S39'!A1:N47,4,11)</f>
        <v>Jour</v>
      </c>
      <c r="D466" t="str">
        <f>INDEX('S39'!A1:N47,20,1)</f>
        <v>Guillaume Mayimakanda</v>
      </c>
      <c r="E466">
        <f>INDEX('S39'!A1:N47,20,2)</f>
        <v>0</v>
      </c>
      <c r="F466">
        <f>INDEX('S39'!A1:N47,20,11)</f>
        <v>0</v>
      </c>
      <c r="G466">
        <f>INDEX('S39'!A1:N47,21,11)</f>
        <v>0</v>
      </c>
      <c r="H466">
        <f>INDEX('S39'!A1:N47,22,11)</f>
        <v>0</v>
      </c>
    </row>
    <row r="467" spans="1:8" x14ac:dyDescent="0.3">
      <c r="A467" t="str">
        <f>INDEX('S39'!A1:M47,1,1)</f>
        <v>S39</v>
      </c>
      <c r="B467" s="58">
        <f>INDEX('S39'!A1:M47,3,11)</f>
        <v>43006</v>
      </c>
      <c r="C467" t="str">
        <f>INDEX('S39'!A1:N47,4,12)</f>
        <v>Nuit</v>
      </c>
      <c r="D467" t="str">
        <f>INDEX('S39'!A1:N47,20,1)</f>
        <v>Guillaume Mayimakanda</v>
      </c>
      <c r="E467">
        <f>INDEX('S39'!A1:N47,20,2)</f>
        <v>0</v>
      </c>
      <c r="F467">
        <f>INDEX('S39'!A1:N47,20,12)</f>
        <v>0</v>
      </c>
      <c r="G467" t="str">
        <f>INDEX('S39'!A1:N47,21,12)</f>
        <v>Chatelet</v>
      </c>
      <c r="H467">
        <f>INDEX('S39'!A1:N47,22,12)</f>
        <v>0</v>
      </c>
    </row>
    <row r="468" spans="1:8" x14ac:dyDescent="0.3">
      <c r="A468" t="str">
        <f>INDEX('S39'!A1:M47,1,1)</f>
        <v>S39</v>
      </c>
      <c r="B468" s="58">
        <f>INDEX('S39'!A1:M47,3,13)</f>
        <v>43007</v>
      </c>
      <c r="C468" t="str">
        <f>INDEX('S39'!A1:N47,4,13)</f>
        <v>Jour</v>
      </c>
      <c r="D468" t="str">
        <f>INDEX('S39'!A1:N47,20,1)</f>
        <v>Guillaume Mayimakanda</v>
      </c>
      <c r="E468">
        <f>INDEX('S39'!A1:N47,20,2)</f>
        <v>0</v>
      </c>
      <c r="F468">
        <f>INDEX('S39'!A1:N47,20,13)</f>
        <v>0</v>
      </c>
      <c r="G468">
        <f>INDEX('S39'!A1:N47,21,13)</f>
        <v>0</v>
      </c>
      <c r="H468">
        <f>INDEX('S39'!A1:N47,22,13)</f>
        <v>0</v>
      </c>
    </row>
    <row r="469" spans="1:8" x14ac:dyDescent="0.3">
      <c r="A469" t="str">
        <f>INDEX('S39'!A1:M47,1,1)</f>
        <v>S39</v>
      </c>
      <c r="B469" s="58">
        <f>INDEX('S39'!A1:M47,3,13)</f>
        <v>43007</v>
      </c>
      <c r="C469" t="str">
        <f>INDEX('S39'!A1:N47,4,14)</f>
        <v>Nuit</v>
      </c>
      <c r="D469" t="str">
        <f>INDEX('S39'!A1:N47,20,1)</f>
        <v>Guillaume Mayimakanda</v>
      </c>
      <c r="E469">
        <f>INDEX('S39'!A1:N47,20,2)</f>
        <v>0</v>
      </c>
      <c r="F469">
        <f>INDEX('S39'!A1:N47,20,14)</f>
        <v>0</v>
      </c>
      <c r="G469">
        <f>INDEX('S39'!A1:N47,21,14)</f>
        <v>0</v>
      </c>
      <c r="H469">
        <f>INDEX('S39'!A1:N47,22,14)</f>
        <v>0</v>
      </c>
    </row>
    <row r="470" spans="1:8" x14ac:dyDescent="0.3">
      <c r="A470" t="str">
        <f>INDEX('S39'!A1:M47,1,1)</f>
        <v>S39</v>
      </c>
      <c r="B470" s="58">
        <f>INDEX('S39'!A1:L47,3,3)</f>
        <v>43002</v>
      </c>
      <c r="C470" t="str">
        <f>INDEX('S39'!A1:N47,4,3)</f>
        <v>Jour</v>
      </c>
      <c r="D470" t="str">
        <f>INDEX('S39'!A1:N47,23,1)</f>
        <v>Kevin Leon</v>
      </c>
      <c r="E470">
        <f>INDEX('S39'!A1:N47,23,2)</f>
        <v>0</v>
      </c>
      <c r="F470">
        <f>INDEX('S39'!A1:N47,23,3)</f>
        <v>0</v>
      </c>
      <c r="G470">
        <f>INDEX('S39'!A1:N47,24,3)</f>
        <v>0</v>
      </c>
      <c r="H470">
        <f>INDEX('S39'!A1:N47,25,3)</f>
        <v>0</v>
      </c>
    </row>
    <row r="471" spans="1:8" x14ac:dyDescent="0.3">
      <c r="A471" t="str">
        <f>INDEX('S39'!A1:M47,1,1)</f>
        <v>S39</v>
      </c>
      <c r="B471" s="58">
        <f>INDEX('S39'!A1:M47,3,3)</f>
        <v>43002</v>
      </c>
      <c r="C471" t="str">
        <f>INDEX('S39'!A1:N47,4,4)</f>
        <v>Nuit</v>
      </c>
      <c r="D471" t="str">
        <f>INDEX('S39'!A1:N47,23,1)</f>
        <v>Kevin Leon</v>
      </c>
      <c r="E471">
        <f>INDEX('S39'!A1:N47,23,2)</f>
        <v>0</v>
      </c>
      <c r="F471">
        <f>INDEX('S39'!A1:N47,23,4)</f>
        <v>0</v>
      </c>
      <c r="G471">
        <f>INDEX('S39'!A1:N47,24,4)</f>
        <v>0</v>
      </c>
      <c r="H471">
        <f>INDEX('S39'!A1:N47,25,4)</f>
        <v>0</v>
      </c>
    </row>
    <row r="472" spans="1:8" x14ac:dyDescent="0.3">
      <c r="A472" t="str">
        <f>INDEX('S39'!A1:M47,1,1)</f>
        <v>S39</v>
      </c>
      <c r="B472" s="58">
        <f>INDEX('S39'!A1:M47,3,5)</f>
        <v>43003</v>
      </c>
      <c r="C472" t="str">
        <f>INDEX('S39'!A1:N47,4,5)</f>
        <v>Jour</v>
      </c>
      <c r="D472" t="str">
        <f>INDEX('S39'!A1:N47,23,1)</f>
        <v>Kevin Leon</v>
      </c>
      <c r="E472">
        <f>INDEX('S39'!A1:N47,23,2)</f>
        <v>0</v>
      </c>
      <c r="F472">
        <f>INDEX('S39'!A1:N47,23,5)</f>
        <v>0</v>
      </c>
      <c r="G472">
        <f>INDEX('S39'!A1:N47,24,5)</f>
        <v>0</v>
      </c>
      <c r="H472">
        <f>INDEX('S39'!A1:N47,25,5)</f>
        <v>0</v>
      </c>
    </row>
    <row r="473" spans="1:8" x14ac:dyDescent="0.3">
      <c r="A473" t="str">
        <f>INDEX('S39'!A1:M47,1,1)</f>
        <v>S39</v>
      </c>
      <c r="B473" s="58">
        <f>INDEX('S39'!A1:M47,3,5)</f>
        <v>43003</v>
      </c>
      <c r="C473" t="str">
        <f>INDEX('S39'!A1:N47,4,6)</f>
        <v>Nuit</v>
      </c>
      <c r="D473" t="str">
        <f>INDEX('S39'!A1:N47,23,1)</f>
        <v>Kevin Leon</v>
      </c>
      <c r="E473">
        <f>INDEX('S39'!A1:N47,23,2)</f>
        <v>0</v>
      </c>
      <c r="F473">
        <f>INDEX('S39'!A1:N47,23,6)</f>
        <v>0</v>
      </c>
      <c r="G473">
        <f>INDEX('S39'!A1:N47,24,6)</f>
        <v>0</v>
      </c>
      <c r="H473">
        <f>INDEX('S39'!A1:N47,25,6)</f>
        <v>0</v>
      </c>
    </row>
    <row r="474" spans="1:8" x14ac:dyDescent="0.3">
      <c r="A474" t="str">
        <f>INDEX('S39'!A1:M47,1,1)</f>
        <v>S39</v>
      </c>
      <c r="B474" s="58">
        <f>INDEX('S39'!A1:M47,3,7)</f>
        <v>43004</v>
      </c>
      <c r="C474" t="str">
        <f>INDEX('S39'!A1:N47,4,7)</f>
        <v>Jour</v>
      </c>
      <c r="D474" t="str">
        <f>INDEX('S39'!A1:N47,23,1)</f>
        <v>Kevin Leon</v>
      </c>
      <c r="E474">
        <f>INDEX('S39'!A1:N47,23,2)</f>
        <v>0</v>
      </c>
      <c r="F474">
        <f>INDEX('S39'!A1:N47,23,7)</f>
        <v>0</v>
      </c>
      <c r="G474">
        <f>INDEX('S39'!A1:N47,24,7)</f>
        <v>0</v>
      </c>
      <c r="H474">
        <f>INDEX('S39'!A1:N47,25,7)</f>
        <v>0</v>
      </c>
    </row>
    <row r="475" spans="1:8" x14ac:dyDescent="0.3">
      <c r="A475" t="str">
        <f>INDEX('S39'!A1:M47,1,1)</f>
        <v>S39</v>
      </c>
      <c r="B475" s="58">
        <f>INDEX('S39'!A1:M47,3,7)</f>
        <v>43004</v>
      </c>
      <c r="C475" t="str">
        <f>INDEX('S39'!A1:N47,4,8)</f>
        <v>Nuit</v>
      </c>
      <c r="D475" t="str">
        <f>INDEX('S39'!A1:N47,23,1)</f>
        <v>Kevin Leon</v>
      </c>
      <c r="E475">
        <f>INDEX('S39'!A1:N47,23,2)</f>
        <v>0</v>
      </c>
      <c r="F475">
        <f>INDEX('S39'!A1:N47,23,8)</f>
        <v>0</v>
      </c>
      <c r="G475">
        <f>INDEX('S39'!A1:N47,24,8)</f>
        <v>0</v>
      </c>
      <c r="H475">
        <f>INDEX('S39'!A1:N47,25,8)</f>
        <v>0</v>
      </c>
    </row>
    <row r="476" spans="1:8" x14ac:dyDescent="0.3">
      <c r="A476" t="str">
        <f>INDEX('S39'!A1:M47,1,1)</f>
        <v>S39</v>
      </c>
      <c r="B476" s="58">
        <f>INDEX('S39'!A1:M47,3,9)</f>
        <v>43005</v>
      </c>
      <c r="C476" t="str">
        <f>INDEX('S39'!A1:N47,4,9)</f>
        <v>Jour</v>
      </c>
      <c r="D476" t="str">
        <f>INDEX('S39'!A1:N47,23,1)</f>
        <v>Kevin Leon</v>
      </c>
      <c r="E476">
        <f>INDEX('S39'!A1:N47,23,2)</f>
        <v>0</v>
      </c>
      <c r="F476">
        <f>INDEX('S39'!A1:N47,23,9)</f>
        <v>0</v>
      </c>
      <c r="G476">
        <f>INDEX('S39'!A1:N47,24,9)</f>
        <v>0</v>
      </c>
      <c r="H476">
        <f>INDEX('S39'!A1:N47,25,9)</f>
        <v>0</v>
      </c>
    </row>
    <row r="477" spans="1:8" x14ac:dyDescent="0.3">
      <c r="A477" t="str">
        <f>INDEX('S39'!A1:M47,1,1)</f>
        <v>S39</v>
      </c>
      <c r="B477" s="58">
        <f>INDEX('S39'!A1:M47,3,9)</f>
        <v>43005</v>
      </c>
      <c r="C477" t="str">
        <f>INDEX('S39'!A1:N47,4,10)</f>
        <v>Nuit</v>
      </c>
      <c r="D477" t="str">
        <f>INDEX('S39'!A1:N47,23,1)</f>
        <v>Kevin Leon</v>
      </c>
      <c r="E477">
        <f>INDEX('S39'!A1:N47,23,2)</f>
        <v>0</v>
      </c>
      <c r="F477">
        <f>INDEX('S39'!A1:N47,23,10)</f>
        <v>0</v>
      </c>
      <c r="G477">
        <f>INDEX('S39'!A1:N47,24,10)</f>
        <v>0</v>
      </c>
      <c r="H477">
        <f>INDEX('S39'!A1:N47,25,10)</f>
        <v>0</v>
      </c>
    </row>
    <row r="478" spans="1:8" x14ac:dyDescent="0.3">
      <c r="A478" t="str">
        <f>INDEX('S39'!A1:M47,1,1)</f>
        <v>S39</v>
      </c>
      <c r="B478" s="58">
        <f>INDEX('S39'!A1:M47,3,11)</f>
        <v>43006</v>
      </c>
      <c r="C478" t="str">
        <f>INDEX('S39'!A1:N47,4,11)</f>
        <v>Jour</v>
      </c>
      <c r="D478" t="str">
        <f>INDEX('S39'!A1:N47,23,1)</f>
        <v>Kevin Leon</v>
      </c>
      <c r="E478">
        <f>INDEX('S39'!A1:N47,23,2)</f>
        <v>0</v>
      </c>
      <c r="F478">
        <f>INDEX('S39'!A1:N47,23,11)</f>
        <v>0</v>
      </c>
      <c r="G478">
        <f>INDEX('S39'!A1:N47,24,11)</f>
        <v>0</v>
      </c>
      <c r="H478">
        <f>INDEX('S39'!A1:N47,25,11)</f>
        <v>0</v>
      </c>
    </row>
    <row r="479" spans="1:8" x14ac:dyDescent="0.3">
      <c r="A479" t="str">
        <f>INDEX('S39'!A1:M47,1,1)</f>
        <v>S39</v>
      </c>
      <c r="B479" s="58">
        <f>INDEX('S39'!A1:M47,3,11)</f>
        <v>43006</v>
      </c>
      <c r="C479" t="str">
        <f>INDEX('S39'!A1:N47,4,12)</f>
        <v>Nuit</v>
      </c>
      <c r="D479" t="str">
        <f>INDEX('S39'!A1:N47,23,1)</f>
        <v>Kevin Leon</v>
      </c>
      <c r="E479">
        <f>INDEX('S39'!A1:N47,23,2)</f>
        <v>0</v>
      </c>
      <c r="F479">
        <f>INDEX('S39'!A1:N47,23,12)</f>
        <v>0</v>
      </c>
      <c r="G479">
        <f>INDEX('S39'!A1:N47,24,12)</f>
        <v>0</v>
      </c>
      <c r="H479">
        <f>INDEX('S39'!A1:N47,25,12)</f>
        <v>0</v>
      </c>
    </row>
    <row r="480" spans="1:8" x14ac:dyDescent="0.3">
      <c r="A480" t="str">
        <f>INDEX('S39'!A1:M47,1,1)</f>
        <v>S39</v>
      </c>
      <c r="B480" s="58">
        <f>INDEX('S39'!A1:M47,3,13)</f>
        <v>43007</v>
      </c>
      <c r="C480" t="str">
        <f>INDEX('S39'!A1:N47,4,13)</f>
        <v>Jour</v>
      </c>
      <c r="D480" t="str">
        <f>INDEX('S39'!A1:N47,23,1)</f>
        <v>Kevin Leon</v>
      </c>
      <c r="E480">
        <f>INDEX('S39'!A1:N47,23,2)</f>
        <v>0</v>
      </c>
      <c r="F480">
        <f>INDEX('S39'!A1:N47,23,13)</f>
        <v>0</v>
      </c>
      <c r="G480">
        <f>INDEX('S39'!A1:N47,24,13)</f>
        <v>0</v>
      </c>
      <c r="H480">
        <f>INDEX('S39'!A1:N47,25,13)</f>
        <v>0</v>
      </c>
    </row>
    <row r="481" spans="1:8" x14ac:dyDescent="0.3">
      <c r="A481" t="str">
        <f>INDEX('S39'!A1:M47,1,1)</f>
        <v>S39</v>
      </c>
      <c r="B481" s="58">
        <f>INDEX('S39'!A1:M47,3,13)</f>
        <v>43007</v>
      </c>
      <c r="C481" t="str">
        <f>INDEX('S39'!A1:N47,4,14)</f>
        <v>Nuit</v>
      </c>
      <c r="D481" t="str">
        <f>INDEX('S39'!A1:N47,23,1)</f>
        <v>Kevin Leon</v>
      </c>
      <c r="E481">
        <f>INDEX('S39'!A1:N47,23,2)</f>
        <v>0</v>
      </c>
      <c r="F481">
        <f>INDEX('S39'!A1:N47,23,14)</f>
        <v>0</v>
      </c>
      <c r="G481">
        <f>INDEX('S39'!A1:N47,24,14)</f>
        <v>0</v>
      </c>
      <c r="H481">
        <f>INDEX('S39'!A1:N47,25,14)</f>
        <v>0</v>
      </c>
    </row>
    <row r="482" spans="1:8" x14ac:dyDescent="0.3">
      <c r="A482" t="str">
        <f>INDEX('S39'!A1:M47,1,1)</f>
        <v>S39</v>
      </c>
      <c r="B482" s="58">
        <f>INDEX('S39'!A1:L47,3,3)</f>
        <v>43002</v>
      </c>
      <c r="C482" t="str">
        <f>INDEX('S39'!A1:N47,4,3)</f>
        <v>Jour</v>
      </c>
      <c r="D482" t="str">
        <f>INDEX('S39'!A1:N47,26,1)</f>
        <v>Lionel De Champs</v>
      </c>
      <c r="E482">
        <f>INDEX('S39'!A1:N47,26,2)</f>
        <v>0</v>
      </c>
      <c r="F482">
        <f>INDEX('S39'!A1:N47,26,3)</f>
        <v>0</v>
      </c>
      <c r="G482">
        <f>INDEX('S39'!A1:N47,27,3)</f>
        <v>0</v>
      </c>
      <c r="H482">
        <f>INDEX('S39'!A1:N47,28,3)</f>
        <v>0</v>
      </c>
    </row>
    <row r="483" spans="1:8" x14ac:dyDescent="0.3">
      <c r="A483" t="str">
        <f>INDEX('S39'!A1:M47,1,1)</f>
        <v>S39</v>
      </c>
      <c r="B483" s="58">
        <f>INDEX('S39'!A1:M47,3,3)</f>
        <v>43002</v>
      </c>
      <c r="C483" t="str">
        <f>INDEX('S39'!A1:N47,4,4)</f>
        <v>Nuit</v>
      </c>
      <c r="D483" t="str">
        <f>INDEX('S39'!A1:N47,26,1)</f>
        <v>Lionel De Champs</v>
      </c>
      <c r="E483">
        <f>INDEX('S39'!A1:N47,26,2)</f>
        <v>0</v>
      </c>
      <c r="F483" t="str">
        <f>INDEX('S39'!A1:N47,26,4)</f>
        <v>07 586 04</v>
      </c>
      <c r="G483" t="str">
        <f>INDEX('S39'!A1:N47,27,4)</f>
        <v>Porte de Saint Cloud</v>
      </c>
      <c r="H483" t="str">
        <f>INDEX('S39'!A1:N47,28,4)</f>
        <v>Cameras</v>
      </c>
    </row>
    <row r="484" spans="1:8" x14ac:dyDescent="0.3">
      <c r="A484" t="str">
        <f>INDEX('S39'!A1:M47,1,1)</f>
        <v>S39</v>
      </c>
      <c r="B484" s="58">
        <f>INDEX('S39'!A1:M47,3,5)</f>
        <v>43003</v>
      </c>
      <c r="C484" t="str">
        <f>INDEX('S39'!A1:N47,4,5)</f>
        <v>Jour</v>
      </c>
      <c r="D484" t="str">
        <f>INDEX('S39'!A1:N47,26,1)</f>
        <v>Lionel De Champs</v>
      </c>
      <c r="E484">
        <f>INDEX('S39'!A1:N47,26,2)</f>
        <v>0</v>
      </c>
      <c r="F484">
        <f>INDEX('S39'!A1:N47,26,5)</f>
        <v>0</v>
      </c>
      <c r="G484">
        <f>INDEX('S39'!A1:N47,27,5)</f>
        <v>0</v>
      </c>
      <c r="H484">
        <f>INDEX('S39'!A1:N47,28,5)</f>
        <v>0</v>
      </c>
    </row>
    <row r="485" spans="1:8" x14ac:dyDescent="0.3">
      <c r="A485" t="str">
        <f>INDEX('S39'!A1:M47,1,1)</f>
        <v>S39</v>
      </c>
      <c r="B485" s="58">
        <f>INDEX('S39'!A1:M47,3,5)</f>
        <v>43003</v>
      </c>
      <c r="C485" t="str">
        <f>INDEX('S39'!A1:N47,4,6)</f>
        <v>Nuit</v>
      </c>
      <c r="D485" t="str">
        <f>INDEX('S39'!A1:N47,26,1)</f>
        <v>Lionel De Champs</v>
      </c>
      <c r="E485">
        <f>INDEX('S39'!A1:N47,26,2)</f>
        <v>0</v>
      </c>
      <c r="F485" t="str">
        <f>INDEX('S39'!A1:N47,26,6)</f>
        <v>07 586 04</v>
      </c>
      <c r="G485" t="str">
        <f>INDEX('S39'!A1:N47,27,6)</f>
        <v>Porte de Saint Cloud</v>
      </c>
      <c r="H485" t="str">
        <f>INDEX('S39'!A1:N47,28,6)</f>
        <v>Cameras</v>
      </c>
    </row>
    <row r="486" spans="1:8" x14ac:dyDescent="0.3">
      <c r="A486" t="str">
        <f>INDEX('S39'!A1:M47,1,1)</f>
        <v>S39</v>
      </c>
      <c r="B486" s="58">
        <f>INDEX('S39'!A1:M47,3,7)</f>
        <v>43004</v>
      </c>
      <c r="C486" t="str">
        <f>INDEX('S39'!A1:N47,4,7)</f>
        <v>Jour</v>
      </c>
      <c r="D486" t="str">
        <f>INDEX('S39'!A1:N47,26,1)</f>
        <v>Lionel De Champs</v>
      </c>
      <c r="E486">
        <f>INDEX('S39'!A1:N47,26,2)</f>
        <v>0</v>
      </c>
      <c r="F486">
        <f>INDEX('S39'!A1:N47,26,7)</f>
        <v>0</v>
      </c>
      <c r="G486">
        <f>INDEX('S39'!A1:N47,27,7)</f>
        <v>0</v>
      </c>
      <c r="H486">
        <f>INDEX('S39'!A1:N47,28,7)</f>
        <v>0</v>
      </c>
    </row>
    <row r="487" spans="1:8" x14ac:dyDescent="0.3">
      <c r="A487" t="str">
        <f>INDEX('S39'!A1:M47,1,1)</f>
        <v>S39</v>
      </c>
      <c r="B487" s="58">
        <f>INDEX('S39'!A1:M47,3,7)</f>
        <v>43004</v>
      </c>
      <c r="C487" t="str">
        <f>INDEX('S39'!A1:N47,4,8)</f>
        <v>Nuit</v>
      </c>
      <c r="D487" t="str">
        <f>INDEX('S39'!A1:N47,26,1)</f>
        <v>Lionel De Champs</v>
      </c>
      <c r="E487">
        <f>INDEX('S39'!A1:N47,26,2)</f>
        <v>0</v>
      </c>
      <c r="F487" t="str">
        <f>INDEX('S39'!A1:N47,26,8)</f>
        <v>07 586 04</v>
      </c>
      <c r="G487" t="str">
        <f>INDEX('S39'!A1:N47,27,8)</f>
        <v>Porte de Saint Cloud</v>
      </c>
      <c r="H487" t="str">
        <f>INDEX('S39'!A1:N47,28,8)</f>
        <v>Cameras</v>
      </c>
    </row>
    <row r="488" spans="1:8" x14ac:dyDescent="0.3">
      <c r="A488" t="str">
        <f>INDEX('S39'!A1:M47,1,1)</f>
        <v>S39</v>
      </c>
      <c r="B488" s="58">
        <f>INDEX('S39'!A1:M47,3,9)</f>
        <v>43005</v>
      </c>
      <c r="C488" t="str">
        <f>INDEX('S39'!A1:N47,4,9)</f>
        <v>Jour</v>
      </c>
      <c r="D488" t="str">
        <f>INDEX('S39'!A1:N47,26,1)</f>
        <v>Lionel De Champs</v>
      </c>
      <c r="E488">
        <f>INDEX('S39'!A1:N47,26,2)</f>
        <v>0</v>
      </c>
      <c r="F488">
        <f>INDEX('S39'!A1:N47,26,9)</f>
        <v>0</v>
      </c>
      <c r="G488">
        <f>INDEX('S39'!A1:N47,27,9)</f>
        <v>0</v>
      </c>
      <c r="H488">
        <f>INDEX('S39'!A1:N47,28,9)</f>
        <v>0</v>
      </c>
    </row>
    <row r="489" spans="1:8" x14ac:dyDescent="0.3">
      <c r="A489" t="str">
        <f>INDEX('S39'!A1:M47,1,1)</f>
        <v>S39</v>
      </c>
      <c r="B489" s="58">
        <f>INDEX('S39'!A1:M47,3,9)</f>
        <v>43005</v>
      </c>
      <c r="C489" t="str">
        <f>INDEX('S39'!A1:N47,4,10)</f>
        <v>Nuit</v>
      </c>
      <c r="D489" t="str">
        <f>INDEX('S39'!A1:N47,26,1)</f>
        <v>Lionel De Champs</v>
      </c>
      <c r="E489">
        <f>INDEX('S39'!A1:N47,26,2)</f>
        <v>0</v>
      </c>
      <c r="F489" t="str">
        <f>INDEX('S39'!A1:N47,26,10)</f>
        <v>07 586 04</v>
      </c>
      <c r="G489" t="str">
        <f>INDEX('S39'!A1:N47,27,10)</f>
        <v>Porte de Saint Cloud</v>
      </c>
      <c r="H489" t="str">
        <f>INDEX('S39'!A1:N47,28,10)</f>
        <v>Cameras</v>
      </c>
    </row>
    <row r="490" spans="1:8" x14ac:dyDescent="0.3">
      <c r="A490" t="str">
        <f>INDEX('S39'!A1:M47,1,1)</f>
        <v>S39</v>
      </c>
      <c r="B490" s="58">
        <f>INDEX('S39'!A1:M47,3,11)</f>
        <v>43006</v>
      </c>
      <c r="C490" t="str">
        <f>INDEX('S39'!A1:N47,4,11)</f>
        <v>Jour</v>
      </c>
      <c r="D490" t="str">
        <f>INDEX('S39'!A1:N47,26,1)</f>
        <v>Lionel De Champs</v>
      </c>
      <c r="E490">
        <f>INDEX('S39'!A1:N47,26,2)</f>
        <v>0</v>
      </c>
      <c r="F490">
        <f>INDEX('S39'!A1:N47,26,11)</f>
        <v>0</v>
      </c>
      <c r="G490">
        <f>INDEX('S39'!A1:N47,27,11)</f>
        <v>0</v>
      </c>
      <c r="H490">
        <f>INDEX('S39'!A1:N47,28,11)</f>
        <v>0</v>
      </c>
    </row>
    <row r="491" spans="1:8" x14ac:dyDescent="0.3">
      <c r="A491" t="str">
        <f>INDEX('S39'!A1:M47,1,1)</f>
        <v>S39</v>
      </c>
      <c r="B491" s="58">
        <f>INDEX('S39'!A1:M47,3,11)</f>
        <v>43006</v>
      </c>
      <c r="C491" t="str">
        <f>INDEX('S39'!A1:N47,4,12)</f>
        <v>Nuit</v>
      </c>
      <c r="D491" t="str">
        <f>INDEX('S39'!A1:N47,26,1)</f>
        <v>Lionel De Champs</v>
      </c>
      <c r="E491">
        <f>INDEX('S39'!A1:N47,26,2)</f>
        <v>0</v>
      </c>
      <c r="F491" t="str">
        <f>INDEX('S39'!A1:N47,26,12)</f>
        <v>07 586 04</v>
      </c>
      <c r="G491" t="str">
        <f>INDEX('S39'!A1:N47,27,12)</f>
        <v>Pont de Sevres</v>
      </c>
      <c r="H491" t="str">
        <f>INDEX('S39'!A1:N47,28,12)</f>
        <v>Cameras</v>
      </c>
    </row>
    <row r="492" spans="1:8" x14ac:dyDescent="0.3">
      <c r="A492" t="str">
        <f>INDEX('S39'!A1:M47,1,1)</f>
        <v>S39</v>
      </c>
      <c r="B492" s="58">
        <f>INDEX('S39'!A1:M47,3,13)</f>
        <v>43007</v>
      </c>
      <c r="C492" t="str">
        <f>INDEX('S39'!A1:N47,4,13)</f>
        <v>Jour</v>
      </c>
      <c r="D492" t="str">
        <f>INDEX('S39'!A1:N47,26,1)</f>
        <v>Lionel De Champs</v>
      </c>
      <c r="E492">
        <f>INDEX('S39'!A1:N47,26,2)</f>
        <v>0</v>
      </c>
      <c r="F492">
        <f>INDEX('S39'!A1:N47,26,13)</f>
        <v>0</v>
      </c>
      <c r="G492">
        <f>INDEX('S39'!A1:N47,27,13)</f>
        <v>0</v>
      </c>
      <c r="H492">
        <f>INDEX('S39'!A1:N47,28,13)</f>
        <v>0</v>
      </c>
    </row>
    <row r="493" spans="1:8" x14ac:dyDescent="0.3">
      <c r="A493" t="str">
        <f>INDEX('S39'!A1:M47,1,1)</f>
        <v>S39</v>
      </c>
      <c r="B493" s="58">
        <f>INDEX('S39'!A1:M47,3,13)</f>
        <v>43007</v>
      </c>
      <c r="C493" t="str">
        <f>INDEX('S39'!A1:N47,4,14)</f>
        <v>Nuit</v>
      </c>
      <c r="D493" t="str">
        <f>INDEX('S39'!A1:N47,26,1)</f>
        <v>Lionel De Champs</v>
      </c>
      <c r="E493">
        <f>INDEX('S39'!A1:N47,26,2)</f>
        <v>0</v>
      </c>
      <c r="F493">
        <f>INDEX('S39'!A1:N47,26,14)</f>
        <v>0</v>
      </c>
      <c r="G493">
        <f>INDEX('S39'!A1:N47,27,14)</f>
        <v>0</v>
      </c>
      <c r="H493">
        <f>INDEX('S39'!A1:N47,28,14)</f>
        <v>0</v>
      </c>
    </row>
    <row r="494" spans="1:8" x14ac:dyDescent="0.3">
      <c r="A494" t="str">
        <f>INDEX('S39'!A1:M47,1,1)</f>
        <v>S39</v>
      </c>
      <c r="B494" s="58">
        <f>INDEX('S39'!A1:L47,3,3)</f>
        <v>43002</v>
      </c>
      <c r="C494" t="str">
        <f>INDEX('S39'!A1:N47,4,3)</f>
        <v>Jour</v>
      </c>
      <c r="D494">
        <f>INDEX('S39'!A1:N47,29,1)</f>
        <v>0</v>
      </c>
      <c r="E494">
        <f>INDEX('S39'!A1:N47,29,2)</f>
        <v>0</v>
      </c>
      <c r="F494">
        <f>INDEX('S39'!A1:N47,29,3)</f>
        <v>0</v>
      </c>
      <c r="G494">
        <f>INDEX('S39'!A1:N47,30,3)</f>
        <v>0</v>
      </c>
      <c r="H494">
        <f>INDEX('S39'!A1:N47,31,3)</f>
        <v>0</v>
      </c>
    </row>
    <row r="495" spans="1:8" x14ac:dyDescent="0.3">
      <c r="A495" t="str">
        <f>INDEX('S39'!A1:M47,1,1)</f>
        <v>S39</v>
      </c>
      <c r="B495" s="58">
        <f>INDEX('S39'!A1:M47,3,3)</f>
        <v>43002</v>
      </c>
      <c r="C495" t="str">
        <f>INDEX('S39'!A1:N47,4,4)</f>
        <v>Nuit</v>
      </c>
      <c r="D495">
        <f>INDEX('S39'!A1:N47,29,1)</f>
        <v>0</v>
      </c>
      <c r="E495">
        <f>INDEX('S39'!A1:N47,29,2)</f>
        <v>0</v>
      </c>
      <c r="F495">
        <f>INDEX('S39'!A1:N47,29,4)</f>
        <v>0</v>
      </c>
      <c r="G495">
        <f>INDEX('S39'!A1:N47,30,4)</f>
        <v>0</v>
      </c>
      <c r="H495">
        <f>INDEX('S39'!A1:N47,31,4)</f>
        <v>0</v>
      </c>
    </row>
    <row r="496" spans="1:8" x14ac:dyDescent="0.3">
      <c r="A496" t="str">
        <f>INDEX('S39'!A1:M47,1,1)</f>
        <v>S39</v>
      </c>
      <c r="B496" s="58">
        <f>INDEX('S39'!A1:M47,3,5)</f>
        <v>43003</v>
      </c>
      <c r="C496" t="str">
        <f>INDEX('S39'!A1:N47,4,5)</f>
        <v>Jour</v>
      </c>
      <c r="D496">
        <f>INDEX('S39'!A1:N47,29,1)</f>
        <v>0</v>
      </c>
      <c r="E496">
        <f>INDEX('S39'!A1:N47,29,2)</f>
        <v>0</v>
      </c>
      <c r="F496">
        <f>INDEX('S39'!A1:N47,29,5)</f>
        <v>0</v>
      </c>
      <c r="G496">
        <f>INDEX('S39'!A1:N47,30,5)</f>
        <v>0</v>
      </c>
      <c r="H496">
        <f>INDEX('S39'!A1:N47,31,5)</f>
        <v>0</v>
      </c>
    </row>
    <row r="497" spans="1:8" x14ac:dyDescent="0.3">
      <c r="A497" t="str">
        <f>INDEX('S39'!A1:M47,1,1)</f>
        <v>S39</v>
      </c>
      <c r="B497" s="58">
        <f>INDEX('S39'!A1:M47,3,5)</f>
        <v>43003</v>
      </c>
      <c r="C497" t="str">
        <f>INDEX('S39'!A1:N47,4,6)</f>
        <v>Nuit</v>
      </c>
      <c r="D497">
        <f>INDEX('S39'!A1:N47,29,1)</f>
        <v>0</v>
      </c>
      <c r="E497">
        <f>INDEX('S39'!A1:N47,29,2)</f>
        <v>0</v>
      </c>
      <c r="F497">
        <f>INDEX('S39'!A1:N47,29,6)</f>
        <v>0</v>
      </c>
      <c r="G497">
        <f>INDEX('S39'!A1:N47,30,6)</f>
        <v>0</v>
      </c>
      <c r="H497">
        <f>INDEX('S39'!A1:N47,31,6)</f>
        <v>0</v>
      </c>
    </row>
    <row r="498" spans="1:8" x14ac:dyDescent="0.3">
      <c r="A498" t="str">
        <f>INDEX('S39'!A1:M47,1,1)</f>
        <v>S39</v>
      </c>
      <c r="B498" s="58">
        <f>INDEX('S39'!A1:M47,3,7)</f>
        <v>43004</v>
      </c>
      <c r="C498" t="str">
        <f>INDEX('S39'!A1:N47,4,7)</f>
        <v>Jour</v>
      </c>
      <c r="D498">
        <f>INDEX('S39'!A1:N47,29,1)</f>
        <v>0</v>
      </c>
      <c r="E498">
        <f>INDEX('S39'!A1:N47,29,2)</f>
        <v>0</v>
      </c>
      <c r="F498">
        <f>INDEX('S39'!A1:N47,29,7)</f>
        <v>0</v>
      </c>
      <c r="G498">
        <f>INDEX('S39'!A1:N47,30,7)</f>
        <v>0</v>
      </c>
      <c r="H498">
        <f>INDEX('S39'!A1:N47,31,7)</f>
        <v>0</v>
      </c>
    </row>
    <row r="499" spans="1:8" x14ac:dyDescent="0.3">
      <c r="A499" t="str">
        <f>INDEX('S39'!A1:M47,1,1)</f>
        <v>S39</v>
      </c>
      <c r="B499" s="58">
        <f>INDEX('S39'!A1:M47,3,7)</f>
        <v>43004</v>
      </c>
      <c r="C499" t="str">
        <f>INDEX('S39'!A1:N47,4,8)</f>
        <v>Nuit</v>
      </c>
      <c r="D499">
        <f>INDEX('S39'!A1:N47,2,1)</f>
        <v>0</v>
      </c>
      <c r="E499">
        <f>INDEX('S39'!A1:N47,29,2)</f>
        <v>0</v>
      </c>
      <c r="F499">
        <f>INDEX('S39'!A1:N47,29,8)</f>
        <v>0</v>
      </c>
      <c r="G499">
        <f>INDEX('S39'!A1:N47,30,8)</f>
        <v>0</v>
      </c>
      <c r="H499">
        <f>INDEX('S39'!A1:N47,31,8)</f>
        <v>0</v>
      </c>
    </row>
    <row r="500" spans="1:8" x14ac:dyDescent="0.3">
      <c r="A500" t="str">
        <f>INDEX('S39'!A1:M47,1,1)</f>
        <v>S39</v>
      </c>
      <c r="B500" s="58">
        <f>INDEX('S39'!A1:M47,3,9)</f>
        <v>43005</v>
      </c>
      <c r="C500" t="str">
        <f>INDEX('S39'!A1:N47,4,9)</f>
        <v>Jour</v>
      </c>
      <c r="D500">
        <f>INDEX('S39'!A1:N47,29,1)</f>
        <v>0</v>
      </c>
      <c r="E500">
        <f>INDEX('S39'!A1:N47,29,2)</f>
        <v>0</v>
      </c>
      <c r="F500">
        <f>INDEX('S39'!A1:N47,29,9)</f>
        <v>0</v>
      </c>
      <c r="G500">
        <f>INDEX('S39'!A1:N47,30,9)</f>
        <v>0</v>
      </c>
      <c r="H500">
        <f>INDEX('S39'!A1:N47,31,9)</f>
        <v>0</v>
      </c>
    </row>
    <row r="501" spans="1:8" x14ac:dyDescent="0.3">
      <c r="A501" t="str">
        <f>INDEX('S39'!A1:M47,1,1)</f>
        <v>S39</v>
      </c>
      <c r="B501" s="58">
        <f>INDEX('S39'!A1:M47,3,9)</f>
        <v>43005</v>
      </c>
      <c r="C501" t="str">
        <f>INDEX('S39'!A1:N47,4,10)</f>
        <v>Nuit</v>
      </c>
      <c r="D501">
        <f>INDEX('S39'!A1:N47,29,1)</f>
        <v>0</v>
      </c>
      <c r="E501">
        <f>INDEX('S39'!A1:N47,29,2)</f>
        <v>0</v>
      </c>
      <c r="F501">
        <f>INDEX('S39'!A1:N47,29,10)</f>
        <v>0</v>
      </c>
      <c r="G501">
        <f>INDEX('S39'!A1:N47,30,10)</f>
        <v>0</v>
      </c>
      <c r="H501">
        <f>INDEX('S39'!A1:N47,31,10)</f>
        <v>0</v>
      </c>
    </row>
    <row r="502" spans="1:8" x14ac:dyDescent="0.3">
      <c r="A502" t="str">
        <f>INDEX('S39'!A1:M47,1,1)</f>
        <v>S39</v>
      </c>
      <c r="B502" s="58">
        <f>INDEX('S39'!A1:M47,3,11)</f>
        <v>43006</v>
      </c>
      <c r="C502" t="str">
        <f>INDEX('S39'!A1:N47,4,11)</f>
        <v>Jour</v>
      </c>
      <c r="D502">
        <f>INDEX('S39'!A1:N47,29,1)</f>
        <v>0</v>
      </c>
      <c r="E502">
        <f>INDEX('S39'!A1:N47,29,2)</f>
        <v>0</v>
      </c>
      <c r="F502">
        <f>INDEX('S39'!A1:N47,29,11)</f>
        <v>0</v>
      </c>
      <c r="G502">
        <f>INDEX('S39'!A1:N47,30,11)</f>
        <v>0</v>
      </c>
      <c r="H502">
        <f>INDEX('S39'!A1:N47,31,11)</f>
        <v>0</v>
      </c>
    </row>
    <row r="503" spans="1:8" x14ac:dyDescent="0.3">
      <c r="A503" t="str">
        <f>INDEX('S39'!A1:M47,1,1)</f>
        <v>S39</v>
      </c>
      <c r="B503" s="58">
        <f>INDEX('S39'!A1:M47,3,11)</f>
        <v>43006</v>
      </c>
      <c r="C503" t="str">
        <f>INDEX('S39'!A1:N47,4,12)</f>
        <v>Nuit</v>
      </c>
      <c r="D503">
        <f>INDEX('S39'!A1:N47,29,1)</f>
        <v>0</v>
      </c>
      <c r="E503">
        <f>INDEX('S39'!A1:N47,29,2)</f>
        <v>0</v>
      </c>
      <c r="F503">
        <f>INDEX('S39'!A1:N47,29,12)</f>
        <v>0</v>
      </c>
      <c r="G503">
        <f>INDEX('S39'!A1:N47,30,12)</f>
        <v>0</v>
      </c>
      <c r="H503">
        <f>INDEX('S39'!A1:N47,31,12)</f>
        <v>0</v>
      </c>
    </row>
    <row r="504" spans="1:8" x14ac:dyDescent="0.3">
      <c r="A504" t="str">
        <f>INDEX('S39'!A1:M47,1,1)</f>
        <v>S39</v>
      </c>
      <c r="B504" s="58">
        <f>INDEX('S39'!A1:M47,3,13)</f>
        <v>43007</v>
      </c>
      <c r="C504" t="str">
        <f>INDEX('S39'!A1:N47,4,13)</f>
        <v>Jour</v>
      </c>
      <c r="D504">
        <f>INDEX('S39'!A1:N47,29,1)</f>
        <v>0</v>
      </c>
      <c r="E504">
        <f>INDEX('S39'!A1:N47,29,2)</f>
        <v>0</v>
      </c>
      <c r="F504">
        <f>INDEX('S39'!A1:N47,29,13)</f>
        <v>0</v>
      </c>
      <c r="G504">
        <f>INDEX('S39'!A1:N47,30,13)</f>
        <v>0</v>
      </c>
      <c r="H504">
        <f>INDEX('S39'!A1:N47,31,13)</f>
        <v>0</v>
      </c>
    </row>
    <row r="505" spans="1:8" x14ac:dyDescent="0.3">
      <c r="A505" t="str">
        <f>INDEX('S39'!A1:M47,1,1)</f>
        <v>S39</v>
      </c>
      <c r="B505" s="58">
        <f>INDEX('S39'!A1:M47,3,13)</f>
        <v>43007</v>
      </c>
      <c r="C505" t="str">
        <f>INDEX('S39'!A1:N47,4,14)</f>
        <v>Nuit</v>
      </c>
      <c r="D505">
        <f>INDEX('S39'!A1:N47,29,1)</f>
        <v>0</v>
      </c>
      <c r="E505">
        <f>INDEX('S39'!A1:N47,29,2)</f>
        <v>0</v>
      </c>
      <c r="F505">
        <f>INDEX('S39'!A1:N47,29,14)</f>
        <v>0</v>
      </c>
      <c r="G505">
        <f>INDEX('S39'!A1:N47,30,14)</f>
        <v>0</v>
      </c>
      <c r="H505">
        <f>INDEX('S39'!A1:N47,31,14)</f>
        <v>0</v>
      </c>
    </row>
    <row r="506" spans="1:8" x14ac:dyDescent="0.3">
      <c r="A506" t="str">
        <f>INDEX('S39'!A1:M47,1,1)</f>
        <v>S39</v>
      </c>
      <c r="B506" s="58">
        <f>INDEX('S39'!A1:L47,3,3)</f>
        <v>43002</v>
      </c>
      <c r="C506" t="str">
        <f>INDEX('S39'!A1:N47,4,3)</f>
        <v>Jour</v>
      </c>
      <c r="D506">
        <f>INDEX('S39'!A1:N47,32,1)</f>
        <v>0</v>
      </c>
      <c r="E506">
        <f>INDEX('S39'!A1:N47,32,2)</f>
        <v>0</v>
      </c>
      <c r="F506">
        <f>INDEX('S39'!A1:N47,32,3)</f>
        <v>0</v>
      </c>
      <c r="G506">
        <f>INDEX('S39'!A1:N47,33,3)</f>
        <v>0</v>
      </c>
      <c r="H506">
        <f>INDEX('S39'!A1:N47,34,3)</f>
        <v>0</v>
      </c>
    </row>
    <row r="507" spans="1:8" x14ac:dyDescent="0.3">
      <c r="A507" t="str">
        <f>INDEX('S39'!A1:M47,1,1)</f>
        <v>S39</v>
      </c>
      <c r="B507" s="58">
        <f>INDEX('S39'!A1:M47,3,3)</f>
        <v>43002</v>
      </c>
      <c r="C507" t="str">
        <f>INDEX('S39'!A1:N47,4,4)</f>
        <v>Nuit</v>
      </c>
      <c r="D507">
        <f>INDEX('S39'!A1:N47,32,1)</f>
        <v>0</v>
      </c>
      <c r="E507">
        <f>INDEX('S39'!A1:N47,32,2)</f>
        <v>0</v>
      </c>
      <c r="F507">
        <f>INDEX('S39'!A1:N47,32,4)</f>
        <v>0</v>
      </c>
      <c r="G507">
        <f>INDEX('S39'!A1:N47,33,4)</f>
        <v>0</v>
      </c>
      <c r="H507">
        <f>INDEX('S39'!A1:N47,34,4)</f>
        <v>0</v>
      </c>
    </row>
    <row r="508" spans="1:8" x14ac:dyDescent="0.3">
      <c r="A508" t="str">
        <f>INDEX('S39'!A1:M47,1,1)</f>
        <v>S39</v>
      </c>
      <c r="B508" s="58">
        <f>INDEX('S39'!A1:M47,3,5)</f>
        <v>43003</v>
      </c>
      <c r="C508" t="str">
        <f>INDEX('S39'!A1:N47,4,5)</f>
        <v>Jour</v>
      </c>
      <c r="D508">
        <f>INDEX('S39'!A1:N47,32,1)</f>
        <v>0</v>
      </c>
      <c r="E508">
        <f>INDEX('S39'!A1:N47,32,2)</f>
        <v>0</v>
      </c>
      <c r="F508">
        <f>INDEX('S39'!A1:N47,32,5)</f>
        <v>0</v>
      </c>
      <c r="G508">
        <f>INDEX('S39'!A1:N47,33,5)</f>
        <v>0</v>
      </c>
      <c r="H508">
        <f>INDEX('S39'!A1:N47,34,5)</f>
        <v>0</v>
      </c>
    </row>
    <row r="509" spans="1:8" x14ac:dyDescent="0.3">
      <c r="A509" t="str">
        <f>INDEX('S39'!A1:M47,1,1)</f>
        <v>S39</v>
      </c>
      <c r="B509" s="58">
        <f>INDEX('S39'!A1:M47,3,5)</f>
        <v>43003</v>
      </c>
      <c r="C509" t="str">
        <f>INDEX('S39'!A1:N47,4,6)</f>
        <v>Nuit</v>
      </c>
      <c r="D509">
        <f>INDEX('S39'!A1:N47,32,1)</f>
        <v>0</v>
      </c>
      <c r="E509">
        <f>INDEX('S39'!A1:N47,32,2)</f>
        <v>0</v>
      </c>
      <c r="F509">
        <f>INDEX('S39'!A1:N47,32,6)</f>
        <v>0</v>
      </c>
      <c r="G509">
        <f>INDEX('S39'!A1:N47,33,6)</f>
        <v>0</v>
      </c>
      <c r="H509">
        <f>INDEX('S39'!A1:N47,34,6)</f>
        <v>0</v>
      </c>
    </row>
    <row r="510" spans="1:8" x14ac:dyDescent="0.3">
      <c r="A510" t="str">
        <f>INDEX('S39'!A1:M47,1,1)</f>
        <v>S39</v>
      </c>
      <c r="B510" s="58">
        <f>INDEX('S39'!A1:M47,3,7)</f>
        <v>43004</v>
      </c>
      <c r="C510" t="str">
        <f>INDEX('S39'!A1:N47,4,7)</f>
        <v>Jour</v>
      </c>
      <c r="D510">
        <f>INDEX('S39'!A1:N47,32,1)</f>
        <v>0</v>
      </c>
      <c r="E510">
        <f>INDEX('S39'!A1:N47,32,2)</f>
        <v>0</v>
      </c>
      <c r="F510">
        <f>INDEX('S39'!A1:N47,32,7)</f>
        <v>0</v>
      </c>
      <c r="G510">
        <f>INDEX('S39'!A1:N47,33,7)</f>
        <v>0</v>
      </c>
      <c r="H510">
        <f>INDEX('S39'!A1:N47,34,7)</f>
        <v>0</v>
      </c>
    </row>
    <row r="511" spans="1:8" x14ac:dyDescent="0.3">
      <c r="A511" t="str">
        <f>INDEX('S39'!A1:M47,1,1)</f>
        <v>S39</v>
      </c>
      <c r="B511" s="58">
        <f>INDEX('S39'!A1:M47,3,7)</f>
        <v>43004</v>
      </c>
      <c r="C511" t="str">
        <f>INDEX('S39'!A1:N47,4,8)</f>
        <v>Nuit</v>
      </c>
      <c r="D511">
        <f>INDEX('S39'!A1:N47,32,1)</f>
        <v>0</v>
      </c>
      <c r="E511">
        <f>INDEX('S39'!A1:N47,32,2)</f>
        <v>0</v>
      </c>
      <c r="F511">
        <f>INDEX('S39'!A1:N47,32,8)</f>
        <v>0</v>
      </c>
      <c r="G511">
        <f>INDEX('S39'!A1:N47,33,8)</f>
        <v>0</v>
      </c>
      <c r="H511">
        <f>INDEX('S39'!A1:N47,34,8)</f>
        <v>0</v>
      </c>
    </row>
    <row r="512" spans="1:8" x14ac:dyDescent="0.3">
      <c r="A512" t="str">
        <f>INDEX('S39'!A1:M47,1,1)</f>
        <v>S39</v>
      </c>
      <c r="B512" s="58">
        <f>INDEX('S39'!A1:M47,3,9)</f>
        <v>43005</v>
      </c>
      <c r="C512" t="str">
        <f>INDEX('S39'!A1:N47,4,9)</f>
        <v>Jour</v>
      </c>
      <c r="D512">
        <f>INDEX('S39'!A1:N47,32,1)</f>
        <v>0</v>
      </c>
      <c r="E512">
        <f>INDEX('S39'!A1:N47,32,2)</f>
        <v>0</v>
      </c>
      <c r="F512">
        <f>INDEX('S39'!A1:N47,32,9)</f>
        <v>0</v>
      </c>
      <c r="G512">
        <f>INDEX('S39'!A1:N47,33,9)</f>
        <v>0</v>
      </c>
      <c r="H512">
        <f>INDEX('S39'!A1:N47,34,9)</f>
        <v>0</v>
      </c>
    </row>
    <row r="513" spans="1:8" x14ac:dyDescent="0.3">
      <c r="A513" t="str">
        <f>INDEX('S39'!A1:M47,1,1)</f>
        <v>S39</v>
      </c>
      <c r="B513" s="58">
        <f>INDEX('S39'!A1:M47,3,9)</f>
        <v>43005</v>
      </c>
      <c r="C513" t="str">
        <f>INDEX('S39'!A1:N47,4,10)</f>
        <v>Nuit</v>
      </c>
      <c r="D513">
        <f>INDEX('S39'!A1:N47,32,1)</f>
        <v>0</v>
      </c>
      <c r="E513">
        <f>INDEX('S39'!A1:N47,32,2)</f>
        <v>0</v>
      </c>
      <c r="F513">
        <f>INDEX('S39'!A1:N47,32,10)</f>
        <v>0</v>
      </c>
      <c r="G513">
        <f>INDEX('S39'!A1:N47,33,10)</f>
        <v>0</v>
      </c>
      <c r="H513">
        <f>INDEX('S39'!A1:N47,34,10)</f>
        <v>0</v>
      </c>
    </row>
    <row r="514" spans="1:8" x14ac:dyDescent="0.3">
      <c r="A514" t="str">
        <f>INDEX('S39'!A1:M47,1,1)</f>
        <v>S39</v>
      </c>
      <c r="B514" s="58">
        <f>INDEX('S39'!A1:M47,3,11)</f>
        <v>43006</v>
      </c>
      <c r="C514" t="str">
        <f>INDEX('S39'!A1:N47,4,11)</f>
        <v>Jour</v>
      </c>
      <c r="D514">
        <f>INDEX('S39'!A1:N47,32,1)</f>
        <v>0</v>
      </c>
      <c r="E514">
        <f>INDEX('S39'!A1:N47,32,2)</f>
        <v>0</v>
      </c>
      <c r="F514">
        <f>INDEX('S39'!A1:N47,32,11)</f>
        <v>0</v>
      </c>
      <c r="G514">
        <f>INDEX('S39'!A1:N47,33,11)</f>
        <v>0</v>
      </c>
      <c r="H514">
        <f>INDEX('S39'!A1:N47,34,11)</f>
        <v>0</v>
      </c>
    </row>
    <row r="515" spans="1:8" x14ac:dyDescent="0.3">
      <c r="A515" t="str">
        <f>INDEX('S39'!A1:M47,1,1)</f>
        <v>S39</v>
      </c>
      <c r="B515" s="58">
        <f>INDEX('S39'!A1:M47,3,11)</f>
        <v>43006</v>
      </c>
      <c r="C515" t="str">
        <f>INDEX('S39'!A1:N47,4,12)</f>
        <v>Nuit</v>
      </c>
      <c r="D515">
        <f>INDEX('S39'!A1:N47,32,1)</f>
        <v>0</v>
      </c>
      <c r="E515">
        <f>INDEX('S39'!A1:N47,32,2)</f>
        <v>0</v>
      </c>
      <c r="F515">
        <f>INDEX('S39'!A1:N47,32,12)</f>
        <v>0</v>
      </c>
      <c r="G515">
        <f>INDEX('S39'!A1:N47,33,12)</f>
        <v>0</v>
      </c>
      <c r="H515">
        <f>INDEX('S39'!A1:N47,34,12)</f>
        <v>0</v>
      </c>
    </row>
    <row r="516" spans="1:8" x14ac:dyDescent="0.3">
      <c r="A516" t="str">
        <f>INDEX('S39'!A1:M47,1,1)</f>
        <v>S39</v>
      </c>
      <c r="B516" s="58">
        <f>INDEX('S39'!A1:M47,3,13)</f>
        <v>43007</v>
      </c>
      <c r="C516" t="str">
        <f>INDEX('S39'!A1:N47,4,13)</f>
        <v>Jour</v>
      </c>
      <c r="D516">
        <f>INDEX('S39'!A1:N47,32,1)</f>
        <v>0</v>
      </c>
      <c r="E516">
        <f>INDEX('S39'!A1:N47,32,2)</f>
        <v>0</v>
      </c>
      <c r="F516">
        <f>INDEX('S39'!A1:N47,32,13)</f>
        <v>0</v>
      </c>
      <c r="G516">
        <f>INDEX('S39'!A1:N47,33,13)</f>
        <v>0</v>
      </c>
      <c r="H516">
        <f>INDEX('S39'!A1:N47,34,13)</f>
        <v>0</v>
      </c>
    </row>
    <row r="517" spans="1:8" x14ac:dyDescent="0.3">
      <c r="A517" t="str">
        <f>INDEX('S39'!A1:M47,1,1)</f>
        <v>S39</v>
      </c>
      <c r="B517" s="58">
        <f>INDEX('S39'!A1:M47,3,13)</f>
        <v>43007</v>
      </c>
      <c r="C517" t="str">
        <f>INDEX('S39'!A1:N47,4,14)</f>
        <v>Nuit</v>
      </c>
      <c r="D517">
        <f>INDEX('S39'!A1:N47,32,1)</f>
        <v>0</v>
      </c>
      <c r="E517">
        <f>INDEX('S39'!A1:N47,32,2)</f>
        <v>0</v>
      </c>
      <c r="F517">
        <f>INDEX('S39'!A1:N47,32,14)</f>
        <v>0</v>
      </c>
      <c r="G517">
        <f>INDEX('S39'!A1:N47,33,14)</f>
        <v>0</v>
      </c>
      <c r="H517">
        <f>INDEX('S39'!A1:N47,34,14)</f>
        <v>0</v>
      </c>
    </row>
    <row r="518" spans="1:8" x14ac:dyDescent="0.3">
      <c r="A518" t="str">
        <f>INDEX('S39'!A1:M47,1,1)</f>
        <v>S39</v>
      </c>
      <c r="B518" s="58">
        <f>INDEX('S39'!A1:L47,3,3)</f>
        <v>43002</v>
      </c>
      <c r="C518" t="str">
        <f>INDEX('S39'!A1:N47,4,3)</f>
        <v>Jour</v>
      </c>
      <c r="D518">
        <f>INDEX('S39'!A1:N47,35,1)</f>
        <v>0</v>
      </c>
      <c r="E518">
        <f>INDEX('S39'!A1:N47,35,2)</f>
        <v>0</v>
      </c>
      <c r="F518">
        <f>INDEX('S39'!A1:N47,35,3)</f>
        <v>0</v>
      </c>
      <c r="G518">
        <f>INDEX('S39'!A1:N47,36,3)</f>
        <v>0</v>
      </c>
      <c r="H518">
        <f>INDEX('S39'!A1:N47,37,3)</f>
        <v>0</v>
      </c>
    </row>
    <row r="519" spans="1:8" x14ac:dyDescent="0.3">
      <c r="A519" t="str">
        <f>INDEX('S39'!A1:M47,1,1)</f>
        <v>S39</v>
      </c>
      <c r="B519" s="58">
        <f>INDEX('S39'!A1:M47,3,3)</f>
        <v>43002</v>
      </c>
      <c r="C519" t="str">
        <f>INDEX('S39'!A1:N47,4,4)</f>
        <v>Nuit</v>
      </c>
      <c r="D519">
        <f>INDEX('S39'!A1:N47,35,1)</f>
        <v>0</v>
      </c>
      <c r="E519">
        <f>INDEX('S39'!A1:N47,35,2)</f>
        <v>0</v>
      </c>
      <c r="F519">
        <f>INDEX('S39'!A1:N47,35,4)</f>
        <v>0</v>
      </c>
      <c r="G519">
        <f>INDEX('S39'!A1:N47,36,4)</f>
        <v>0</v>
      </c>
      <c r="H519">
        <f>INDEX('S39'!A1:N47,37,4)</f>
        <v>0</v>
      </c>
    </row>
    <row r="520" spans="1:8" x14ac:dyDescent="0.3">
      <c r="A520" t="str">
        <f>INDEX('S39'!A1:M47,1,1)</f>
        <v>S39</v>
      </c>
      <c r="B520" s="58">
        <f>INDEX('S39'!A1:M47,3,5)</f>
        <v>43003</v>
      </c>
      <c r="C520" t="str">
        <f>INDEX('S39'!A1:N47,4,5)</f>
        <v>Jour</v>
      </c>
      <c r="D520">
        <f>INDEX('S39'!A1:N47,35,1)</f>
        <v>0</v>
      </c>
      <c r="E520">
        <f>INDEX('S39'!A1:N47,35,2)</f>
        <v>0</v>
      </c>
      <c r="F520">
        <f>INDEX('S39'!A1:N47,35,5)</f>
        <v>0</v>
      </c>
      <c r="G520">
        <f>INDEX('S39'!A1:N47,36,5)</f>
        <v>0</v>
      </c>
      <c r="H520">
        <f>INDEX('S39'!A1:N47,37,5)</f>
        <v>0</v>
      </c>
    </row>
    <row r="521" spans="1:8" x14ac:dyDescent="0.3">
      <c r="A521" t="str">
        <f>INDEX('S39'!A1:M47,1,1)</f>
        <v>S39</v>
      </c>
      <c r="B521" s="58">
        <f>INDEX('S39'!A1:M47,3,5)</f>
        <v>43003</v>
      </c>
      <c r="C521" t="str">
        <f>INDEX('S39'!A1:N47,4,6)</f>
        <v>Nuit</v>
      </c>
      <c r="D521">
        <f>INDEX('S39'!A1:N47,35,1)</f>
        <v>0</v>
      </c>
      <c r="E521">
        <f>INDEX('S39'!A1:N47,35,2)</f>
        <v>0</v>
      </c>
      <c r="F521">
        <f>INDEX('S39'!A1:N47,35,6)</f>
        <v>0</v>
      </c>
      <c r="G521">
        <f>INDEX('S39'!A1:N47,36,6)</f>
        <v>0</v>
      </c>
      <c r="H521">
        <f>INDEX('S39'!A1:N47,37,6)</f>
        <v>0</v>
      </c>
    </row>
    <row r="522" spans="1:8" x14ac:dyDescent="0.3">
      <c r="A522" t="str">
        <f>INDEX('S39'!A1:M47,1,1)</f>
        <v>S39</v>
      </c>
      <c r="B522" s="58">
        <f>INDEX('S39'!A1:M47,3,7)</f>
        <v>43004</v>
      </c>
      <c r="C522" t="str">
        <f>INDEX('S39'!A1:N47,4,7)</f>
        <v>Jour</v>
      </c>
      <c r="D522">
        <f>INDEX('S39'!A1:N47,35,1)</f>
        <v>0</v>
      </c>
      <c r="E522">
        <f>INDEX('S39'!A1:N47,35,2)</f>
        <v>0</v>
      </c>
      <c r="F522">
        <f>INDEX('S39'!A1:N47,35,7)</f>
        <v>0</v>
      </c>
      <c r="G522">
        <f>INDEX('S39'!A1:N47,36,7)</f>
        <v>0</v>
      </c>
      <c r="H522">
        <f>INDEX('S39'!A1:N47,37,7)</f>
        <v>0</v>
      </c>
    </row>
    <row r="523" spans="1:8" x14ac:dyDescent="0.3">
      <c r="A523" t="str">
        <f>INDEX('S39'!A1:M47,1,1)</f>
        <v>S39</v>
      </c>
      <c r="B523" s="58">
        <f>INDEX('S39'!A1:M47,3,7)</f>
        <v>43004</v>
      </c>
      <c r="C523" t="str">
        <f>INDEX('S39'!A1:N47,4,8)</f>
        <v>Nuit</v>
      </c>
      <c r="D523">
        <f>INDEX('S39'!A1:N47,35,1)</f>
        <v>0</v>
      </c>
      <c r="E523">
        <f>INDEX('S39'!A1:N47,35,2)</f>
        <v>0</v>
      </c>
      <c r="F523">
        <f>INDEX('S39'!A1:N47,35,8)</f>
        <v>0</v>
      </c>
      <c r="G523">
        <f>INDEX('S39'!A1:N47,36,8)</f>
        <v>0</v>
      </c>
      <c r="H523">
        <f>INDEX('S39'!A1:N47,37,8)</f>
        <v>0</v>
      </c>
    </row>
    <row r="524" spans="1:8" x14ac:dyDescent="0.3">
      <c r="A524" t="str">
        <f>INDEX('S39'!A1:M47,1,1)</f>
        <v>S39</v>
      </c>
      <c r="B524" s="58">
        <f>INDEX('S39'!A1:M47,3,9)</f>
        <v>43005</v>
      </c>
      <c r="C524" t="str">
        <f>INDEX('S39'!A1:N47,4,9)</f>
        <v>Jour</v>
      </c>
      <c r="D524">
        <f>INDEX('S39'!A1:N47,35,1)</f>
        <v>0</v>
      </c>
      <c r="E524">
        <f>INDEX('S39'!A1:N47,35,2)</f>
        <v>0</v>
      </c>
      <c r="F524">
        <f>INDEX('S39'!A1:N47,35,9)</f>
        <v>0</v>
      </c>
      <c r="G524">
        <f>INDEX('S39'!A1:N47,36,9)</f>
        <v>0</v>
      </c>
      <c r="H524">
        <f>INDEX('S39'!A1:N47,37,9)</f>
        <v>0</v>
      </c>
    </row>
    <row r="525" spans="1:8" x14ac:dyDescent="0.3">
      <c r="A525" t="str">
        <f>INDEX('S39'!A1:M47,1,1)</f>
        <v>S39</v>
      </c>
      <c r="B525" s="58">
        <f>INDEX('S39'!A1:M47,3,9)</f>
        <v>43005</v>
      </c>
      <c r="C525" t="str">
        <f>INDEX('S39'!A1:N47,4,10)</f>
        <v>Nuit</v>
      </c>
      <c r="D525">
        <f>INDEX('S39'!A1:N47,35,1)</f>
        <v>0</v>
      </c>
      <c r="E525">
        <f>INDEX('S39'!A1:N47,35,2)</f>
        <v>0</v>
      </c>
      <c r="F525">
        <f>INDEX('S39'!A1:N47,35,10)</f>
        <v>0</v>
      </c>
      <c r="G525">
        <f>INDEX('S39'!A1:N47,36,10)</f>
        <v>0</v>
      </c>
      <c r="H525">
        <f>INDEX('S39'!A1:N47,37,10)</f>
        <v>0</v>
      </c>
    </row>
    <row r="526" spans="1:8" x14ac:dyDescent="0.3">
      <c r="A526" t="str">
        <f>INDEX('S39'!A1:M47,1,1)</f>
        <v>S39</v>
      </c>
      <c r="B526" s="58">
        <f>INDEX('S39'!A1:M47,3,11)</f>
        <v>43006</v>
      </c>
      <c r="C526" t="str">
        <f>INDEX('S39'!A1:N47,4,11)</f>
        <v>Jour</v>
      </c>
      <c r="D526">
        <f>INDEX('S39'!A1:N47,35,1)</f>
        <v>0</v>
      </c>
      <c r="E526">
        <f>INDEX('S39'!A1:N47,35,2)</f>
        <v>0</v>
      </c>
      <c r="F526">
        <f>INDEX('S39'!A1:N47,35,11)</f>
        <v>0</v>
      </c>
      <c r="G526">
        <f>INDEX('S39'!A1:N47,36,11)</f>
        <v>0</v>
      </c>
      <c r="H526">
        <f>INDEX('S39'!A1:N47,37,11)</f>
        <v>0</v>
      </c>
    </row>
    <row r="527" spans="1:8" x14ac:dyDescent="0.3">
      <c r="A527" t="str">
        <f>INDEX('S39'!A1:M47,1,1)</f>
        <v>S39</v>
      </c>
      <c r="B527" s="58">
        <f>INDEX('S39'!A1:M47,3,11)</f>
        <v>43006</v>
      </c>
      <c r="C527" t="str">
        <f>INDEX('S39'!A1:N47,4,12)</f>
        <v>Nuit</v>
      </c>
      <c r="D527">
        <f>INDEX('S39'!A1:N47,35,1)</f>
        <v>0</v>
      </c>
      <c r="E527">
        <f>INDEX('S39'!A1:N47,35,2)</f>
        <v>0</v>
      </c>
      <c r="F527">
        <f>INDEX('S39'!A1:N47,35,12)</f>
        <v>0</v>
      </c>
      <c r="G527">
        <f>INDEX('S39'!A1:N47,36,12)</f>
        <v>0</v>
      </c>
      <c r="H527">
        <f>INDEX('S39'!A1:N47,37,12)</f>
        <v>0</v>
      </c>
    </row>
    <row r="528" spans="1:8" x14ac:dyDescent="0.3">
      <c r="A528" t="str">
        <f>INDEX('S39'!A1:M47,1,1)</f>
        <v>S39</v>
      </c>
      <c r="B528" s="58">
        <f>INDEX('S39'!A1:M47,3,13)</f>
        <v>43007</v>
      </c>
      <c r="C528" t="str">
        <f>INDEX('S39'!A1:N47,4,13)</f>
        <v>Jour</v>
      </c>
      <c r="D528">
        <f>INDEX('S39'!A1:N47,35,1)</f>
        <v>0</v>
      </c>
      <c r="E528">
        <f>INDEX('S39'!A1:N47,35,2)</f>
        <v>0</v>
      </c>
      <c r="F528">
        <f>INDEX('S39'!A1:N47,35,13)</f>
        <v>0</v>
      </c>
      <c r="G528">
        <f>INDEX('S39'!A1:N47,36,13)</f>
        <v>0</v>
      </c>
      <c r="H528">
        <f>INDEX('S39'!A1:N47,37,13)</f>
        <v>0</v>
      </c>
    </row>
    <row r="529" spans="1:8" x14ac:dyDescent="0.3">
      <c r="A529" t="str">
        <f>INDEX('S39'!A1:M47,1,1)</f>
        <v>S39</v>
      </c>
      <c r="B529" s="58">
        <f>INDEX('S39'!A1:M47,3,13)</f>
        <v>43007</v>
      </c>
      <c r="C529" t="str">
        <f>INDEX('S39'!A1:N47,4,14)</f>
        <v>Nuit</v>
      </c>
      <c r="D529">
        <f>INDEX('S39'!A1:N47,35,1)</f>
        <v>0</v>
      </c>
      <c r="E529">
        <f>INDEX('S39'!A1:N47,35,2)</f>
        <v>0</v>
      </c>
      <c r="F529">
        <f>INDEX('S39'!A1:N47,35,14)</f>
        <v>0</v>
      </c>
      <c r="G529">
        <f>INDEX('S39'!A1:N47,36,14)</f>
        <v>0</v>
      </c>
      <c r="H529">
        <f>INDEX('S39'!A1:N47,37,14)</f>
        <v>0</v>
      </c>
    </row>
    <row r="530" spans="1:8" x14ac:dyDescent="0.3">
      <c r="A530" t="str">
        <f>INDEX('S40'!A1:L47,1,1)</f>
        <v>S40</v>
      </c>
      <c r="B530" s="58">
        <f>INDEX('S40'!A1:L47,3,3)</f>
        <v>43009</v>
      </c>
      <c r="C530" t="str">
        <f>INDEX('S40'!A1:N47,4,3)</f>
        <v>Jour</v>
      </c>
      <c r="D530" t="str">
        <f>INDEX('S40'!A1:N47,5,1)</f>
        <v>Kevin Morillon</v>
      </c>
      <c r="E530">
        <f>INDEX('S40'!A1:N47,5,2)</f>
        <v>0</v>
      </c>
      <c r="F530">
        <f>INDEX('S40'!A1:N47,5,3)</f>
        <v>0</v>
      </c>
      <c r="G530">
        <f>INDEX('S40'!A1:N47,6,3)</f>
        <v>0</v>
      </c>
      <c r="H530">
        <f>INDEX('S40'!A1:N47,7,3)</f>
        <v>0</v>
      </c>
    </row>
    <row r="531" spans="1:8" x14ac:dyDescent="0.3">
      <c r="A531" t="str">
        <f>INDEX('S40'!A1:M47,1,1)</f>
        <v>S40</v>
      </c>
      <c r="B531" s="58">
        <f>INDEX('S40'!A1:M47,3,3)</f>
        <v>43009</v>
      </c>
      <c r="C531" t="str">
        <f>INDEX('S40'!A1:N47,4,4)</f>
        <v>Nuit</v>
      </c>
      <c r="D531" t="str">
        <f>INDEX('S40'!A1:N47,5,1)</f>
        <v>Kevin Morillon</v>
      </c>
      <c r="E531">
        <f>INDEX('S40'!A1:N47,5,2)</f>
        <v>0</v>
      </c>
      <c r="F531" t="str">
        <f>INDEX('S40'!A1:N47,5,4)</f>
        <v>07 586 04</v>
      </c>
      <c r="G531" t="str">
        <f>INDEX('S40'!A1:N47,6,4)</f>
        <v>Trocadero</v>
      </c>
      <c r="H531" t="str">
        <f>INDEX('S40'!A1:N47,7,4)</f>
        <v>Cameras</v>
      </c>
    </row>
    <row r="532" spans="1:8" x14ac:dyDescent="0.3">
      <c r="A532" t="str">
        <f>INDEX('S40'!A1:M47,1,1)</f>
        <v>S40</v>
      </c>
      <c r="B532" s="58">
        <f>INDEX('S40'!A1:M47,3,5)</f>
        <v>43010</v>
      </c>
      <c r="C532" t="str">
        <f>INDEX('S40'!A1:N47,4,5)</f>
        <v>Jour</v>
      </c>
      <c r="D532" t="str">
        <f>INDEX('S40'!A1:N47,5,1)</f>
        <v>Kevin Morillon</v>
      </c>
      <c r="E532">
        <f>INDEX('S40'!A1:N47,5,2)</f>
        <v>0</v>
      </c>
      <c r="F532">
        <f>INDEX('S40'!A1:N47,5,5)</f>
        <v>0</v>
      </c>
      <c r="G532">
        <f>INDEX('S40'!A1:N47,6,5)</f>
        <v>0</v>
      </c>
      <c r="H532">
        <f>INDEX('S40'!A1:N47,7,5)</f>
        <v>0</v>
      </c>
    </row>
    <row r="533" spans="1:8" x14ac:dyDescent="0.3">
      <c r="A533" t="str">
        <f>INDEX('S40'!A1:M47,1,1)</f>
        <v>S40</v>
      </c>
      <c r="B533" s="58">
        <f>INDEX('S40'!A1:M47,3,5)</f>
        <v>43010</v>
      </c>
      <c r="C533" t="str">
        <f>INDEX('S40'!A1:N47,4,6)</f>
        <v>Nuit</v>
      </c>
      <c r="D533" t="str">
        <f>INDEX('S40'!A1:N47,5,1)</f>
        <v>Kevin Morillon</v>
      </c>
      <c r="E533">
        <f>INDEX('S40'!A1:N47,5,2)</f>
        <v>0</v>
      </c>
      <c r="F533" t="str">
        <f>INDEX('S40'!A1:N47,5,6)</f>
        <v>07 586 04</v>
      </c>
      <c r="G533" t="str">
        <f>INDEX('S40'!A1:N47,6,6)</f>
        <v>Franklin Roosevelt</v>
      </c>
      <c r="H533" t="str">
        <f>INDEX('S40'!A1:N47,7,6)</f>
        <v>Cameras</v>
      </c>
    </row>
    <row r="534" spans="1:8" x14ac:dyDescent="0.3">
      <c r="A534" t="str">
        <f>INDEX('S40'!A1:M47,1,1)</f>
        <v>S40</v>
      </c>
      <c r="B534" s="58">
        <f>INDEX('S40'!A1:M47,3,7)</f>
        <v>43011</v>
      </c>
      <c r="C534" t="str">
        <f>INDEX('S40'!A1:N47,4,7)</f>
        <v>Jour</v>
      </c>
      <c r="D534" t="str">
        <f>INDEX('S40'!A1:N47,5,1)</f>
        <v>Kevin Morillon</v>
      </c>
      <c r="E534">
        <f>INDEX('S40'!A1:N47,5,2)</f>
        <v>0</v>
      </c>
      <c r="F534">
        <f>INDEX('S40'!A1:N47,5,7)</f>
        <v>0</v>
      </c>
      <c r="G534">
        <f>INDEX('S40'!A1:N47,6,7)</f>
        <v>0</v>
      </c>
      <c r="H534">
        <f>INDEX('S40'!A1:N47,7,7)</f>
        <v>0</v>
      </c>
    </row>
    <row r="535" spans="1:8" x14ac:dyDescent="0.3">
      <c r="A535" t="str">
        <f>INDEX('S40'!A1:M47,1,1)</f>
        <v>S40</v>
      </c>
      <c r="B535" s="58">
        <f>INDEX('S40'!A1:M47,3,7)</f>
        <v>43011</v>
      </c>
      <c r="C535" t="str">
        <f>INDEX('S40'!A1:N47,4,8)</f>
        <v>Nuit</v>
      </c>
      <c r="D535" t="str">
        <f>INDEX('S40'!A1:N47,5,1)</f>
        <v>Kevin Morillon</v>
      </c>
      <c r="E535">
        <f>INDEX('S40'!A1:N47,5,2)</f>
        <v>0</v>
      </c>
      <c r="F535" t="str">
        <f>INDEX('S40'!A1:N47,5,8)</f>
        <v>07 586 04</v>
      </c>
      <c r="G535" t="str">
        <f>INDEX('S40'!A1:N47,6,8)</f>
        <v>Franklin Roosevelt</v>
      </c>
      <c r="H535" t="str">
        <f>INDEX('S40'!A1:N47,7,8)</f>
        <v>Cameras</v>
      </c>
    </row>
    <row r="536" spans="1:8" x14ac:dyDescent="0.3">
      <c r="A536" t="str">
        <f>INDEX('S40'!A1:M47,1,1)</f>
        <v>S40</v>
      </c>
      <c r="B536" s="58">
        <f>INDEX('S40'!A1:M47,3,9)</f>
        <v>43012</v>
      </c>
      <c r="C536" t="str">
        <f>INDEX('S40'!A1:N47,4,9)</f>
        <v>Jour</v>
      </c>
      <c r="D536" t="str">
        <f>INDEX('S40'!A1:N47,5,1)</f>
        <v>Kevin Morillon</v>
      </c>
      <c r="E536">
        <f>INDEX('S40'!A1:N47,5,2)</f>
        <v>0</v>
      </c>
      <c r="F536">
        <f>INDEX('S40'!A1:N47,5,9)</f>
        <v>0</v>
      </c>
      <c r="G536">
        <f>INDEX('S40'!A1:N47,6,9)</f>
        <v>0</v>
      </c>
      <c r="H536">
        <f>INDEX('S40'!A1:N47,7,9)</f>
        <v>0</v>
      </c>
    </row>
    <row r="537" spans="1:8" x14ac:dyDescent="0.3">
      <c r="A537" t="str">
        <f>INDEX('S40'!A1:M47,1,1)</f>
        <v>S40</v>
      </c>
      <c r="B537" s="58">
        <f>INDEX('S40'!A1:M47,3,9)</f>
        <v>43012</v>
      </c>
      <c r="C537" t="str">
        <f>INDEX('S40'!A1:N47,4,10)</f>
        <v>Nuit</v>
      </c>
      <c r="D537" t="str">
        <f>INDEX('S40'!A1:N47,5,1)</f>
        <v>Kevin Morillon</v>
      </c>
      <c r="E537">
        <f>INDEX('S40'!A1:N47,5,2)</f>
        <v>0</v>
      </c>
      <c r="F537" t="str">
        <f>INDEX('S40'!A1:N47,5,10)</f>
        <v>07 586 04</v>
      </c>
      <c r="G537" t="str">
        <f>INDEX('S40'!A1:N47,6,10)</f>
        <v>Porte de Saint Cloud</v>
      </c>
      <c r="H537" t="str">
        <f>INDEX('S40'!A1:N47,7,10)</f>
        <v>Cameras</v>
      </c>
    </row>
    <row r="538" spans="1:8" x14ac:dyDescent="0.3">
      <c r="A538" t="str">
        <f>INDEX('S40'!A1:M47,1,1)</f>
        <v>S40</v>
      </c>
      <c r="B538" s="58">
        <f>INDEX('S40'!A1:M47,3,11)</f>
        <v>43013</v>
      </c>
      <c r="C538" t="str">
        <f>INDEX('S40'!A1:N47,4,11)</f>
        <v>Jour</v>
      </c>
      <c r="D538" t="str">
        <f>INDEX('S40'!A1:N47,5,1)</f>
        <v>Kevin Morillon</v>
      </c>
      <c r="E538">
        <f>INDEX('S40'!A1:N47,5,2)</f>
        <v>0</v>
      </c>
      <c r="F538">
        <f>INDEX('S40'!A1:N47,5,11)</f>
        <v>0</v>
      </c>
      <c r="G538">
        <f>INDEX('S40'!A1:N47,6,11)</f>
        <v>0</v>
      </c>
      <c r="H538">
        <f>INDEX('S40'!A1:N47,7,11)</f>
        <v>0</v>
      </c>
    </row>
    <row r="539" spans="1:8" x14ac:dyDescent="0.3">
      <c r="A539" t="str">
        <f>INDEX('S40'!A1:M47,1,1)</f>
        <v>S40</v>
      </c>
      <c r="B539" s="58">
        <f>INDEX('S40'!A1:M47,3,11)</f>
        <v>43013</v>
      </c>
      <c r="C539" t="str">
        <f>INDEX('S40'!A1:N47,4,12)</f>
        <v>Nuit</v>
      </c>
      <c r="D539" t="str">
        <f>INDEX('S40'!A1:N47,5,1)</f>
        <v>Kevin Morillon</v>
      </c>
      <c r="E539">
        <f>INDEX('S40'!A1:N47,5,2)</f>
        <v>0</v>
      </c>
      <c r="F539" t="str">
        <f>INDEX('S40'!A1:N47,5,12)</f>
        <v>07 586 04</v>
      </c>
      <c r="G539" t="str">
        <f>INDEX('S40'!A1:N47,6,12)</f>
        <v>Porte de Saint Cloud</v>
      </c>
      <c r="H539" t="str">
        <f>INDEX('S40'!A1:N47,7,12)</f>
        <v>Cameras</v>
      </c>
    </row>
    <row r="540" spans="1:8" x14ac:dyDescent="0.3">
      <c r="A540" t="str">
        <f>INDEX('S40'!A1:M47,1,1)</f>
        <v>S40</v>
      </c>
      <c r="B540" s="58">
        <f>INDEX('S40'!A1:M47,3,13)</f>
        <v>43014</v>
      </c>
      <c r="C540" t="str">
        <f>INDEX('S40'!A1:N47,4,13)</f>
        <v>Jour</v>
      </c>
      <c r="D540" t="str">
        <f>INDEX('S40'!A1:N47,5,1)</f>
        <v>Kevin Morillon</v>
      </c>
      <c r="E540">
        <f>INDEX('S40'!A1:N47,5,2)</f>
        <v>0</v>
      </c>
      <c r="F540">
        <f>INDEX('S40'!A1:N47,5,13)</f>
        <v>0</v>
      </c>
      <c r="G540">
        <f>INDEX('S40'!A1:N47,6,13)</f>
        <v>0</v>
      </c>
      <c r="H540">
        <f>INDEX('S40'!A1:N47,7,13)</f>
        <v>0</v>
      </c>
    </row>
    <row r="541" spans="1:8" x14ac:dyDescent="0.3">
      <c r="A541" t="str">
        <f>INDEX('S40'!A1:M47,1,1)</f>
        <v>S40</v>
      </c>
      <c r="B541" s="58">
        <f>INDEX('S40'!A1:M47,3,13)</f>
        <v>43014</v>
      </c>
      <c r="C541" t="str">
        <f>INDEX('S40'!A1:N47,4,14)</f>
        <v>Nuit</v>
      </c>
      <c r="D541" t="str">
        <f>INDEX('S40'!A1:N47,5,1)</f>
        <v>Kevin Morillon</v>
      </c>
      <c r="E541">
        <f>INDEX('S40'!A1:N47,5,2)</f>
        <v>0</v>
      </c>
      <c r="F541">
        <f>INDEX('S40'!A1:N47,5,14)</f>
        <v>0</v>
      </c>
      <c r="G541">
        <f>INDEX('S40'!A1:N47,6,14)</f>
        <v>0</v>
      </c>
      <c r="H541">
        <f>INDEX('S40'!A1:N47,7,14)</f>
        <v>0</v>
      </c>
    </row>
    <row r="542" spans="1:8" x14ac:dyDescent="0.3">
      <c r="A542" t="str">
        <f>INDEX('S40'!A1:M47,1,1)</f>
        <v>S40</v>
      </c>
      <c r="B542" s="58">
        <f>INDEX('S40'!A1:L47,3,3)</f>
        <v>43009</v>
      </c>
      <c r="C542" t="str">
        <f>INDEX('S40'!A1:N47,4,3)</f>
        <v>Jour</v>
      </c>
      <c r="D542" t="str">
        <f>INDEX('S40'!A1:N47,8,1)</f>
        <v>Victor DIONISIO</v>
      </c>
      <c r="E542">
        <f>INDEX('S40'!A1:N47,8,2)</f>
        <v>0</v>
      </c>
      <c r="F542">
        <f>INDEX('S40'!A1:N47,8,3)</f>
        <v>0</v>
      </c>
      <c r="G542">
        <f>INDEX('S40'!A1:N47,9,3)</f>
        <v>0</v>
      </c>
      <c r="H542">
        <f>INDEX('S40'!A1:N47,10,3)</f>
        <v>0</v>
      </c>
    </row>
    <row r="543" spans="1:8" x14ac:dyDescent="0.3">
      <c r="A543" t="str">
        <f>INDEX('S40'!A1:M47,1,1)</f>
        <v>S40</v>
      </c>
      <c r="B543" s="58">
        <f>INDEX('S40'!A1:M47,3,3)</f>
        <v>43009</v>
      </c>
      <c r="C543" t="str">
        <f>INDEX('S40'!A1:N47,4,4)</f>
        <v>Nuit</v>
      </c>
      <c r="D543" t="str">
        <f>INDEX('S40'!A1:N47,8,1)</f>
        <v>Victor DIONISIO</v>
      </c>
      <c r="E543">
        <f>INDEX('S40'!A1:N47,8,2)</f>
        <v>0</v>
      </c>
      <c r="F543" t="str">
        <f>INDEX('S40'!A1:N47,8,4)</f>
        <v>07 586 04</v>
      </c>
      <c r="G543" t="str">
        <f>INDEX('S40'!A1:N47,9,4)</f>
        <v>Trocadero</v>
      </c>
      <c r="H543" t="str">
        <f>INDEX('S40'!A1:N47,10,4)</f>
        <v>Cameras</v>
      </c>
    </row>
    <row r="544" spans="1:8" x14ac:dyDescent="0.3">
      <c r="A544" t="str">
        <f>INDEX('S40'!A1:M47,1,1)</f>
        <v>S40</v>
      </c>
      <c r="B544" s="58">
        <f>INDEX('S40'!A1:M47,3,5)</f>
        <v>43010</v>
      </c>
      <c r="C544" t="str">
        <f>INDEX('S40'!A1:N47,4,5)</f>
        <v>Jour</v>
      </c>
      <c r="D544" t="str">
        <f>INDEX('S40'!A1:N47,8,1)</f>
        <v>Victor DIONISIO</v>
      </c>
      <c r="E544">
        <f>INDEX('S40'!A1:N47,8,2)</f>
        <v>0</v>
      </c>
      <c r="F544">
        <f>INDEX('S40'!A1:N47,8,5)</f>
        <v>0</v>
      </c>
      <c r="G544">
        <f>INDEX('S40'!A1:N47,9,5)</f>
        <v>0</v>
      </c>
      <c r="H544">
        <f>INDEX('S40'!A1:N47,10,5)</f>
        <v>0</v>
      </c>
    </row>
    <row r="545" spans="1:8" x14ac:dyDescent="0.3">
      <c r="A545" t="str">
        <f>INDEX('S40'!A1:M47,1,1)</f>
        <v>S40</v>
      </c>
      <c r="B545" s="58">
        <f>INDEX('S40'!A1:M47,3,5)</f>
        <v>43010</v>
      </c>
      <c r="C545" t="str">
        <f>INDEX('S40'!A1:N47,4,6)</f>
        <v>Nuit</v>
      </c>
      <c r="D545" t="str">
        <f>INDEX('S40'!A1:N47,8,1)</f>
        <v>Victor DIONISIO</v>
      </c>
      <c r="E545">
        <f>INDEX('S40'!A1:N47,8,2)</f>
        <v>0</v>
      </c>
      <c r="F545" t="str">
        <f>INDEX('S40'!A1:N47,8,6)</f>
        <v>07 586 04</v>
      </c>
      <c r="G545" t="str">
        <f>INDEX('S40'!A1:N47,9,6)</f>
        <v>Oberkampf</v>
      </c>
      <c r="H545" t="str">
        <f>INDEX('S40'!A1:N47,10,6)</f>
        <v>Cameras</v>
      </c>
    </row>
    <row r="546" spans="1:8" x14ac:dyDescent="0.3">
      <c r="A546" t="str">
        <f>INDEX('S40'!A1:M47,1,1)</f>
        <v>S40</v>
      </c>
      <c r="B546" s="58">
        <f>INDEX('S40'!A1:M47,3,7)</f>
        <v>43011</v>
      </c>
      <c r="C546" t="str">
        <f>INDEX('S40'!A1:N47,4,7)</f>
        <v>Jour</v>
      </c>
      <c r="D546" t="str">
        <f>INDEX('S40'!A1:N47,8,1)</f>
        <v>Victor DIONISIO</v>
      </c>
      <c r="E546">
        <f>INDEX('S40'!A1:N47,8,2)</f>
        <v>0</v>
      </c>
      <c r="F546">
        <f>INDEX('S40'!A1:N47,8,7)</f>
        <v>0</v>
      </c>
      <c r="G546">
        <f>INDEX('S40'!A1:N47,9,7)</f>
        <v>0</v>
      </c>
      <c r="H546">
        <f>INDEX('S40'!A1:N47,10,7)</f>
        <v>0</v>
      </c>
    </row>
    <row r="547" spans="1:8" x14ac:dyDescent="0.3">
      <c r="A547" t="str">
        <f>INDEX('S40'!A1:M47,1,1)</f>
        <v>S40</v>
      </c>
      <c r="B547" s="58">
        <f>INDEX('S40'!A1:M47,3,7)</f>
        <v>43011</v>
      </c>
      <c r="C547" t="str">
        <f>INDEX('S40'!A1:N47,4,8)</f>
        <v>Nuit</v>
      </c>
      <c r="D547" t="str">
        <f>INDEX('S40'!A1:N47,8,1)</f>
        <v>Victor DIONISIO</v>
      </c>
      <c r="E547">
        <f>INDEX('S40'!A1:N47,8,2)</f>
        <v>0</v>
      </c>
      <c r="F547" t="str">
        <f>INDEX('S40'!A1:N47,8,8)</f>
        <v>07 586 04</v>
      </c>
      <c r="G547" t="str">
        <f>INDEX('S40'!A1:N47,9,8)</f>
        <v>Miromesnil</v>
      </c>
      <c r="H547" t="str">
        <f>INDEX('S40'!A1:N47,10,8)</f>
        <v>Suspente</v>
      </c>
    </row>
    <row r="548" spans="1:8" x14ac:dyDescent="0.3">
      <c r="A548" t="str">
        <f>INDEX('S40'!A1:M47,1,1)</f>
        <v>S40</v>
      </c>
      <c r="B548" s="58">
        <f>INDEX('S40'!A1:M47,3,9)</f>
        <v>43012</v>
      </c>
      <c r="C548" t="str">
        <f>INDEX('S40'!A1:N47,4,9)</f>
        <v>Jour</v>
      </c>
      <c r="D548" t="str">
        <f>INDEX('S40'!A1:N47,8,1)</f>
        <v>Victor DIONISIO</v>
      </c>
      <c r="E548">
        <f>INDEX('S40'!A1:N47,8,2)</f>
        <v>0</v>
      </c>
      <c r="F548">
        <f>INDEX('S40'!A1:N47,8,9)</f>
        <v>0</v>
      </c>
      <c r="G548">
        <f>INDEX('S40'!A1:N47,9,9)</f>
        <v>0</v>
      </c>
      <c r="H548">
        <f>INDEX('S40'!A1:N47,10,9)</f>
        <v>0</v>
      </c>
    </row>
    <row r="549" spans="1:8" x14ac:dyDescent="0.3">
      <c r="A549" t="str">
        <f>INDEX('S40'!A1:M47,1,1)</f>
        <v>S40</v>
      </c>
      <c r="B549" s="58">
        <f>INDEX('S40'!A1:M47,3,9)</f>
        <v>43012</v>
      </c>
      <c r="C549" t="str">
        <f>INDEX('S40'!A1:N47,4,10)</f>
        <v>Nuit</v>
      </c>
      <c r="D549" t="str">
        <f>INDEX('S40'!A1:N47,8,1)</f>
        <v>Victor DIONISIO</v>
      </c>
      <c r="E549">
        <f>INDEX('S40'!A1:N47,8,2)</f>
        <v>0</v>
      </c>
      <c r="F549" t="str">
        <f>INDEX('S40'!A1:N47,8,10)</f>
        <v>07 586 04</v>
      </c>
      <c r="G549" t="str">
        <f>INDEX('S40'!A1:N47,9,10)</f>
        <v>Porte de Saint Cloud</v>
      </c>
      <c r="H549" t="str">
        <f>INDEX('S40'!A1:N47,10,10)</f>
        <v>IAC</v>
      </c>
    </row>
    <row r="550" spans="1:8" x14ac:dyDescent="0.3">
      <c r="A550" t="str">
        <f>INDEX('S40'!A1:M47,1,1)</f>
        <v>S40</v>
      </c>
      <c r="B550" s="58">
        <f>INDEX('S40'!A1:M47,3,11)</f>
        <v>43013</v>
      </c>
      <c r="C550" t="str">
        <f>INDEX('S40'!A1:N47,4,11)</f>
        <v>Jour</v>
      </c>
      <c r="D550" t="str">
        <f>INDEX('S40'!A1:N47,8,1)</f>
        <v>Victor DIONISIO</v>
      </c>
      <c r="E550">
        <f>INDEX('S40'!A1:N47,8,2)</f>
        <v>0</v>
      </c>
      <c r="F550">
        <f>INDEX('S40'!A1:N47,8,11)</f>
        <v>0</v>
      </c>
      <c r="G550">
        <f>INDEX('S40'!A1:N47,9,11)</f>
        <v>0</v>
      </c>
      <c r="H550">
        <f>INDEX('S40'!A1:N47,10,11)</f>
        <v>0</v>
      </c>
    </row>
    <row r="551" spans="1:8" x14ac:dyDescent="0.3">
      <c r="A551" t="str">
        <f>INDEX('S40'!A1:M47,1,1)</f>
        <v>S40</v>
      </c>
      <c r="B551" s="58">
        <f>INDEX('S40'!A1:M47,3,11)</f>
        <v>43013</v>
      </c>
      <c r="C551" t="str">
        <f>INDEX('S40'!A1:N47,4,12)</f>
        <v>Nuit</v>
      </c>
      <c r="D551" t="str">
        <f>INDEX('S40'!A1:N47,8,1)</f>
        <v>Victor DIONISIO</v>
      </c>
      <c r="E551">
        <f>INDEX('S40'!A1:N47,8,2)</f>
        <v>0</v>
      </c>
      <c r="F551" t="str">
        <f>INDEX('S40'!A1:N47,8,12)</f>
        <v>07 586 04</v>
      </c>
      <c r="G551" t="str">
        <f>INDEX('S40'!A1:N47,9,12)</f>
        <v>Porte de Saint Cloud</v>
      </c>
      <c r="H551" t="str">
        <f>INDEX('S40'!A1:N47,10,12)</f>
        <v>IAC</v>
      </c>
    </row>
    <row r="552" spans="1:8" x14ac:dyDescent="0.3">
      <c r="A552" t="str">
        <f>INDEX('S40'!A1:M47,1,1)</f>
        <v>S40</v>
      </c>
      <c r="B552" s="58">
        <f>INDEX('S40'!A1:M47,3,13)</f>
        <v>43014</v>
      </c>
      <c r="C552" t="str">
        <f>INDEX('S40'!A1:N47,4,13)</f>
        <v>Jour</v>
      </c>
      <c r="D552" t="str">
        <f>INDEX('S40'!A1:N47,8,1)</f>
        <v>Victor DIONISIO</v>
      </c>
      <c r="E552">
        <f>INDEX('S40'!A1:N47,8,2)</f>
        <v>0</v>
      </c>
      <c r="F552">
        <f>INDEX('S40'!A1:N47,8,13)</f>
        <v>0</v>
      </c>
      <c r="G552">
        <f>INDEX('S40'!A1:N47,9,13)</f>
        <v>0</v>
      </c>
      <c r="H552">
        <f>INDEX('S40'!A1:N47,10,13)</f>
        <v>0</v>
      </c>
    </row>
    <row r="553" spans="1:8" x14ac:dyDescent="0.3">
      <c r="A553" t="str">
        <f>INDEX('S40'!A1:M47,1,1)</f>
        <v>S40</v>
      </c>
      <c r="B553" s="58">
        <f>INDEX('S40'!A1:M47,3,13)</f>
        <v>43014</v>
      </c>
      <c r="C553" t="str">
        <f>INDEX('S40'!A1:N47,4,14)</f>
        <v>Nuit</v>
      </c>
      <c r="D553" t="str">
        <f>INDEX('S40'!A1:N47,8,1)</f>
        <v>Victor DIONISIO</v>
      </c>
      <c r="E553">
        <f>INDEX('S40'!A1:N47,8,2)</f>
        <v>0</v>
      </c>
      <c r="F553">
        <f>INDEX('S40'!A1:N47,8,14)</f>
        <v>0</v>
      </c>
      <c r="G553">
        <f>INDEX('S40'!A1:N47,9,14)</f>
        <v>0</v>
      </c>
      <c r="H553">
        <f>INDEX('S40'!A1:N47,10,14)</f>
        <v>0</v>
      </c>
    </row>
    <row r="554" spans="1:8" x14ac:dyDescent="0.3">
      <c r="A554" t="str">
        <f>INDEX('S40'!A1:M47,1,1)</f>
        <v>S40</v>
      </c>
      <c r="B554" s="58">
        <f>INDEX('S40'!A1:L47,3,3)</f>
        <v>43009</v>
      </c>
      <c r="C554" t="str">
        <f>INDEX('S40'!A1:N47,4,3)</f>
        <v>Jour</v>
      </c>
      <c r="D554" t="str">
        <f>INDEX('S40'!A1:N47,11,1)</f>
        <v>Samir Abdelyacin</v>
      </c>
      <c r="E554">
        <f>INDEX('S40'!A1:N47,11,2)</f>
        <v>0</v>
      </c>
      <c r="F554">
        <f>INDEX('S40'!A1:N47,11,3)</f>
        <v>0</v>
      </c>
      <c r="G554">
        <f>INDEX('S40'!A1:N47,12,3)</f>
        <v>0</v>
      </c>
      <c r="H554">
        <f>INDEX('S40'!A1:N47,13,3)</f>
        <v>0</v>
      </c>
    </row>
    <row r="555" spans="1:8" x14ac:dyDescent="0.3">
      <c r="A555" t="str">
        <f>INDEX('S40'!A1:M47,1,1)</f>
        <v>S40</v>
      </c>
      <c r="B555" s="58">
        <f>INDEX('S40'!A1:M47,3,3)</f>
        <v>43009</v>
      </c>
      <c r="C555" t="str">
        <f>INDEX('S40'!A1:N47,4,4)</f>
        <v>Nuit</v>
      </c>
      <c r="D555" t="str">
        <f>INDEX('S40'!A1:N47,11,1)</f>
        <v>Samir Abdelyacin</v>
      </c>
      <c r="E555">
        <f>INDEX('S40'!A1:N47,11,2)</f>
        <v>0</v>
      </c>
      <c r="F555" t="str">
        <f>INDEX('S40'!A1:N47,11,4)</f>
        <v>07 585 08</v>
      </c>
      <c r="G555" t="str">
        <f>INDEX('S40'!A1:N47,12,4)</f>
        <v>La Défense</v>
      </c>
      <c r="H555" t="str">
        <f>INDEX('S40'!A1:N47,13,4)</f>
        <v>Horloges</v>
      </c>
    </row>
    <row r="556" spans="1:8" x14ac:dyDescent="0.3">
      <c r="A556" t="str">
        <f>INDEX('S40'!A1:M47,1,1)</f>
        <v>S40</v>
      </c>
      <c r="B556" s="58">
        <f>INDEX('S40'!A1:M47,3,5)</f>
        <v>43010</v>
      </c>
      <c r="C556" t="str">
        <f>INDEX('S40'!A1:N47,4,5)</f>
        <v>Jour</v>
      </c>
      <c r="D556" t="str">
        <f>INDEX('S40'!A1:N47,11,1)</f>
        <v>Samir Abdelyacin</v>
      </c>
      <c r="E556">
        <f>INDEX('S40'!A1:N47,11,2)</f>
        <v>0</v>
      </c>
      <c r="F556">
        <f>INDEX('S40'!A1:N47,11,5)</f>
        <v>0</v>
      </c>
      <c r="G556">
        <f>INDEX('S40'!A1:N47,12,5)</f>
        <v>0</v>
      </c>
      <c r="H556">
        <f>INDEX('S40'!A1:N47,13,5)</f>
        <v>0</v>
      </c>
    </row>
    <row r="557" spans="1:8" x14ac:dyDescent="0.3">
      <c r="A557" t="str">
        <f>INDEX('S40'!A1:M47,1,1)</f>
        <v>S40</v>
      </c>
      <c r="B557" s="58">
        <f>INDEX('S40'!A1:M47,3,5)</f>
        <v>43010</v>
      </c>
      <c r="C557" t="str">
        <f>INDEX('S40'!A1:N47,4,6)</f>
        <v>Nuit</v>
      </c>
      <c r="D557" t="str">
        <f>INDEX('S40'!A1:N47,11,1)</f>
        <v>Samir Abdelyacin</v>
      </c>
      <c r="E557">
        <f>INDEX('S40'!A1:N47,11,2)</f>
        <v>0</v>
      </c>
      <c r="F557" t="str">
        <f>INDEX('S40'!A1:N47,11,6)</f>
        <v>07 586 04</v>
      </c>
      <c r="G557" t="str">
        <f>INDEX('S40'!A1:N47,12,6)</f>
        <v>Oberkampf</v>
      </c>
      <c r="H557" t="str">
        <f>INDEX('S40'!A1:N47,13,6)</f>
        <v>Cameras</v>
      </c>
    </row>
    <row r="558" spans="1:8" x14ac:dyDescent="0.3">
      <c r="A558" t="str">
        <f>INDEX('S40'!A1:M47,1,1)</f>
        <v>S40</v>
      </c>
      <c r="B558" s="58">
        <f>INDEX('S40'!A1:M47,3,7)</f>
        <v>43011</v>
      </c>
      <c r="C558" t="str">
        <f>INDEX('S40'!A1:N47,4,7)</f>
        <v>Jour</v>
      </c>
      <c r="D558" t="str">
        <f>INDEX('S40'!A1:N47,11,1)</f>
        <v>Samir Abdelyacin</v>
      </c>
      <c r="E558">
        <f>INDEX('S40'!A1:N47,11,2)</f>
        <v>0</v>
      </c>
      <c r="F558">
        <f>INDEX('S40'!A1:N47,11,7)</f>
        <v>0</v>
      </c>
      <c r="G558">
        <f>INDEX('S40'!A1:N47,12,7)</f>
        <v>0</v>
      </c>
      <c r="H558">
        <f>INDEX('S40'!A1:N47,13,7)</f>
        <v>0</v>
      </c>
    </row>
    <row r="559" spans="1:8" x14ac:dyDescent="0.3">
      <c r="A559" t="str">
        <f>INDEX('S40'!A1:M47,1,1)</f>
        <v>S40</v>
      </c>
      <c r="B559" s="58">
        <f>INDEX('S40'!A1:M47,3,7)</f>
        <v>43011</v>
      </c>
      <c r="C559" t="str">
        <f>INDEX('S40'!A1:N47,4,8)</f>
        <v>Nuit</v>
      </c>
      <c r="D559" t="str">
        <f>INDEX('S40'!A1:N47,11,1)</f>
        <v>Samir Abdelyacin</v>
      </c>
      <c r="E559">
        <f>INDEX('S40'!A1:N47,11,2)</f>
        <v>0</v>
      </c>
      <c r="F559" t="str">
        <f>INDEX('S40'!A1:N47,11,8)</f>
        <v>07 586 04</v>
      </c>
      <c r="G559" t="str">
        <f>INDEX('S40'!A1:N47,12,8)</f>
        <v>Miromesnil</v>
      </c>
      <c r="H559" t="str">
        <f>INDEX('S40'!A1:N47,13,8)</f>
        <v>Suspente</v>
      </c>
    </row>
    <row r="560" spans="1:8" x14ac:dyDescent="0.3">
      <c r="A560" t="str">
        <f>INDEX('S40'!A1:M47,1,1)</f>
        <v>S40</v>
      </c>
      <c r="B560" s="58">
        <f>INDEX('S40'!A1:M47,3,9)</f>
        <v>43012</v>
      </c>
      <c r="C560" t="str">
        <f>INDEX('S40'!A1:N47,4,9)</f>
        <v>Jour</v>
      </c>
      <c r="D560" t="str">
        <f>INDEX('S40'!A1:N47,11,1)</f>
        <v>Samir Abdelyacin</v>
      </c>
      <c r="E560">
        <f>INDEX('S40'!A1:N47,11,2)</f>
        <v>0</v>
      </c>
      <c r="F560">
        <f>INDEX('S40'!A1:N47,11,9)</f>
        <v>0</v>
      </c>
      <c r="G560">
        <f>INDEX('S40'!A1:N47,12,9)</f>
        <v>0</v>
      </c>
      <c r="H560">
        <f>INDEX('S40'!A1:N47,13,9)</f>
        <v>0</v>
      </c>
    </row>
    <row r="561" spans="1:8" x14ac:dyDescent="0.3">
      <c r="A561" t="str">
        <f>INDEX('S40'!A1:M47,1,1)</f>
        <v>S40</v>
      </c>
      <c r="B561" s="58">
        <f>INDEX('S40'!A1:M47,3,9)</f>
        <v>43012</v>
      </c>
      <c r="C561" t="str">
        <f>INDEX('S40'!A1:N47,4,10)</f>
        <v>Nuit</v>
      </c>
      <c r="D561" t="str">
        <f>INDEX('S40'!A1:N47,11,1)</f>
        <v>Samir Abdelyacin</v>
      </c>
      <c r="E561">
        <f>INDEX('S40'!A1:N47,11,2)</f>
        <v>0</v>
      </c>
      <c r="F561" t="str">
        <f>INDEX('S40'!A1:N47,11,10)</f>
        <v>07 586 04</v>
      </c>
      <c r="G561" t="str">
        <f>INDEX('S40'!A1:N47,12,10)</f>
        <v>Porte de Saint Cloud</v>
      </c>
      <c r="H561" t="str">
        <f>INDEX('S40'!A1:N47,13,10)</f>
        <v>IAC</v>
      </c>
    </row>
    <row r="562" spans="1:8" x14ac:dyDescent="0.3">
      <c r="A562" t="str">
        <f>INDEX('S40'!A1:M47,1,1)</f>
        <v>S40</v>
      </c>
      <c r="B562" s="58">
        <f>INDEX('S40'!A1:M47,3,11)</f>
        <v>43013</v>
      </c>
      <c r="C562" t="str">
        <f>INDEX('S40'!A1:N47,4,11)</f>
        <v>Jour</v>
      </c>
      <c r="D562" t="str">
        <f>INDEX('S40'!A1:N47,11,1)</f>
        <v>Samir Abdelyacin</v>
      </c>
      <c r="E562">
        <f>INDEX('S40'!A1:N47,11,2)</f>
        <v>0</v>
      </c>
      <c r="F562">
        <f>INDEX('S40'!A1:N47,11,11)</f>
        <v>0</v>
      </c>
      <c r="G562">
        <f>INDEX('S40'!A1:N47,12,11)</f>
        <v>0</v>
      </c>
      <c r="H562">
        <f>INDEX('S40'!A1:N47,13,11)</f>
        <v>0</v>
      </c>
    </row>
    <row r="563" spans="1:8" x14ac:dyDescent="0.3">
      <c r="A563" t="str">
        <f>INDEX('S40'!A1:M47,1,1)</f>
        <v>S40</v>
      </c>
      <c r="B563" s="58">
        <f>INDEX('S40'!A1:M47,3,11)</f>
        <v>43013</v>
      </c>
      <c r="C563" t="str">
        <f>INDEX('S40'!A1:N47,4,12)</f>
        <v>Nuit</v>
      </c>
      <c r="D563" t="str">
        <f>INDEX('S40'!A1:N47,11,1)</f>
        <v>Samir Abdelyacin</v>
      </c>
      <c r="E563">
        <f>INDEX('S40'!A1:N47,11,2)</f>
        <v>0</v>
      </c>
      <c r="F563" t="str">
        <f>INDEX('S40'!A1:N47,11,12)</f>
        <v>07 586 04</v>
      </c>
      <c r="G563" t="str">
        <f>INDEX('S40'!A1:N47,12,12)</f>
        <v>Porte de Saint Cloud</v>
      </c>
      <c r="H563" t="str">
        <f>INDEX('S40'!A1:N47,13,12)</f>
        <v>IAC</v>
      </c>
    </row>
    <row r="564" spans="1:8" x14ac:dyDescent="0.3">
      <c r="A564" t="str">
        <f>INDEX('S40'!A1:M47,1,1)</f>
        <v>S40</v>
      </c>
      <c r="B564" s="58">
        <f>INDEX('S40'!A1:M47,3,13)</f>
        <v>43014</v>
      </c>
      <c r="C564" t="str">
        <f>INDEX('S40'!A1:N47,4,13)</f>
        <v>Jour</v>
      </c>
      <c r="D564" t="str">
        <f>INDEX('S40'!A1:N47,11,1)</f>
        <v>Samir Abdelyacin</v>
      </c>
      <c r="E564">
        <f>INDEX('S40'!A1:N47,11,2)</f>
        <v>0</v>
      </c>
      <c r="F564">
        <f>INDEX('S40'!A1:N47,11,13)</f>
        <v>0</v>
      </c>
      <c r="G564">
        <f>INDEX('S40'!A1:N47,12,13)</f>
        <v>0</v>
      </c>
      <c r="H564">
        <f>INDEX('S40'!A1:N47,13,13)</f>
        <v>0</v>
      </c>
    </row>
    <row r="565" spans="1:8" x14ac:dyDescent="0.3">
      <c r="A565" t="str">
        <f>INDEX('S40'!A1:M47,1,1)</f>
        <v>S40</v>
      </c>
      <c r="B565" s="58">
        <f>INDEX('S40'!A1:M47,3,13)</f>
        <v>43014</v>
      </c>
      <c r="C565" t="str">
        <f>INDEX('S40'!A1:N47,4,14)</f>
        <v>Nuit</v>
      </c>
      <c r="D565" t="str">
        <f>INDEX('S40'!A1:N47,11,1)</f>
        <v>Samir Abdelyacin</v>
      </c>
      <c r="E565">
        <f>INDEX('S40'!A1:N47,11,2)</f>
        <v>0</v>
      </c>
      <c r="F565">
        <f>INDEX('S40'!A1:N47,11,14)</f>
        <v>0</v>
      </c>
      <c r="G565">
        <f>INDEX('S40'!A1:N47,12,14)</f>
        <v>0</v>
      </c>
      <c r="H565">
        <f>INDEX('S40'!A1:N47,13,14)</f>
        <v>0</v>
      </c>
    </row>
    <row r="566" spans="1:8" x14ac:dyDescent="0.3">
      <c r="A566" t="str">
        <f>INDEX('S40'!A1:M47,1,1)</f>
        <v>S40</v>
      </c>
      <c r="B566" s="58">
        <f>INDEX('S40'!A1:L47,3,3)</f>
        <v>43009</v>
      </c>
      <c r="C566" t="str">
        <f>INDEX('S40'!A1:N47,4,3)</f>
        <v>Jour</v>
      </c>
      <c r="D566" t="str">
        <f>INDEX('S40'!A1:N47,14,1)</f>
        <v>Benjamin Lime</v>
      </c>
      <c r="E566">
        <f>INDEX('S40'!A1:N47,14,2)</f>
        <v>0</v>
      </c>
      <c r="F566">
        <f>INDEX('S40'!A1:N47,14,3)</f>
        <v>0</v>
      </c>
      <c r="G566">
        <f>INDEX('S40'!A1:N47,15,3)</f>
        <v>0</v>
      </c>
      <c r="H566">
        <f>INDEX('S40'!A1:N47,16,3)</f>
        <v>0</v>
      </c>
    </row>
    <row r="567" spans="1:8" x14ac:dyDescent="0.3">
      <c r="A567" t="str">
        <f>INDEX('S40'!A1:M47,1,1)</f>
        <v>S40</v>
      </c>
      <c r="B567" s="58">
        <f>INDEX('S40'!A1:M47,3,3)</f>
        <v>43009</v>
      </c>
      <c r="C567" t="str">
        <f>INDEX('S40'!A1:N47,4,4)</f>
        <v>Nuit</v>
      </c>
      <c r="D567" t="str">
        <f>INDEX('S40'!A1:N47,14,1)</f>
        <v>Benjamin Lime</v>
      </c>
      <c r="E567">
        <f>INDEX('S40'!A1:N47,14,2)</f>
        <v>0</v>
      </c>
      <c r="F567" t="str">
        <f>INDEX('S40'!A1:N47,14,4)</f>
        <v>07 585 08</v>
      </c>
      <c r="G567" t="str">
        <f>INDEX('S40'!A1:N47,15,4)</f>
        <v>La Défense</v>
      </c>
      <c r="H567" t="str">
        <f>INDEX('S40'!A1:N47,16,4)</f>
        <v>Horloges</v>
      </c>
    </row>
    <row r="568" spans="1:8" x14ac:dyDescent="0.3">
      <c r="A568" t="str">
        <f>INDEX('S40'!A1:M47,1,1)</f>
        <v>S40</v>
      </c>
      <c r="B568" s="58">
        <f>INDEX('S40'!A1:M47,3,5)</f>
        <v>43010</v>
      </c>
      <c r="C568" t="str">
        <f>INDEX('S40'!A1:N47,4,5)</f>
        <v>Jour</v>
      </c>
      <c r="D568" t="str">
        <f>INDEX('S40'!A1:N47,14,1)</f>
        <v>Benjamin Lime</v>
      </c>
      <c r="E568">
        <f>INDEX('S40'!A1:N47,14,2)</f>
        <v>0</v>
      </c>
      <c r="F568">
        <f>INDEX('S40'!A1:N47,14,5)</f>
        <v>0</v>
      </c>
      <c r="G568">
        <f>INDEX('S40'!A1:N47,15,5)</f>
        <v>0</v>
      </c>
      <c r="H568">
        <f>INDEX('S40'!A1:N47,16,5)</f>
        <v>0</v>
      </c>
    </row>
    <row r="569" spans="1:8" x14ac:dyDescent="0.3">
      <c r="A569" t="str">
        <f>INDEX('S40'!A1:M47,1,1)</f>
        <v>S40</v>
      </c>
      <c r="B569" s="58">
        <f>INDEX('S40'!A1:M47,3,5)</f>
        <v>43010</v>
      </c>
      <c r="C569" t="str">
        <f>INDEX('S40'!A1:N47,4,6)</f>
        <v>Nuit</v>
      </c>
      <c r="D569" t="str">
        <f>INDEX('S40'!A1:N47,14,1)</f>
        <v>Benjamin Lime</v>
      </c>
      <c r="E569">
        <f>INDEX('S40'!A1:N47,14,2)</f>
        <v>0</v>
      </c>
      <c r="F569" t="str">
        <f>INDEX('S40'!A1:N47,14,6)</f>
        <v>07 586 04</v>
      </c>
      <c r="G569" t="str">
        <f>INDEX('S40'!A1:N47,15,6)</f>
        <v>Franklin Roosevelt</v>
      </c>
      <c r="H569" t="str">
        <f>INDEX('S40'!A1:N47,16,6)</f>
        <v>Cameras</v>
      </c>
    </row>
    <row r="570" spans="1:8" x14ac:dyDescent="0.3">
      <c r="A570" t="str">
        <f>INDEX('S40'!A1:M47,1,1)</f>
        <v>S40</v>
      </c>
      <c r="B570" s="58">
        <f>INDEX('S40'!A1:M47,3,7)</f>
        <v>43011</v>
      </c>
      <c r="C570" t="str">
        <f>INDEX('S40'!A1:N47,4,7)</f>
        <v>Jour</v>
      </c>
      <c r="D570" t="str">
        <f>INDEX('S40'!A1:N47,14,1)</f>
        <v>Benjamin Lime</v>
      </c>
      <c r="E570">
        <f>INDEX('S40'!A1:N47,14,2)</f>
        <v>0</v>
      </c>
      <c r="F570">
        <f>INDEX('S40'!A1:N47,14,7)</f>
        <v>0</v>
      </c>
      <c r="G570">
        <f>INDEX('S40'!A1:N47,15,7)</f>
        <v>0</v>
      </c>
      <c r="H570">
        <f>INDEX('S40'!A1:N47,16,7)</f>
        <v>0</v>
      </c>
    </row>
    <row r="571" spans="1:8" x14ac:dyDescent="0.3">
      <c r="A571" t="str">
        <f>INDEX('S40'!A1:M47,1,1)</f>
        <v>S40</v>
      </c>
      <c r="B571" s="58">
        <f>INDEX('S40'!A1:M47,3,7)</f>
        <v>43011</v>
      </c>
      <c r="C571" t="str">
        <f>INDEX('S40'!A1:N47,4,8)</f>
        <v>Nuit</v>
      </c>
      <c r="D571" t="str">
        <f>INDEX('S40'!A1:N47,14,1)</f>
        <v>Benjamin Lime</v>
      </c>
      <c r="E571">
        <f>INDEX('S40'!A1:N47,14,2)</f>
        <v>0</v>
      </c>
      <c r="F571" t="str">
        <f>INDEX('S40'!A1:N47,14,8)</f>
        <v>Nour</v>
      </c>
      <c r="G571">
        <f>INDEX('S40'!A1:N47,15,8)</f>
        <v>0</v>
      </c>
      <c r="H571">
        <f>INDEX('S40'!A1:N47,16,8)</f>
        <v>0</v>
      </c>
    </row>
    <row r="572" spans="1:8" x14ac:dyDescent="0.3">
      <c r="A572" t="str">
        <f>INDEX('S40'!A1:M47,1,1)</f>
        <v>S40</v>
      </c>
      <c r="B572" s="58">
        <f>INDEX('S40'!A1:M47,3,9)</f>
        <v>43012</v>
      </c>
      <c r="C572" t="str">
        <f>INDEX('S40'!A1:N47,4,9)</f>
        <v>Jour</v>
      </c>
      <c r="D572" t="str">
        <f>INDEX('S40'!A1:N47,14,1)</f>
        <v>Benjamin Lime</v>
      </c>
      <c r="E572">
        <f>INDEX('S40'!A1:N47,14,2)</f>
        <v>0</v>
      </c>
      <c r="F572">
        <f>INDEX('S40'!A1:N47,14,9)</f>
        <v>0</v>
      </c>
      <c r="G572">
        <f>INDEX('S40'!A1:N47,15,9)</f>
        <v>0</v>
      </c>
      <c r="H572">
        <f>INDEX('S40'!A1:N47,16,9)</f>
        <v>0</v>
      </c>
    </row>
    <row r="573" spans="1:8" x14ac:dyDescent="0.3">
      <c r="A573" t="str">
        <f>INDEX('S40'!A1:M47,1,1)</f>
        <v>S40</v>
      </c>
      <c r="B573" s="58">
        <f>INDEX('S40'!A1:M47,3,9)</f>
        <v>43012</v>
      </c>
      <c r="C573" t="str">
        <f>INDEX('S40'!A1:N47,4,10)</f>
        <v>Nuit</v>
      </c>
      <c r="D573" t="str">
        <f>INDEX('S40'!A1:N47,14,1)</f>
        <v>Benjamin Lime</v>
      </c>
      <c r="E573">
        <f>INDEX('S40'!A1:N47,14,2)</f>
        <v>0</v>
      </c>
      <c r="F573" t="str">
        <f>INDEX('S40'!A1:N47,14,10)</f>
        <v>07 586 04</v>
      </c>
      <c r="G573" t="str">
        <f>INDEX('S40'!A1:N47,15,10)</f>
        <v>MA Molitor</v>
      </c>
      <c r="H573" t="str">
        <f>INDEX('S40'!A1:N47,16,10)</f>
        <v>Cameras</v>
      </c>
    </row>
    <row r="574" spans="1:8" x14ac:dyDescent="0.3">
      <c r="A574" t="str">
        <f>INDEX('S40'!A1:M47,1,1)</f>
        <v>S40</v>
      </c>
      <c r="B574" s="58">
        <f>INDEX('S40'!A1:M47,3,11)</f>
        <v>43013</v>
      </c>
      <c r="C574" t="str">
        <f>INDEX('S40'!A1:N47,4,11)</f>
        <v>Jour</v>
      </c>
      <c r="D574" t="str">
        <f>INDEX('S40'!A1:N47,14,1)</f>
        <v>Benjamin Lime</v>
      </c>
      <c r="E574">
        <f>INDEX('S40'!A1:N47,14,2)</f>
        <v>0</v>
      </c>
      <c r="F574">
        <f>INDEX('S40'!A1:N47,14,11)</f>
        <v>0</v>
      </c>
      <c r="G574">
        <f>INDEX('S40'!A1:N47,15,11)</f>
        <v>0</v>
      </c>
      <c r="H574">
        <f>INDEX('S40'!A1:N47,16,11)</f>
        <v>0</v>
      </c>
    </row>
    <row r="575" spans="1:8" x14ac:dyDescent="0.3">
      <c r="A575" t="str">
        <f>INDEX('S40'!A1:M47,1,1)</f>
        <v>S40</v>
      </c>
      <c r="B575" s="58">
        <f>INDEX('S40'!A1:M47,3,11)</f>
        <v>43013</v>
      </c>
      <c r="C575" t="str">
        <f>INDEX('S40'!A1:N47,4,12)</f>
        <v>Nuit</v>
      </c>
      <c r="D575" t="str">
        <f>INDEX('S40'!A1:N47,14,1)</f>
        <v>Benjamin Lime</v>
      </c>
      <c r="E575">
        <f>INDEX('S40'!A1:N47,14,2)</f>
        <v>0</v>
      </c>
      <c r="F575" t="str">
        <f>INDEX('S40'!A1:N47,14,12)</f>
        <v>07 586 04</v>
      </c>
      <c r="G575" t="str">
        <f>INDEX('S40'!A1:N47,15,12)</f>
        <v>Porte de Saint Cloud</v>
      </c>
      <c r="H575" t="str">
        <f>INDEX('S40'!A1:N47,16,12)</f>
        <v>IAC</v>
      </c>
    </row>
    <row r="576" spans="1:8" x14ac:dyDescent="0.3">
      <c r="A576" t="str">
        <f>INDEX('S40'!A1:M47,1,1)</f>
        <v>S40</v>
      </c>
      <c r="B576" s="58">
        <f>INDEX('S40'!A1:M47,3,13)</f>
        <v>43014</v>
      </c>
      <c r="C576" t="str">
        <f>INDEX('S40'!A1:N47,4,13)</f>
        <v>Jour</v>
      </c>
      <c r="D576" t="str">
        <f>INDEX('S40'!A1:N47,14,1)</f>
        <v>Benjamin Lime</v>
      </c>
      <c r="E576">
        <f>INDEX('S40'!A1:N47,14,2)</f>
        <v>0</v>
      </c>
      <c r="F576">
        <f>INDEX('S40'!A1:N47,14,13)</f>
        <v>0</v>
      </c>
      <c r="G576">
        <f>INDEX('S40'!A1:N47,15,13)</f>
        <v>0</v>
      </c>
      <c r="H576">
        <f>INDEX('S40'!A1:N47,16,13)</f>
        <v>0</v>
      </c>
    </row>
    <row r="577" spans="1:8" x14ac:dyDescent="0.3">
      <c r="A577" t="str">
        <f>INDEX('S40'!A1:M47,1,1)</f>
        <v>S40</v>
      </c>
      <c r="B577" s="58">
        <f>INDEX('S40'!A1:M47,3,13)</f>
        <v>43014</v>
      </c>
      <c r="C577" t="str">
        <f>INDEX('S40'!A1:N47,4,14)</f>
        <v>Nuit</v>
      </c>
      <c r="D577" t="str">
        <f>INDEX('S40'!A1:N47,14,1)</f>
        <v>Benjamin Lime</v>
      </c>
      <c r="E577">
        <f>INDEX('S40'!A1:N47,14,2)</f>
        <v>0</v>
      </c>
      <c r="F577">
        <f>INDEX('S40'!A1:N47,14,14)</f>
        <v>0</v>
      </c>
      <c r="G577">
        <f>INDEX('S40'!A1:N47,15,14)</f>
        <v>0</v>
      </c>
      <c r="H577">
        <f>INDEX('S40'!A1:N47,16,14)</f>
        <v>0</v>
      </c>
    </row>
    <row r="578" spans="1:8" x14ac:dyDescent="0.3">
      <c r="A578" t="str">
        <f>INDEX('S40'!A1:M47,1,1)</f>
        <v>S40</v>
      </c>
      <c r="B578" s="58">
        <f>INDEX('S40'!A1:L47,3,3)</f>
        <v>43009</v>
      </c>
      <c r="C578" t="str">
        <f>INDEX('S40'!A1:N47,4,3)</f>
        <v>Jour</v>
      </c>
      <c r="D578" t="str">
        <f>INDEX('S40'!A1:N47,17,1)</f>
        <v>Reynold Mutombo</v>
      </c>
      <c r="E578">
        <f>INDEX('S40'!A1:N47,17,2)</f>
        <v>0</v>
      </c>
      <c r="F578">
        <f>INDEX('S40'!A1:N47,17,3)</f>
        <v>0</v>
      </c>
      <c r="G578">
        <f>INDEX('S40'!A1:N47,18,3)</f>
        <v>0</v>
      </c>
      <c r="H578">
        <f>INDEX('S40'!A1:N47,19,3)</f>
        <v>0</v>
      </c>
    </row>
    <row r="579" spans="1:8" x14ac:dyDescent="0.3">
      <c r="A579" t="str">
        <f>INDEX('S40'!A1:M47,1,1)</f>
        <v>S40</v>
      </c>
      <c r="B579" s="58">
        <f>INDEX('S40'!A1:M47,3,3)</f>
        <v>43009</v>
      </c>
      <c r="C579" t="str">
        <f>INDEX('S40'!A1:N47,4,4)</f>
        <v>Nuit</v>
      </c>
      <c r="D579" t="str">
        <f>INDEX('S40'!A1:N47,17,1)</f>
        <v>Reynold Mutombo</v>
      </c>
      <c r="E579">
        <f>INDEX('S40'!A1:N47,17,2)</f>
        <v>0</v>
      </c>
      <c r="F579" t="str">
        <f>INDEX('S40'!A1:N47,17,4)</f>
        <v>07 585 08</v>
      </c>
      <c r="G579" t="str">
        <f>INDEX('S40'!A1:N47,18,4)</f>
        <v>La Défense</v>
      </c>
      <c r="H579" t="str">
        <f>INDEX('S40'!A1:N47,19,4)</f>
        <v>Horloges</v>
      </c>
    </row>
    <row r="580" spans="1:8" x14ac:dyDescent="0.3">
      <c r="A580" t="str">
        <f>INDEX('S40'!A1:M47,1,1)</f>
        <v>S40</v>
      </c>
      <c r="B580" s="58">
        <f>INDEX('S40'!A1:M47,3,5)</f>
        <v>43010</v>
      </c>
      <c r="C580" t="str">
        <f>INDEX('S40'!A1:N47,4,5)</f>
        <v>Jour</v>
      </c>
      <c r="D580" t="str">
        <f>INDEX('S40'!A1:N47,17,1)</f>
        <v>Reynold Mutombo</v>
      </c>
      <c r="E580">
        <f>INDEX('S40'!A1:N47,17,2)</f>
        <v>0</v>
      </c>
      <c r="F580">
        <f>INDEX('S40'!A1:N47,17,5)</f>
        <v>0</v>
      </c>
      <c r="G580">
        <f>INDEX('S40'!A1:N47,18,5)</f>
        <v>0</v>
      </c>
      <c r="H580">
        <f>INDEX('S40'!A1:N47,19,5)</f>
        <v>0</v>
      </c>
    </row>
    <row r="581" spans="1:8" x14ac:dyDescent="0.3">
      <c r="A581" t="str">
        <f>INDEX('S40'!A1:M47,1,1)</f>
        <v>S40</v>
      </c>
      <c r="B581" s="58">
        <f>INDEX('S40'!A1:M47,3,5)</f>
        <v>43010</v>
      </c>
      <c r="C581" t="str">
        <f>INDEX('S40'!A1:N47,4,6)</f>
        <v>Nuit</v>
      </c>
      <c r="D581" t="str">
        <f>INDEX('S40'!A1:N47,17,1)</f>
        <v>Reynold Mutombo</v>
      </c>
      <c r="E581">
        <f>INDEX('S40'!A1:N47,17,2)</f>
        <v>0</v>
      </c>
      <c r="F581" t="str">
        <f>INDEX('S40'!A1:N47,17,6)</f>
        <v>07 586 04</v>
      </c>
      <c r="G581" t="str">
        <f>INDEX('S40'!A1:N47,18,6)</f>
        <v>Franklin Roosevelt</v>
      </c>
      <c r="H581" t="str">
        <f>INDEX('S40'!A1:N47,19,6)</f>
        <v>Cameras</v>
      </c>
    </row>
    <row r="582" spans="1:8" x14ac:dyDescent="0.3">
      <c r="A582" t="str">
        <f>INDEX('S40'!A1:M47,1,1)</f>
        <v>S40</v>
      </c>
      <c r="B582" s="58">
        <f>INDEX('S40'!A1:M47,3,7)</f>
        <v>43011</v>
      </c>
      <c r="C582" t="str">
        <f>INDEX('S40'!A1:N47,4,7)</f>
        <v>Jour</v>
      </c>
      <c r="D582" t="str">
        <f>INDEX('S40'!A1:N47,17,1)</f>
        <v>Reynold Mutombo</v>
      </c>
      <c r="E582">
        <f>INDEX('S40'!A1:N47,17,2)</f>
        <v>0</v>
      </c>
      <c r="F582">
        <f>INDEX('S40'!A1:N47,17,7)</f>
        <v>0</v>
      </c>
      <c r="G582">
        <f>INDEX('S40'!A1:N47,18,7)</f>
        <v>0</v>
      </c>
      <c r="H582">
        <f>INDEX('S40'!A1:N47,19,7)</f>
        <v>0</v>
      </c>
    </row>
    <row r="583" spans="1:8" x14ac:dyDescent="0.3">
      <c r="A583" t="str">
        <f>INDEX('S40'!A1:M47,1,1)</f>
        <v>S40</v>
      </c>
      <c r="B583" s="58">
        <f>INDEX('S40'!A1:M47,3,7)</f>
        <v>43011</v>
      </c>
      <c r="C583" t="str">
        <f>INDEX('S40'!A1:N47,4,8)</f>
        <v>Nuit</v>
      </c>
      <c r="D583" t="str">
        <f>INDEX('S40'!A1:N47,17,1)</f>
        <v>Reynold Mutombo</v>
      </c>
      <c r="E583">
        <f>INDEX('S40'!A1:N47,17,2)</f>
        <v>0</v>
      </c>
      <c r="F583" t="str">
        <f>INDEX('S40'!A1:N47,17,8)</f>
        <v>07 586 04</v>
      </c>
      <c r="G583" t="str">
        <f>INDEX('S40'!A1:N47,18,8)</f>
        <v>Franklin Roosevelt</v>
      </c>
      <c r="H583" t="str">
        <f>INDEX('S40'!A1:N47,19,8)</f>
        <v>Cameras</v>
      </c>
    </row>
    <row r="584" spans="1:8" x14ac:dyDescent="0.3">
      <c r="A584" t="str">
        <f>INDEX('S40'!A1:M47,1,1)</f>
        <v>S40</v>
      </c>
      <c r="B584" s="58">
        <f>INDEX('S40'!A1:M47,3,9)</f>
        <v>43012</v>
      </c>
      <c r="C584" t="str">
        <f>INDEX('S40'!A1:N47,4,9)</f>
        <v>Jour</v>
      </c>
      <c r="D584" t="str">
        <f>INDEX('S40'!A1:N47,17,1)</f>
        <v>Reynold Mutombo</v>
      </c>
      <c r="E584">
        <f>INDEX('S40'!A1:N47,17,2)</f>
        <v>0</v>
      </c>
      <c r="F584">
        <f>INDEX('S40'!A1:N47,17,9)</f>
        <v>0</v>
      </c>
      <c r="G584">
        <f>INDEX('S40'!A1:N47,18,9)</f>
        <v>0</v>
      </c>
      <c r="H584">
        <f>INDEX('S40'!A1:N47,19,9)</f>
        <v>0</v>
      </c>
    </row>
    <row r="585" spans="1:8" x14ac:dyDescent="0.3">
      <c r="A585" t="str">
        <f>INDEX('S40'!A1:M47,1,1)</f>
        <v>S40</v>
      </c>
      <c r="B585" s="58">
        <f>INDEX('S40'!A1:M47,3,9)</f>
        <v>43012</v>
      </c>
      <c r="C585" t="str">
        <f>INDEX('S40'!A1:N47,4,10)</f>
        <v>Nuit</v>
      </c>
      <c r="D585" t="str">
        <f>INDEX('S40'!A1:N47,17,1)</f>
        <v>Reynold Mutombo</v>
      </c>
      <c r="E585">
        <f>INDEX('S40'!A1:N47,17,2)</f>
        <v>0</v>
      </c>
      <c r="F585" t="str">
        <f>INDEX('S40'!A1:N47,17,10)</f>
        <v>07 586 04</v>
      </c>
      <c r="G585" t="str">
        <f>INDEX('S40'!A1:N47,18,10)</f>
        <v>MA Molitor</v>
      </c>
      <c r="H585" t="str">
        <f>INDEX('S40'!A1:N47,19,10)</f>
        <v>Cameras</v>
      </c>
    </row>
    <row r="586" spans="1:8" x14ac:dyDescent="0.3">
      <c r="A586" t="str">
        <f>INDEX('S40'!A1:M47,1,1)</f>
        <v>S40</v>
      </c>
      <c r="B586" s="58">
        <f>INDEX('S40'!A1:M47,3,11)</f>
        <v>43013</v>
      </c>
      <c r="C586" t="str">
        <f>INDEX('S40'!A1:N47,4,11)</f>
        <v>Jour</v>
      </c>
      <c r="D586" t="str">
        <f>INDEX('S40'!A1:N47,17,1)</f>
        <v>Reynold Mutombo</v>
      </c>
      <c r="E586">
        <f>INDEX('S40'!A1:N47,17,2)</f>
        <v>0</v>
      </c>
      <c r="F586">
        <f>INDEX('S40'!A1:N47,17,11)</f>
        <v>0</v>
      </c>
      <c r="G586">
        <f>INDEX('S40'!A1:N47,18,11)</f>
        <v>0</v>
      </c>
      <c r="H586">
        <f>INDEX('S40'!A1:N47,19,11)</f>
        <v>0</v>
      </c>
    </row>
    <row r="587" spans="1:8" x14ac:dyDescent="0.3">
      <c r="A587" t="str">
        <f>INDEX('S40'!A1:M47,1,1)</f>
        <v>S40</v>
      </c>
      <c r="B587" s="58">
        <f>INDEX('S40'!A1:M47,3,11)</f>
        <v>43013</v>
      </c>
      <c r="C587" t="str">
        <f>INDEX('S40'!A1:N47,4,12)</f>
        <v>Nuit</v>
      </c>
      <c r="D587" t="str">
        <f>INDEX('S40'!A1:N47,17,1)</f>
        <v>Reynold Mutombo</v>
      </c>
      <c r="E587">
        <f>INDEX('S40'!A1:N47,17,2)</f>
        <v>0</v>
      </c>
      <c r="F587" t="str">
        <f>INDEX('S40'!A1:N47,17,12)</f>
        <v>07 586 04</v>
      </c>
      <c r="G587" t="str">
        <f>INDEX('S40'!A1:N47,18,12)</f>
        <v>Porte de Saint Cloud</v>
      </c>
      <c r="H587" t="str">
        <f>INDEX('S40'!A1:N47,19,12)</f>
        <v>Cameras</v>
      </c>
    </row>
    <row r="588" spans="1:8" x14ac:dyDescent="0.3">
      <c r="A588" t="str">
        <f>INDEX('S40'!A1:M47,1,1)</f>
        <v>S40</v>
      </c>
      <c r="B588" s="58">
        <f>INDEX('S40'!A1:M47,3,13)</f>
        <v>43014</v>
      </c>
      <c r="C588" t="str">
        <f>INDEX('S40'!A1:N47,4,13)</f>
        <v>Jour</v>
      </c>
      <c r="D588" t="str">
        <f>INDEX('S40'!A1:N47,17,1)</f>
        <v>Reynold Mutombo</v>
      </c>
      <c r="E588">
        <f>INDEX('S40'!A1:N47,17,2)</f>
        <v>0</v>
      </c>
      <c r="F588">
        <f>INDEX('S40'!A1:N47,17,13)</f>
        <v>0</v>
      </c>
      <c r="G588">
        <f>INDEX('S40'!A1:N47,18,13)</f>
        <v>0</v>
      </c>
      <c r="H588">
        <f>INDEX('S40'!A1:N47,19,13)</f>
        <v>0</v>
      </c>
    </row>
    <row r="589" spans="1:8" x14ac:dyDescent="0.3">
      <c r="A589" t="str">
        <f>INDEX('S40'!A1:M47,1,1)</f>
        <v>S40</v>
      </c>
      <c r="B589" s="58">
        <f>INDEX('S40'!A1:M47,3,13)</f>
        <v>43014</v>
      </c>
      <c r="C589" t="str">
        <f>INDEX('S40'!A1:N47,4,14)</f>
        <v>Nuit</v>
      </c>
      <c r="D589" t="str">
        <f>INDEX('S40'!A1:N47,17,1)</f>
        <v>Reynold Mutombo</v>
      </c>
      <c r="E589">
        <f>INDEX('S40'!A1:N47,17,2)</f>
        <v>0</v>
      </c>
      <c r="F589">
        <f>INDEX('S40'!A1:N47,17,14)</f>
        <v>0</v>
      </c>
      <c r="G589">
        <f>INDEX('S40'!A1:N47,18,14)</f>
        <v>0</v>
      </c>
      <c r="H589">
        <f>INDEX('S40'!A1:N47,19,14)</f>
        <v>0</v>
      </c>
    </row>
    <row r="590" spans="1:8" x14ac:dyDescent="0.3">
      <c r="A590" t="str">
        <f>INDEX('S40'!A1:M47,1,1)</f>
        <v>S40</v>
      </c>
      <c r="B590" s="58">
        <f>INDEX('S40'!A1:L47,3,3)</f>
        <v>43009</v>
      </c>
      <c r="C590" t="str">
        <f>INDEX('S40'!A1:N47,4,3)</f>
        <v>Jour</v>
      </c>
      <c r="D590" t="str">
        <f>INDEX('S40'!A1:N47,20,1)</f>
        <v>Guillaume Mayimakanda</v>
      </c>
      <c r="E590">
        <f>INDEX('S40'!A1:N47,20,2)</f>
        <v>0</v>
      </c>
      <c r="F590">
        <f>INDEX('S40'!A1:N47,20,3)</f>
        <v>0</v>
      </c>
      <c r="G590">
        <f>INDEX('S40'!A1:N47,21,3)</f>
        <v>0</v>
      </c>
      <c r="H590">
        <f>INDEX('S40'!A1:N47,22,3)</f>
        <v>0</v>
      </c>
    </row>
    <row r="591" spans="1:8" x14ac:dyDescent="0.3">
      <c r="A591" t="str">
        <f>INDEX('S40'!A1:M47,1,1)</f>
        <v>S40</v>
      </c>
      <c r="B591" s="58">
        <f>INDEX('S40'!A1:M47,3,3)</f>
        <v>43009</v>
      </c>
      <c r="C591" t="str">
        <f>INDEX('S40'!A1:N47,4,4)</f>
        <v>Nuit</v>
      </c>
      <c r="D591" t="str">
        <f>INDEX('S40'!A1:N47,20,1)</f>
        <v>Guillaume Mayimakanda</v>
      </c>
      <c r="E591">
        <f>INDEX('S40'!A1:N47,20,2)</f>
        <v>0</v>
      </c>
      <c r="F591">
        <f>INDEX('S40'!A1:N47,20,4)</f>
        <v>0</v>
      </c>
      <c r="G591" t="str">
        <f>INDEX('S40'!A1:N47,21,4)</f>
        <v>Chatelet</v>
      </c>
      <c r="H591">
        <f>INDEX('S40'!A1:N47,22,4)</f>
        <v>0</v>
      </c>
    </row>
    <row r="592" spans="1:8" x14ac:dyDescent="0.3">
      <c r="A592" t="str">
        <f>INDEX('S40'!A1:M47,1,1)</f>
        <v>S40</v>
      </c>
      <c r="B592" s="58">
        <f>INDEX('S40'!A1:M47,3,5)</f>
        <v>43010</v>
      </c>
      <c r="C592" t="str">
        <f>INDEX('S40'!A1:N47,4,5)</f>
        <v>Jour</v>
      </c>
      <c r="D592" t="str">
        <f>INDEX('S40'!A1:N47,20,1)</f>
        <v>Guillaume Mayimakanda</v>
      </c>
      <c r="E592">
        <f>INDEX('S40'!A1:N47,20,2)</f>
        <v>0</v>
      </c>
      <c r="F592">
        <f>INDEX('S40'!A1:N47,20,5)</f>
        <v>0</v>
      </c>
      <c r="G592">
        <f>INDEX('S40'!A1:N47,21,5)</f>
        <v>0</v>
      </c>
      <c r="H592">
        <f>INDEX('S40'!A1:N47,22,5)</f>
        <v>0</v>
      </c>
    </row>
    <row r="593" spans="1:8" x14ac:dyDescent="0.3">
      <c r="A593" t="str">
        <f>INDEX('S40'!A1:M47,1,1)</f>
        <v>S40</v>
      </c>
      <c r="B593" s="58">
        <f>INDEX('S40'!A1:M47,3,5)</f>
        <v>43010</v>
      </c>
      <c r="C593" t="str">
        <f>INDEX('S40'!A1:N47,4,6)</f>
        <v>Nuit</v>
      </c>
      <c r="D593" t="str">
        <f>INDEX('S40'!A1:N47,20,1)</f>
        <v>Guillaume Mayimakanda</v>
      </c>
      <c r="E593">
        <f>INDEX('S40'!A1:N47,20,2)</f>
        <v>0</v>
      </c>
      <c r="F593">
        <f>INDEX('S40'!A1:N47,20,6)</f>
        <v>0</v>
      </c>
      <c r="G593" t="str">
        <f>INDEX('S40'!A1:N47,21,6)</f>
        <v>Chatelet</v>
      </c>
      <c r="H593">
        <f>INDEX('S40'!A1:N47,22,6)</f>
        <v>0</v>
      </c>
    </row>
    <row r="594" spans="1:8" x14ac:dyDescent="0.3">
      <c r="A594" t="str">
        <f>INDEX('S40'!A1:M47,1,1)</f>
        <v>S40</v>
      </c>
      <c r="B594" s="58">
        <f>INDEX('S40'!A1:M47,3,7)</f>
        <v>43011</v>
      </c>
      <c r="C594" t="str">
        <f>INDEX('S40'!A1:N47,4,7)</f>
        <v>Jour</v>
      </c>
      <c r="D594" t="str">
        <f>INDEX('S40'!A1:N47,20,1)</f>
        <v>Guillaume Mayimakanda</v>
      </c>
      <c r="E594">
        <f>INDEX('S40'!A1:N47,20,2)</f>
        <v>0</v>
      </c>
      <c r="F594">
        <f>INDEX('S40'!A1:N47,20,7)</f>
        <v>0</v>
      </c>
      <c r="G594">
        <f>INDEX('S40'!A1:N47,21,7)</f>
        <v>0</v>
      </c>
      <c r="H594">
        <f>INDEX('S40'!A1:N47,22,7)</f>
        <v>0</v>
      </c>
    </row>
    <row r="595" spans="1:8" x14ac:dyDescent="0.3">
      <c r="A595" t="str">
        <f>INDEX('S40'!A1:M47,1,1)</f>
        <v>S40</v>
      </c>
      <c r="B595" s="58">
        <f>INDEX('S40'!A1:M47,3,7)</f>
        <v>43011</v>
      </c>
      <c r="C595" t="str">
        <f>INDEX('S40'!A1:N47,4,8)</f>
        <v>Nuit</v>
      </c>
      <c r="D595" t="str">
        <f>INDEX('S40'!A1:N47,20,1)</f>
        <v>Guillaume Mayimakanda</v>
      </c>
      <c r="E595">
        <f>INDEX('S40'!A1:N47,20,2)</f>
        <v>0</v>
      </c>
      <c r="F595">
        <f>INDEX('S40'!A1:N47,20,8)</f>
        <v>0</v>
      </c>
      <c r="G595" t="str">
        <f>INDEX('S40'!A1:N47,21,8)</f>
        <v>Chatelet</v>
      </c>
      <c r="H595">
        <f>INDEX('S40'!A1:N47,22,8)</f>
        <v>0</v>
      </c>
    </row>
    <row r="596" spans="1:8" x14ac:dyDescent="0.3">
      <c r="A596" t="str">
        <f>INDEX('S40'!A1:M47,1,1)</f>
        <v>S40</v>
      </c>
      <c r="B596" s="58">
        <f>INDEX('S40'!A1:M47,3,9)</f>
        <v>43012</v>
      </c>
      <c r="C596" t="str">
        <f>INDEX('S40'!A1:N47,4,9)</f>
        <v>Jour</v>
      </c>
      <c r="D596" t="str">
        <f>INDEX('S40'!A1:N47,20,1)</f>
        <v>Guillaume Mayimakanda</v>
      </c>
      <c r="E596">
        <f>INDEX('S40'!A1:N47,20,2)</f>
        <v>0</v>
      </c>
      <c r="F596">
        <f>INDEX('S40'!A1:N47,20,9)</f>
        <v>0</v>
      </c>
      <c r="G596">
        <f>INDEX('S40'!A1:N47,21,9)</f>
        <v>0</v>
      </c>
      <c r="H596">
        <f>INDEX('S40'!A1:N47,22,9)</f>
        <v>0</v>
      </c>
    </row>
    <row r="597" spans="1:8" x14ac:dyDescent="0.3">
      <c r="A597" t="str">
        <f>INDEX('S40'!A1:M47,1,1)</f>
        <v>S40</v>
      </c>
      <c r="B597" s="58">
        <f>INDEX('S40'!A1:M47,3,9)</f>
        <v>43012</v>
      </c>
      <c r="C597" t="str">
        <f>INDEX('S40'!A1:N47,4,10)</f>
        <v>Nuit</v>
      </c>
      <c r="D597" t="str">
        <f>INDEX('S40'!A1:N47,20,1)</f>
        <v>Guillaume Mayimakanda</v>
      </c>
      <c r="E597">
        <f>INDEX('S40'!A1:N47,20,2)</f>
        <v>0</v>
      </c>
      <c r="F597">
        <f>INDEX('S40'!A1:N47,20,10)</f>
        <v>0</v>
      </c>
      <c r="G597" t="str">
        <f>INDEX('S40'!A1:N47,21,10)</f>
        <v>Chatelet</v>
      </c>
      <c r="H597">
        <f>INDEX('S40'!A1:N47,22,10)</f>
        <v>0</v>
      </c>
    </row>
    <row r="598" spans="1:8" x14ac:dyDescent="0.3">
      <c r="A598" t="str">
        <f>INDEX('S40'!A1:M47,1,1)</f>
        <v>S40</v>
      </c>
      <c r="B598" s="58">
        <f>INDEX('S40'!A1:M47,3,11)</f>
        <v>43013</v>
      </c>
      <c r="C598" t="str">
        <f>INDEX('S40'!A1:N47,4,11)</f>
        <v>Jour</v>
      </c>
      <c r="D598" t="str">
        <f>INDEX('S40'!A1:N47,20,1)</f>
        <v>Guillaume Mayimakanda</v>
      </c>
      <c r="E598">
        <f>INDEX('S40'!A1:N47,20,2)</f>
        <v>0</v>
      </c>
      <c r="F598">
        <f>INDEX('S40'!A1:N47,20,11)</f>
        <v>0</v>
      </c>
      <c r="G598">
        <f>INDEX('S40'!A1:N47,21,11)</f>
        <v>0</v>
      </c>
      <c r="H598">
        <f>INDEX('S40'!A1:N47,22,11)</f>
        <v>0</v>
      </c>
    </row>
    <row r="599" spans="1:8" x14ac:dyDescent="0.3">
      <c r="A599" t="str">
        <f>INDEX('S40'!A1:M47,1,1)</f>
        <v>S40</v>
      </c>
      <c r="B599" s="58">
        <f>INDEX('S40'!A1:M47,3,11)</f>
        <v>43013</v>
      </c>
      <c r="C599" t="str">
        <f>INDEX('S40'!A1:N47,4,12)</f>
        <v>Nuit</v>
      </c>
      <c r="D599" t="str">
        <f>INDEX('S40'!A1:N47,20,1)</f>
        <v>Guillaume Mayimakanda</v>
      </c>
      <c r="E599">
        <f>INDEX('S40'!A1:N47,20,2)</f>
        <v>0</v>
      </c>
      <c r="F599">
        <f>INDEX('S40'!A1:N47,20,12)</f>
        <v>0</v>
      </c>
      <c r="G599" t="str">
        <f>INDEX('S40'!A1:N47,21,12)</f>
        <v>Chatelet</v>
      </c>
      <c r="H599">
        <f>INDEX('S40'!A1:N47,22,12)</f>
        <v>0</v>
      </c>
    </row>
    <row r="600" spans="1:8" x14ac:dyDescent="0.3">
      <c r="A600" t="str">
        <f>INDEX('S40'!A1:M47,1,1)</f>
        <v>S40</v>
      </c>
      <c r="B600" s="58">
        <f>INDEX('S40'!A1:M47,3,13)</f>
        <v>43014</v>
      </c>
      <c r="C600" t="str">
        <f>INDEX('S40'!A1:N47,4,13)</f>
        <v>Jour</v>
      </c>
      <c r="D600" t="str">
        <f>INDEX('S40'!A1:N47,20,1)</f>
        <v>Guillaume Mayimakanda</v>
      </c>
      <c r="E600">
        <f>INDEX('S40'!A1:N47,20,2)</f>
        <v>0</v>
      </c>
      <c r="F600">
        <f>INDEX('S40'!A1:N47,20,13)</f>
        <v>0</v>
      </c>
      <c r="G600">
        <f>INDEX('S40'!A1:N47,21,13)</f>
        <v>0</v>
      </c>
      <c r="H600">
        <f>INDEX('S40'!A1:N47,22,13)</f>
        <v>0</v>
      </c>
    </row>
    <row r="601" spans="1:8" x14ac:dyDescent="0.3">
      <c r="A601" t="str">
        <f>INDEX('S40'!A1:M47,1,1)</f>
        <v>S40</v>
      </c>
      <c r="B601" s="58">
        <f>INDEX('S40'!A1:M47,3,13)</f>
        <v>43014</v>
      </c>
      <c r="C601" t="str">
        <f>INDEX('S40'!A1:N47,4,14)</f>
        <v>Nuit</v>
      </c>
      <c r="D601" t="str">
        <f>INDEX('S40'!A1:N47,20,1)</f>
        <v>Guillaume Mayimakanda</v>
      </c>
      <c r="E601">
        <f>INDEX('S40'!A1:N47,20,2)</f>
        <v>0</v>
      </c>
      <c r="F601">
        <f>INDEX('S40'!A1:N47,20,14)</f>
        <v>0</v>
      </c>
      <c r="G601">
        <f>INDEX('S40'!A1:N47,21,14)</f>
        <v>0</v>
      </c>
      <c r="H601">
        <f>INDEX('S40'!A1:N47,22,14)</f>
        <v>0</v>
      </c>
    </row>
    <row r="602" spans="1:8" x14ac:dyDescent="0.3">
      <c r="A602" t="str">
        <f>INDEX('S40'!A1:M47,1,1)</f>
        <v>S40</v>
      </c>
      <c r="B602" s="58">
        <f>INDEX('S40'!A1:L47,3,3)</f>
        <v>43009</v>
      </c>
      <c r="C602" t="str">
        <f>INDEX('S40'!A1:N47,4,3)</f>
        <v>Jour</v>
      </c>
      <c r="D602" t="str">
        <f>INDEX('S40'!A1:N47,23,1)</f>
        <v>Kevin Leon</v>
      </c>
      <c r="E602">
        <f>INDEX('S40'!A1:N47,23,2)</f>
        <v>0</v>
      </c>
      <c r="F602">
        <f>INDEX('S40'!A1:N47,23,3)</f>
        <v>0</v>
      </c>
      <c r="G602">
        <f>INDEX('S40'!A1:N47,24,3)</f>
        <v>0</v>
      </c>
      <c r="H602">
        <f>INDEX('S40'!A1:N47,25,3)</f>
        <v>0</v>
      </c>
    </row>
    <row r="603" spans="1:8" x14ac:dyDescent="0.3">
      <c r="A603" t="str">
        <f>INDEX('S40'!A1:M47,1,1)</f>
        <v>S40</v>
      </c>
      <c r="B603" s="58">
        <f>INDEX('S40'!A1:M47,3,3)</f>
        <v>43009</v>
      </c>
      <c r="C603" t="str">
        <f>INDEX('S40'!A1:N47,4,4)</f>
        <v>Nuit</v>
      </c>
      <c r="D603" t="str">
        <f>INDEX('S40'!A1:N47,23,1)</f>
        <v>Kevin Leon</v>
      </c>
      <c r="E603">
        <f>INDEX('S40'!A1:N47,23,2)</f>
        <v>0</v>
      </c>
      <c r="F603" t="str">
        <f>INDEX('S40'!A1:N47,23,4)</f>
        <v>Ecole</v>
      </c>
      <c r="G603">
        <f>INDEX('S40'!A1:N47,24,4)</f>
        <v>0</v>
      </c>
      <c r="H603">
        <f>INDEX('S40'!A1:N47,25,4)</f>
        <v>0</v>
      </c>
    </row>
    <row r="604" spans="1:8" x14ac:dyDescent="0.3">
      <c r="A604" t="str">
        <f>INDEX('S40'!A1:M47,1,1)</f>
        <v>S40</v>
      </c>
      <c r="B604" s="58">
        <f>INDEX('S40'!A1:M47,3,5)</f>
        <v>43010</v>
      </c>
      <c r="C604" t="str">
        <f>INDEX('S40'!A1:N47,4,5)</f>
        <v>Jour</v>
      </c>
      <c r="D604" t="str">
        <f>INDEX('S40'!A1:N47,23,1)</f>
        <v>Kevin Leon</v>
      </c>
      <c r="E604">
        <f>INDEX('S40'!A1:N47,23,2)</f>
        <v>0</v>
      </c>
      <c r="F604">
        <f>INDEX('S40'!A1:N47,23,5)</f>
        <v>0</v>
      </c>
      <c r="G604">
        <f>INDEX('S40'!A1:N47,24,5)</f>
        <v>0</v>
      </c>
      <c r="H604">
        <f>INDEX('S40'!A1:N47,25,5)</f>
        <v>0</v>
      </c>
    </row>
    <row r="605" spans="1:8" x14ac:dyDescent="0.3">
      <c r="A605" t="str">
        <f>INDEX('S40'!A1:M47,1,1)</f>
        <v>S40</v>
      </c>
      <c r="B605" s="58">
        <f>INDEX('S40'!A1:M47,3,5)</f>
        <v>43010</v>
      </c>
      <c r="C605" t="str">
        <f>INDEX('S40'!A1:N47,4,6)</f>
        <v>Nuit</v>
      </c>
      <c r="D605" t="str">
        <f>INDEX('S40'!A1:N47,23,1)</f>
        <v>Kevin Leon</v>
      </c>
      <c r="E605">
        <f>INDEX('S40'!A1:N47,23,2)</f>
        <v>0</v>
      </c>
      <c r="F605" t="str">
        <f>INDEX('S40'!A1:N47,23,6)</f>
        <v>Ecole</v>
      </c>
      <c r="G605">
        <f>INDEX('S40'!A1:N47,24,6)</f>
        <v>0</v>
      </c>
      <c r="H605">
        <f>INDEX('S40'!A1:N47,25,6)</f>
        <v>0</v>
      </c>
    </row>
    <row r="606" spans="1:8" x14ac:dyDescent="0.3">
      <c r="A606" t="str">
        <f>INDEX('S40'!A1:M47,1,1)</f>
        <v>S40</v>
      </c>
      <c r="B606" s="58">
        <f>INDEX('S40'!A1:M47,3,7)</f>
        <v>43011</v>
      </c>
      <c r="C606" t="str">
        <f>INDEX('S40'!A1:N47,4,7)</f>
        <v>Jour</v>
      </c>
      <c r="D606" t="str">
        <f>INDEX('S40'!A1:N47,23,1)</f>
        <v>Kevin Leon</v>
      </c>
      <c r="E606">
        <f>INDEX('S40'!A1:N47,23,2)</f>
        <v>0</v>
      </c>
      <c r="F606">
        <f>INDEX('S40'!A1:N47,23,7)</f>
        <v>0</v>
      </c>
      <c r="G606">
        <f>INDEX('S40'!A1:N47,24,7)</f>
        <v>0</v>
      </c>
      <c r="H606">
        <f>INDEX('S40'!A1:N47,25,7)</f>
        <v>0</v>
      </c>
    </row>
    <row r="607" spans="1:8" x14ac:dyDescent="0.3">
      <c r="A607" t="str">
        <f>INDEX('S40'!A1:M47,1,1)</f>
        <v>S40</v>
      </c>
      <c r="B607" s="58">
        <f>INDEX('S40'!A1:M47,3,7)</f>
        <v>43011</v>
      </c>
      <c r="C607" t="str">
        <f>INDEX('S40'!A1:N47,4,8)</f>
        <v>Nuit</v>
      </c>
      <c r="D607" t="str">
        <f>INDEX('S40'!A1:N47,23,1)</f>
        <v>Kevin Leon</v>
      </c>
      <c r="E607">
        <f>INDEX('S40'!A1:N47,23,2)</f>
        <v>0</v>
      </c>
      <c r="F607" t="str">
        <f>INDEX('S40'!A1:N47,23,8)</f>
        <v>Ecole</v>
      </c>
      <c r="G607">
        <f>INDEX('S40'!A1:N47,24,8)</f>
        <v>0</v>
      </c>
      <c r="H607">
        <f>INDEX('S40'!A1:N47,25,8)</f>
        <v>0</v>
      </c>
    </row>
    <row r="608" spans="1:8" x14ac:dyDescent="0.3">
      <c r="A608" t="str">
        <f>INDEX('S40'!A1:M47,1,1)</f>
        <v>S40</v>
      </c>
      <c r="B608" s="58">
        <f>INDEX('S40'!A1:M47,3,9)</f>
        <v>43012</v>
      </c>
      <c r="C608" t="str">
        <f>INDEX('S40'!A1:N47,4,9)</f>
        <v>Jour</v>
      </c>
      <c r="D608" t="str">
        <f>INDEX('S40'!A1:N47,23,1)</f>
        <v>Kevin Leon</v>
      </c>
      <c r="E608">
        <f>INDEX('S40'!A1:N47,23,2)</f>
        <v>0</v>
      </c>
      <c r="F608">
        <f>INDEX('S40'!A1:N47,23,9)</f>
        <v>0</v>
      </c>
      <c r="G608">
        <f>INDEX('S40'!A1:N47,24,9)</f>
        <v>0</v>
      </c>
      <c r="H608">
        <f>INDEX('S40'!A1:N47,25,9)</f>
        <v>0</v>
      </c>
    </row>
    <row r="609" spans="1:8" x14ac:dyDescent="0.3">
      <c r="A609" t="str">
        <f>INDEX('S40'!A1:M47,1,1)</f>
        <v>S40</v>
      </c>
      <c r="B609" s="58">
        <f>INDEX('S40'!A1:M47,3,9)</f>
        <v>43012</v>
      </c>
      <c r="C609" t="str">
        <f>INDEX('S40'!A1:N47,4,10)</f>
        <v>Nuit</v>
      </c>
      <c r="D609" t="str">
        <f>INDEX('S40'!A1:N47,23,1)</f>
        <v>Kevin Leon</v>
      </c>
      <c r="E609">
        <f>INDEX('S40'!A1:N47,23,2)</f>
        <v>0</v>
      </c>
      <c r="F609" t="str">
        <f>INDEX('S40'!A1:N47,23,10)</f>
        <v>Ecole</v>
      </c>
      <c r="G609">
        <f>INDEX('S40'!A1:N47,24,10)</f>
        <v>0</v>
      </c>
      <c r="H609">
        <f>INDEX('S40'!A1:N47,25,10)</f>
        <v>0</v>
      </c>
    </row>
    <row r="610" spans="1:8" x14ac:dyDescent="0.3">
      <c r="A610" t="str">
        <f>INDEX('S40'!A1:M47,1,1)</f>
        <v>S40</v>
      </c>
      <c r="B610" s="58">
        <f>INDEX('S40'!A1:M47,3,11)</f>
        <v>43013</v>
      </c>
      <c r="C610" t="str">
        <f>INDEX('S40'!A1:N47,4,11)</f>
        <v>Jour</v>
      </c>
      <c r="D610" t="str">
        <f>INDEX('S40'!A1:N47,23,1)</f>
        <v>Kevin Leon</v>
      </c>
      <c r="E610">
        <f>INDEX('S40'!A1:N47,23,2)</f>
        <v>0</v>
      </c>
      <c r="F610">
        <f>INDEX('S40'!A1:N47,23,11)</f>
        <v>0</v>
      </c>
      <c r="G610">
        <f>INDEX('S40'!A1:N47,24,11)</f>
        <v>0</v>
      </c>
      <c r="H610">
        <f>INDEX('S40'!A1:N47,25,11)</f>
        <v>0</v>
      </c>
    </row>
    <row r="611" spans="1:8" x14ac:dyDescent="0.3">
      <c r="A611" t="str">
        <f>INDEX('S40'!A1:M47,1,1)</f>
        <v>S40</v>
      </c>
      <c r="B611" s="58">
        <f>INDEX('S40'!A1:M47,3,11)</f>
        <v>43013</v>
      </c>
      <c r="C611" t="str">
        <f>INDEX('S40'!A1:N47,4,12)</f>
        <v>Nuit</v>
      </c>
      <c r="D611" t="str">
        <f>INDEX('S40'!A1:N47,23,1)</f>
        <v>Kevin Leon</v>
      </c>
      <c r="E611">
        <f>INDEX('S40'!A1:N47,23,2)</f>
        <v>0</v>
      </c>
      <c r="F611" t="str">
        <f>INDEX('S40'!A1:N47,23,12)</f>
        <v>Ecole</v>
      </c>
      <c r="G611">
        <f>INDEX('S40'!A1:N47,24,12)</f>
        <v>0</v>
      </c>
      <c r="H611">
        <f>INDEX('S40'!A1:N47,25,12)</f>
        <v>0</v>
      </c>
    </row>
    <row r="612" spans="1:8" x14ac:dyDescent="0.3">
      <c r="A612" t="str">
        <f>INDEX('S40'!A1:M47,1,1)</f>
        <v>S40</v>
      </c>
      <c r="B612" s="58">
        <f>INDEX('S40'!A1:M47,3,13)</f>
        <v>43014</v>
      </c>
      <c r="C612" t="str">
        <f>INDEX('S40'!A1:N47,4,13)</f>
        <v>Jour</v>
      </c>
      <c r="D612" t="str">
        <f>INDEX('S40'!A1:N47,23,1)</f>
        <v>Kevin Leon</v>
      </c>
      <c r="E612">
        <f>INDEX('S40'!A1:N47,23,2)</f>
        <v>0</v>
      </c>
      <c r="F612">
        <f>INDEX('S40'!A1:N47,23,13)</f>
        <v>0</v>
      </c>
      <c r="G612">
        <f>INDEX('S40'!A1:N47,24,13)</f>
        <v>0</v>
      </c>
      <c r="H612">
        <f>INDEX('S40'!A1:N47,25,13)</f>
        <v>0</v>
      </c>
    </row>
    <row r="613" spans="1:8" x14ac:dyDescent="0.3">
      <c r="A613" t="str">
        <f>INDEX('S40'!A1:M47,1,1)</f>
        <v>S40</v>
      </c>
      <c r="B613" s="58">
        <f>INDEX('S40'!A1:M47,3,13)</f>
        <v>43014</v>
      </c>
      <c r="C613" t="str">
        <f>INDEX('S40'!A1:N47,4,14)</f>
        <v>Nuit</v>
      </c>
      <c r="D613" t="str">
        <f>INDEX('S40'!A1:N47,23,1)</f>
        <v>Kevin Leon</v>
      </c>
      <c r="E613">
        <f>INDEX('S40'!A1:N47,23,2)</f>
        <v>0</v>
      </c>
      <c r="F613">
        <f>INDEX('S40'!A1:N47,23,14)</f>
        <v>0</v>
      </c>
      <c r="G613">
        <f>INDEX('S40'!A1:N47,24,14)</f>
        <v>0</v>
      </c>
      <c r="H613">
        <f>INDEX('S40'!A1:N47,25,14)</f>
        <v>0</v>
      </c>
    </row>
    <row r="614" spans="1:8" x14ac:dyDescent="0.3">
      <c r="A614" t="str">
        <f>INDEX('S40'!A1:M47,1,1)</f>
        <v>S40</v>
      </c>
      <c r="B614" s="58">
        <f>INDEX('S40'!A1:L47,3,3)</f>
        <v>43009</v>
      </c>
      <c r="C614" t="str">
        <f>INDEX('S40'!A1:N47,4,3)</f>
        <v>Jour</v>
      </c>
      <c r="D614" t="str">
        <f>INDEX('S40'!A1:N47,26,1)</f>
        <v>Lionel De Champs</v>
      </c>
      <c r="E614">
        <f>INDEX('S40'!A1:N47,26,2)</f>
        <v>0</v>
      </c>
      <c r="F614">
        <f>INDEX('S40'!A1:N47,26,3)</f>
        <v>0</v>
      </c>
      <c r="G614">
        <f>INDEX('S40'!A1:N47,27,3)</f>
        <v>0</v>
      </c>
      <c r="H614">
        <f>INDEX('S40'!A1:N47,28,3)</f>
        <v>0</v>
      </c>
    </row>
    <row r="615" spans="1:8" x14ac:dyDescent="0.3">
      <c r="A615" t="str">
        <f>INDEX('S40'!A1:M47,1,1)</f>
        <v>S40</v>
      </c>
      <c r="B615" s="58">
        <f>INDEX('S40'!A1:M47,3,3)</f>
        <v>43009</v>
      </c>
      <c r="C615" t="str">
        <f>INDEX('S40'!A1:N47,4,4)</f>
        <v>Nuit</v>
      </c>
      <c r="D615" t="str">
        <f>INDEX('S40'!A1:N47,26,1)</f>
        <v>Lionel De Champs</v>
      </c>
      <c r="E615">
        <f>INDEX('S40'!A1:N47,26,2)</f>
        <v>0</v>
      </c>
      <c r="F615" t="str">
        <f>INDEX('S40'!A1:N47,26,4)</f>
        <v>07 585 08</v>
      </c>
      <c r="G615" t="str">
        <f>INDEX('S40'!A1:N47,27,4)</f>
        <v>La Défense</v>
      </c>
      <c r="H615" t="str">
        <f>INDEX('S40'!A1:N47,28,4)</f>
        <v>Horloges</v>
      </c>
    </row>
    <row r="616" spans="1:8" x14ac:dyDescent="0.3">
      <c r="A616" t="str">
        <f>INDEX('S40'!A1:M47,1,1)</f>
        <v>S40</v>
      </c>
      <c r="B616" s="58">
        <f>INDEX('S40'!A1:M47,3,5)</f>
        <v>43010</v>
      </c>
      <c r="C616" t="str">
        <f>INDEX('S40'!A1:N47,4,5)</f>
        <v>Jour</v>
      </c>
      <c r="D616" t="str">
        <f>INDEX('S40'!A1:N47,26,1)</f>
        <v>Lionel De Champs</v>
      </c>
      <c r="E616">
        <f>INDEX('S40'!A1:N47,26,2)</f>
        <v>0</v>
      </c>
      <c r="F616">
        <f>INDEX('S40'!A1:N47,26,5)</f>
        <v>0</v>
      </c>
      <c r="G616">
        <f>INDEX('S40'!A1:N47,27,5)</f>
        <v>0</v>
      </c>
      <c r="H616">
        <f>INDEX('S40'!A1:N47,28,5)</f>
        <v>0</v>
      </c>
    </row>
    <row r="617" spans="1:8" x14ac:dyDescent="0.3">
      <c r="A617" t="str">
        <f>INDEX('S40'!A1:M47,1,1)</f>
        <v>S40</v>
      </c>
      <c r="B617" s="58">
        <f>INDEX('S40'!A1:M47,3,5)</f>
        <v>43010</v>
      </c>
      <c r="C617" t="str">
        <f>INDEX('S40'!A1:N47,4,6)</f>
        <v>Nuit</v>
      </c>
      <c r="D617" t="str">
        <f>INDEX('S40'!A1:N47,26,1)</f>
        <v>Lionel De Champs</v>
      </c>
      <c r="E617">
        <f>INDEX('S40'!A1:N47,26,2)</f>
        <v>0</v>
      </c>
      <c r="F617" t="str">
        <f>INDEX('S40'!A1:N47,26,6)</f>
        <v>07 586 04</v>
      </c>
      <c r="G617" t="str">
        <f>INDEX('S40'!A1:N47,27,6)</f>
        <v>Franklin Roosevelt</v>
      </c>
      <c r="H617" t="str">
        <f>INDEX('S40'!A1:N47,28,6)</f>
        <v>Cameras</v>
      </c>
    </row>
    <row r="618" spans="1:8" x14ac:dyDescent="0.3">
      <c r="A618" t="str">
        <f>INDEX('S40'!A1:M47,1,1)</f>
        <v>S40</v>
      </c>
      <c r="B618" s="58">
        <f>INDEX('S40'!A1:M47,3,7)</f>
        <v>43011</v>
      </c>
      <c r="C618" t="str">
        <f>INDEX('S40'!A1:N47,4,7)</f>
        <v>Jour</v>
      </c>
      <c r="D618" t="str">
        <f>INDEX('S40'!A1:N47,26,1)</f>
        <v>Lionel De Champs</v>
      </c>
      <c r="E618">
        <f>INDEX('S40'!A1:N47,26,2)</f>
        <v>0</v>
      </c>
      <c r="F618">
        <f>INDEX('S40'!A1:N47,26,7)</f>
        <v>0</v>
      </c>
      <c r="G618">
        <f>INDEX('S40'!A1:N47,27,7)</f>
        <v>0</v>
      </c>
      <c r="H618">
        <f>INDEX('S40'!A1:N47,28,7)</f>
        <v>0</v>
      </c>
    </row>
    <row r="619" spans="1:8" x14ac:dyDescent="0.3">
      <c r="A619" t="str">
        <f>INDEX('S40'!A1:M47,1,1)</f>
        <v>S40</v>
      </c>
      <c r="B619" s="58">
        <f>INDEX('S40'!A1:M47,3,7)</f>
        <v>43011</v>
      </c>
      <c r="C619" t="str">
        <f>INDEX('S40'!A1:N47,4,8)</f>
        <v>Nuit</v>
      </c>
      <c r="D619" t="str">
        <f>INDEX('S40'!A1:N47,26,1)</f>
        <v>Lionel De Champs</v>
      </c>
      <c r="E619">
        <f>INDEX('S40'!A1:N47,26,2)</f>
        <v>0</v>
      </c>
      <c r="F619" t="str">
        <f>INDEX('S40'!A1:N47,26,8)</f>
        <v>07 586 04</v>
      </c>
      <c r="G619" t="str">
        <f>INDEX('S40'!A1:N47,27,8)</f>
        <v>Franklin Roosevelt</v>
      </c>
      <c r="H619" t="str">
        <f>INDEX('S40'!A1:N47,28,8)</f>
        <v>Cameras</v>
      </c>
    </row>
    <row r="620" spans="1:8" x14ac:dyDescent="0.3">
      <c r="A620" t="str">
        <f>INDEX('S40'!A1:M47,1,1)</f>
        <v>S40</v>
      </c>
      <c r="B620" s="58">
        <f>INDEX('S40'!A1:M47,3,9)</f>
        <v>43012</v>
      </c>
      <c r="C620" t="str">
        <f>INDEX('S40'!A1:N47,4,9)</f>
        <v>Jour</v>
      </c>
      <c r="D620" t="str">
        <f>INDEX('S40'!A1:N47,26,1)</f>
        <v>Lionel De Champs</v>
      </c>
      <c r="E620">
        <f>INDEX('S40'!A1:N47,26,2)</f>
        <v>0</v>
      </c>
      <c r="F620">
        <f>INDEX('S40'!A1:N47,26,9)</f>
        <v>0</v>
      </c>
      <c r="G620">
        <f>INDEX('S40'!A1:N47,27,9)</f>
        <v>0</v>
      </c>
      <c r="H620">
        <f>INDEX('S40'!A1:N47,28,9)</f>
        <v>0</v>
      </c>
    </row>
    <row r="621" spans="1:8" x14ac:dyDescent="0.3">
      <c r="A621" t="str">
        <f>INDEX('S40'!A1:M47,1,1)</f>
        <v>S40</v>
      </c>
      <c r="B621" s="58">
        <f>INDEX('S40'!A1:M47,3,9)</f>
        <v>43012</v>
      </c>
      <c r="C621" t="str">
        <f>INDEX('S40'!A1:N47,4,10)</f>
        <v>Nuit</v>
      </c>
      <c r="D621" t="str">
        <f>INDEX('S40'!A1:N47,26,1)</f>
        <v>Lionel De Champs</v>
      </c>
      <c r="E621">
        <f>INDEX('S40'!A1:N47,26,2)</f>
        <v>0</v>
      </c>
      <c r="F621" t="str">
        <f>INDEX('S40'!A1:N47,26,10)</f>
        <v>07 586 04</v>
      </c>
      <c r="G621" t="str">
        <f>INDEX('S40'!A1:N47,27,10)</f>
        <v>Porte de Saint Cloud</v>
      </c>
      <c r="H621" t="str">
        <f>INDEX('S40'!A1:N47,28,10)</f>
        <v>Cameras</v>
      </c>
    </row>
    <row r="622" spans="1:8" x14ac:dyDescent="0.3">
      <c r="A622" t="str">
        <f>INDEX('S40'!A1:M47,1,1)</f>
        <v>S40</v>
      </c>
      <c r="B622" s="58">
        <f>INDEX('S40'!A1:M47,3,11)</f>
        <v>43013</v>
      </c>
      <c r="C622" t="str">
        <f>INDEX('S40'!A1:N47,4,11)</f>
        <v>Jour</v>
      </c>
      <c r="D622" t="str">
        <f>INDEX('S40'!A1:N47,26,1)</f>
        <v>Lionel De Champs</v>
      </c>
      <c r="E622">
        <f>INDEX('S40'!A1:N47,26,2)</f>
        <v>0</v>
      </c>
      <c r="F622">
        <f>INDEX('S40'!A1:N47,26,11)</f>
        <v>0</v>
      </c>
      <c r="G622">
        <f>INDEX('S40'!A1:N47,27,11)</f>
        <v>0</v>
      </c>
      <c r="H622">
        <f>INDEX('S40'!A1:N47,28,11)</f>
        <v>0</v>
      </c>
    </row>
    <row r="623" spans="1:8" x14ac:dyDescent="0.3">
      <c r="A623" t="str">
        <f>INDEX('S40'!A1:M47,1,1)</f>
        <v>S40</v>
      </c>
      <c r="B623" s="58">
        <f>INDEX('S40'!A1:M47,3,11)</f>
        <v>43013</v>
      </c>
      <c r="C623" t="str">
        <f>INDEX('S40'!A1:N47,4,12)</f>
        <v>Nuit</v>
      </c>
      <c r="D623" t="str">
        <f>INDEX('S40'!A1:N47,26,1)</f>
        <v>Lionel De Champs</v>
      </c>
      <c r="E623">
        <f>INDEX('S40'!A1:N47,26,2)</f>
        <v>0</v>
      </c>
      <c r="F623" t="str">
        <f>INDEX('S40'!A1:N47,26,12)</f>
        <v>07 586 04</v>
      </c>
      <c r="G623" t="str">
        <f>INDEX('S40'!A1:N47,27,12)</f>
        <v>Porte de Saint Cloud</v>
      </c>
      <c r="H623" t="str">
        <f>INDEX('S40'!A1:N47,28,12)</f>
        <v>Cameras</v>
      </c>
    </row>
    <row r="624" spans="1:8" x14ac:dyDescent="0.3">
      <c r="A624" t="str">
        <f>INDEX('S40'!A1:M47,1,1)</f>
        <v>S40</v>
      </c>
      <c r="B624" s="58">
        <f>INDEX('S40'!A1:M47,3,13)</f>
        <v>43014</v>
      </c>
      <c r="C624" t="str">
        <f>INDEX('S40'!A1:N47,4,13)</f>
        <v>Jour</v>
      </c>
      <c r="D624" t="str">
        <f>INDEX('S40'!A1:N47,26,1)</f>
        <v>Lionel De Champs</v>
      </c>
      <c r="E624">
        <f>INDEX('S40'!A1:N47,26,2)</f>
        <v>0</v>
      </c>
      <c r="F624">
        <f>INDEX('S40'!A1:N47,26,13)</f>
        <v>0</v>
      </c>
      <c r="G624">
        <f>INDEX('S40'!A1:N47,27,13)</f>
        <v>0</v>
      </c>
      <c r="H624">
        <f>INDEX('S40'!A1:N47,28,13)</f>
        <v>0</v>
      </c>
    </row>
    <row r="625" spans="1:8" x14ac:dyDescent="0.3">
      <c r="A625" t="str">
        <f>INDEX('S40'!A1:M47,1,1)</f>
        <v>S40</v>
      </c>
      <c r="B625" s="58">
        <f>INDEX('S40'!A1:M47,3,13)</f>
        <v>43014</v>
      </c>
      <c r="C625" t="str">
        <f>INDEX('S40'!A1:N47,4,14)</f>
        <v>Nuit</v>
      </c>
      <c r="D625" t="str">
        <f>INDEX('S40'!A1:N47,26,1)</f>
        <v>Lionel De Champs</v>
      </c>
      <c r="E625">
        <f>INDEX('S40'!A1:N47,26,2)</f>
        <v>0</v>
      </c>
      <c r="F625">
        <f>INDEX('S40'!A1:N47,26,14)</f>
        <v>0</v>
      </c>
      <c r="G625">
        <f>INDEX('S40'!A1:N47,27,14)</f>
        <v>0</v>
      </c>
      <c r="H625">
        <f>INDEX('S40'!A1:N47,28,14)</f>
        <v>0</v>
      </c>
    </row>
    <row r="626" spans="1:8" x14ac:dyDescent="0.3">
      <c r="A626" t="str">
        <f>INDEX('S40'!A1:M47,1,1)</f>
        <v>S40</v>
      </c>
      <c r="B626" s="58">
        <f>INDEX('S40'!A1:L47,3,3)</f>
        <v>43009</v>
      </c>
      <c r="C626" t="str">
        <f>INDEX('S40'!A1:N47,4,3)</f>
        <v>Jour</v>
      </c>
      <c r="D626">
        <f>INDEX('S40'!A1:N47,29,1)</f>
        <v>0</v>
      </c>
      <c r="E626">
        <f>INDEX('S40'!A1:N47,29,2)</f>
        <v>0</v>
      </c>
      <c r="F626">
        <f>INDEX('S40'!A1:N47,29,3)</f>
        <v>0</v>
      </c>
      <c r="G626">
        <f>INDEX('S40'!A1:N47,30,3)</f>
        <v>0</v>
      </c>
      <c r="H626">
        <f>INDEX('S40'!A1:N47,31,3)</f>
        <v>0</v>
      </c>
    </row>
    <row r="627" spans="1:8" x14ac:dyDescent="0.3">
      <c r="A627" t="str">
        <f>INDEX('S40'!A1:M47,1,1)</f>
        <v>S40</v>
      </c>
      <c r="B627" s="58">
        <f>INDEX('S40'!A1:M47,3,3)</f>
        <v>43009</v>
      </c>
      <c r="C627" t="str">
        <f>INDEX('S40'!A1:N47,4,4)</f>
        <v>Nuit</v>
      </c>
      <c r="D627">
        <f>INDEX('S40'!A1:N47,29,1)</f>
        <v>0</v>
      </c>
      <c r="E627">
        <f>INDEX('S40'!A1:N47,29,2)</f>
        <v>0</v>
      </c>
      <c r="F627">
        <f>INDEX('S40'!A1:N47,29,4)</f>
        <v>0</v>
      </c>
      <c r="G627">
        <f>INDEX('S40'!A1:N47,30,4)</f>
        <v>0</v>
      </c>
      <c r="H627">
        <f>INDEX('S40'!A1:N47,31,4)</f>
        <v>0</v>
      </c>
    </row>
    <row r="628" spans="1:8" x14ac:dyDescent="0.3">
      <c r="A628" t="str">
        <f>INDEX('S40'!A1:M47,1,1)</f>
        <v>S40</v>
      </c>
      <c r="B628" s="58">
        <f>INDEX('S40'!A1:M47,3,5)</f>
        <v>43010</v>
      </c>
      <c r="C628" t="str">
        <f>INDEX('S40'!A1:N47,4,5)</f>
        <v>Jour</v>
      </c>
      <c r="D628">
        <f>INDEX('S40'!A1:N47,29,1)</f>
        <v>0</v>
      </c>
      <c r="E628">
        <f>INDEX('S40'!A1:N47,29,2)</f>
        <v>0</v>
      </c>
      <c r="F628">
        <f>INDEX('S40'!A1:N47,29,5)</f>
        <v>0</v>
      </c>
      <c r="G628">
        <f>INDEX('S40'!A1:N47,30,5)</f>
        <v>0</v>
      </c>
      <c r="H628">
        <f>INDEX('S40'!A1:N47,31,5)</f>
        <v>0</v>
      </c>
    </row>
    <row r="629" spans="1:8" x14ac:dyDescent="0.3">
      <c r="A629" t="str">
        <f>INDEX('S40'!A1:M47,1,1)</f>
        <v>S40</v>
      </c>
      <c r="B629" s="58">
        <f>INDEX('S40'!A1:M47,3,5)</f>
        <v>43010</v>
      </c>
      <c r="C629" t="str">
        <f>INDEX('S40'!A1:N47,4,6)</f>
        <v>Nuit</v>
      </c>
      <c r="D629">
        <f>INDEX('S40'!A1:N47,29,1)</f>
        <v>0</v>
      </c>
      <c r="E629">
        <f>INDEX('S40'!A1:N47,29,2)</f>
        <v>0</v>
      </c>
      <c r="F629">
        <f>INDEX('S40'!A1:N47,29,6)</f>
        <v>0</v>
      </c>
      <c r="G629">
        <f>INDEX('S40'!A1:N47,30,6)</f>
        <v>0</v>
      </c>
      <c r="H629">
        <f>INDEX('S40'!A1:N47,31,6)</f>
        <v>0</v>
      </c>
    </row>
    <row r="630" spans="1:8" x14ac:dyDescent="0.3">
      <c r="A630" t="str">
        <f>INDEX('S40'!A1:M47,1,1)</f>
        <v>S40</v>
      </c>
      <c r="B630" s="58">
        <f>INDEX('S40'!A1:M47,3,7)</f>
        <v>43011</v>
      </c>
      <c r="C630" t="str">
        <f>INDEX('S40'!A1:N47,4,7)</f>
        <v>Jour</v>
      </c>
      <c r="D630">
        <f>INDEX('S40'!A1:N47,29,1)</f>
        <v>0</v>
      </c>
      <c r="E630">
        <f>INDEX('S40'!A1:N47,29,2)</f>
        <v>0</v>
      </c>
      <c r="F630">
        <f>INDEX('S40'!A1:N47,29,7)</f>
        <v>0</v>
      </c>
      <c r="G630">
        <f>INDEX('S40'!A1:N47,30,7)</f>
        <v>0</v>
      </c>
      <c r="H630">
        <f>INDEX('S40'!A1:N47,31,7)</f>
        <v>0</v>
      </c>
    </row>
    <row r="631" spans="1:8" x14ac:dyDescent="0.3">
      <c r="A631" t="str">
        <f>INDEX('S40'!A1:M47,1,1)</f>
        <v>S40</v>
      </c>
      <c r="B631" s="58">
        <f>INDEX('S40'!A1:M47,3,7)</f>
        <v>43011</v>
      </c>
      <c r="C631" t="str">
        <f>INDEX('S40'!A1:N47,4,8)</f>
        <v>Nuit</v>
      </c>
      <c r="D631">
        <f>INDEX('S40'!A1:N47,2,1)</f>
        <v>0</v>
      </c>
      <c r="E631">
        <f>INDEX('S40'!A1:N47,29,2)</f>
        <v>0</v>
      </c>
      <c r="F631">
        <f>INDEX('S40'!A1:N47,29,8)</f>
        <v>0</v>
      </c>
      <c r="G631">
        <f>INDEX('S40'!A1:N47,30,8)</f>
        <v>0</v>
      </c>
      <c r="H631">
        <f>INDEX('S40'!A1:N47,31,8)</f>
        <v>0</v>
      </c>
    </row>
    <row r="632" spans="1:8" x14ac:dyDescent="0.3">
      <c r="A632" t="str">
        <f>INDEX('S40'!A1:M47,1,1)</f>
        <v>S40</v>
      </c>
      <c r="B632" s="58">
        <f>INDEX('S40'!A1:M47,3,9)</f>
        <v>43012</v>
      </c>
      <c r="C632" t="str">
        <f>INDEX('S40'!A1:N47,4,9)</f>
        <v>Jour</v>
      </c>
      <c r="D632">
        <f>INDEX('S40'!A1:N47,29,1)</f>
        <v>0</v>
      </c>
      <c r="E632">
        <f>INDEX('S40'!A1:N47,29,2)</f>
        <v>0</v>
      </c>
      <c r="F632">
        <f>INDEX('S40'!A1:N47,29,9)</f>
        <v>0</v>
      </c>
      <c r="G632">
        <f>INDEX('S40'!A1:N47,30,9)</f>
        <v>0</v>
      </c>
      <c r="H632">
        <f>INDEX('S40'!A1:N47,31,9)</f>
        <v>0</v>
      </c>
    </row>
    <row r="633" spans="1:8" x14ac:dyDescent="0.3">
      <c r="A633" t="str">
        <f>INDEX('S40'!A1:M47,1,1)</f>
        <v>S40</v>
      </c>
      <c r="B633" s="58">
        <f>INDEX('S40'!A1:M47,3,9)</f>
        <v>43012</v>
      </c>
      <c r="C633" t="str">
        <f>INDEX('S40'!A1:N47,4,10)</f>
        <v>Nuit</v>
      </c>
      <c r="D633">
        <f>INDEX('S40'!A1:N47,29,1)</f>
        <v>0</v>
      </c>
      <c r="E633">
        <f>INDEX('S40'!A1:N47,29,2)</f>
        <v>0</v>
      </c>
      <c r="F633">
        <f>INDEX('S40'!A1:N47,29,10)</f>
        <v>0</v>
      </c>
      <c r="G633">
        <f>INDEX('S40'!A1:N47,30,10)</f>
        <v>0</v>
      </c>
      <c r="H633">
        <f>INDEX('S40'!A1:N47,31,10)</f>
        <v>0</v>
      </c>
    </row>
    <row r="634" spans="1:8" x14ac:dyDescent="0.3">
      <c r="A634" t="str">
        <f>INDEX('S40'!A1:M47,1,1)</f>
        <v>S40</v>
      </c>
      <c r="B634" s="58">
        <f>INDEX('S40'!A1:M47,3,11)</f>
        <v>43013</v>
      </c>
      <c r="C634" t="str">
        <f>INDEX('S40'!A1:N47,4,11)</f>
        <v>Jour</v>
      </c>
      <c r="D634">
        <f>INDEX('S40'!A1:N47,29,1)</f>
        <v>0</v>
      </c>
      <c r="E634">
        <f>INDEX('S40'!A1:N47,29,2)</f>
        <v>0</v>
      </c>
      <c r="F634">
        <f>INDEX('S40'!A1:N47,29,11)</f>
        <v>0</v>
      </c>
      <c r="G634">
        <f>INDEX('S40'!A1:N47,30,11)</f>
        <v>0</v>
      </c>
      <c r="H634">
        <f>INDEX('S40'!A1:N47,31,11)</f>
        <v>0</v>
      </c>
    </row>
    <row r="635" spans="1:8" x14ac:dyDescent="0.3">
      <c r="A635" t="str">
        <f>INDEX('S40'!A1:M47,1,1)</f>
        <v>S40</v>
      </c>
      <c r="B635" s="58">
        <f>INDEX('S40'!A1:M47,3,11)</f>
        <v>43013</v>
      </c>
      <c r="C635" t="str">
        <f>INDEX('S40'!A1:N47,4,12)</f>
        <v>Nuit</v>
      </c>
      <c r="D635">
        <f>INDEX('S40'!A1:N47,29,1)</f>
        <v>0</v>
      </c>
      <c r="E635">
        <f>INDEX('S40'!A1:N47,29,2)</f>
        <v>0</v>
      </c>
      <c r="F635">
        <f>INDEX('S40'!A1:N47,29,12)</f>
        <v>0</v>
      </c>
      <c r="G635">
        <f>INDEX('S40'!A1:N47,30,12)</f>
        <v>0</v>
      </c>
      <c r="H635">
        <f>INDEX('S40'!A1:N47,31,12)</f>
        <v>0</v>
      </c>
    </row>
    <row r="636" spans="1:8" x14ac:dyDescent="0.3">
      <c r="A636" t="str">
        <f>INDEX('S40'!A1:M47,1,1)</f>
        <v>S40</v>
      </c>
      <c r="B636" s="58">
        <f>INDEX('S40'!A1:M47,3,13)</f>
        <v>43014</v>
      </c>
      <c r="C636" t="str">
        <f>INDEX('S40'!A1:N47,4,13)</f>
        <v>Jour</v>
      </c>
      <c r="D636">
        <f>INDEX('S40'!A1:N47,29,1)</f>
        <v>0</v>
      </c>
      <c r="E636">
        <f>INDEX('S40'!A1:N47,29,2)</f>
        <v>0</v>
      </c>
      <c r="F636">
        <f>INDEX('S40'!A1:N47,29,13)</f>
        <v>0</v>
      </c>
      <c r="G636">
        <f>INDEX('S40'!A1:N47,30,13)</f>
        <v>0</v>
      </c>
      <c r="H636">
        <f>INDEX('S40'!A1:N47,31,13)</f>
        <v>0</v>
      </c>
    </row>
    <row r="637" spans="1:8" x14ac:dyDescent="0.3">
      <c r="A637" t="str">
        <f>INDEX('S40'!A1:M47,1,1)</f>
        <v>S40</v>
      </c>
      <c r="B637" s="58">
        <f>INDEX('S40'!A1:M47,3,13)</f>
        <v>43014</v>
      </c>
      <c r="C637" t="str">
        <f>INDEX('S40'!A1:N47,4,14)</f>
        <v>Nuit</v>
      </c>
      <c r="D637">
        <f>INDEX('S40'!A1:N47,29,1)</f>
        <v>0</v>
      </c>
      <c r="E637">
        <f>INDEX('S40'!A1:N47,29,2)</f>
        <v>0</v>
      </c>
      <c r="F637">
        <f>INDEX('S40'!A1:N47,29,14)</f>
        <v>0</v>
      </c>
      <c r="G637">
        <f>INDEX('S40'!A1:N47,30,14)</f>
        <v>0</v>
      </c>
      <c r="H637">
        <f>INDEX('S40'!A1:N47,31,14)</f>
        <v>0</v>
      </c>
    </row>
    <row r="638" spans="1:8" x14ac:dyDescent="0.3">
      <c r="A638" t="str">
        <f>INDEX('S40'!A1:M47,1,1)</f>
        <v>S40</v>
      </c>
      <c r="B638" s="58">
        <f>INDEX('S40'!A1:L47,3,3)</f>
        <v>43009</v>
      </c>
      <c r="C638" t="str">
        <f>INDEX('S40'!A1:N47,4,3)</f>
        <v>Jour</v>
      </c>
      <c r="D638">
        <f>INDEX('S40'!A1:N47,32,1)</f>
        <v>0</v>
      </c>
      <c r="E638">
        <f>INDEX('S40'!A1:N47,32,2)</f>
        <v>0</v>
      </c>
      <c r="F638">
        <f>INDEX('S40'!A1:N47,32,3)</f>
        <v>0</v>
      </c>
      <c r="G638">
        <f>INDEX('S40'!A1:N47,33,3)</f>
        <v>0</v>
      </c>
      <c r="H638">
        <f>INDEX('S40'!A1:N47,34,3)</f>
        <v>0</v>
      </c>
    </row>
    <row r="639" spans="1:8" x14ac:dyDescent="0.3">
      <c r="A639" t="str">
        <f>INDEX('S40'!A1:M47,1,1)</f>
        <v>S40</v>
      </c>
      <c r="B639" s="58">
        <f>INDEX('S40'!A1:M47,3,3)</f>
        <v>43009</v>
      </c>
      <c r="C639" t="str">
        <f>INDEX('S40'!A1:N47,4,4)</f>
        <v>Nuit</v>
      </c>
      <c r="D639">
        <f>INDEX('S40'!A1:N47,32,1)</f>
        <v>0</v>
      </c>
      <c r="E639">
        <f>INDEX('S40'!A1:N47,32,2)</f>
        <v>0</v>
      </c>
      <c r="F639">
        <f>INDEX('S40'!A1:N47,32,4)</f>
        <v>0</v>
      </c>
      <c r="G639">
        <f>INDEX('S40'!A1:N47,33,4)</f>
        <v>0</v>
      </c>
      <c r="H639">
        <f>INDEX('S40'!A1:N47,34,4)</f>
        <v>0</v>
      </c>
    </row>
    <row r="640" spans="1:8" x14ac:dyDescent="0.3">
      <c r="A640" t="str">
        <f>INDEX('S40'!A1:M47,1,1)</f>
        <v>S40</v>
      </c>
      <c r="B640" s="58">
        <f>INDEX('S40'!A1:M47,3,5)</f>
        <v>43010</v>
      </c>
      <c r="C640" t="str">
        <f>INDEX('S40'!A1:N47,4,5)</f>
        <v>Jour</v>
      </c>
      <c r="D640">
        <f>INDEX('S40'!A1:N47,32,1)</f>
        <v>0</v>
      </c>
      <c r="E640">
        <f>INDEX('S40'!A1:N47,32,2)</f>
        <v>0</v>
      </c>
      <c r="F640">
        <f>INDEX('S40'!A1:N47,32,5)</f>
        <v>0</v>
      </c>
      <c r="G640">
        <f>INDEX('S40'!A1:N47,33,5)</f>
        <v>0</v>
      </c>
      <c r="H640">
        <f>INDEX('S40'!A1:N47,34,5)</f>
        <v>0</v>
      </c>
    </row>
    <row r="641" spans="1:8" x14ac:dyDescent="0.3">
      <c r="A641" t="str">
        <f>INDEX('S40'!A1:M47,1,1)</f>
        <v>S40</v>
      </c>
      <c r="B641" s="58">
        <f>INDEX('S40'!A1:M47,3,5)</f>
        <v>43010</v>
      </c>
      <c r="C641" t="str">
        <f>INDEX('S40'!A1:N47,4,6)</f>
        <v>Nuit</v>
      </c>
      <c r="D641">
        <f>INDEX('S40'!A1:N47,32,1)</f>
        <v>0</v>
      </c>
      <c r="E641">
        <f>INDEX('S40'!A1:N47,32,2)</f>
        <v>0</v>
      </c>
      <c r="F641">
        <f>INDEX('S40'!A1:N47,32,6)</f>
        <v>0</v>
      </c>
      <c r="G641">
        <f>INDEX('S40'!A1:N47,33,6)</f>
        <v>0</v>
      </c>
      <c r="H641">
        <f>INDEX('S40'!A1:N47,34,6)</f>
        <v>0</v>
      </c>
    </row>
    <row r="642" spans="1:8" x14ac:dyDescent="0.3">
      <c r="A642" t="str">
        <f>INDEX('S40'!A1:M47,1,1)</f>
        <v>S40</v>
      </c>
      <c r="B642" s="58">
        <f>INDEX('S40'!A1:M47,3,7)</f>
        <v>43011</v>
      </c>
      <c r="C642" t="str">
        <f>INDEX('S40'!A1:N47,4,7)</f>
        <v>Jour</v>
      </c>
      <c r="D642">
        <f>INDEX('S40'!A1:N47,32,1)</f>
        <v>0</v>
      </c>
      <c r="E642">
        <f>INDEX('S40'!A1:N47,32,2)</f>
        <v>0</v>
      </c>
      <c r="F642">
        <f>INDEX('S40'!A1:N47,32,7)</f>
        <v>0</v>
      </c>
      <c r="G642">
        <f>INDEX('S40'!A1:N47,33,7)</f>
        <v>0</v>
      </c>
      <c r="H642">
        <f>INDEX('S40'!A1:N47,34,7)</f>
        <v>0</v>
      </c>
    </row>
    <row r="643" spans="1:8" x14ac:dyDescent="0.3">
      <c r="A643" t="str">
        <f>INDEX('S40'!A1:M47,1,1)</f>
        <v>S40</v>
      </c>
      <c r="B643" s="58">
        <f>INDEX('S40'!A1:M47,3,7)</f>
        <v>43011</v>
      </c>
      <c r="C643" t="str">
        <f>INDEX('S40'!A1:N47,4,8)</f>
        <v>Nuit</v>
      </c>
      <c r="D643">
        <f>INDEX('S40'!A1:N47,32,1)</f>
        <v>0</v>
      </c>
      <c r="E643">
        <f>INDEX('S40'!A1:N47,32,2)</f>
        <v>0</v>
      </c>
      <c r="F643">
        <f>INDEX('S40'!A1:N47,32,8)</f>
        <v>0</v>
      </c>
      <c r="G643">
        <f>INDEX('S40'!A1:N47,33,8)</f>
        <v>0</v>
      </c>
      <c r="H643">
        <f>INDEX('S40'!A1:N47,34,8)</f>
        <v>0</v>
      </c>
    </row>
    <row r="644" spans="1:8" x14ac:dyDescent="0.3">
      <c r="A644" t="str">
        <f>INDEX('S40'!A1:M47,1,1)</f>
        <v>S40</v>
      </c>
      <c r="B644" s="58">
        <f>INDEX('S40'!A1:M47,3,9)</f>
        <v>43012</v>
      </c>
      <c r="C644" t="str">
        <f>INDEX('S40'!A1:N47,4,9)</f>
        <v>Jour</v>
      </c>
      <c r="D644">
        <f>INDEX('S40'!A1:N47,32,1)</f>
        <v>0</v>
      </c>
      <c r="E644">
        <f>INDEX('S40'!A1:N47,32,2)</f>
        <v>0</v>
      </c>
      <c r="F644">
        <f>INDEX('S40'!A1:N47,32,9)</f>
        <v>0</v>
      </c>
      <c r="G644">
        <f>INDEX('S40'!A1:N47,33,9)</f>
        <v>0</v>
      </c>
      <c r="H644">
        <f>INDEX('S40'!A1:N47,34,9)</f>
        <v>0</v>
      </c>
    </row>
    <row r="645" spans="1:8" x14ac:dyDescent="0.3">
      <c r="A645" t="str">
        <f>INDEX('S40'!A1:M47,1,1)</f>
        <v>S40</v>
      </c>
      <c r="B645" s="58">
        <f>INDEX('S40'!A1:M47,3,9)</f>
        <v>43012</v>
      </c>
      <c r="C645" t="str">
        <f>INDEX('S40'!A1:N47,4,10)</f>
        <v>Nuit</v>
      </c>
      <c r="D645">
        <f>INDEX('S40'!A1:N47,32,1)</f>
        <v>0</v>
      </c>
      <c r="E645">
        <f>INDEX('S40'!A1:N47,32,2)</f>
        <v>0</v>
      </c>
      <c r="F645">
        <f>INDEX('S40'!A1:N47,32,10)</f>
        <v>0</v>
      </c>
      <c r="G645">
        <f>INDEX('S40'!A1:N47,33,10)</f>
        <v>0</v>
      </c>
      <c r="H645">
        <f>INDEX('S40'!A1:N47,34,10)</f>
        <v>0</v>
      </c>
    </row>
    <row r="646" spans="1:8" x14ac:dyDescent="0.3">
      <c r="A646" t="str">
        <f>INDEX('S40'!A1:M47,1,1)</f>
        <v>S40</v>
      </c>
      <c r="B646" s="58">
        <f>INDEX('S40'!A1:M47,3,11)</f>
        <v>43013</v>
      </c>
      <c r="C646" t="str">
        <f>INDEX('S40'!A1:N47,4,11)</f>
        <v>Jour</v>
      </c>
      <c r="D646">
        <f>INDEX('S40'!A1:N47,32,1)</f>
        <v>0</v>
      </c>
      <c r="E646">
        <f>INDEX('S40'!A1:N47,32,2)</f>
        <v>0</v>
      </c>
      <c r="F646">
        <f>INDEX('S40'!A1:N47,32,11)</f>
        <v>0</v>
      </c>
      <c r="G646">
        <f>INDEX('S40'!A1:N47,33,11)</f>
        <v>0</v>
      </c>
      <c r="H646">
        <f>INDEX('S40'!A1:N47,34,11)</f>
        <v>0</v>
      </c>
    </row>
    <row r="647" spans="1:8" x14ac:dyDescent="0.3">
      <c r="A647" t="str">
        <f>INDEX('S40'!A1:M47,1,1)</f>
        <v>S40</v>
      </c>
      <c r="B647" s="58">
        <f>INDEX('S40'!A1:M47,3,11)</f>
        <v>43013</v>
      </c>
      <c r="C647" t="str">
        <f>INDEX('S40'!A1:N47,4,12)</f>
        <v>Nuit</v>
      </c>
      <c r="D647">
        <f>INDEX('S40'!A1:N47,32,1)</f>
        <v>0</v>
      </c>
      <c r="E647">
        <f>INDEX('S40'!A1:N47,32,2)</f>
        <v>0</v>
      </c>
      <c r="F647">
        <f>INDEX('S40'!A1:N47,32,12)</f>
        <v>0</v>
      </c>
      <c r="G647">
        <f>INDEX('S40'!A1:N47,33,12)</f>
        <v>0</v>
      </c>
      <c r="H647">
        <f>INDEX('S40'!A1:N47,34,12)</f>
        <v>0</v>
      </c>
    </row>
    <row r="648" spans="1:8" x14ac:dyDescent="0.3">
      <c r="A648" t="str">
        <f>INDEX('S40'!A1:M47,1,1)</f>
        <v>S40</v>
      </c>
      <c r="B648" s="58">
        <f>INDEX('S40'!A1:M47,3,13)</f>
        <v>43014</v>
      </c>
      <c r="C648" t="str">
        <f>INDEX('S40'!A1:N47,4,13)</f>
        <v>Jour</v>
      </c>
      <c r="D648">
        <f>INDEX('S40'!A1:N47,32,1)</f>
        <v>0</v>
      </c>
      <c r="E648">
        <f>INDEX('S40'!A1:N47,32,2)</f>
        <v>0</v>
      </c>
      <c r="F648">
        <f>INDEX('S40'!A1:N47,32,13)</f>
        <v>0</v>
      </c>
      <c r="G648">
        <f>INDEX('S40'!A1:N47,33,13)</f>
        <v>0</v>
      </c>
      <c r="H648">
        <f>INDEX('S40'!A1:N47,34,13)</f>
        <v>0</v>
      </c>
    </row>
    <row r="649" spans="1:8" x14ac:dyDescent="0.3">
      <c r="A649" t="str">
        <f>INDEX('S40'!A1:M47,1,1)</f>
        <v>S40</v>
      </c>
      <c r="B649" s="58">
        <f>INDEX('S40'!A1:M47,3,13)</f>
        <v>43014</v>
      </c>
      <c r="C649" t="str">
        <f>INDEX('S40'!A1:N47,4,14)</f>
        <v>Nuit</v>
      </c>
      <c r="D649">
        <f>INDEX('S40'!A1:N47,32,1)</f>
        <v>0</v>
      </c>
      <c r="E649">
        <f>INDEX('S40'!A1:N47,32,2)</f>
        <v>0</v>
      </c>
      <c r="F649">
        <f>INDEX('S40'!A1:N47,32,14)</f>
        <v>0</v>
      </c>
      <c r="G649">
        <f>INDEX('S40'!A1:N47,33,14)</f>
        <v>0</v>
      </c>
      <c r="H649">
        <f>INDEX('S40'!A1:N47,34,14)</f>
        <v>0</v>
      </c>
    </row>
    <row r="650" spans="1:8" x14ac:dyDescent="0.3">
      <c r="A650" t="str">
        <f>INDEX('S40'!A1:M47,1,1)</f>
        <v>S40</v>
      </c>
      <c r="B650" s="58">
        <f>INDEX('S40'!A1:L47,3,3)</f>
        <v>43009</v>
      </c>
      <c r="C650" t="str">
        <f>INDEX('S40'!A1:N47,4,3)</f>
        <v>Jour</v>
      </c>
      <c r="D650">
        <f>INDEX('S40'!A1:N47,35,1)</f>
        <v>0</v>
      </c>
      <c r="E650">
        <f>INDEX('S40'!A1:N47,35,2)</f>
        <v>0</v>
      </c>
      <c r="F650">
        <f>INDEX('S40'!A1:N47,35,3)</f>
        <v>0</v>
      </c>
      <c r="G650">
        <f>INDEX('S40'!A1:N47,36,3)</f>
        <v>0</v>
      </c>
      <c r="H650">
        <f>INDEX('S40'!A1:N47,37,3)</f>
        <v>0</v>
      </c>
    </row>
    <row r="651" spans="1:8" x14ac:dyDescent="0.3">
      <c r="A651" t="str">
        <f>INDEX('S40'!A1:M47,1,1)</f>
        <v>S40</v>
      </c>
      <c r="B651" s="58">
        <f>INDEX('S40'!A1:M47,3,3)</f>
        <v>43009</v>
      </c>
      <c r="C651" t="str">
        <f>INDEX('S40'!A1:N47,4,4)</f>
        <v>Nuit</v>
      </c>
      <c r="D651">
        <f>INDEX('S40'!A1:N47,35,1)</f>
        <v>0</v>
      </c>
      <c r="E651">
        <f>INDEX('S40'!A1:N47,35,2)</f>
        <v>0</v>
      </c>
      <c r="F651">
        <f>INDEX('S40'!A1:N47,35,4)</f>
        <v>0</v>
      </c>
      <c r="G651">
        <f>INDEX('S40'!A1:N47,36,4)</f>
        <v>0</v>
      </c>
      <c r="H651">
        <f>INDEX('S40'!A1:N47,37,4)</f>
        <v>0</v>
      </c>
    </row>
    <row r="652" spans="1:8" x14ac:dyDescent="0.3">
      <c r="A652" t="str">
        <f>INDEX('S40'!A1:M47,1,1)</f>
        <v>S40</v>
      </c>
      <c r="B652" s="58">
        <f>INDEX('S40'!A1:M47,3,5)</f>
        <v>43010</v>
      </c>
      <c r="C652" t="str">
        <f>INDEX('S40'!A1:N47,4,5)</f>
        <v>Jour</v>
      </c>
      <c r="D652">
        <f>INDEX('S40'!A1:N47,35,1)</f>
        <v>0</v>
      </c>
      <c r="E652">
        <f>INDEX('S40'!A1:N47,35,2)</f>
        <v>0</v>
      </c>
      <c r="F652">
        <f>INDEX('S40'!A1:N47,35,5)</f>
        <v>0</v>
      </c>
      <c r="G652">
        <f>INDEX('S40'!A1:N47,36,5)</f>
        <v>0</v>
      </c>
      <c r="H652">
        <f>INDEX('S40'!A1:N47,37,5)</f>
        <v>0</v>
      </c>
    </row>
    <row r="653" spans="1:8" x14ac:dyDescent="0.3">
      <c r="A653" t="str">
        <f>INDEX('S40'!A1:M47,1,1)</f>
        <v>S40</v>
      </c>
      <c r="B653" s="58">
        <f>INDEX('S40'!A1:M47,3,5)</f>
        <v>43010</v>
      </c>
      <c r="C653" t="str">
        <f>INDEX('S40'!A1:N47,4,6)</f>
        <v>Nuit</v>
      </c>
      <c r="D653">
        <f>INDEX('S40'!A1:N47,35,1)</f>
        <v>0</v>
      </c>
      <c r="E653">
        <f>INDEX('S40'!A1:N47,35,2)</f>
        <v>0</v>
      </c>
      <c r="F653">
        <f>INDEX('S40'!A1:N47,35,6)</f>
        <v>0</v>
      </c>
      <c r="G653">
        <f>INDEX('S40'!A1:N47,36,6)</f>
        <v>0</v>
      </c>
      <c r="H653">
        <f>INDEX('S40'!A1:N47,37,6)</f>
        <v>0</v>
      </c>
    </row>
    <row r="654" spans="1:8" x14ac:dyDescent="0.3">
      <c r="A654" t="str">
        <f>INDEX('S40'!A1:M47,1,1)</f>
        <v>S40</v>
      </c>
      <c r="B654" s="58">
        <f>INDEX('S40'!A1:M47,3,7)</f>
        <v>43011</v>
      </c>
      <c r="C654" t="str">
        <f>INDEX('S40'!A1:N47,4,7)</f>
        <v>Jour</v>
      </c>
      <c r="D654">
        <f>INDEX('S40'!A1:N47,35,1)</f>
        <v>0</v>
      </c>
      <c r="E654">
        <f>INDEX('S40'!A1:N47,35,2)</f>
        <v>0</v>
      </c>
      <c r="F654">
        <f>INDEX('S40'!A1:N47,35,7)</f>
        <v>0</v>
      </c>
      <c r="G654">
        <f>INDEX('S40'!A1:N47,36,7)</f>
        <v>0</v>
      </c>
      <c r="H654">
        <f>INDEX('S40'!A1:N47,37,7)</f>
        <v>0</v>
      </c>
    </row>
    <row r="655" spans="1:8" x14ac:dyDescent="0.3">
      <c r="A655" t="str">
        <f>INDEX('S40'!A1:M47,1,1)</f>
        <v>S40</v>
      </c>
      <c r="B655" s="58">
        <f>INDEX('S40'!A1:M47,3,7)</f>
        <v>43011</v>
      </c>
      <c r="C655" t="str">
        <f>INDEX('S40'!A1:N47,4,8)</f>
        <v>Nuit</v>
      </c>
      <c r="D655">
        <f>INDEX('S40'!A1:N47,35,1)</f>
        <v>0</v>
      </c>
      <c r="E655">
        <f>INDEX('S40'!A1:N47,35,2)</f>
        <v>0</v>
      </c>
      <c r="F655">
        <f>INDEX('S40'!A1:N47,35,8)</f>
        <v>0</v>
      </c>
      <c r="G655">
        <f>INDEX('S40'!A1:N47,36,8)</f>
        <v>0</v>
      </c>
      <c r="H655">
        <f>INDEX('S40'!A1:N47,37,8)</f>
        <v>0</v>
      </c>
    </row>
    <row r="656" spans="1:8" x14ac:dyDescent="0.3">
      <c r="A656" t="str">
        <f>INDEX('S40'!A1:M47,1,1)</f>
        <v>S40</v>
      </c>
      <c r="B656" s="58">
        <f>INDEX('S40'!A1:M47,3,9)</f>
        <v>43012</v>
      </c>
      <c r="C656" t="str">
        <f>INDEX('S40'!A1:N47,4,9)</f>
        <v>Jour</v>
      </c>
      <c r="D656">
        <f>INDEX('S40'!A1:N47,35,1)</f>
        <v>0</v>
      </c>
      <c r="E656">
        <f>INDEX('S40'!A1:N47,35,2)</f>
        <v>0</v>
      </c>
      <c r="F656">
        <f>INDEX('S40'!A1:N47,35,9)</f>
        <v>0</v>
      </c>
      <c r="G656">
        <f>INDEX('S40'!A1:N47,36,9)</f>
        <v>0</v>
      </c>
      <c r="H656">
        <f>INDEX('S40'!A1:N47,37,9)</f>
        <v>0</v>
      </c>
    </row>
    <row r="657" spans="1:8" x14ac:dyDescent="0.3">
      <c r="A657" t="str">
        <f>INDEX('S40'!A1:M47,1,1)</f>
        <v>S40</v>
      </c>
      <c r="B657" s="58">
        <f>INDEX('S40'!A1:M47,3,9)</f>
        <v>43012</v>
      </c>
      <c r="C657" t="str">
        <f>INDEX('S40'!A1:N47,4,10)</f>
        <v>Nuit</v>
      </c>
      <c r="D657">
        <f>INDEX('S40'!A1:N47,35,1)</f>
        <v>0</v>
      </c>
      <c r="E657">
        <f>INDEX('S40'!A1:N47,35,2)</f>
        <v>0</v>
      </c>
      <c r="F657">
        <f>INDEX('S40'!A1:N47,35,10)</f>
        <v>0</v>
      </c>
      <c r="G657">
        <f>INDEX('S40'!A1:N47,36,10)</f>
        <v>0</v>
      </c>
      <c r="H657">
        <f>INDEX('S40'!A1:N47,37,10)</f>
        <v>0</v>
      </c>
    </row>
    <row r="658" spans="1:8" x14ac:dyDescent="0.3">
      <c r="A658" t="str">
        <f>INDEX('S40'!A1:M47,1,1)</f>
        <v>S40</v>
      </c>
      <c r="B658" s="58">
        <f>INDEX('S40'!A1:M47,3,11)</f>
        <v>43013</v>
      </c>
      <c r="C658" t="str">
        <f>INDEX('S40'!A1:N47,4,11)</f>
        <v>Jour</v>
      </c>
      <c r="D658">
        <f>INDEX('S40'!A1:N47,35,1)</f>
        <v>0</v>
      </c>
      <c r="E658">
        <f>INDEX('S40'!A1:N47,35,2)</f>
        <v>0</v>
      </c>
      <c r="F658">
        <f>INDEX('S40'!A1:N47,35,11)</f>
        <v>0</v>
      </c>
      <c r="G658">
        <f>INDEX('S40'!A1:N47,36,11)</f>
        <v>0</v>
      </c>
      <c r="H658">
        <f>INDEX('S40'!A1:N47,37,11)</f>
        <v>0</v>
      </c>
    </row>
    <row r="659" spans="1:8" x14ac:dyDescent="0.3">
      <c r="A659" t="str">
        <f>INDEX('S40'!A1:M47,1,1)</f>
        <v>S40</v>
      </c>
      <c r="B659" s="58">
        <f>INDEX('S40'!A1:M47,3,11)</f>
        <v>43013</v>
      </c>
      <c r="C659" t="str">
        <f>INDEX('S40'!A1:N47,4,12)</f>
        <v>Nuit</v>
      </c>
      <c r="D659">
        <f>INDEX('S40'!A1:N47,35,1)</f>
        <v>0</v>
      </c>
      <c r="E659">
        <f>INDEX('S40'!A1:N47,35,2)</f>
        <v>0</v>
      </c>
      <c r="F659">
        <f>INDEX('S40'!A1:N47,35,12)</f>
        <v>0</v>
      </c>
      <c r="G659">
        <f>INDEX('S40'!A1:N47,36,12)</f>
        <v>0</v>
      </c>
      <c r="H659">
        <f>INDEX('S40'!A1:N47,37,12)</f>
        <v>0</v>
      </c>
    </row>
    <row r="660" spans="1:8" x14ac:dyDescent="0.3">
      <c r="A660" t="str">
        <f>INDEX('S40'!A1:M47,1,1)</f>
        <v>S40</v>
      </c>
      <c r="B660" s="58">
        <f>INDEX('S40'!A1:M47,3,13)</f>
        <v>43014</v>
      </c>
      <c r="C660" t="str">
        <f>INDEX('S40'!A1:N47,4,13)</f>
        <v>Jour</v>
      </c>
      <c r="D660">
        <f>INDEX('S40'!A1:N47,35,1)</f>
        <v>0</v>
      </c>
      <c r="E660">
        <f>INDEX('S40'!A1:N47,35,2)</f>
        <v>0</v>
      </c>
      <c r="F660">
        <f>INDEX('S40'!A1:N47,35,13)</f>
        <v>0</v>
      </c>
      <c r="G660">
        <f>INDEX('S40'!A1:N47,36,13)</f>
        <v>0</v>
      </c>
      <c r="H660">
        <f>INDEX('S40'!A1:N47,37,13)</f>
        <v>0</v>
      </c>
    </row>
    <row r="661" spans="1:8" x14ac:dyDescent="0.3">
      <c r="A661" t="str">
        <f>INDEX('S40'!A1:M47,1,1)</f>
        <v>S40</v>
      </c>
      <c r="B661" s="58">
        <f>INDEX('S40'!A1:M47,3,13)</f>
        <v>43014</v>
      </c>
      <c r="C661" t="str">
        <f>INDEX('S40'!A1:N47,4,14)</f>
        <v>Nuit</v>
      </c>
      <c r="D661">
        <f>INDEX('S40'!A1:N47,35,1)</f>
        <v>0</v>
      </c>
      <c r="E661">
        <f>INDEX('S40'!A1:N47,35,2)</f>
        <v>0</v>
      </c>
      <c r="F661">
        <f>INDEX('S40'!A1:N47,35,14)</f>
        <v>0</v>
      </c>
      <c r="G661">
        <f>INDEX('S40'!A1:N47,36,14)</f>
        <v>0</v>
      </c>
      <c r="H661">
        <f>INDEX('S40'!A1:N47,37,14)</f>
        <v>0</v>
      </c>
    </row>
    <row r="662" spans="1:8" x14ac:dyDescent="0.3">
      <c r="A662" t="str">
        <f>INDEX('S41'!A1:L47,1,1)</f>
        <v>S41</v>
      </c>
      <c r="B662" s="58">
        <f>INDEX('S41'!A1:L47,3,3)</f>
        <v>43016</v>
      </c>
      <c r="C662" t="str">
        <f>INDEX('S41'!A1:N47,4,3)</f>
        <v>Jour</v>
      </c>
      <c r="D662" t="str">
        <f>INDEX('S41'!A1:N47,5,1)</f>
        <v>Kevin Morillon</v>
      </c>
      <c r="E662">
        <f>INDEX('S41'!A1:N47,5,2)</f>
        <v>0</v>
      </c>
      <c r="F662">
        <f>INDEX('S41'!A1:N47,5,3)</f>
        <v>0</v>
      </c>
      <c r="G662">
        <f>INDEX('S41'!A1:N47,6,3)</f>
        <v>0</v>
      </c>
      <c r="H662">
        <f>INDEX('S41'!A1:N47,7,3)</f>
        <v>0</v>
      </c>
    </row>
    <row r="663" spans="1:8" x14ac:dyDescent="0.3">
      <c r="A663" t="str">
        <f>INDEX('S41'!A1:M47,1,1)</f>
        <v>S41</v>
      </c>
      <c r="B663" s="58">
        <f>INDEX('S41'!A1:M47,3,3)</f>
        <v>43016</v>
      </c>
      <c r="C663" t="str">
        <f>INDEX('S41'!A1:N47,4,4)</f>
        <v>Nuit</v>
      </c>
      <c r="D663" t="str">
        <f>INDEX('S41'!A1:N47,5,1)</f>
        <v>Kevin Morillon</v>
      </c>
      <c r="E663">
        <f>INDEX('S41'!A1:N47,5,2)</f>
        <v>0</v>
      </c>
      <c r="F663" t="str">
        <f>INDEX('S41'!A1:N47,5,4)</f>
        <v>07 586 04</v>
      </c>
      <c r="G663" t="str">
        <f>INDEX('S41'!A1:N47,6,4)</f>
        <v>Pont de Sevres</v>
      </c>
      <c r="H663" t="str">
        <f>INDEX('S41'!A1:N47,7,4)</f>
        <v>Cameras</v>
      </c>
    </row>
    <row r="664" spans="1:8" x14ac:dyDescent="0.3">
      <c r="A664" t="str">
        <f>INDEX('S41'!A1:M47,1,1)</f>
        <v>S41</v>
      </c>
      <c r="B664" s="58">
        <f>INDEX('S41'!A1:M47,3,5)</f>
        <v>43017</v>
      </c>
      <c r="C664" t="str">
        <f>INDEX('S41'!A1:N47,4,5)</f>
        <v>Jour</v>
      </c>
      <c r="D664" t="str">
        <f>INDEX('S41'!A1:N47,5,1)</f>
        <v>Kevin Morillon</v>
      </c>
      <c r="E664">
        <f>INDEX('S41'!A1:N47,5,2)</f>
        <v>0</v>
      </c>
      <c r="F664">
        <f>INDEX('S41'!A1:N47,5,5)</f>
        <v>0</v>
      </c>
      <c r="G664">
        <f>INDEX('S41'!A1:N47,6,5)</f>
        <v>0</v>
      </c>
      <c r="H664">
        <f>INDEX('S41'!A1:N47,7,5)</f>
        <v>0</v>
      </c>
    </row>
    <row r="665" spans="1:8" x14ac:dyDescent="0.3">
      <c r="A665" t="str">
        <f>INDEX('S41'!A1:M47,1,1)</f>
        <v>S41</v>
      </c>
      <c r="B665" s="58">
        <f>INDEX('S41'!A1:M47,3,5)</f>
        <v>43017</v>
      </c>
      <c r="C665" t="str">
        <f>INDEX('S41'!A1:N47,4,6)</f>
        <v>Nuit</v>
      </c>
      <c r="D665" t="str">
        <f>INDEX('S41'!A1:N47,5,1)</f>
        <v>Kevin Morillon</v>
      </c>
      <c r="E665">
        <f>INDEX('S41'!A1:N47,5,2)</f>
        <v>0</v>
      </c>
      <c r="F665" t="str">
        <f>INDEX('S41'!A1:N47,5,6)</f>
        <v>07 586 04</v>
      </c>
      <c r="G665" t="str">
        <f>INDEX('S41'!A1:N47,6,6)</f>
        <v>Pont de Sevres</v>
      </c>
      <c r="H665" t="str">
        <f>INDEX('S41'!A1:N47,7,6)</f>
        <v>Cameras</v>
      </c>
    </row>
    <row r="666" spans="1:8" x14ac:dyDescent="0.3">
      <c r="A666" t="str">
        <f>INDEX('S41'!A1:M47,1,1)</f>
        <v>S41</v>
      </c>
      <c r="B666" s="58">
        <f>INDEX('S41'!A1:M47,3,7)</f>
        <v>43018</v>
      </c>
      <c r="C666" t="str">
        <f>INDEX('S41'!A1:N47,4,7)</f>
        <v>Jour</v>
      </c>
      <c r="D666" t="str">
        <f>INDEX('S41'!A1:N47,5,1)</f>
        <v>Kevin Morillon</v>
      </c>
      <c r="E666">
        <f>INDEX('S41'!A1:N47,5,2)</f>
        <v>0</v>
      </c>
      <c r="F666">
        <f>INDEX('S41'!A1:N47,5,7)</f>
        <v>0</v>
      </c>
      <c r="G666">
        <f>INDEX('S41'!A1:N47,6,7)</f>
        <v>0</v>
      </c>
      <c r="H666">
        <f>INDEX('S41'!A1:N47,7,7)</f>
        <v>0</v>
      </c>
    </row>
    <row r="667" spans="1:8" x14ac:dyDescent="0.3">
      <c r="A667" t="str">
        <f>INDEX('S41'!A1:M47,1,1)</f>
        <v>S41</v>
      </c>
      <c r="B667" s="58">
        <f>INDEX('S41'!A1:M47,3,7)</f>
        <v>43018</v>
      </c>
      <c r="C667" t="str">
        <f>INDEX('S41'!A1:N47,4,8)</f>
        <v>Nuit</v>
      </c>
      <c r="D667" t="str">
        <f>INDEX('S41'!A1:N47,5,1)</f>
        <v>Kevin Morillon</v>
      </c>
      <c r="E667">
        <f>INDEX('S41'!A1:N47,5,2)</f>
        <v>0</v>
      </c>
      <c r="F667" t="str">
        <f>INDEX('S41'!A1:N47,5,8)</f>
        <v>07 586 04</v>
      </c>
      <c r="G667" t="str">
        <f>INDEX('S41'!A1:N47,6,8)</f>
        <v>Porte de Saint Cloud</v>
      </c>
      <c r="H667" t="str">
        <f>INDEX('S41'!A1:N47,7,8)</f>
        <v>IAC</v>
      </c>
    </row>
    <row r="668" spans="1:8" x14ac:dyDescent="0.3">
      <c r="A668" t="str">
        <f>INDEX('S41'!A1:M47,1,1)</f>
        <v>S41</v>
      </c>
      <c r="B668" s="58">
        <f>INDEX('S41'!A1:M47,3,9)</f>
        <v>43019</v>
      </c>
      <c r="C668" t="str">
        <f>INDEX('S41'!A1:N47,4,9)</f>
        <v>Jour</v>
      </c>
      <c r="D668" t="str">
        <f>INDEX('S41'!A1:N47,5,1)</f>
        <v>Kevin Morillon</v>
      </c>
      <c r="E668">
        <f>INDEX('S41'!A1:N47,5,2)</f>
        <v>0</v>
      </c>
      <c r="F668">
        <f>INDEX('S41'!A1:N47,5,9)</f>
        <v>0</v>
      </c>
      <c r="G668">
        <f>INDEX('S41'!A1:N47,6,9)</f>
        <v>0</v>
      </c>
      <c r="H668">
        <f>INDEX('S41'!A1:N47,7,9)</f>
        <v>0</v>
      </c>
    </row>
    <row r="669" spans="1:8" x14ac:dyDescent="0.3">
      <c r="A669" t="str">
        <f>INDEX('S41'!A1:M47,1,1)</f>
        <v>S41</v>
      </c>
      <c r="B669" s="58">
        <f>INDEX('S41'!A1:M47,3,9)</f>
        <v>43019</v>
      </c>
      <c r="C669" t="str">
        <f>INDEX('S41'!A1:N47,4,10)</f>
        <v>Nuit</v>
      </c>
      <c r="D669" t="str">
        <f>INDEX('S41'!A1:N47,5,1)</f>
        <v>Kevin Morillon</v>
      </c>
      <c r="E669">
        <f>INDEX('S41'!A1:N47,5,2)</f>
        <v>0</v>
      </c>
      <c r="F669" t="str">
        <f>INDEX('S41'!A1:N47,5,10)</f>
        <v>07 586 04</v>
      </c>
      <c r="G669" t="str">
        <f>INDEX('S41'!A1:N47,6,10)</f>
        <v>Miromesnil</v>
      </c>
      <c r="H669" t="str">
        <f>INDEX('S41'!A1:N47,7,10)</f>
        <v>Cameras</v>
      </c>
    </row>
    <row r="670" spans="1:8" x14ac:dyDescent="0.3">
      <c r="A670" t="str">
        <f>INDEX('S41'!A1:M47,1,1)</f>
        <v>S41</v>
      </c>
      <c r="B670" s="58">
        <f>INDEX('S41'!A1:M47,3,11)</f>
        <v>43020</v>
      </c>
      <c r="C670" t="str">
        <f>INDEX('S41'!A1:N47,4,11)</f>
        <v>Jour</v>
      </c>
      <c r="D670" t="str">
        <f>INDEX('S41'!A1:N47,5,1)</f>
        <v>Kevin Morillon</v>
      </c>
      <c r="E670">
        <f>INDEX('S41'!A1:N47,5,2)</f>
        <v>0</v>
      </c>
      <c r="F670">
        <f>INDEX('S41'!A1:N47,5,11)</f>
        <v>0</v>
      </c>
      <c r="G670">
        <f>INDEX('S41'!A1:N47,6,11)</f>
        <v>0</v>
      </c>
      <c r="H670">
        <f>INDEX('S41'!A1:N47,7,11)</f>
        <v>0</v>
      </c>
    </row>
    <row r="671" spans="1:8" x14ac:dyDescent="0.3">
      <c r="A671" t="str">
        <f>INDEX('S41'!A1:M47,1,1)</f>
        <v>S41</v>
      </c>
      <c r="B671" s="58">
        <f>INDEX('S41'!A1:M47,3,11)</f>
        <v>43020</v>
      </c>
      <c r="C671" t="str">
        <f>INDEX('S41'!A1:N47,4,12)</f>
        <v>Nuit</v>
      </c>
      <c r="D671" t="str">
        <f>INDEX('S41'!A1:N47,5,1)</f>
        <v>Kevin Morillon</v>
      </c>
      <c r="E671">
        <f>INDEX('S41'!A1:N47,5,2)</f>
        <v>0</v>
      </c>
      <c r="F671" t="str">
        <f>INDEX('S41'!A1:N47,5,12)</f>
        <v>07 586 04</v>
      </c>
      <c r="G671" t="str">
        <f>INDEX('S41'!A1:N47,6,12)</f>
        <v>Oberkampf</v>
      </c>
      <c r="H671" t="str">
        <f>INDEX('S41'!A1:N47,7,12)</f>
        <v>Cameras</v>
      </c>
    </row>
    <row r="672" spans="1:8" x14ac:dyDescent="0.3">
      <c r="A672" t="str">
        <f>INDEX('S41'!A1:M47,1,1)</f>
        <v>S41</v>
      </c>
      <c r="B672" s="58">
        <f>INDEX('S41'!A1:M47,3,13)</f>
        <v>43021</v>
      </c>
      <c r="C672" t="str">
        <f>INDEX('S41'!A1:N47,4,13)</f>
        <v>Jour</v>
      </c>
      <c r="D672" t="str">
        <f>INDEX('S41'!A1:N47,5,1)</f>
        <v>Kevin Morillon</v>
      </c>
      <c r="E672">
        <f>INDEX('S41'!A1:N47,5,2)</f>
        <v>0</v>
      </c>
      <c r="F672">
        <f>INDEX('S41'!A1:N47,5,13)</f>
        <v>0</v>
      </c>
      <c r="G672">
        <f>INDEX('S41'!A1:N47,6,13)</f>
        <v>0</v>
      </c>
      <c r="H672">
        <f>INDEX('S41'!A1:N47,7,13)</f>
        <v>0</v>
      </c>
    </row>
    <row r="673" spans="1:8" x14ac:dyDescent="0.3">
      <c r="A673" t="str">
        <f>INDEX('S41'!A1:M47,1,1)</f>
        <v>S41</v>
      </c>
      <c r="B673" s="58">
        <f>INDEX('S41'!A1:M47,3,13)</f>
        <v>43021</v>
      </c>
      <c r="C673" t="str">
        <f>INDEX('S41'!A1:N47,4,14)</f>
        <v>Nuit</v>
      </c>
      <c r="D673" t="str">
        <f>INDEX('S41'!A1:N47,5,1)</f>
        <v>Kevin Morillon</v>
      </c>
      <c r="E673">
        <f>INDEX('S41'!A1:N47,5,2)</f>
        <v>0</v>
      </c>
      <c r="F673">
        <f>INDEX('S41'!A1:N47,5,14)</f>
        <v>0</v>
      </c>
      <c r="G673">
        <f>INDEX('S41'!A1:N47,6,14)</f>
        <v>0</v>
      </c>
      <c r="H673">
        <f>INDEX('S41'!A1:N47,7,14)</f>
        <v>0</v>
      </c>
    </row>
    <row r="674" spans="1:8" x14ac:dyDescent="0.3">
      <c r="A674" t="str">
        <f>INDEX('S41'!A1:M47,1,1)</f>
        <v>S41</v>
      </c>
      <c r="B674" s="58">
        <f>INDEX('S41'!A1:L47,3,3)</f>
        <v>43016</v>
      </c>
      <c r="C674" t="str">
        <f>INDEX('S41'!A1:N47,4,3)</f>
        <v>Jour</v>
      </c>
      <c r="D674" t="str">
        <f>INDEX('S41'!A1:N47,8,1)</f>
        <v>Victor DIONISIO</v>
      </c>
      <c r="E674">
        <f>INDEX('S41'!A1:N47,8,2)</f>
        <v>0</v>
      </c>
      <c r="F674">
        <f>INDEX('S41'!A1:N47,8,3)</f>
        <v>0</v>
      </c>
      <c r="G674">
        <f>INDEX('S41'!A1:N47,9,3)</f>
        <v>0</v>
      </c>
      <c r="H674">
        <f>INDEX('S41'!A1:N47,10,3)</f>
        <v>0</v>
      </c>
    </row>
    <row r="675" spans="1:8" x14ac:dyDescent="0.3">
      <c r="A675" t="str">
        <f>INDEX('S41'!A1:M47,1,1)</f>
        <v>S41</v>
      </c>
      <c r="B675" s="58">
        <f>INDEX('S41'!A1:M47,3,3)</f>
        <v>43016</v>
      </c>
      <c r="C675" t="str">
        <f>INDEX('S41'!A1:N47,4,4)</f>
        <v>Nuit</v>
      </c>
      <c r="D675" t="str">
        <f>INDEX('S41'!A1:N47,8,1)</f>
        <v>Victor DIONISIO</v>
      </c>
      <c r="E675">
        <f>INDEX('S41'!A1:N47,8,2)</f>
        <v>0</v>
      </c>
      <c r="F675" t="str">
        <f>INDEX('S41'!A1:N47,8,4)</f>
        <v>07 586 04</v>
      </c>
      <c r="G675" t="str">
        <f>INDEX('S41'!A1:N47,9,4)</f>
        <v>Porte de Saint Cloud</v>
      </c>
      <c r="H675" t="str">
        <f>INDEX('S41'!A1:N47,10,4)</f>
        <v>IAC</v>
      </c>
    </row>
    <row r="676" spans="1:8" x14ac:dyDescent="0.3">
      <c r="A676" t="str">
        <f>INDEX('S41'!A1:M47,1,1)</f>
        <v>S41</v>
      </c>
      <c r="B676" s="58">
        <f>INDEX('S41'!A1:M47,3,5)</f>
        <v>43017</v>
      </c>
      <c r="C676" t="str">
        <f>INDEX('S41'!A1:N47,4,5)</f>
        <v>Jour</v>
      </c>
      <c r="D676" t="str">
        <f>INDEX('S41'!A1:N47,8,1)</f>
        <v>Victor DIONISIO</v>
      </c>
      <c r="E676">
        <f>INDEX('S41'!A1:N47,8,2)</f>
        <v>0</v>
      </c>
      <c r="F676">
        <f>INDEX('S41'!A1:N47,8,5)</f>
        <v>0</v>
      </c>
      <c r="G676">
        <f>INDEX('S41'!A1:N47,9,5)</f>
        <v>0</v>
      </c>
      <c r="H676">
        <f>INDEX('S41'!A1:N47,10,5)</f>
        <v>0</v>
      </c>
    </row>
    <row r="677" spans="1:8" x14ac:dyDescent="0.3">
      <c r="A677" t="str">
        <f>INDEX('S41'!A1:M47,1,1)</f>
        <v>S41</v>
      </c>
      <c r="B677" s="58">
        <f>INDEX('S41'!A1:M47,3,5)</f>
        <v>43017</v>
      </c>
      <c r="C677" t="str">
        <f>INDEX('S41'!A1:N47,4,6)</f>
        <v>Nuit</v>
      </c>
      <c r="D677" t="str">
        <f>INDEX('S41'!A1:N47,8,1)</f>
        <v>Victor DIONISIO</v>
      </c>
      <c r="E677">
        <f>INDEX('S41'!A1:N47,8,2)</f>
        <v>0</v>
      </c>
      <c r="F677" t="str">
        <f>INDEX('S41'!A1:N47,8,6)</f>
        <v>07 586 04</v>
      </c>
      <c r="G677" t="str">
        <f>INDEX('S41'!A1:N47,9,6)</f>
        <v>Miromesnil</v>
      </c>
      <c r="H677" t="str">
        <f>INDEX('S41'!A1:N47,10,6)</f>
        <v>Suspente</v>
      </c>
    </row>
    <row r="678" spans="1:8" x14ac:dyDescent="0.3">
      <c r="A678" t="str">
        <f>INDEX('S41'!A1:M47,1,1)</f>
        <v>S41</v>
      </c>
      <c r="B678" s="58">
        <f>INDEX('S41'!A1:M47,3,7)</f>
        <v>43018</v>
      </c>
      <c r="C678" t="str">
        <f>INDEX('S41'!A1:N47,4,7)</f>
        <v>Jour</v>
      </c>
      <c r="D678" t="str">
        <f>INDEX('S41'!A1:N47,8,1)</f>
        <v>Victor DIONISIO</v>
      </c>
      <c r="E678">
        <f>INDEX('S41'!A1:N47,8,2)</f>
        <v>0</v>
      </c>
      <c r="F678">
        <f>INDEX('S41'!A1:N47,8,7)</f>
        <v>0</v>
      </c>
      <c r="G678">
        <f>INDEX('S41'!A1:N47,9,7)</f>
        <v>0</v>
      </c>
      <c r="H678">
        <f>INDEX('S41'!A1:N47,10,7)</f>
        <v>0</v>
      </c>
    </row>
    <row r="679" spans="1:8" x14ac:dyDescent="0.3">
      <c r="A679" t="str">
        <f>INDEX('S41'!A1:M47,1,1)</f>
        <v>S41</v>
      </c>
      <c r="B679" s="58">
        <f>INDEX('S41'!A1:M47,3,7)</f>
        <v>43018</v>
      </c>
      <c r="C679" t="str">
        <f>INDEX('S41'!A1:N47,4,8)</f>
        <v>Nuit</v>
      </c>
      <c r="D679" t="str">
        <f>INDEX('S41'!A1:N47,8,1)</f>
        <v>Victor DIONISIO</v>
      </c>
      <c r="E679">
        <f>INDEX('S41'!A1:N47,8,2)</f>
        <v>0</v>
      </c>
      <c r="F679" t="str">
        <f>INDEX('S41'!A1:N47,8,8)</f>
        <v>07 586 04</v>
      </c>
      <c r="G679" t="str">
        <f>INDEX('S41'!A1:N47,9,8)</f>
        <v>Porte de Saint Cloud</v>
      </c>
      <c r="H679" t="str">
        <f>INDEX('S41'!A1:N47,10,8)</f>
        <v>IAC</v>
      </c>
    </row>
    <row r="680" spans="1:8" x14ac:dyDescent="0.3">
      <c r="A680" t="str">
        <f>INDEX('S41'!A1:M47,1,1)</f>
        <v>S41</v>
      </c>
      <c r="B680" s="58">
        <f>INDEX('S41'!A1:M47,3,9)</f>
        <v>43019</v>
      </c>
      <c r="C680" t="str">
        <f>INDEX('S41'!A1:N47,4,9)</f>
        <v>Jour</v>
      </c>
      <c r="D680" t="str">
        <f>INDEX('S41'!A1:N47,8,1)</f>
        <v>Victor DIONISIO</v>
      </c>
      <c r="E680">
        <f>INDEX('S41'!A1:N47,8,2)</f>
        <v>0</v>
      </c>
      <c r="F680">
        <f>INDEX('S41'!A1:N47,8,9)</f>
        <v>0</v>
      </c>
      <c r="G680">
        <f>INDEX('S41'!A1:N47,9,9)</f>
        <v>0</v>
      </c>
      <c r="H680">
        <f>INDEX('S41'!A1:N47,10,9)</f>
        <v>0</v>
      </c>
    </row>
    <row r="681" spans="1:8" x14ac:dyDescent="0.3">
      <c r="A681" t="str">
        <f>INDEX('S41'!A1:M47,1,1)</f>
        <v>S41</v>
      </c>
      <c r="B681" s="58">
        <f>INDEX('S41'!A1:M47,3,9)</f>
        <v>43019</v>
      </c>
      <c r="C681" t="str">
        <f>INDEX('S41'!A1:N47,4,10)</f>
        <v>Nuit</v>
      </c>
      <c r="D681" t="str">
        <f>INDEX('S41'!A1:N47,8,1)</f>
        <v>Victor DIONISIO</v>
      </c>
      <c r="E681">
        <f>INDEX('S41'!A1:N47,8,2)</f>
        <v>0</v>
      </c>
      <c r="F681" t="str">
        <f>INDEX('S41'!A1:N47,8,10)</f>
        <v>07 586 04</v>
      </c>
      <c r="G681" t="str">
        <f>INDEX('S41'!A1:N47,9,10)</f>
        <v>Miromesnil</v>
      </c>
      <c r="H681" t="str">
        <f>INDEX('S41'!A1:N47,10,10)</f>
        <v>Cameras</v>
      </c>
    </row>
    <row r="682" spans="1:8" x14ac:dyDescent="0.3">
      <c r="A682" t="str">
        <f>INDEX('S41'!A1:M47,1,1)</f>
        <v>S41</v>
      </c>
      <c r="B682" s="58">
        <f>INDEX('S41'!A1:M47,3,11)</f>
        <v>43020</v>
      </c>
      <c r="C682" t="str">
        <f>INDEX('S41'!A1:N47,4,11)</f>
        <v>Jour</v>
      </c>
      <c r="D682" t="str">
        <f>INDEX('S41'!A1:N47,8,1)</f>
        <v>Victor DIONISIO</v>
      </c>
      <c r="E682">
        <f>INDEX('S41'!A1:N47,8,2)</f>
        <v>0</v>
      </c>
      <c r="F682">
        <f>INDEX('S41'!A1:N47,8,11)</f>
        <v>0</v>
      </c>
      <c r="G682">
        <f>INDEX('S41'!A1:N47,9,11)</f>
        <v>0</v>
      </c>
      <c r="H682">
        <f>INDEX('S41'!A1:N47,10,11)</f>
        <v>0</v>
      </c>
    </row>
    <row r="683" spans="1:8" x14ac:dyDescent="0.3">
      <c r="A683" t="str">
        <f>INDEX('S41'!A1:M47,1,1)</f>
        <v>S41</v>
      </c>
      <c r="B683" s="58">
        <f>INDEX('S41'!A1:M47,3,11)</f>
        <v>43020</v>
      </c>
      <c r="C683" t="str">
        <f>INDEX('S41'!A1:N47,4,12)</f>
        <v>Nuit</v>
      </c>
      <c r="D683" t="str">
        <f>INDEX('S41'!A1:N47,8,1)</f>
        <v>Victor DIONISIO</v>
      </c>
      <c r="E683">
        <f>INDEX('S41'!A1:N47,8,2)</f>
        <v>0</v>
      </c>
      <c r="F683" t="str">
        <f>INDEX('S41'!A1:N47,8,12)</f>
        <v>07 586 04</v>
      </c>
      <c r="G683" t="str">
        <f>INDEX('S41'!A1:N47,9,12)</f>
        <v>Oberkampf</v>
      </c>
      <c r="H683" t="str">
        <f>INDEX('S41'!A1:N47,10,12)</f>
        <v>Cameras</v>
      </c>
    </row>
    <row r="684" spans="1:8" x14ac:dyDescent="0.3">
      <c r="A684" t="str">
        <f>INDEX('S41'!A1:M47,1,1)</f>
        <v>S41</v>
      </c>
      <c r="B684" s="58">
        <f>INDEX('S41'!A1:M47,3,13)</f>
        <v>43021</v>
      </c>
      <c r="C684" t="str">
        <f>INDEX('S41'!A1:N47,4,13)</f>
        <v>Jour</v>
      </c>
      <c r="D684" t="str">
        <f>INDEX('S41'!A1:N47,8,1)</f>
        <v>Victor DIONISIO</v>
      </c>
      <c r="E684">
        <f>INDEX('S41'!A1:N47,8,2)</f>
        <v>0</v>
      </c>
      <c r="F684">
        <f>INDEX('S41'!A1:N47,8,13)</f>
        <v>0</v>
      </c>
      <c r="G684">
        <f>INDEX('S41'!A1:N47,9,13)</f>
        <v>0</v>
      </c>
      <c r="H684">
        <f>INDEX('S41'!A1:N47,10,13)</f>
        <v>0</v>
      </c>
    </row>
    <row r="685" spans="1:8" x14ac:dyDescent="0.3">
      <c r="A685" t="str">
        <f>INDEX('S41'!A1:M47,1,1)</f>
        <v>S41</v>
      </c>
      <c r="B685" s="58">
        <f>INDEX('S41'!A1:M47,3,13)</f>
        <v>43021</v>
      </c>
      <c r="C685" t="str">
        <f>INDEX('S41'!A1:N47,4,14)</f>
        <v>Nuit</v>
      </c>
      <c r="D685" t="str">
        <f>INDEX('S41'!A1:N47,8,1)</f>
        <v>Victor DIONISIO</v>
      </c>
      <c r="E685">
        <f>INDEX('S41'!A1:N47,8,2)</f>
        <v>0</v>
      </c>
      <c r="F685">
        <f>INDEX('S41'!A1:N47,8,14)</f>
        <v>0</v>
      </c>
      <c r="G685">
        <f>INDEX('S41'!A1:N47,9,14)</f>
        <v>0</v>
      </c>
      <c r="H685">
        <f>INDEX('S41'!A1:N47,10,14)</f>
        <v>0</v>
      </c>
    </row>
    <row r="686" spans="1:8" x14ac:dyDescent="0.3">
      <c r="A686" t="str">
        <f>INDEX('S41'!A1:M47,1,1)</f>
        <v>S41</v>
      </c>
      <c r="B686" s="58">
        <f>INDEX('S41'!A1:L47,3,3)</f>
        <v>43016</v>
      </c>
      <c r="C686" t="str">
        <f>INDEX('S41'!A1:N47,4,3)</f>
        <v>Jour</v>
      </c>
      <c r="D686" t="str">
        <f>INDEX('S41'!A1:N47,11,1)</f>
        <v>Benjamin Lime</v>
      </c>
      <c r="E686">
        <f>INDEX('S41'!A1:N47,11,2)</f>
        <v>0</v>
      </c>
      <c r="F686">
        <f>INDEX('S41'!A1:N47,11,3)</f>
        <v>0</v>
      </c>
      <c r="G686">
        <f>INDEX('S41'!A1:N47,12,3)</f>
        <v>0</v>
      </c>
      <c r="H686">
        <f>INDEX('S41'!A1:N47,13,3)</f>
        <v>0</v>
      </c>
    </row>
    <row r="687" spans="1:8" x14ac:dyDescent="0.3">
      <c r="A687" t="str">
        <f>INDEX('S41'!A1:M47,1,1)</f>
        <v>S41</v>
      </c>
      <c r="B687" s="58">
        <f>INDEX('S41'!A1:M47,3,3)</f>
        <v>43016</v>
      </c>
      <c r="C687" t="str">
        <f>INDEX('S41'!A1:N47,4,4)</f>
        <v>Nuit</v>
      </c>
      <c r="D687" t="str">
        <f>INDEX('S41'!A1:N47,11,1)</f>
        <v>Benjamin Lime</v>
      </c>
      <c r="E687">
        <f>INDEX('S41'!A1:N47,11,2)</f>
        <v>0</v>
      </c>
      <c r="F687" t="str">
        <f>INDEX('S41'!A1:N47,11,4)</f>
        <v>07 585 08</v>
      </c>
      <c r="G687" t="str">
        <f>INDEX('S41'!A1:N47,12,4)</f>
        <v>La Défense</v>
      </c>
      <c r="H687" t="str">
        <f>INDEX('S41'!A1:N47,13,4)</f>
        <v>Cables</v>
      </c>
    </row>
    <row r="688" spans="1:8" x14ac:dyDescent="0.3">
      <c r="A688" t="str">
        <f>INDEX('S41'!A1:M47,1,1)</f>
        <v>S41</v>
      </c>
      <c r="B688" s="58">
        <f>INDEX('S41'!A1:M47,3,5)</f>
        <v>43017</v>
      </c>
      <c r="C688" t="str">
        <f>INDEX('S41'!A1:N47,4,5)</f>
        <v>Jour</v>
      </c>
      <c r="D688" t="str">
        <f>INDEX('S41'!A1:N47,11,1)</f>
        <v>Benjamin Lime</v>
      </c>
      <c r="E688">
        <f>INDEX('S41'!A1:N47,11,2)</f>
        <v>0</v>
      </c>
      <c r="F688">
        <f>INDEX('S41'!A1:N47,11,5)</f>
        <v>0</v>
      </c>
      <c r="G688">
        <f>INDEX('S41'!A1:N47,12,5)</f>
        <v>0</v>
      </c>
      <c r="H688">
        <f>INDEX('S41'!A1:N47,13,5)</f>
        <v>0</v>
      </c>
    </row>
    <row r="689" spans="1:8" x14ac:dyDescent="0.3">
      <c r="A689" t="str">
        <f>INDEX('S41'!A1:M47,1,1)</f>
        <v>S41</v>
      </c>
      <c r="B689" s="58">
        <f>INDEX('S41'!A1:M47,3,5)</f>
        <v>43017</v>
      </c>
      <c r="C689" t="str">
        <f>INDEX('S41'!A1:N47,4,6)</f>
        <v>Nuit</v>
      </c>
      <c r="D689" t="str">
        <f>INDEX('S41'!A1:N47,11,1)</f>
        <v>Benjamin Lime</v>
      </c>
      <c r="E689">
        <f>INDEX('S41'!A1:N47,11,2)</f>
        <v>0</v>
      </c>
      <c r="F689" t="str">
        <f>INDEX('S41'!A1:N47,11,6)</f>
        <v>07 585 08</v>
      </c>
      <c r="G689" t="str">
        <f>INDEX('S41'!A1:N47,12,6)</f>
        <v>La Défense</v>
      </c>
      <c r="H689" t="str">
        <f>INDEX('S41'!A1:N47,13,6)</f>
        <v>Cables</v>
      </c>
    </row>
    <row r="690" spans="1:8" x14ac:dyDescent="0.3">
      <c r="A690" t="str">
        <f>INDEX('S41'!A1:M47,1,1)</f>
        <v>S41</v>
      </c>
      <c r="B690" s="58">
        <f>INDEX('S41'!A1:M47,3,7)</f>
        <v>43018</v>
      </c>
      <c r="C690" t="str">
        <f>INDEX('S41'!A1:N47,4,7)</f>
        <v>Jour</v>
      </c>
      <c r="D690" t="str">
        <f>INDEX('S41'!A1:N47,11,1)</f>
        <v>Benjamin Lime</v>
      </c>
      <c r="E690">
        <f>INDEX('S41'!A1:N47,11,2)</f>
        <v>0</v>
      </c>
      <c r="F690">
        <f>INDEX('S41'!A1:N47,11,7)</f>
        <v>0</v>
      </c>
      <c r="G690">
        <f>INDEX('S41'!A1:N47,12,7)</f>
        <v>0</v>
      </c>
      <c r="H690">
        <f>INDEX('S41'!A1:N47,13,7)</f>
        <v>0</v>
      </c>
    </row>
    <row r="691" spans="1:8" x14ac:dyDescent="0.3">
      <c r="A691" t="str">
        <f>INDEX('S41'!A1:M47,1,1)</f>
        <v>S41</v>
      </c>
      <c r="B691" s="58">
        <f>INDEX('S41'!A1:M47,3,7)</f>
        <v>43018</v>
      </c>
      <c r="C691" t="str">
        <f>INDEX('S41'!A1:N47,4,8)</f>
        <v>Nuit</v>
      </c>
      <c r="D691" t="str">
        <f>INDEX('S41'!A1:N47,11,1)</f>
        <v>Benjamin Lime</v>
      </c>
      <c r="E691">
        <f>INDEX('S41'!A1:N47,11,2)</f>
        <v>0</v>
      </c>
      <c r="F691" t="str">
        <f>INDEX('S41'!A1:N47,11,8)</f>
        <v>07 585 08</v>
      </c>
      <c r="G691" t="str">
        <f>INDEX('S41'!A1:N47,12,8)</f>
        <v>La Défense</v>
      </c>
      <c r="H691" t="str">
        <f>INDEX('S41'!A1:N47,13,8)</f>
        <v>Cables</v>
      </c>
    </row>
    <row r="692" spans="1:8" x14ac:dyDescent="0.3">
      <c r="A692" t="str">
        <f>INDEX('S41'!A1:M47,1,1)</f>
        <v>S41</v>
      </c>
      <c r="B692" s="58">
        <f>INDEX('S41'!A1:M47,3,9)</f>
        <v>43019</v>
      </c>
      <c r="C692" t="str">
        <f>INDEX('S41'!A1:N47,4,9)</f>
        <v>Jour</v>
      </c>
      <c r="D692" t="str">
        <f>INDEX('S41'!A1:N47,11,1)</f>
        <v>Benjamin Lime</v>
      </c>
      <c r="E692">
        <f>INDEX('S41'!A1:N47,11,2)</f>
        <v>0</v>
      </c>
      <c r="F692">
        <f>INDEX('S41'!A1:N47,11,9)</f>
        <v>0</v>
      </c>
      <c r="G692">
        <f>INDEX('S41'!A1:N47,12,9)</f>
        <v>0</v>
      </c>
      <c r="H692">
        <f>INDEX('S41'!A1:N47,13,9)</f>
        <v>0</v>
      </c>
    </row>
    <row r="693" spans="1:8" x14ac:dyDescent="0.3">
      <c r="A693" t="str">
        <f>INDEX('S41'!A1:M47,1,1)</f>
        <v>S41</v>
      </c>
      <c r="B693" s="58">
        <f>INDEX('S41'!A1:M47,3,9)</f>
        <v>43019</v>
      </c>
      <c r="C693" t="str">
        <f>INDEX('S41'!A1:N47,4,10)</f>
        <v>Nuit</v>
      </c>
      <c r="D693" t="str">
        <f>INDEX('S41'!A1:N47,11,1)</f>
        <v>Benjamin Lime</v>
      </c>
      <c r="E693">
        <f>INDEX('S41'!A1:N47,11,2)</f>
        <v>0</v>
      </c>
      <c r="F693" t="str">
        <f>INDEX('S41'!A1:N47,11,10)</f>
        <v>07 585 08</v>
      </c>
      <c r="G693" t="str">
        <f>INDEX('S41'!A1:N47,12,10)</f>
        <v>La Défense</v>
      </c>
      <c r="H693" t="str">
        <f>INDEX('S41'!A1:N47,13,10)</f>
        <v>Cables</v>
      </c>
    </row>
    <row r="694" spans="1:8" x14ac:dyDescent="0.3">
      <c r="A694" t="str">
        <f>INDEX('S41'!A1:M47,1,1)</f>
        <v>S41</v>
      </c>
      <c r="B694" s="58">
        <f>INDEX('S41'!A1:M47,3,11)</f>
        <v>43020</v>
      </c>
      <c r="C694" t="str">
        <f>INDEX('S41'!A1:N47,4,11)</f>
        <v>Jour</v>
      </c>
      <c r="D694" t="str">
        <f>INDEX('S41'!A1:N47,11,1)</f>
        <v>Benjamin Lime</v>
      </c>
      <c r="E694">
        <f>INDEX('S41'!A1:N47,11,2)</f>
        <v>0</v>
      </c>
      <c r="F694">
        <f>INDEX('S41'!A1:N47,11,11)</f>
        <v>0</v>
      </c>
      <c r="G694">
        <f>INDEX('S41'!A1:N47,12,11)</f>
        <v>0</v>
      </c>
      <c r="H694">
        <f>INDEX('S41'!A1:N47,13,11)</f>
        <v>0</v>
      </c>
    </row>
    <row r="695" spans="1:8" x14ac:dyDescent="0.3">
      <c r="A695" t="str">
        <f>INDEX('S41'!A1:M47,1,1)</f>
        <v>S41</v>
      </c>
      <c r="B695" s="58">
        <f>INDEX('S41'!A1:M47,3,11)</f>
        <v>43020</v>
      </c>
      <c r="C695" t="str">
        <f>INDEX('S41'!A1:N47,4,12)</f>
        <v>Nuit</v>
      </c>
      <c r="D695" t="str">
        <f>INDEX('S41'!A1:N47,11,1)</f>
        <v>Benjamin Lime</v>
      </c>
      <c r="E695">
        <f>INDEX('S41'!A1:N47,11,2)</f>
        <v>0</v>
      </c>
      <c r="F695" t="str">
        <f>INDEX('S41'!A1:N47,11,12)</f>
        <v>07 585 08</v>
      </c>
      <c r="G695" t="str">
        <f>INDEX('S41'!A1:N47,12,12)</f>
        <v>La Défense</v>
      </c>
      <c r="H695" t="str">
        <f>INDEX('S41'!A1:N47,13,12)</f>
        <v>Horloges</v>
      </c>
    </row>
    <row r="696" spans="1:8" x14ac:dyDescent="0.3">
      <c r="A696" t="str">
        <f>INDEX('S41'!A1:M47,1,1)</f>
        <v>S41</v>
      </c>
      <c r="B696" s="58">
        <f>INDEX('S41'!A1:M47,3,13)</f>
        <v>43021</v>
      </c>
      <c r="C696" t="str">
        <f>INDEX('S41'!A1:N47,4,13)</f>
        <v>Jour</v>
      </c>
      <c r="D696" t="str">
        <f>INDEX('S41'!A1:N47,11,1)</f>
        <v>Benjamin Lime</v>
      </c>
      <c r="E696">
        <f>INDEX('S41'!A1:N47,11,2)</f>
        <v>0</v>
      </c>
      <c r="F696">
        <f>INDEX('S41'!A1:N47,11,13)</f>
        <v>0</v>
      </c>
      <c r="G696">
        <f>INDEX('S41'!A1:N47,12,13)</f>
        <v>0</v>
      </c>
      <c r="H696">
        <f>INDEX('S41'!A1:N47,13,13)</f>
        <v>0</v>
      </c>
    </row>
    <row r="697" spans="1:8" x14ac:dyDescent="0.3">
      <c r="A697" t="str">
        <f>INDEX('S41'!A1:M47,1,1)</f>
        <v>S41</v>
      </c>
      <c r="B697" s="58">
        <f>INDEX('S41'!A1:M47,3,13)</f>
        <v>43021</v>
      </c>
      <c r="C697" t="str">
        <f>INDEX('S41'!A1:N47,4,14)</f>
        <v>Nuit</v>
      </c>
      <c r="D697" t="str">
        <f>INDEX('S41'!A1:N47,11,1)</f>
        <v>Benjamin Lime</v>
      </c>
      <c r="E697">
        <f>INDEX('S41'!A1:N47,11,2)</f>
        <v>0</v>
      </c>
      <c r="F697">
        <f>INDEX('S41'!A1:N47,11,14)</f>
        <v>0</v>
      </c>
      <c r="G697">
        <f>INDEX('S41'!A1:N47,12,14)</f>
        <v>0</v>
      </c>
      <c r="H697">
        <f>INDEX('S41'!A1:N47,13,14)</f>
        <v>0</v>
      </c>
    </row>
    <row r="698" spans="1:8" x14ac:dyDescent="0.3">
      <c r="A698" t="str">
        <f>INDEX('S41'!A1:M47,1,1)</f>
        <v>S41</v>
      </c>
      <c r="B698" s="58">
        <f>INDEX('S41'!A1:L47,3,3)</f>
        <v>43016</v>
      </c>
      <c r="C698" t="str">
        <f>INDEX('S41'!A1:N47,4,3)</f>
        <v>Jour</v>
      </c>
      <c r="D698" t="str">
        <f>INDEX('S41'!A1:N47,14,1)</f>
        <v>Reynold Mutombo</v>
      </c>
      <c r="E698">
        <f>INDEX('S41'!A1:N47,14,2)</f>
        <v>0</v>
      </c>
      <c r="F698">
        <f>INDEX('S41'!A1:N47,14,3)</f>
        <v>0</v>
      </c>
      <c r="G698">
        <f>INDEX('S41'!A1:N47,15,3)</f>
        <v>0</v>
      </c>
      <c r="H698">
        <f>INDEX('S41'!A1:N47,16,3)</f>
        <v>0</v>
      </c>
    </row>
    <row r="699" spans="1:8" x14ac:dyDescent="0.3">
      <c r="A699" t="str">
        <f>INDEX('S41'!A1:M47,1,1)</f>
        <v>S41</v>
      </c>
      <c r="B699" s="58">
        <f>INDEX('S41'!A1:M47,3,3)</f>
        <v>43016</v>
      </c>
      <c r="C699" t="str">
        <f>INDEX('S41'!A1:N47,4,4)</f>
        <v>Nuit</v>
      </c>
      <c r="D699" t="str">
        <f>INDEX('S41'!A1:N47,14,1)</f>
        <v>Reynold Mutombo</v>
      </c>
      <c r="E699">
        <f>INDEX('S41'!A1:N47,14,2)</f>
        <v>0</v>
      </c>
      <c r="F699" t="str">
        <f>INDEX('S41'!A1:N47,14,4)</f>
        <v>07 585 08</v>
      </c>
      <c r="G699" t="str">
        <f>INDEX('S41'!A1:N47,15,4)</f>
        <v>La Défense</v>
      </c>
      <c r="H699" t="str">
        <f>INDEX('S41'!A1:N47,16,4)</f>
        <v>Cables</v>
      </c>
    </row>
    <row r="700" spans="1:8" x14ac:dyDescent="0.3">
      <c r="A700" t="str">
        <f>INDEX('S41'!A1:M47,1,1)</f>
        <v>S41</v>
      </c>
      <c r="B700" s="58">
        <f>INDEX('S41'!A1:M47,3,5)</f>
        <v>43017</v>
      </c>
      <c r="C700" t="str">
        <f>INDEX('S41'!A1:N47,4,5)</f>
        <v>Jour</v>
      </c>
      <c r="D700" t="str">
        <f>INDEX('S41'!A1:N47,14,1)</f>
        <v>Reynold Mutombo</v>
      </c>
      <c r="E700">
        <f>INDEX('S41'!A1:N47,14,2)</f>
        <v>0</v>
      </c>
      <c r="F700">
        <f>INDEX('S41'!A1:N47,14,5)</f>
        <v>0</v>
      </c>
      <c r="G700">
        <f>INDEX('S41'!A1:N47,15,5)</f>
        <v>0</v>
      </c>
      <c r="H700">
        <f>INDEX('S41'!A1:N47,16,5)</f>
        <v>0</v>
      </c>
    </row>
    <row r="701" spans="1:8" x14ac:dyDescent="0.3">
      <c r="A701" t="str">
        <f>INDEX('S41'!A1:M47,1,1)</f>
        <v>S41</v>
      </c>
      <c r="B701" s="58">
        <f>INDEX('S41'!A1:M47,3,5)</f>
        <v>43017</v>
      </c>
      <c r="C701" t="str">
        <f>INDEX('S41'!A1:N47,4,6)</f>
        <v>Nuit</v>
      </c>
      <c r="D701" t="str">
        <f>INDEX('S41'!A1:N47,14,1)</f>
        <v>Reynold Mutombo</v>
      </c>
      <c r="E701">
        <f>INDEX('S41'!A1:N47,14,2)</f>
        <v>0</v>
      </c>
      <c r="F701" t="str">
        <f>INDEX('S41'!A1:N47,14,6)</f>
        <v>07 585 08</v>
      </c>
      <c r="G701" t="str">
        <f>INDEX('S41'!A1:N47,15,6)</f>
        <v>La Défense</v>
      </c>
      <c r="H701" t="str">
        <f>INDEX('S41'!A1:N47,16,6)</f>
        <v>Cables</v>
      </c>
    </row>
    <row r="702" spans="1:8" x14ac:dyDescent="0.3">
      <c r="A702" t="str">
        <f>INDEX('S41'!A1:M47,1,1)</f>
        <v>S41</v>
      </c>
      <c r="B702" s="58">
        <f>INDEX('S41'!A1:M47,3,7)</f>
        <v>43018</v>
      </c>
      <c r="C702" t="str">
        <f>INDEX('S41'!A1:N47,4,7)</f>
        <v>Jour</v>
      </c>
      <c r="D702" t="str">
        <f>INDEX('S41'!A1:N47,14,1)</f>
        <v>Reynold Mutombo</v>
      </c>
      <c r="E702">
        <f>INDEX('S41'!A1:N47,14,2)</f>
        <v>0</v>
      </c>
      <c r="F702">
        <f>INDEX('S41'!A1:N47,14,7)</f>
        <v>0</v>
      </c>
      <c r="G702">
        <f>INDEX('S41'!A1:N47,15,7)</f>
        <v>0</v>
      </c>
      <c r="H702">
        <f>INDEX('S41'!A1:N47,16,7)</f>
        <v>0</v>
      </c>
    </row>
    <row r="703" spans="1:8" x14ac:dyDescent="0.3">
      <c r="A703" t="str">
        <f>INDEX('S41'!A1:M47,1,1)</f>
        <v>S41</v>
      </c>
      <c r="B703" s="58">
        <f>INDEX('S41'!A1:M47,3,7)</f>
        <v>43018</v>
      </c>
      <c r="C703" t="str">
        <f>INDEX('S41'!A1:N47,4,8)</f>
        <v>Nuit</v>
      </c>
      <c r="D703" t="str">
        <f>INDEX('S41'!A1:N47,14,1)</f>
        <v>Reynold Mutombo</v>
      </c>
      <c r="E703">
        <f>INDEX('S41'!A1:N47,14,2)</f>
        <v>0</v>
      </c>
      <c r="F703" t="str">
        <f>INDEX('S41'!A1:N47,14,8)</f>
        <v>07 585 08</v>
      </c>
      <c r="G703" t="str">
        <f>INDEX('S41'!A1:N47,15,8)</f>
        <v>La Défense</v>
      </c>
      <c r="H703" t="str">
        <f>INDEX('S41'!A1:N47,16,8)</f>
        <v>Accident</v>
      </c>
    </row>
    <row r="704" spans="1:8" x14ac:dyDescent="0.3">
      <c r="A704" t="str">
        <f>INDEX('S41'!A1:M47,1,1)</f>
        <v>S41</v>
      </c>
      <c r="B704" s="58">
        <f>INDEX('S41'!A1:M47,3,9)</f>
        <v>43019</v>
      </c>
      <c r="C704" t="str">
        <f>INDEX('S41'!A1:N47,4,9)</f>
        <v>Jour</v>
      </c>
      <c r="D704" t="str">
        <f>INDEX('S41'!A1:N47,14,1)</f>
        <v>Reynold Mutombo</v>
      </c>
      <c r="E704">
        <f>INDEX('S41'!A1:N47,14,2)</f>
        <v>0</v>
      </c>
      <c r="F704">
        <f>INDEX('S41'!A1:N47,14,9)</f>
        <v>0</v>
      </c>
      <c r="G704">
        <f>INDEX('S41'!A1:N47,15,9)</f>
        <v>0</v>
      </c>
      <c r="H704">
        <f>INDEX('S41'!A1:N47,16,9)</f>
        <v>0</v>
      </c>
    </row>
    <row r="705" spans="1:8" x14ac:dyDescent="0.3">
      <c r="A705" t="str">
        <f>INDEX('S41'!A1:M47,1,1)</f>
        <v>S41</v>
      </c>
      <c r="B705" s="58">
        <f>INDEX('S41'!A1:M47,3,9)</f>
        <v>43019</v>
      </c>
      <c r="C705" t="str">
        <f>INDEX('S41'!A1:N47,4,10)</f>
        <v>Nuit</v>
      </c>
      <c r="D705" t="str">
        <f>INDEX('S41'!A1:N47,14,1)</f>
        <v>Reynold Mutombo</v>
      </c>
      <c r="E705">
        <f>INDEX('S41'!A1:N47,14,2)</f>
        <v>0</v>
      </c>
      <c r="F705" t="str">
        <f>INDEX('S41'!A1:N47,14,10)</f>
        <v>Arret</v>
      </c>
      <c r="G705" t="str">
        <f>INDEX('S41'!A1:N47,15,10)</f>
        <v>Accident Travail</v>
      </c>
      <c r="H705">
        <f>INDEX('S41'!A1:N47,16,10)</f>
        <v>0</v>
      </c>
    </row>
    <row r="706" spans="1:8" x14ac:dyDescent="0.3">
      <c r="A706" t="str">
        <f>INDEX('S41'!A1:M47,1,1)</f>
        <v>S41</v>
      </c>
      <c r="B706" s="58">
        <f>INDEX('S41'!A1:M47,3,11)</f>
        <v>43020</v>
      </c>
      <c r="C706" t="str">
        <f>INDEX('S41'!A1:N47,4,11)</f>
        <v>Jour</v>
      </c>
      <c r="D706" t="str">
        <f>INDEX('S41'!A1:N47,14,1)</f>
        <v>Reynold Mutombo</v>
      </c>
      <c r="E706">
        <f>INDEX('S41'!A1:N47,14,2)</f>
        <v>0</v>
      </c>
      <c r="F706">
        <f>INDEX('S41'!A1:N47,14,11)</f>
        <v>0</v>
      </c>
      <c r="G706">
        <f>INDEX('S41'!A1:N47,15,11)</f>
        <v>0</v>
      </c>
      <c r="H706">
        <f>INDEX('S41'!A1:N47,16,11)</f>
        <v>0</v>
      </c>
    </row>
    <row r="707" spans="1:8" x14ac:dyDescent="0.3">
      <c r="A707" t="str">
        <f>INDEX('S41'!A1:M47,1,1)</f>
        <v>S41</v>
      </c>
      <c r="B707" s="58">
        <f>INDEX('S41'!A1:M47,3,11)</f>
        <v>43020</v>
      </c>
      <c r="C707" t="str">
        <f>INDEX('S41'!A1:N47,4,12)</f>
        <v>Nuit</v>
      </c>
      <c r="D707" t="str">
        <f>INDEX('S41'!A1:N47,14,1)</f>
        <v>Reynold Mutombo</v>
      </c>
      <c r="E707">
        <f>INDEX('S41'!A1:N47,14,2)</f>
        <v>0</v>
      </c>
      <c r="F707" t="str">
        <f>INDEX('S41'!A1:N47,14,12)</f>
        <v>Arret</v>
      </c>
      <c r="G707" t="str">
        <f>INDEX('S41'!A1:N47,15,12)</f>
        <v>Accident Travail</v>
      </c>
      <c r="H707">
        <f>INDEX('S41'!A1:N47,16,12)</f>
        <v>0</v>
      </c>
    </row>
    <row r="708" spans="1:8" x14ac:dyDescent="0.3">
      <c r="A708" t="str">
        <f>INDEX('S41'!A1:M47,1,1)</f>
        <v>S41</v>
      </c>
      <c r="B708" s="58">
        <f>INDEX('S41'!A1:M47,3,13)</f>
        <v>43021</v>
      </c>
      <c r="C708" t="str">
        <f>INDEX('S41'!A1:N47,4,13)</f>
        <v>Jour</v>
      </c>
      <c r="D708" t="str">
        <f>INDEX('S41'!A1:N47,14,1)</f>
        <v>Reynold Mutombo</v>
      </c>
      <c r="E708">
        <f>INDEX('S41'!A1:N47,14,2)</f>
        <v>0</v>
      </c>
      <c r="F708">
        <f>INDEX('S41'!A1:N47,14,13)</f>
        <v>0</v>
      </c>
      <c r="G708">
        <f>INDEX('S41'!A1:N47,15,13)</f>
        <v>0</v>
      </c>
      <c r="H708">
        <f>INDEX('S41'!A1:N47,16,13)</f>
        <v>0</v>
      </c>
    </row>
    <row r="709" spans="1:8" x14ac:dyDescent="0.3">
      <c r="A709" t="str">
        <f>INDEX('S41'!A1:M47,1,1)</f>
        <v>S41</v>
      </c>
      <c r="B709" s="58">
        <f>INDEX('S41'!A1:M47,3,13)</f>
        <v>43021</v>
      </c>
      <c r="C709" t="str">
        <f>INDEX('S41'!A1:N47,4,14)</f>
        <v>Nuit</v>
      </c>
      <c r="D709" t="str">
        <f>INDEX('S41'!A1:N47,14,1)</f>
        <v>Reynold Mutombo</v>
      </c>
      <c r="E709">
        <f>INDEX('S41'!A1:N47,14,2)</f>
        <v>0</v>
      </c>
      <c r="F709">
        <f>INDEX('S41'!A1:N47,14,14)</f>
        <v>0</v>
      </c>
      <c r="G709">
        <f>INDEX('S41'!A1:N47,15,14)</f>
        <v>0</v>
      </c>
      <c r="H709">
        <f>INDEX('S41'!A1:N47,16,14)</f>
        <v>0</v>
      </c>
    </row>
    <row r="710" spans="1:8" x14ac:dyDescent="0.3">
      <c r="A710" t="str">
        <f>INDEX('S41'!A1:M47,1,1)</f>
        <v>S41</v>
      </c>
      <c r="B710" s="58">
        <f>INDEX('S41'!A1:L47,3,3)</f>
        <v>43016</v>
      </c>
      <c r="C710" t="str">
        <f>INDEX('S41'!A1:N47,4,3)</f>
        <v>Jour</v>
      </c>
      <c r="D710" t="str">
        <f>INDEX('S41'!A1:N47,17,1)</f>
        <v>Samir Abdelyacin</v>
      </c>
      <c r="E710">
        <f>INDEX('S41'!A1:N47,17,2)</f>
        <v>0</v>
      </c>
      <c r="F710">
        <f>INDEX('S41'!A1:N47,17,3)</f>
        <v>0</v>
      </c>
      <c r="G710">
        <f>INDEX('S41'!A1:N47,18,3)</f>
        <v>0</v>
      </c>
      <c r="H710">
        <f>INDEX('S41'!A1:N47,19,3)</f>
        <v>0</v>
      </c>
    </row>
    <row r="711" spans="1:8" x14ac:dyDescent="0.3">
      <c r="A711" t="str">
        <f>INDEX('S41'!A1:M47,1,1)</f>
        <v>S41</v>
      </c>
      <c r="B711" s="58">
        <f>INDEX('S41'!A1:M47,3,3)</f>
        <v>43016</v>
      </c>
      <c r="C711" t="str">
        <f>INDEX('S41'!A1:N47,4,4)</f>
        <v>Nuit</v>
      </c>
      <c r="D711" t="str">
        <f>INDEX('S41'!A1:N47,17,1)</f>
        <v>Samir Abdelyacin</v>
      </c>
      <c r="E711">
        <f>INDEX('S41'!A1:N47,17,2)</f>
        <v>0</v>
      </c>
      <c r="F711" t="str">
        <f>INDEX('S41'!A1:N47,17,4)</f>
        <v>07 586 04</v>
      </c>
      <c r="G711" t="str">
        <f>INDEX('S41'!A1:N47,18,4)</f>
        <v>Pont de Sevres</v>
      </c>
      <c r="H711" t="str">
        <f>INDEX('S41'!A1:N47,19,4)</f>
        <v>Cameras</v>
      </c>
    </row>
    <row r="712" spans="1:8" x14ac:dyDescent="0.3">
      <c r="A712" t="str">
        <f>INDEX('S41'!A1:M47,1,1)</f>
        <v>S41</v>
      </c>
      <c r="B712" s="58">
        <f>INDEX('S41'!A1:M47,3,5)</f>
        <v>43017</v>
      </c>
      <c r="C712" t="str">
        <f>INDEX('S41'!A1:N47,4,5)</f>
        <v>Jour</v>
      </c>
      <c r="D712" t="str">
        <f>INDEX('S41'!A1:N47,17,1)</f>
        <v>Samir Abdelyacin</v>
      </c>
      <c r="E712">
        <f>INDEX('S41'!A1:N47,17,2)</f>
        <v>0</v>
      </c>
      <c r="F712">
        <f>INDEX('S41'!A1:N47,17,5)</f>
        <v>0</v>
      </c>
      <c r="G712">
        <f>INDEX('S41'!A1:N47,18,5)</f>
        <v>0</v>
      </c>
      <c r="H712">
        <f>INDEX('S41'!A1:N47,19,5)</f>
        <v>0</v>
      </c>
    </row>
    <row r="713" spans="1:8" x14ac:dyDescent="0.3">
      <c r="A713" t="str">
        <f>INDEX('S41'!A1:M47,1,1)</f>
        <v>S41</v>
      </c>
      <c r="B713" s="58">
        <f>INDEX('S41'!A1:M47,3,5)</f>
        <v>43017</v>
      </c>
      <c r="C713" t="str">
        <f>INDEX('S41'!A1:N47,4,6)</f>
        <v>Nuit</v>
      </c>
      <c r="D713" t="str">
        <f>INDEX('S41'!A1:N47,17,1)</f>
        <v>Samir Abdelyacin</v>
      </c>
      <c r="E713">
        <f>INDEX('S41'!A1:N47,17,2)</f>
        <v>0</v>
      </c>
      <c r="F713" t="str">
        <f>INDEX('S41'!A1:N47,17,6)</f>
        <v>07 586 04</v>
      </c>
      <c r="G713" t="str">
        <f>INDEX('S41'!A1:N47,18,6)</f>
        <v>Pont de Sevres</v>
      </c>
      <c r="H713" t="str">
        <f>INDEX('S41'!A1:N47,19,6)</f>
        <v>Cameras</v>
      </c>
    </row>
    <row r="714" spans="1:8" x14ac:dyDescent="0.3">
      <c r="A714" t="str">
        <f>INDEX('S41'!A1:M47,1,1)</f>
        <v>S41</v>
      </c>
      <c r="B714" s="58">
        <f>INDEX('S41'!A1:M47,3,7)</f>
        <v>43018</v>
      </c>
      <c r="C714" t="str">
        <f>INDEX('S41'!A1:N47,4,7)</f>
        <v>Jour</v>
      </c>
      <c r="D714" t="str">
        <f>INDEX('S41'!A1:N47,17,1)</f>
        <v>Samir Abdelyacin</v>
      </c>
      <c r="E714">
        <f>INDEX('S41'!A1:N47,17,2)</f>
        <v>0</v>
      </c>
      <c r="F714">
        <f>INDEX('S41'!A1:N47,17,7)</f>
        <v>0</v>
      </c>
      <c r="G714">
        <f>INDEX('S41'!A1:N47,18,7)</f>
        <v>0</v>
      </c>
      <c r="H714">
        <f>INDEX('S41'!A1:N47,19,7)</f>
        <v>0</v>
      </c>
    </row>
    <row r="715" spans="1:8" x14ac:dyDescent="0.3">
      <c r="A715" t="str">
        <f>INDEX('S41'!A1:M47,1,1)</f>
        <v>S41</v>
      </c>
      <c r="B715" s="58">
        <f>INDEX('S41'!A1:M47,3,7)</f>
        <v>43018</v>
      </c>
      <c r="C715" t="str">
        <f>INDEX('S41'!A1:N47,4,8)</f>
        <v>Nuit</v>
      </c>
      <c r="D715" t="str">
        <f>INDEX('S41'!A1:N47,17,1)</f>
        <v>Samir Abdelyacin</v>
      </c>
      <c r="E715">
        <f>INDEX('S41'!A1:N47,17,2)</f>
        <v>0</v>
      </c>
      <c r="F715">
        <f>INDEX('S41'!A1:N47,17,8)</f>
        <v>0</v>
      </c>
      <c r="G715" t="str">
        <f>INDEX('S41'!A1:N47,18,8)</f>
        <v>Chessy</v>
      </c>
      <c r="H715">
        <f>INDEX('S41'!A1:N47,19,8)</f>
        <v>0</v>
      </c>
    </row>
    <row r="716" spans="1:8" x14ac:dyDescent="0.3">
      <c r="A716" t="str">
        <f>INDEX('S41'!A1:M47,1,1)</f>
        <v>S41</v>
      </c>
      <c r="B716" s="58">
        <f>INDEX('S41'!A1:M47,3,9)</f>
        <v>43019</v>
      </c>
      <c r="C716" t="str">
        <f>INDEX('S41'!A1:N47,4,9)</f>
        <v>Jour</v>
      </c>
      <c r="D716" t="str">
        <f>INDEX('S41'!A1:N47,17,1)</f>
        <v>Samir Abdelyacin</v>
      </c>
      <c r="E716">
        <f>INDEX('S41'!A1:N47,17,2)</f>
        <v>0</v>
      </c>
      <c r="F716">
        <f>INDEX('S41'!A1:N47,17,9)</f>
        <v>0</v>
      </c>
      <c r="G716">
        <f>INDEX('S41'!A1:N47,18,9)</f>
        <v>0</v>
      </c>
      <c r="H716">
        <f>INDEX('S41'!A1:N47,19,9)</f>
        <v>0</v>
      </c>
    </row>
    <row r="717" spans="1:8" x14ac:dyDescent="0.3">
      <c r="A717" t="str">
        <f>INDEX('S41'!A1:M47,1,1)</f>
        <v>S41</v>
      </c>
      <c r="B717" s="58">
        <f>INDEX('S41'!A1:M47,3,9)</f>
        <v>43019</v>
      </c>
      <c r="C717" t="str">
        <f>INDEX('S41'!A1:N47,4,10)</f>
        <v>Nuit</v>
      </c>
      <c r="D717" t="str">
        <f>INDEX('S41'!A1:N47,17,1)</f>
        <v>Samir Abdelyacin</v>
      </c>
      <c r="E717">
        <f>INDEX('S41'!A1:N47,17,2)</f>
        <v>0</v>
      </c>
      <c r="F717">
        <f>INDEX('S41'!A1:N47,17,10)</f>
        <v>0</v>
      </c>
      <c r="G717" t="str">
        <f>INDEX('S41'!A1:N47,18,10)</f>
        <v>Chessy</v>
      </c>
      <c r="H717">
        <f>INDEX('S41'!A1:N47,19,10)</f>
        <v>0</v>
      </c>
    </row>
    <row r="718" spans="1:8" x14ac:dyDescent="0.3">
      <c r="A718" t="str">
        <f>INDEX('S41'!A1:M47,1,1)</f>
        <v>S41</v>
      </c>
      <c r="B718" s="58">
        <f>INDEX('S41'!A1:M47,3,11)</f>
        <v>43020</v>
      </c>
      <c r="C718" t="str">
        <f>INDEX('S41'!A1:N47,4,11)</f>
        <v>Jour</v>
      </c>
      <c r="D718" t="str">
        <f>INDEX('S41'!A1:N47,17,1)</f>
        <v>Samir Abdelyacin</v>
      </c>
      <c r="E718">
        <f>INDEX('S41'!A1:N47,17,2)</f>
        <v>0</v>
      </c>
      <c r="F718">
        <f>INDEX('S41'!A1:N47,17,11)</f>
        <v>0</v>
      </c>
      <c r="G718">
        <f>INDEX('S41'!A1:N47,18,11)</f>
        <v>0</v>
      </c>
      <c r="H718">
        <f>INDEX('S41'!A1:N47,19,11)</f>
        <v>0</v>
      </c>
    </row>
    <row r="719" spans="1:8" x14ac:dyDescent="0.3">
      <c r="A719" t="str">
        <f>INDEX('S41'!A1:M47,1,1)</f>
        <v>S41</v>
      </c>
      <c r="B719" s="58">
        <f>INDEX('S41'!A1:M47,3,11)</f>
        <v>43020</v>
      </c>
      <c r="C719" t="str">
        <f>INDEX('S41'!A1:N47,4,12)</f>
        <v>Nuit</v>
      </c>
      <c r="D719" t="str">
        <f>INDEX('S41'!A1:N47,17,1)</f>
        <v>Samir Abdelyacin</v>
      </c>
      <c r="E719">
        <f>INDEX('S41'!A1:N47,17,2)</f>
        <v>0</v>
      </c>
      <c r="F719" t="str">
        <f>INDEX('S41'!A1:N47,17,12)</f>
        <v>07 585 08</v>
      </c>
      <c r="G719" t="str">
        <f>INDEX('S41'!A1:N47,18,12)</f>
        <v>La Défense</v>
      </c>
      <c r="H719" t="str">
        <f>INDEX('S41'!A1:N47,19,12)</f>
        <v>Horloges</v>
      </c>
    </row>
    <row r="720" spans="1:8" x14ac:dyDescent="0.3">
      <c r="A720" t="str">
        <f>INDEX('S41'!A1:M47,1,1)</f>
        <v>S41</v>
      </c>
      <c r="B720" s="58">
        <f>INDEX('S41'!A1:M47,3,13)</f>
        <v>43021</v>
      </c>
      <c r="C720" t="str">
        <f>INDEX('S41'!A1:N47,4,13)</f>
        <v>Jour</v>
      </c>
      <c r="D720" t="str">
        <f>INDEX('S41'!A1:N47,17,1)</f>
        <v>Samir Abdelyacin</v>
      </c>
      <c r="E720">
        <f>INDEX('S41'!A1:N47,17,2)</f>
        <v>0</v>
      </c>
      <c r="F720">
        <f>INDEX('S41'!A1:N47,17,13)</f>
        <v>0</v>
      </c>
      <c r="G720">
        <f>INDEX('S41'!A1:N47,18,13)</f>
        <v>0</v>
      </c>
      <c r="H720">
        <f>INDEX('S41'!A1:N47,19,13)</f>
        <v>0</v>
      </c>
    </row>
    <row r="721" spans="1:8" x14ac:dyDescent="0.3">
      <c r="A721" t="str">
        <f>INDEX('S41'!A1:M47,1,1)</f>
        <v>S41</v>
      </c>
      <c r="B721" s="58">
        <f>INDEX('S41'!A1:M47,3,13)</f>
        <v>43021</v>
      </c>
      <c r="C721" t="str">
        <f>INDEX('S41'!A1:N47,4,14)</f>
        <v>Nuit</v>
      </c>
      <c r="D721" t="str">
        <f>INDEX('S41'!A1:N47,17,1)</f>
        <v>Samir Abdelyacin</v>
      </c>
      <c r="E721">
        <f>INDEX('S41'!A1:N47,17,2)</f>
        <v>0</v>
      </c>
      <c r="F721">
        <f>INDEX('S41'!A1:N47,17,14)</f>
        <v>0</v>
      </c>
      <c r="G721">
        <f>INDEX('S41'!A1:N47,18,14)</f>
        <v>0</v>
      </c>
      <c r="H721">
        <f>INDEX('S41'!A1:N47,19,14)</f>
        <v>0</v>
      </c>
    </row>
    <row r="722" spans="1:8" x14ac:dyDescent="0.3">
      <c r="A722" t="str">
        <f>INDEX('S41'!A1:M47,1,1)</f>
        <v>S41</v>
      </c>
      <c r="B722" s="58">
        <f>INDEX('S41'!A1:L47,3,3)</f>
        <v>43016</v>
      </c>
      <c r="C722" t="str">
        <f>INDEX('S41'!A1:N47,4,3)</f>
        <v>Jour</v>
      </c>
      <c r="D722" t="str">
        <f>INDEX('S41'!A1:N47,20,1)</f>
        <v>Guillaume Mayimakanda</v>
      </c>
      <c r="E722">
        <f>INDEX('S41'!A1:N47,20,2)</f>
        <v>0</v>
      </c>
      <c r="F722">
        <f>INDEX('S41'!A1:N47,20,3)</f>
        <v>0</v>
      </c>
      <c r="G722">
        <f>INDEX('S41'!A1:N47,21,3)</f>
        <v>0</v>
      </c>
      <c r="H722">
        <f>INDEX('S41'!A1:N47,22,3)</f>
        <v>0</v>
      </c>
    </row>
    <row r="723" spans="1:8" x14ac:dyDescent="0.3">
      <c r="A723" t="str">
        <f>INDEX('S41'!A1:M47,1,1)</f>
        <v>S41</v>
      </c>
      <c r="B723" s="58">
        <f>INDEX('S41'!A1:M47,3,3)</f>
        <v>43016</v>
      </c>
      <c r="C723" t="str">
        <f>INDEX('S41'!A1:N47,4,4)</f>
        <v>Nuit</v>
      </c>
      <c r="D723" t="str">
        <f>INDEX('S41'!A1:N47,20,1)</f>
        <v>Guillaume Mayimakanda</v>
      </c>
      <c r="E723">
        <f>INDEX('S41'!A1:N47,20,2)</f>
        <v>0</v>
      </c>
      <c r="F723" t="str">
        <f>INDEX('S41'!A1:N47,20,4)</f>
        <v>07 586 04</v>
      </c>
      <c r="G723" t="str">
        <f>INDEX('S41'!A1:N47,21,4)</f>
        <v>Porte de Saint Cloud</v>
      </c>
      <c r="H723" t="str">
        <f>INDEX('S41'!A1:N47,22,4)</f>
        <v>IAC</v>
      </c>
    </row>
    <row r="724" spans="1:8" x14ac:dyDescent="0.3">
      <c r="A724" t="str">
        <f>INDEX('S41'!A1:M47,1,1)</f>
        <v>S41</v>
      </c>
      <c r="B724" s="58">
        <f>INDEX('S41'!A1:M47,3,5)</f>
        <v>43017</v>
      </c>
      <c r="C724" t="str">
        <f>INDEX('S41'!A1:N47,4,5)</f>
        <v>Jour</v>
      </c>
      <c r="D724" t="str">
        <f>INDEX('S41'!A1:N47,20,1)</f>
        <v>Guillaume Mayimakanda</v>
      </c>
      <c r="E724">
        <f>INDEX('S41'!A1:N47,20,2)</f>
        <v>0</v>
      </c>
      <c r="F724">
        <f>INDEX('S41'!A1:N47,20,5)</f>
        <v>0</v>
      </c>
      <c r="G724">
        <f>INDEX('S41'!A1:N47,21,5)</f>
        <v>0</v>
      </c>
      <c r="H724">
        <f>INDEX('S41'!A1:N47,22,5)</f>
        <v>0</v>
      </c>
    </row>
    <row r="725" spans="1:8" x14ac:dyDescent="0.3">
      <c r="A725" t="str">
        <f>INDEX('S41'!A1:M47,1,1)</f>
        <v>S41</v>
      </c>
      <c r="B725" s="58">
        <f>INDEX('S41'!A1:M47,3,5)</f>
        <v>43017</v>
      </c>
      <c r="C725" t="str">
        <f>INDEX('S41'!A1:N47,4,6)</f>
        <v>Nuit</v>
      </c>
      <c r="D725" t="str">
        <f>INDEX('S41'!A1:N47,20,1)</f>
        <v>Guillaume Mayimakanda</v>
      </c>
      <c r="E725">
        <f>INDEX('S41'!A1:N47,20,2)</f>
        <v>0</v>
      </c>
      <c r="F725" t="str">
        <f>INDEX('S41'!A1:N47,20,6)</f>
        <v>07 586 04</v>
      </c>
      <c r="G725" t="str">
        <f>INDEX('S41'!A1:N47,21,6)</f>
        <v>Miromesnil</v>
      </c>
      <c r="H725" t="str">
        <f>INDEX('S41'!A1:N47,22,6)</f>
        <v>Suspente</v>
      </c>
    </row>
    <row r="726" spans="1:8" x14ac:dyDescent="0.3">
      <c r="A726" t="str">
        <f>INDEX('S41'!A1:M47,1,1)</f>
        <v>S41</v>
      </c>
      <c r="B726" s="58">
        <f>INDEX('S41'!A1:M47,3,7)</f>
        <v>43018</v>
      </c>
      <c r="C726" t="str">
        <f>INDEX('S41'!A1:N47,4,7)</f>
        <v>Jour</v>
      </c>
      <c r="D726" t="str">
        <f>INDEX('S41'!A1:N47,20,1)</f>
        <v>Guillaume Mayimakanda</v>
      </c>
      <c r="E726">
        <f>INDEX('S41'!A1:N47,20,2)</f>
        <v>0</v>
      </c>
      <c r="F726">
        <f>INDEX('S41'!A1:N47,20,7)</f>
        <v>0</v>
      </c>
      <c r="G726">
        <f>INDEX('S41'!A1:N47,21,7)</f>
        <v>0</v>
      </c>
      <c r="H726">
        <f>INDEX('S41'!A1:N47,22,7)</f>
        <v>0</v>
      </c>
    </row>
    <row r="727" spans="1:8" x14ac:dyDescent="0.3">
      <c r="A727" t="str">
        <f>INDEX('S41'!A1:M47,1,1)</f>
        <v>S41</v>
      </c>
      <c r="B727" s="58">
        <f>INDEX('S41'!A1:M47,3,7)</f>
        <v>43018</v>
      </c>
      <c r="C727" t="str">
        <f>INDEX('S41'!A1:N47,4,8)</f>
        <v>Nuit</v>
      </c>
      <c r="D727" t="str">
        <f>INDEX('S41'!A1:N47,20,1)</f>
        <v>Guillaume Mayimakanda</v>
      </c>
      <c r="E727">
        <f>INDEX('S41'!A1:N47,20,2)</f>
        <v>0</v>
      </c>
      <c r="F727">
        <f>INDEX('S41'!A1:N47,20,8)</f>
        <v>0</v>
      </c>
      <c r="G727" t="str">
        <f>INDEX('S41'!A1:N47,21,8)</f>
        <v>Chessy</v>
      </c>
      <c r="H727">
        <f>INDEX('S41'!A1:N47,22,8)</f>
        <v>0</v>
      </c>
    </row>
    <row r="728" spans="1:8" x14ac:dyDescent="0.3">
      <c r="A728" t="str">
        <f>INDEX('S41'!A1:M47,1,1)</f>
        <v>S41</v>
      </c>
      <c r="B728" s="58">
        <f>INDEX('S41'!A1:M47,3,9)</f>
        <v>43019</v>
      </c>
      <c r="C728" t="str">
        <f>INDEX('S41'!A1:N47,4,9)</f>
        <v>Jour</v>
      </c>
      <c r="D728" t="str">
        <f>INDEX('S41'!A1:N47,20,1)</f>
        <v>Guillaume Mayimakanda</v>
      </c>
      <c r="E728">
        <f>INDEX('S41'!A1:N47,20,2)</f>
        <v>0</v>
      </c>
      <c r="F728">
        <f>INDEX('S41'!A1:N47,20,9)</f>
        <v>0</v>
      </c>
      <c r="G728">
        <f>INDEX('S41'!A1:N47,21,9)</f>
        <v>0</v>
      </c>
      <c r="H728">
        <f>INDEX('S41'!A1:N47,22,9)</f>
        <v>0</v>
      </c>
    </row>
    <row r="729" spans="1:8" x14ac:dyDescent="0.3">
      <c r="A729" t="str">
        <f>INDEX('S41'!A1:M47,1,1)</f>
        <v>S41</v>
      </c>
      <c r="B729" s="58">
        <f>INDEX('S41'!A1:M47,3,9)</f>
        <v>43019</v>
      </c>
      <c r="C729" t="str">
        <f>INDEX('S41'!A1:N47,4,10)</f>
        <v>Nuit</v>
      </c>
      <c r="D729" t="str">
        <f>INDEX('S41'!A1:N47,20,1)</f>
        <v>Guillaume Mayimakanda</v>
      </c>
      <c r="E729">
        <f>INDEX('S41'!A1:N47,20,2)</f>
        <v>0</v>
      </c>
      <c r="F729">
        <f>INDEX('S41'!A1:N47,20,10)</f>
        <v>0</v>
      </c>
      <c r="G729" t="str">
        <f>INDEX('S41'!A1:N47,21,10)</f>
        <v>Chessy</v>
      </c>
      <c r="H729">
        <f>INDEX('S41'!A1:N47,22,10)</f>
        <v>0</v>
      </c>
    </row>
    <row r="730" spans="1:8" x14ac:dyDescent="0.3">
      <c r="A730" t="str">
        <f>INDEX('S41'!A1:M47,1,1)</f>
        <v>S41</v>
      </c>
      <c r="B730" s="58">
        <f>INDEX('S41'!A1:M47,3,11)</f>
        <v>43020</v>
      </c>
      <c r="C730" t="str">
        <f>INDEX('S41'!A1:N47,4,11)</f>
        <v>Jour</v>
      </c>
      <c r="D730" t="str">
        <f>INDEX('S41'!A1:N47,20,1)</f>
        <v>Guillaume Mayimakanda</v>
      </c>
      <c r="E730">
        <f>INDEX('S41'!A1:N47,20,2)</f>
        <v>0</v>
      </c>
      <c r="F730">
        <f>INDEX('S41'!A1:N47,20,11)</f>
        <v>0</v>
      </c>
      <c r="G730">
        <f>INDEX('S41'!A1:N47,21,11)</f>
        <v>0</v>
      </c>
      <c r="H730">
        <f>INDEX('S41'!A1:N47,22,11)</f>
        <v>0</v>
      </c>
    </row>
    <row r="731" spans="1:8" x14ac:dyDescent="0.3">
      <c r="A731" t="str">
        <f>INDEX('S41'!A1:M47,1,1)</f>
        <v>S41</v>
      </c>
      <c r="B731" s="58">
        <f>INDEX('S41'!A1:M47,3,11)</f>
        <v>43020</v>
      </c>
      <c r="C731" t="str">
        <f>INDEX('S41'!A1:N47,4,12)</f>
        <v>Nuit</v>
      </c>
      <c r="D731" t="str">
        <f>INDEX('S41'!A1:N47,20,1)</f>
        <v>Guillaume Mayimakanda</v>
      </c>
      <c r="E731">
        <f>INDEX('S41'!A1:N47,20,2)</f>
        <v>0</v>
      </c>
      <c r="F731" t="str">
        <f>INDEX('S41'!A1:N47,20,12)</f>
        <v>Hubert</v>
      </c>
      <c r="G731">
        <f>INDEX('S41'!A1:N47,21,12)</f>
        <v>0</v>
      </c>
      <c r="H731">
        <f>INDEX('S41'!A1:N47,22,12)</f>
        <v>0</v>
      </c>
    </row>
    <row r="732" spans="1:8" x14ac:dyDescent="0.3">
      <c r="A732" t="str">
        <f>INDEX('S41'!A1:M47,1,1)</f>
        <v>S41</v>
      </c>
      <c r="B732" s="58">
        <f>INDEX('S41'!A1:M47,3,13)</f>
        <v>43021</v>
      </c>
      <c r="C732" t="str">
        <f>INDEX('S41'!A1:N47,4,13)</f>
        <v>Jour</v>
      </c>
      <c r="D732" t="str">
        <f>INDEX('S41'!A1:N47,20,1)</f>
        <v>Guillaume Mayimakanda</v>
      </c>
      <c r="E732">
        <f>INDEX('S41'!A1:N47,20,2)</f>
        <v>0</v>
      </c>
      <c r="F732">
        <f>INDEX('S41'!A1:N47,20,13)</f>
        <v>0</v>
      </c>
      <c r="G732">
        <f>INDEX('S41'!A1:N47,21,13)</f>
        <v>0</v>
      </c>
      <c r="H732">
        <f>INDEX('S41'!A1:N47,22,13)</f>
        <v>0</v>
      </c>
    </row>
    <row r="733" spans="1:8" x14ac:dyDescent="0.3">
      <c r="A733" t="str">
        <f>INDEX('S41'!A1:M47,1,1)</f>
        <v>S41</v>
      </c>
      <c r="B733" s="58">
        <f>INDEX('S41'!A1:M47,3,13)</f>
        <v>43021</v>
      </c>
      <c r="C733" t="str">
        <f>INDEX('S41'!A1:N47,4,14)</f>
        <v>Nuit</v>
      </c>
      <c r="D733" t="str">
        <f>INDEX('S41'!A1:N47,20,1)</f>
        <v>Guillaume Mayimakanda</v>
      </c>
      <c r="E733">
        <f>INDEX('S41'!A1:N47,20,2)</f>
        <v>0</v>
      </c>
      <c r="F733">
        <f>INDEX('S41'!A1:N47,20,14)</f>
        <v>0</v>
      </c>
      <c r="G733">
        <f>INDEX('S41'!A1:N47,21,14)</f>
        <v>0</v>
      </c>
      <c r="H733">
        <f>INDEX('S41'!A1:N47,22,14)</f>
        <v>0</v>
      </c>
    </row>
    <row r="734" spans="1:8" x14ac:dyDescent="0.3">
      <c r="A734" t="str">
        <f>INDEX('S41'!A1:M47,1,1)</f>
        <v>S41</v>
      </c>
      <c r="B734" s="58">
        <f>INDEX('S41'!A1:L47,3,3)</f>
        <v>43016</v>
      </c>
      <c r="C734" t="str">
        <f>INDEX('S41'!A1:N47,4,3)</f>
        <v>Jour</v>
      </c>
      <c r="D734" t="str">
        <f>INDEX('S41'!A1:N47,23,1)</f>
        <v>Kevin Leon</v>
      </c>
      <c r="E734">
        <f>INDEX('S41'!A1:N47,23,2)</f>
        <v>0</v>
      </c>
      <c r="F734">
        <f>INDEX('S41'!A1:N47,23,3)</f>
        <v>0</v>
      </c>
      <c r="G734">
        <f>INDEX('S41'!A1:N47,24,3)</f>
        <v>0</v>
      </c>
      <c r="H734">
        <f>INDEX('S41'!A1:N47,25,3)</f>
        <v>0</v>
      </c>
    </row>
    <row r="735" spans="1:8" x14ac:dyDescent="0.3">
      <c r="A735" t="str">
        <f>INDEX('S41'!A1:M47,1,1)</f>
        <v>S41</v>
      </c>
      <c r="B735" s="58">
        <f>INDEX('S41'!A1:M47,3,3)</f>
        <v>43016</v>
      </c>
      <c r="C735" t="str">
        <f>INDEX('S41'!A1:N47,4,4)</f>
        <v>Nuit</v>
      </c>
      <c r="D735" t="str">
        <f>INDEX('S41'!A1:N47,23,1)</f>
        <v>Kevin Leon</v>
      </c>
      <c r="E735">
        <f>INDEX('S41'!A1:N47,23,2)</f>
        <v>0</v>
      </c>
      <c r="F735" t="str">
        <f>INDEX('S41'!A1:N47,23,4)</f>
        <v>Ecole</v>
      </c>
      <c r="G735">
        <f>INDEX('S41'!A1:N47,24,4)</f>
        <v>0</v>
      </c>
      <c r="H735">
        <f>INDEX('S41'!A1:N47,25,4)</f>
        <v>0</v>
      </c>
    </row>
    <row r="736" spans="1:8" x14ac:dyDescent="0.3">
      <c r="A736" t="str">
        <f>INDEX('S41'!A1:M47,1,1)</f>
        <v>S41</v>
      </c>
      <c r="B736" s="58">
        <f>INDEX('S41'!A1:M47,3,5)</f>
        <v>43017</v>
      </c>
      <c r="C736" t="str">
        <f>INDEX('S41'!A1:N47,4,5)</f>
        <v>Jour</v>
      </c>
      <c r="D736" t="str">
        <f>INDEX('S41'!A1:N47,23,1)</f>
        <v>Kevin Leon</v>
      </c>
      <c r="E736">
        <f>INDEX('S41'!A1:N47,23,2)</f>
        <v>0</v>
      </c>
      <c r="F736">
        <f>INDEX('S41'!A1:N47,23,5)</f>
        <v>0</v>
      </c>
      <c r="G736">
        <f>INDEX('S41'!A1:N47,24,5)</f>
        <v>0</v>
      </c>
      <c r="H736">
        <f>INDEX('S41'!A1:N47,25,5)</f>
        <v>0</v>
      </c>
    </row>
    <row r="737" spans="1:8" x14ac:dyDescent="0.3">
      <c r="A737" t="str">
        <f>INDEX('S41'!A1:M47,1,1)</f>
        <v>S41</v>
      </c>
      <c r="B737" s="58">
        <f>INDEX('S41'!A1:M47,3,5)</f>
        <v>43017</v>
      </c>
      <c r="C737" t="str">
        <f>INDEX('S41'!A1:N47,4,6)</f>
        <v>Nuit</v>
      </c>
      <c r="D737" t="str">
        <f>INDEX('S41'!A1:N47,23,1)</f>
        <v>Kevin Leon</v>
      </c>
      <c r="E737">
        <f>INDEX('S41'!A1:N47,23,2)</f>
        <v>0</v>
      </c>
      <c r="F737" t="str">
        <f>INDEX('S41'!A1:N47,23,6)</f>
        <v>Ecole</v>
      </c>
      <c r="G737">
        <f>INDEX('S41'!A1:N47,24,6)</f>
        <v>0</v>
      </c>
      <c r="H737">
        <f>INDEX('S41'!A1:N47,25,6)</f>
        <v>0</v>
      </c>
    </row>
    <row r="738" spans="1:8" x14ac:dyDescent="0.3">
      <c r="A738" t="str">
        <f>INDEX('S41'!A1:M47,1,1)</f>
        <v>S41</v>
      </c>
      <c r="B738" s="58">
        <f>INDEX('S41'!A1:M47,3,7)</f>
        <v>43018</v>
      </c>
      <c r="C738" t="str">
        <f>INDEX('S41'!A1:N47,4,7)</f>
        <v>Jour</v>
      </c>
      <c r="D738" t="str">
        <f>INDEX('S41'!A1:N47,23,1)</f>
        <v>Kevin Leon</v>
      </c>
      <c r="E738">
        <f>INDEX('S41'!A1:N47,23,2)</f>
        <v>0</v>
      </c>
      <c r="F738">
        <f>INDEX('S41'!A1:N47,23,7)</f>
        <v>0</v>
      </c>
      <c r="G738">
        <f>INDEX('S41'!A1:N47,24,7)</f>
        <v>0</v>
      </c>
      <c r="H738">
        <f>INDEX('S41'!A1:N47,25,7)</f>
        <v>0</v>
      </c>
    </row>
    <row r="739" spans="1:8" x14ac:dyDescent="0.3">
      <c r="A739" t="str">
        <f>INDEX('S41'!A1:M47,1,1)</f>
        <v>S41</v>
      </c>
      <c r="B739" s="58">
        <f>INDEX('S41'!A1:M47,3,7)</f>
        <v>43018</v>
      </c>
      <c r="C739" t="str">
        <f>INDEX('S41'!A1:N47,4,8)</f>
        <v>Nuit</v>
      </c>
      <c r="D739" t="str">
        <f>INDEX('S41'!A1:N47,23,1)</f>
        <v>Kevin Leon</v>
      </c>
      <c r="E739">
        <f>INDEX('S41'!A1:N47,23,2)</f>
        <v>0</v>
      </c>
      <c r="F739" t="str">
        <f>INDEX('S41'!A1:N47,23,8)</f>
        <v>Ecole</v>
      </c>
      <c r="G739">
        <f>INDEX('S41'!A1:N47,24,8)</f>
        <v>0</v>
      </c>
      <c r="H739">
        <f>INDEX('S41'!A1:N47,25,8)</f>
        <v>0</v>
      </c>
    </row>
    <row r="740" spans="1:8" x14ac:dyDescent="0.3">
      <c r="A740" t="str">
        <f>INDEX('S41'!A1:M47,1,1)</f>
        <v>S41</v>
      </c>
      <c r="B740" s="58">
        <f>INDEX('S41'!A1:M47,3,9)</f>
        <v>43019</v>
      </c>
      <c r="C740" t="str">
        <f>INDEX('S41'!A1:N47,4,9)</f>
        <v>Jour</v>
      </c>
      <c r="D740" t="str">
        <f>INDEX('S41'!A1:N47,23,1)</f>
        <v>Kevin Leon</v>
      </c>
      <c r="E740">
        <f>INDEX('S41'!A1:N47,23,2)</f>
        <v>0</v>
      </c>
      <c r="F740">
        <f>INDEX('S41'!A1:N47,23,9)</f>
        <v>0</v>
      </c>
      <c r="G740">
        <f>INDEX('S41'!A1:N47,24,9)</f>
        <v>0</v>
      </c>
      <c r="H740">
        <f>INDEX('S41'!A1:N47,25,9)</f>
        <v>0</v>
      </c>
    </row>
    <row r="741" spans="1:8" x14ac:dyDescent="0.3">
      <c r="A741" t="str">
        <f>INDEX('S41'!A1:M47,1,1)</f>
        <v>S41</v>
      </c>
      <c r="B741" s="58">
        <f>INDEX('S41'!A1:M47,3,9)</f>
        <v>43019</v>
      </c>
      <c r="C741" t="str">
        <f>INDEX('S41'!A1:N47,4,10)</f>
        <v>Nuit</v>
      </c>
      <c r="D741" t="str">
        <f>INDEX('S41'!A1:N47,23,1)</f>
        <v>Kevin Leon</v>
      </c>
      <c r="E741">
        <f>INDEX('S41'!A1:N47,23,2)</f>
        <v>0</v>
      </c>
      <c r="F741" t="str">
        <f>INDEX('S41'!A1:N47,23,10)</f>
        <v>Ecole</v>
      </c>
      <c r="G741">
        <f>INDEX('S41'!A1:N47,24,10)</f>
        <v>0</v>
      </c>
      <c r="H741">
        <f>INDEX('S41'!A1:N47,25,10)</f>
        <v>0</v>
      </c>
    </row>
    <row r="742" spans="1:8" x14ac:dyDescent="0.3">
      <c r="A742" t="str">
        <f>INDEX('S41'!A1:M47,1,1)</f>
        <v>S41</v>
      </c>
      <c r="B742" s="58">
        <f>INDEX('S41'!A1:M47,3,11)</f>
        <v>43020</v>
      </c>
      <c r="C742" t="str">
        <f>INDEX('S41'!A1:N47,4,11)</f>
        <v>Jour</v>
      </c>
      <c r="D742" t="str">
        <f>INDEX('S41'!A1:N47,23,1)</f>
        <v>Kevin Leon</v>
      </c>
      <c r="E742">
        <f>INDEX('S41'!A1:N47,23,2)</f>
        <v>0</v>
      </c>
      <c r="F742">
        <f>INDEX('S41'!A1:N47,23,11)</f>
        <v>0</v>
      </c>
      <c r="G742">
        <f>INDEX('S41'!A1:N47,24,11)</f>
        <v>0</v>
      </c>
      <c r="H742">
        <f>INDEX('S41'!A1:N47,25,11)</f>
        <v>0</v>
      </c>
    </row>
    <row r="743" spans="1:8" x14ac:dyDescent="0.3">
      <c r="A743" t="str">
        <f>INDEX('S41'!A1:M47,1,1)</f>
        <v>S41</v>
      </c>
      <c r="B743" s="58">
        <f>INDEX('S41'!A1:M47,3,11)</f>
        <v>43020</v>
      </c>
      <c r="C743" t="str">
        <f>INDEX('S41'!A1:N47,4,12)</f>
        <v>Nuit</v>
      </c>
      <c r="D743" t="str">
        <f>INDEX('S41'!A1:N47,23,1)</f>
        <v>Kevin Leon</v>
      </c>
      <c r="E743">
        <f>INDEX('S41'!A1:N47,23,2)</f>
        <v>0</v>
      </c>
      <c r="F743" t="str">
        <f>INDEX('S41'!A1:N47,23,12)</f>
        <v>Ecole</v>
      </c>
      <c r="G743">
        <f>INDEX('S41'!A1:N47,24,12)</f>
        <v>0</v>
      </c>
      <c r="H743">
        <f>INDEX('S41'!A1:N47,25,12)</f>
        <v>0</v>
      </c>
    </row>
    <row r="744" spans="1:8" x14ac:dyDescent="0.3">
      <c r="A744" t="str">
        <f>INDEX('S41'!A1:M47,1,1)</f>
        <v>S41</v>
      </c>
      <c r="B744" s="58">
        <f>INDEX('S41'!A1:M47,3,13)</f>
        <v>43021</v>
      </c>
      <c r="C744" t="str">
        <f>INDEX('S41'!A1:N47,4,13)</f>
        <v>Jour</v>
      </c>
      <c r="D744" t="str">
        <f>INDEX('S41'!A1:N47,23,1)</f>
        <v>Kevin Leon</v>
      </c>
      <c r="E744">
        <f>INDEX('S41'!A1:N47,23,2)</f>
        <v>0</v>
      </c>
      <c r="F744">
        <f>INDEX('S41'!A1:N47,23,13)</f>
        <v>0</v>
      </c>
      <c r="G744">
        <f>INDEX('S41'!A1:N47,24,13)</f>
        <v>0</v>
      </c>
      <c r="H744">
        <f>INDEX('S41'!A1:N47,25,13)</f>
        <v>0</v>
      </c>
    </row>
    <row r="745" spans="1:8" x14ac:dyDescent="0.3">
      <c r="A745" t="str">
        <f>INDEX('S41'!A1:M47,1,1)</f>
        <v>S41</v>
      </c>
      <c r="B745" s="58">
        <f>INDEX('S41'!A1:M47,3,13)</f>
        <v>43021</v>
      </c>
      <c r="C745" t="str">
        <f>INDEX('S41'!A1:N47,4,14)</f>
        <v>Nuit</v>
      </c>
      <c r="D745" t="str">
        <f>INDEX('S41'!A1:N47,23,1)</f>
        <v>Kevin Leon</v>
      </c>
      <c r="E745">
        <f>INDEX('S41'!A1:N47,23,2)</f>
        <v>0</v>
      </c>
      <c r="F745">
        <f>INDEX('S41'!A1:N47,23,14)</f>
        <v>0</v>
      </c>
      <c r="G745">
        <f>INDEX('S41'!A1:N47,24,14)</f>
        <v>0</v>
      </c>
      <c r="H745">
        <f>INDEX('S41'!A1:N47,25,14)</f>
        <v>0</v>
      </c>
    </row>
    <row r="746" spans="1:8" x14ac:dyDescent="0.3">
      <c r="A746" t="str">
        <f>INDEX('S41'!A1:M47,1,1)</f>
        <v>S41</v>
      </c>
      <c r="B746" s="58">
        <f>INDEX('S41'!A1:L47,3,3)</f>
        <v>43016</v>
      </c>
      <c r="C746" t="str">
        <f>INDEX('S41'!A1:N47,4,3)</f>
        <v>Jour</v>
      </c>
      <c r="D746" t="str">
        <f>INDEX('S41'!A1:N47,26,1)</f>
        <v>Jean Pierrre Matétin</v>
      </c>
      <c r="E746">
        <f>INDEX('S41'!A1:N47,26,2)</f>
        <v>0</v>
      </c>
      <c r="F746">
        <f>INDEX('S41'!A1:N47,26,3)</f>
        <v>0</v>
      </c>
      <c r="G746">
        <f>INDEX('S41'!A1:N47,27,3)</f>
        <v>0</v>
      </c>
      <c r="H746">
        <f>INDEX('S41'!A1:N47,28,3)</f>
        <v>0</v>
      </c>
    </row>
    <row r="747" spans="1:8" x14ac:dyDescent="0.3">
      <c r="A747" t="str">
        <f>INDEX('S41'!A1:M47,1,1)</f>
        <v>S41</v>
      </c>
      <c r="B747" s="58">
        <f>INDEX('S41'!A1:M47,3,3)</f>
        <v>43016</v>
      </c>
      <c r="C747" t="str">
        <f>INDEX('S41'!A1:N47,4,4)</f>
        <v>Nuit</v>
      </c>
      <c r="D747" t="str">
        <f>INDEX('S41'!A1:N47,26,1)</f>
        <v>Jean Pierrre Matétin</v>
      </c>
      <c r="E747">
        <f>INDEX('S41'!A1:N47,26,2)</f>
        <v>0</v>
      </c>
      <c r="F747">
        <f>INDEX('S41'!A1:N47,26,4)</f>
        <v>0</v>
      </c>
      <c r="G747">
        <f>INDEX('S41'!A1:N47,27,4)</f>
        <v>0</v>
      </c>
      <c r="H747">
        <f>INDEX('S41'!A1:N47,28,4)</f>
        <v>0</v>
      </c>
    </row>
    <row r="748" spans="1:8" x14ac:dyDescent="0.3">
      <c r="A748" t="str">
        <f>INDEX('S41'!A1:M47,1,1)</f>
        <v>S41</v>
      </c>
      <c r="B748" s="58">
        <f>INDEX('S41'!A1:M47,3,5)</f>
        <v>43017</v>
      </c>
      <c r="C748" t="str">
        <f>INDEX('S41'!A1:N47,4,5)</f>
        <v>Jour</v>
      </c>
      <c r="D748" t="str">
        <f>INDEX('S41'!A1:N47,26,1)</f>
        <v>Jean Pierrre Matétin</v>
      </c>
      <c r="E748">
        <f>INDEX('S41'!A1:N47,26,2)</f>
        <v>0</v>
      </c>
      <c r="F748">
        <f>INDEX('S41'!A1:N47,26,5)</f>
        <v>0</v>
      </c>
      <c r="G748">
        <f>INDEX('S41'!A1:N47,27,5)</f>
        <v>0</v>
      </c>
      <c r="H748">
        <f>INDEX('S41'!A1:N47,28,5)</f>
        <v>0</v>
      </c>
    </row>
    <row r="749" spans="1:8" x14ac:dyDescent="0.3">
      <c r="A749" t="str">
        <f>INDEX('S41'!A1:M47,1,1)</f>
        <v>S41</v>
      </c>
      <c r="B749" s="58">
        <f>INDEX('S41'!A1:M47,3,5)</f>
        <v>43017</v>
      </c>
      <c r="C749" t="str">
        <f>INDEX('S41'!A1:N47,4,6)</f>
        <v>Nuit</v>
      </c>
      <c r="D749" t="str">
        <f>INDEX('S41'!A1:N47,26,1)</f>
        <v>Jean Pierrre Matétin</v>
      </c>
      <c r="E749">
        <f>INDEX('S41'!A1:N47,26,2)</f>
        <v>0</v>
      </c>
      <c r="F749">
        <f>INDEX('S41'!A1:N47,26,6)</f>
        <v>0</v>
      </c>
      <c r="G749">
        <f>INDEX('S41'!A1:N47,27,6)</f>
        <v>0</v>
      </c>
      <c r="H749">
        <f>INDEX('S41'!A1:N47,28,6)</f>
        <v>0</v>
      </c>
    </row>
    <row r="750" spans="1:8" x14ac:dyDescent="0.3">
      <c r="A750" t="str">
        <f>INDEX('S41'!A1:M47,1,1)</f>
        <v>S41</v>
      </c>
      <c r="B750" s="58">
        <f>INDEX('S41'!A1:M47,3,7)</f>
        <v>43018</v>
      </c>
      <c r="C750" t="str">
        <f>INDEX('S41'!A1:N47,4,7)</f>
        <v>Jour</v>
      </c>
      <c r="D750" t="str">
        <f>INDEX('S41'!A1:N47,26,1)</f>
        <v>Jean Pierrre Matétin</v>
      </c>
      <c r="E750">
        <f>INDEX('S41'!A1:N47,26,2)</f>
        <v>0</v>
      </c>
      <c r="F750">
        <f>INDEX('S41'!A1:N47,26,7)</f>
        <v>0</v>
      </c>
      <c r="G750">
        <f>INDEX('S41'!A1:N47,27,7)</f>
        <v>0</v>
      </c>
      <c r="H750">
        <f>INDEX('S41'!A1:N47,28,7)</f>
        <v>0</v>
      </c>
    </row>
    <row r="751" spans="1:8" x14ac:dyDescent="0.3">
      <c r="A751" t="str">
        <f>INDEX('S41'!A1:M47,1,1)</f>
        <v>S41</v>
      </c>
      <c r="B751" s="58">
        <f>INDEX('S41'!A1:M47,3,7)</f>
        <v>43018</v>
      </c>
      <c r="C751" t="str">
        <f>INDEX('S41'!A1:N47,4,8)</f>
        <v>Nuit</v>
      </c>
      <c r="D751" t="str">
        <f>INDEX('S41'!A1:N47,26,1)</f>
        <v>Jean Pierrre Matétin</v>
      </c>
      <c r="E751">
        <f>INDEX('S41'!A1:N47,26,2)</f>
        <v>0</v>
      </c>
      <c r="F751">
        <f>INDEX('S41'!A1:N47,26,8)</f>
        <v>0</v>
      </c>
      <c r="G751">
        <f>INDEX('S41'!A1:N47,27,8)</f>
        <v>0</v>
      </c>
      <c r="H751">
        <f>INDEX('S41'!A1:N47,28,8)</f>
        <v>0</v>
      </c>
    </row>
    <row r="752" spans="1:8" x14ac:dyDescent="0.3">
      <c r="A752" t="str">
        <f>INDEX('S41'!A1:M47,1,1)</f>
        <v>S41</v>
      </c>
      <c r="B752" s="58">
        <f>INDEX('S41'!A1:M47,3,9)</f>
        <v>43019</v>
      </c>
      <c r="C752" t="str">
        <f>INDEX('S41'!A1:N47,4,9)</f>
        <v>Jour</v>
      </c>
      <c r="D752" t="str">
        <f>INDEX('S41'!A1:N47,26,1)</f>
        <v>Jean Pierrre Matétin</v>
      </c>
      <c r="E752">
        <f>INDEX('S41'!A1:N47,26,2)</f>
        <v>0</v>
      </c>
      <c r="F752">
        <f>INDEX('S41'!A1:N47,26,9)</f>
        <v>0</v>
      </c>
      <c r="G752">
        <f>INDEX('S41'!A1:N47,27,9)</f>
        <v>0</v>
      </c>
      <c r="H752">
        <f>INDEX('S41'!A1:N47,28,9)</f>
        <v>0</v>
      </c>
    </row>
    <row r="753" spans="1:8" x14ac:dyDescent="0.3">
      <c r="A753" t="str">
        <f>INDEX('S41'!A1:M47,1,1)</f>
        <v>S41</v>
      </c>
      <c r="B753" s="58">
        <f>INDEX('S41'!A1:M47,3,9)</f>
        <v>43019</v>
      </c>
      <c r="C753" t="str">
        <f>INDEX('S41'!A1:N47,4,10)</f>
        <v>Nuit</v>
      </c>
      <c r="D753" t="str">
        <f>INDEX('S41'!A1:N47,26,1)</f>
        <v>Jean Pierrre Matétin</v>
      </c>
      <c r="E753">
        <f>INDEX('S41'!A1:N47,26,2)</f>
        <v>0</v>
      </c>
      <c r="F753" t="str">
        <f>INDEX('S41'!A1:N47,26,10)</f>
        <v>07 585 08</v>
      </c>
      <c r="G753" t="str">
        <f>INDEX('S41'!A1:N47,27,10)</f>
        <v>La Défense</v>
      </c>
      <c r="H753" t="str">
        <f>INDEX('S41'!A1:N47,28,10)</f>
        <v>Cables</v>
      </c>
    </row>
    <row r="754" spans="1:8" x14ac:dyDescent="0.3">
      <c r="A754" t="str">
        <f>INDEX('S41'!A1:M47,1,1)</f>
        <v>S41</v>
      </c>
      <c r="B754" s="58">
        <f>INDEX('S41'!A1:M47,3,11)</f>
        <v>43020</v>
      </c>
      <c r="C754" t="str">
        <f>INDEX('S41'!A1:N47,4,11)</f>
        <v>Jour</v>
      </c>
      <c r="D754" t="str">
        <f>INDEX('S41'!A1:N47,26,1)</f>
        <v>Jean Pierrre Matétin</v>
      </c>
      <c r="E754">
        <f>INDEX('S41'!A1:N47,26,2)</f>
        <v>0</v>
      </c>
      <c r="F754">
        <f>INDEX('S41'!A1:N47,26,11)</f>
        <v>0</v>
      </c>
      <c r="G754">
        <f>INDEX('S41'!A1:N47,27,11)</f>
        <v>0</v>
      </c>
      <c r="H754">
        <f>INDEX('S41'!A1:N47,28,11)</f>
        <v>0</v>
      </c>
    </row>
    <row r="755" spans="1:8" x14ac:dyDescent="0.3">
      <c r="A755" t="str">
        <f>INDEX('S41'!A1:M47,1,1)</f>
        <v>S41</v>
      </c>
      <c r="B755" s="58">
        <f>INDEX('S41'!A1:M47,3,11)</f>
        <v>43020</v>
      </c>
      <c r="C755" t="str">
        <f>INDEX('S41'!A1:N47,4,12)</f>
        <v>Nuit</v>
      </c>
      <c r="D755" t="str">
        <f>INDEX('S41'!A1:N47,26,1)</f>
        <v>Jean Pierrre Matétin</v>
      </c>
      <c r="E755">
        <f>INDEX('S41'!A1:N47,26,2)</f>
        <v>0</v>
      </c>
      <c r="F755">
        <f>INDEX('S41'!A1:N47,26,12)</f>
        <v>0</v>
      </c>
      <c r="G755">
        <f>INDEX('S41'!A1:N47,27,12)</f>
        <v>0</v>
      </c>
      <c r="H755">
        <f>INDEX('S41'!A1:N47,28,12)</f>
        <v>0</v>
      </c>
    </row>
    <row r="756" spans="1:8" x14ac:dyDescent="0.3">
      <c r="A756" t="str">
        <f>INDEX('S41'!A1:M47,1,1)</f>
        <v>S41</v>
      </c>
      <c r="B756" s="58">
        <f>INDEX('S41'!A1:M47,3,13)</f>
        <v>43021</v>
      </c>
      <c r="C756" t="str">
        <f>INDEX('S41'!A1:N47,4,13)</f>
        <v>Jour</v>
      </c>
      <c r="D756" t="str">
        <f>INDEX('S41'!A1:N47,26,1)</f>
        <v>Jean Pierrre Matétin</v>
      </c>
      <c r="E756">
        <f>INDEX('S41'!A1:N47,26,2)</f>
        <v>0</v>
      </c>
      <c r="F756">
        <f>INDEX('S41'!A1:N47,26,13)</f>
        <v>0</v>
      </c>
      <c r="G756">
        <f>INDEX('S41'!A1:N47,27,13)</f>
        <v>0</v>
      </c>
      <c r="H756">
        <f>INDEX('S41'!A1:N47,28,13)</f>
        <v>0</v>
      </c>
    </row>
    <row r="757" spans="1:8" x14ac:dyDescent="0.3">
      <c r="A757" t="str">
        <f>INDEX('S41'!A1:M47,1,1)</f>
        <v>S41</v>
      </c>
      <c r="B757" s="58">
        <f>INDEX('S41'!A1:M47,3,13)</f>
        <v>43021</v>
      </c>
      <c r="C757" t="str">
        <f>INDEX('S41'!A1:N47,4,14)</f>
        <v>Nuit</v>
      </c>
      <c r="D757" t="str">
        <f>INDEX('S41'!A1:N47,26,1)</f>
        <v>Jean Pierrre Matétin</v>
      </c>
      <c r="E757">
        <f>INDEX('S41'!A1:N47,26,2)</f>
        <v>0</v>
      </c>
      <c r="F757">
        <f>INDEX('S41'!A1:N47,26,14)</f>
        <v>0</v>
      </c>
      <c r="G757">
        <f>INDEX('S41'!A1:N47,27,14)</f>
        <v>0</v>
      </c>
      <c r="H757">
        <f>INDEX('S41'!A1:N47,28,14)</f>
        <v>0</v>
      </c>
    </row>
    <row r="758" spans="1:8" x14ac:dyDescent="0.3">
      <c r="A758" t="str">
        <f>INDEX('S41'!A1:M47,1,1)</f>
        <v>S41</v>
      </c>
      <c r="B758" s="58">
        <f>INDEX('S41'!A1:L47,3,3)</f>
        <v>43016</v>
      </c>
      <c r="C758" t="str">
        <f>INDEX('S41'!A1:N47,4,3)</f>
        <v>Jour</v>
      </c>
      <c r="D758">
        <f>INDEX('S41'!A1:N47,29,1)</f>
        <v>0</v>
      </c>
      <c r="E758">
        <f>INDEX('S41'!A1:N47,29,2)</f>
        <v>0</v>
      </c>
      <c r="F758">
        <f>INDEX('S41'!A1:N47,29,3)</f>
        <v>0</v>
      </c>
      <c r="G758">
        <f>INDEX('S41'!A1:N47,30,3)</f>
        <v>0</v>
      </c>
      <c r="H758">
        <f>INDEX('S41'!A1:N47,31,3)</f>
        <v>0</v>
      </c>
    </row>
    <row r="759" spans="1:8" x14ac:dyDescent="0.3">
      <c r="A759" t="str">
        <f>INDEX('S41'!A1:M47,1,1)</f>
        <v>S41</v>
      </c>
      <c r="B759" s="58">
        <f>INDEX('S41'!A1:M47,3,3)</f>
        <v>43016</v>
      </c>
      <c r="C759" t="str">
        <f>INDEX('S41'!A1:N47,4,4)</f>
        <v>Nuit</v>
      </c>
      <c r="D759">
        <f>INDEX('S41'!A1:N47,29,1)</f>
        <v>0</v>
      </c>
      <c r="E759">
        <f>INDEX('S41'!A1:N47,29,2)</f>
        <v>0</v>
      </c>
      <c r="F759">
        <f>INDEX('S41'!A1:N47,29,4)</f>
        <v>0</v>
      </c>
      <c r="G759">
        <f>INDEX('S41'!A1:N47,30,4)</f>
        <v>0</v>
      </c>
      <c r="H759">
        <f>INDEX('S41'!A1:N47,31,4)</f>
        <v>0</v>
      </c>
    </row>
    <row r="760" spans="1:8" x14ac:dyDescent="0.3">
      <c r="A760" t="str">
        <f>INDEX('S41'!A1:M47,1,1)</f>
        <v>S41</v>
      </c>
      <c r="B760" s="58">
        <f>INDEX('S41'!A1:M47,3,5)</f>
        <v>43017</v>
      </c>
      <c r="C760" t="str">
        <f>INDEX('S41'!A1:N47,4,5)</f>
        <v>Jour</v>
      </c>
      <c r="D760">
        <f>INDEX('S41'!A1:N47,29,1)</f>
        <v>0</v>
      </c>
      <c r="E760">
        <f>INDEX('S41'!A1:N47,29,2)</f>
        <v>0</v>
      </c>
      <c r="F760">
        <f>INDEX('S41'!A1:N47,29,5)</f>
        <v>0</v>
      </c>
      <c r="G760">
        <f>INDEX('S41'!A1:N47,30,5)</f>
        <v>0</v>
      </c>
      <c r="H760">
        <f>INDEX('S41'!A1:N47,31,5)</f>
        <v>0</v>
      </c>
    </row>
    <row r="761" spans="1:8" x14ac:dyDescent="0.3">
      <c r="A761" t="str">
        <f>INDEX('S41'!A1:M47,1,1)</f>
        <v>S41</v>
      </c>
      <c r="B761" s="58">
        <f>INDEX('S41'!A1:M47,3,5)</f>
        <v>43017</v>
      </c>
      <c r="C761" t="str">
        <f>INDEX('S41'!A1:N47,4,6)</f>
        <v>Nuit</v>
      </c>
      <c r="D761">
        <f>INDEX('S41'!A1:N47,29,1)</f>
        <v>0</v>
      </c>
      <c r="E761">
        <f>INDEX('S41'!A1:N47,29,2)</f>
        <v>0</v>
      </c>
      <c r="F761">
        <f>INDEX('S41'!A1:N47,29,6)</f>
        <v>0</v>
      </c>
      <c r="G761">
        <f>INDEX('S41'!A1:N47,30,6)</f>
        <v>0</v>
      </c>
      <c r="H761">
        <f>INDEX('S41'!A1:N47,31,6)</f>
        <v>0</v>
      </c>
    </row>
    <row r="762" spans="1:8" x14ac:dyDescent="0.3">
      <c r="A762" t="str">
        <f>INDEX('S41'!A1:M47,1,1)</f>
        <v>S41</v>
      </c>
      <c r="B762" s="58">
        <f>INDEX('S41'!A1:M47,3,7)</f>
        <v>43018</v>
      </c>
      <c r="C762" t="str">
        <f>INDEX('S41'!A1:N47,4,7)</f>
        <v>Jour</v>
      </c>
      <c r="D762">
        <f>INDEX('S41'!A1:N47,29,1)</f>
        <v>0</v>
      </c>
      <c r="E762">
        <f>INDEX('S41'!A1:N47,29,2)</f>
        <v>0</v>
      </c>
      <c r="F762">
        <f>INDEX('S41'!A1:N47,29,7)</f>
        <v>0</v>
      </c>
      <c r="G762">
        <f>INDEX('S41'!A1:N47,30,7)</f>
        <v>0</v>
      </c>
      <c r="H762">
        <f>INDEX('S41'!A1:N47,31,7)</f>
        <v>0</v>
      </c>
    </row>
    <row r="763" spans="1:8" x14ac:dyDescent="0.3">
      <c r="A763" t="str">
        <f>INDEX('S41'!A1:M47,1,1)</f>
        <v>S41</v>
      </c>
      <c r="B763" s="58">
        <f>INDEX('S41'!A1:M47,3,7)</f>
        <v>43018</v>
      </c>
      <c r="C763" t="str">
        <f>INDEX('S41'!A1:N47,4,8)</f>
        <v>Nuit</v>
      </c>
      <c r="D763">
        <f>INDEX('S41'!A1:N47,2,1)</f>
        <v>0</v>
      </c>
      <c r="E763">
        <f>INDEX('S41'!A1:N47,29,2)</f>
        <v>0</v>
      </c>
      <c r="F763">
        <f>INDEX('S41'!A1:N47,29,8)</f>
        <v>0</v>
      </c>
      <c r="G763">
        <f>INDEX('S41'!A1:N47,30,8)</f>
        <v>0</v>
      </c>
      <c r="H763">
        <f>INDEX('S41'!A1:N47,31,8)</f>
        <v>0</v>
      </c>
    </row>
    <row r="764" spans="1:8" x14ac:dyDescent="0.3">
      <c r="A764" t="str">
        <f>INDEX('S41'!A1:M47,1,1)</f>
        <v>S41</v>
      </c>
      <c r="B764" s="58">
        <f>INDEX('S41'!A1:M47,3,9)</f>
        <v>43019</v>
      </c>
      <c r="C764" t="str">
        <f>INDEX('S41'!A1:N47,4,9)</f>
        <v>Jour</v>
      </c>
      <c r="D764">
        <f>INDEX('S41'!A1:N47,29,1)</f>
        <v>0</v>
      </c>
      <c r="E764">
        <f>INDEX('S41'!A1:N47,29,2)</f>
        <v>0</v>
      </c>
      <c r="F764">
        <f>INDEX('S41'!A1:N47,29,9)</f>
        <v>0</v>
      </c>
      <c r="G764">
        <f>INDEX('S41'!A1:N47,30,9)</f>
        <v>0</v>
      </c>
      <c r="H764">
        <f>INDEX('S41'!A1:N47,31,9)</f>
        <v>0</v>
      </c>
    </row>
    <row r="765" spans="1:8" x14ac:dyDescent="0.3">
      <c r="A765" t="str">
        <f>INDEX('S41'!A1:M47,1,1)</f>
        <v>S41</v>
      </c>
      <c r="B765" s="58">
        <f>INDEX('S41'!A1:M47,3,9)</f>
        <v>43019</v>
      </c>
      <c r="C765" t="str">
        <f>INDEX('S41'!A1:N47,4,10)</f>
        <v>Nuit</v>
      </c>
      <c r="D765">
        <f>INDEX('S41'!A1:N47,29,1)</f>
        <v>0</v>
      </c>
      <c r="E765">
        <f>INDEX('S41'!A1:N47,29,2)</f>
        <v>0</v>
      </c>
      <c r="F765">
        <f>INDEX('S41'!A1:N47,29,10)</f>
        <v>0</v>
      </c>
      <c r="G765">
        <f>INDEX('S41'!A1:N47,30,10)</f>
        <v>0</v>
      </c>
      <c r="H765">
        <f>INDEX('S41'!A1:N47,31,10)</f>
        <v>0</v>
      </c>
    </row>
    <row r="766" spans="1:8" x14ac:dyDescent="0.3">
      <c r="A766" t="str">
        <f>INDEX('S41'!A1:M47,1,1)</f>
        <v>S41</v>
      </c>
      <c r="B766" s="58">
        <f>INDEX('S41'!A1:M47,3,11)</f>
        <v>43020</v>
      </c>
      <c r="C766" t="str">
        <f>INDEX('S41'!A1:N47,4,11)</f>
        <v>Jour</v>
      </c>
      <c r="D766">
        <f>INDEX('S41'!A1:N47,29,1)</f>
        <v>0</v>
      </c>
      <c r="E766">
        <f>INDEX('S41'!A1:N47,29,2)</f>
        <v>0</v>
      </c>
      <c r="F766">
        <f>INDEX('S41'!A1:N47,29,11)</f>
        <v>0</v>
      </c>
      <c r="G766">
        <f>INDEX('S41'!A1:N47,30,11)</f>
        <v>0</v>
      </c>
      <c r="H766">
        <f>INDEX('S41'!A1:N47,31,11)</f>
        <v>0</v>
      </c>
    </row>
    <row r="767" spans="1:8" x14ac:dyDescent="0.3">
      <c r="A767" t="str">
        <f>INDEX('S41'!A1:M47,1,1)</f>
        <v>S41</v>
      </c>
      <c r="B767" s="58">
        <f>INDEX('S41'!A1:M47,3,11)</f>
        <v>43020</v>
      </c>
      <c r="C767" t="str">
        <f>INDEX('S41'!A1:N47,4,12)</f>
        <v>Nuit</v>
      </c>
      <c r="D767">
        <f>INDEX('S41'!A1:N47,29,1)</f>
        <v>0</v>
      </c>
      <c r="E767">
        <f>INDEX('S41'!A1:N47,29,2)</f>
        <v>0</v>
      </c>
      <c r="F767">
        <f>INDEX('S41'!A1:N47,29,12)</f>
        <v>0</v>
      </c>
      <c r="G767">
        <f>INDEX('S41'!A1:N47,30,12)</f>
        <v>0</v>
      </c>
      <c r="H767">
        <f>INDEX('S41'!A1:N47,31,12)</f>
        <v>0</v>
      </c>
    </row>
    <row r="768" spans="1:8" x14ac:dyDescent="0.3">
      <c r="A768" t="str">
        <f>INDEX('S41'!A1:M47,1,1)</f>
        <v>S41</v>
      </c>
      <c r="B768" s="58">
        <f>INDEX('S41'!A1:M47,3,13)</f>
        <v>43021</v>
      </c>
      <c r="C768" t="str">
        <f>INDEX('S41'!A1:N47,4,13)</f>
        <v>Jour</v>
      </c>
      <c r="D768">
        <f>INDEX('S41'!A1:N47,29,1)</f>
        <v>0</v>
      </c>
      <c r="E768">
        <f>INDEX('S41'!A1:N47,29,2)</f>
        <v>0</v>
      </c>
      <c r="F768">
        <f>INDEX('S41'!A1:N47,29,13)</f>
        <v>0</v>
      </c>
      <c r="G768">
        <f>INDEX('S41'!A1:N47,30,13)</f>
        <v>0</v>
      </c>
      <c r="H768">
        <f>INDEX('S41'!A1:N47,31,13)</f>
        <v>0</v>
      </c>
    </row>
    <row r="769" spans="1:8" x14ac:dyDescent="0.3">
      <c r="A769" t="str">
        <f>INDEX('S41'!A1:M47,1,1)</f>
        <v>S41</v>
      </c>
      <c r="B769" s="58">
        <f>INDEX('S41'!A1:M47,3,13)</f>
        <v>43021</v>
      </c>
      <c r="C769" t="str">
        <f>INDEX('S41'!A1:N47,4,14)</f>
        <v>Nuit</v>
      </c>
      <c r="D769">
        <f>INDEX('S41'!A1:N47,29,1)</f>
        <v>0</v>
      </c>
      <c r="E769">
        <f>INDEX('S41'!A1:N47,29,2)</f>
        <v>0</v>
      </c>
      <c r="F769">
        <f>INDEX('S41'!A1:N47,29,14)</f>
        <v>0</v>
      </c>
      <c r="G769">
        <f>INDEX('S41'!A1:N47,30,14)</f>
        <v>0</v>
      </c>
      <c r="H769">
        <f>INDEX('S41'!A1:N47,31,14)</f>
        <v>0</v>
      </c>
    </row>
    <row r="770" spans="1:8" x14ac:dyDescent="0.3">
      <c r="A770" t="str">
        <f>INDEX('S41'!A1:M47,1,1)</f>
        <v>S41</v>
      </c>
      <c r="B770" s="58">
        <f>INDEX('S41'!A1:L47,3,3)</f>
        <v>43016</v>
      </c>
      <c r="C770" t="str">
        <f>INDEX('S41'!A1:N47,4,3)</f>
        <v>Jour</v>
      </c>
      <c r="D770">
        <f>INDEX('S41'!A1:N47,32,1)</f>
        <v>0</v>
      </c>
      <c r="E770">
        <f>INDEX('S41'!A1:N47,32,2)</f>
        <v>0</v>
      </c>
      <c r="F770">
        <f>INDEX('S41'!A1:N47,32,3)</f>
        <v>0</v>
      </c>
      <c r="G770">
        <f>INDEX('S41'!A1:N47,33,3)</f>
        <v>0</v>
      </c>
      <c r="H770">
        <f>INDEX('S41'!A1:N47,34,3)</f>
        <v>0</v>
      </c>
    </row>
    <row r="771" spans="1:8" x14ac:dyDescent="0.3">
      <c r="A771" t="str">
        <f>INDEX('S41'!A1:M47,1,1)</f>
        <v>S41</v>
      </c>
      <c r="B771" s="58">
        <f>INDEX('S41'!A1:M47,3,3)</f>
        <v>43016</v>
      </c>
      <c r="C771" t="str">
        <f>INDEX('S41'!A1:N47,4,4)</f>
        <v>Nuit</v>
      </c>
      <c r="D771">
        <f>INDEX('S41'!A1:N47,32,1)</f>
        <v>0</v>
      </c>
      <c r="E771">
        <f>INDEX('S41'!A1:N47,32,2)</f>
        <v>0</v>
      </c>
      <c r="F771">
        <f>INDEX('S41'!A1:N47,32,4)</f>
        <v>0</v>
      </c>
      <c r="G771">
        <f>INDEX('S41'!A1:N47,33,4)</f>
        <v>0</v>
      </c>
      <c r="H771">
        <f>INDEX('S41'!A1:N47,34,4)</f>
        <v>0</v>
      </c>
    </row>
    <row r="772" spans="1:8" x14ac:dyDescent="0.3">
      <c r="A772" t="str">
        <f>INDEX('S41'!A1:M47,1,1)</f>
        <v>S41</v>
      </c>
      <c r="B772" s="58">
        <f>INDEX('S41'!A1:M47,3,5)</f>
        <v>43017</v>
      </c>
      <c r="C772" t="str">
        <f>INDEX('S41'!A1:N47,4,5)</f>
        <v>Jour</v>
      </c>
      <c r="D772">
        <f>INDEX('S41'!A1:N47,32,1)</f>
        <v>0</v>
      </c>
      <c r="E772">
        <f>INDEX('S41'!A1:N47,32,2)</f>
        <v>0</v>
      </c>
      <c r="F772">
        <f>INDEX('S41'!A1:N47,32,5)</f>
        <v>0</v>
      </c>
      <c r="G772">
        <f>INDEX('S41'!A1:N47,33,5)</f>
        <v>0</v>
      </c>
      <c r="H772">
        <f>INDEX('S41'!A1:N47,34,5)</f>
        <v>0</v>
      </c>
    </row>
    <row r="773" spans="1:8" x14ac:dyDescent="0.3">
      <c r="A773" t="str">
        <f>INDEX('S41'!A1:M47,1,1)</f>
        <v>S41</v>
      </c>
      <c r="B773" s="58">
        <f>INDEX('S41'!A1:M47,3,5)</f>
        <v>43017</v>
      </c>
      <c r="C773" t="str">
        <f>INDEX('S41'!A1:N47,4,6)</f>
        <v>Nuit</v>
      </c>
      <c r="D773">
        <f>INDEX('S41'!A1:N47,32,1)</f>
        <v>0</v>
      </c>
      <c r="E773">
        <f>INDEX('S41'!A1:N47,32,2)</f>
        <v>0</v>
      </c>
      <c r="F773">
        <f>INDEX('S41'!A1:N47,32,6)</f>
        <v>0</v>
      </c>
      <c r="G773">
        <f>INDEX('S41'!A1:N47,33,6)</f>
        <v>0</v>
      </c>
      <c r="H773">
        <f>INDEX('S41'!A1:N47,34,6)</f>
        <v>0</v>
      </c>
    </row>
    <row r="774" spans="1:8" x14ac:dyDescent="0.3">
      <c r="A774" t="str">
        <f>INDEX('S41'!A1:M47,1,1)</f>
        <v>S41</v>
      </c>
      <c r="B774" s="58">
        <f>INDEX('S41'!A1:M47,3,7)</f>
        <v>43018</v>
      </c>
      <c r="C774" t="str">
        <f>INDEX('S41'!A1:N47,4,7)</f>
        <v>Jour</v>
      </c>
      <c r="D774">
        <f>INDEX('S41'!A1:N47,32,1)</f>
        <v>0</v>
      </c>
      <c r="E774">
        <f>INDEX('S41'!A1:N47,32,2)</f>
        <v>0</v>
      </c>
      <c r="F774">
        <f>INDEX('S41'!A1:N47,32,7)</f>
        <v>0</v>
      </c>
      <c r="G774">
        <f>INDEX('S41'!A1:N47,33,7)</f>
        <v>0</v>
      </c>
      <c r="H774">
        <f>INDEX('S41'!A1:N47,34,7)</f>
        <v>0</v>
      </c>
    </row>
    <row r="775" spans="1:8" x14ac:dyDescent="0.3">
      <c r="A775" t="str">
        <f>INDEX('S41'!A1:M47,1,1)</f>
        <v>S41</v>
      </c>
      <c r="B775" s="58">
        <f>INDEX('S41'!A1:M47,3,7)</f>
        <v>43018</v>
      </c>
      <c r="C775" t="str">
        <f>INDEX('S41'!A1:N47,4,8)</f>
        <v>Nuit</v>
      </c>
      <c r="D775">
        <f>INDEX('S41'!A1:N47,32,1)</f>
        <v>0</v>
      </c>
      <c r="E775">
        <f>INDEX('S41'!A1:N47,32,2)</f>
        <v>0</v>
      </c>
      <c r="F775">
        <f>INDEX('S41'!A1:N47,32,8)</f>
        <v>0</v>
      </c>
      <c r="G775">
        <f>INDEX('S41'!A1:N47,33,8)</f>
        <v>0</v>
      </c>
      <c r="H775">
        <f>INDEX('S41'!A1:N47,34,8)</f>
        <v>0</v>
      </c>
    </row>
    <row r="776" spans="1:8" x14ac:dyDescent="0.3">
      <c r="A776" t="str">
        <f>INDEX('S41'!A1:M47,1,1)</f>
        <v>S41</v>
      </c>
      <c r="B776" s="58">
        <f>INDEX('S41'!A1:M47,3,9)</f>
        <v>43019</v>
      </c>
      <c r="C776" t="str">
        <f>INDEX('S41'!A1:N47,4,9)</f>
        <v>Jour</v>
      </c>
      <c r="D776">
        <f>INDEX('S41'!A1:N47,32,1)</f>
        <v>0</v>
      </c>
      <c r="E776">
        <f>INDEX('S41'!A1:N47,32,2)</f>
        <v>0</v>
      </c>
      <c r="F776">
        <f>INDEX('S41'!A1:N47,32,9)</f>
        <v>0</v>
      </c>
      <c r="G776">
        <f>INDEX('S41'!A1:N47,33,9)</f>
        <v>0</v>
      </c>
      <c r="H776">
        <f>INDEX('S41'!A1:N47,34,9)</f>
        <v>0</v>
      </c>
    </row>
    <row r="777" spans="1:8" x14ac:dyDescent="0.3">
      <c r="A777" t="str">
        <f>INDEX('S41'!A1:M47,1,1)</f>
        <v>S41</v>
      </c>
      <c r="B777" s="58">
        <f>INDEX('S41'!A1:M47,3,9)</f>
        <v>43019</v>
      </c>
      <c r="C777" t="str">
        <f>INDEX('S41'!A1:N47,4,10)</f>
        <v>Nuit</v>
      </c>
      <c r="D777">
        <f>INDEX('S41'!A1:N47,32,1)</f>
        <v>0</v>
      </c>
      <c r="E777">
        <f>INDEX('S41'!A1:N47,32,2)</f>
        <v>0</v>
      </c>
      <c r="F777">
        <f>INDEX('S41'!A1:N47,32,10)</f>
        <v>0</v>
      </c>
      <c r="G777">
        <f>INDEX('S41'!A1:N47,33,10)</f>
        <v>0</v>
      </c>
      <c r="H777">
        <f>INDEX('S41'!A1:N47,34,10)</f>
        <v>0</v>
      </c>
    </row>
    <row r="778" spans="1:8" x14ac:dyDescent="0.3">
      <c r="A778" t="str">
        <f>INDEX('S41'!A1:M47,1,1)</f>
        <v>S41</v>
      </c>
      <c r="B778" s="58">
        <f>INDEX('S41'!A1:M47,3,11)</f>
        <v>43020</v>
      </c>
      <c r="C778" t="str">
        <f>INDEX('S41'!A1:N47,4,11)</f>
        <v>Jour</v>
      </c>
      <c r="D778">
        <f>INDEX('S41'!A1:N47,32,1)</f>
        <v>0</v>
      </c>
      <c r="E778">
        <f>INDEX('S41'!A1:N47,32,2)</f>
        <v>0</v>
      </c>
      <c r="F778">
        <f>INDEX('S41'!A1:N47,32,11)</f>
        <v>0</v>
      </c>
      <c r="G778">
        <f>INDEX('S41'!A1:N47,33,11)</f>
        <v>0</v>
      </c>
      <c r="H778">
        <f>INDEX('S41'!A1:N47,34,11)</f>
        <v>0</v>
      </c>
    </row>
    <row r="779" spans="1:8" x14ac:dyDescent="0.3">
      <c r="A779" t="str">
        <f>INDEX('S41'!A1:M47,1,1)</f>
        <v>S41</v>
      </c>
      <c r="B779" s="58">
        <f>INDEX('S41'!A1:M47,3,11)</f>
        <v>43020</v>
      </c>
      <c r="C779" t="str">
        <f>INDEX('S41'!A1:N47,4,12)</f>
        <v>Nuit</v>
      </c>
      <c r="D779">
        <f>INDEX('S41'!A1:N47,32,1)</f>
        <v>0</v>
      </c>
      <c r="E779">
        <f>INDEX('S41'!A1:N47,32,2)</f>
        <v>0</v>
      </c>
      <c r="F779">
        <f>INDEX('S41'!A1:N47,32,12)</f>
        <v>0</v>
      </c>
      <c r="G779">
        <f>INDEX('S41'!A1:N47,33,12)</f>
        <v>0</v>
      </c>
      <c r="H779">
        <f>INDEX('S41'!A1:N47,34,12)</f>
        <v>0</v>
      </c>
    </row>
    <row r="780" spans="1:8" x14ac:dyDescent="0.3">
      <c r="A780" t="str">
        <f>INDEX('S41'!A1:M47,1,1)</f>
        <v>S41</v>
      </c>
      <c r="B780" s="58">
        <f>INDEX('S41'!A1:M47,3,13)</f>
        <v>43021</v>
      </c>
      <c r="C780" t="str">
        <f>INDEX('S41'!A1:N47,4,13)</f>
        <v>Jour</v>
      </c>
      <c r="D780">
        <f>INDEX('S41'!A1:N47,32,1)</f>
        <v>0</v>
      </c>
      <c r="E780">
        <f>INDEX('S41'!A1:N47,32,2)</f>
        <v>0</v>
      </c>
      <c r="F780">
        <f>INDEX('S41'!A1:N47,32,13)</f>
        <v>0</v>
      </c>
      <c r="G780">
        <f>INDEX('S41'!A1:N47,33,13)</f>
        <v>0</v>
      </c>
      <c r="H780">
        <f>INDEX('S41'!A1:N47,34,13)</f>
        <v>0</v>
      </c>
    </row>
    <row r="781" spans="1:8" x14ac:dyDescent="0.3">
      <c r="A781" t="str">
        <f>INDEX('S41'!A1:M47,1,1)</f>
        <v>S41</v>
      </c>
      <c r="B781" s="58">
        <f>INDEX('S41'!A1:M47,3,13)</f>
        <v>43021</v>
      </c>
      <c r="C781" t="str">
        <f>INDEX('S41'!A1:N47,4,14)</f>
        <v>Nuit</v>
      </c>
      <c r="D781">
        <f>INDEX('S41'!A1:N47,32,1)</f>
        <v>0</v>
      </c>
      <c r="E781">
        <f>INDEX('S41'!A1:N47,32,2)</f>
        <v>0</v>
      </c>
      <c r="F781">
        <f>INDEX('S41'!A1:N47,32,14)</f>
        <v>0</v>
      </c>
      <c r="G781">
        <f>INDEX('S41'!A1:N47,33,14)</f>
        <v>0</v>
      </c>
      <c r="H781">
        <f>INDEX('S41'!A1:N47,34,14)</f>
        <v>0</v>
      </c>
    </row>
    <row r="782" spans="1:8" x14ac:dyDescent="0.3">
      <c r="A782" t="str">
        <f>INDEX('S41'!A1:M47,1,1)</f>
        <v>S41</v>
      </c>
      <c r="B782" s="58">
        <f>INDEX('S41'!A1:L47,3,3)</f>
        <v>43016</v>
      </c>
      <c r="C782" t="str">
        <f>INDEX('S41'!A1:N47,4,3)</f>
        <v>Jour</v>
      </c>
      <c r="D782">
        <f>INDEX('S41'!A1:N47,35,1)</f>
        <v>0</v>
      </c>
      <c r="E782">
        <f>INDEX('S41'!A1:N47,35,2)</f>
        <v>0</v>
      </c>
      <c r="F782">
        <f>INDEX('S41'!A1:N47,35,3)</f>
        <v>0</v>
      </c>
      <c r="G782">
        <f>INDEX('S41'!A1:N47,36,3)</f>
        <v>0</v>
      </c>
      <c r="H782">
        <f>INDEX('S41'!A1:N47,37,3)</f>
        <v>0</v>
      </c>
    </row>
    <row r="783" spans="1:8" x14ac:dyDescent="0.3">
      <c r="A783" t="str">
        <f>INDEX('S41'!A1:M47,1,1)</f>
        <v>S41</v>
      </c>
      <c r="B783" s="58">
        <f>INDEX('S41'!A1:M47,3,3)</f>
        <v>43016</v>
      </c>
      <c r="C783" t="str">
        <f>INDEX('S41'!A1:N47,4,4)</f>
        <v>Nuit</v>
      </c>
      <c r="D783">
        <f>INDEX('S41'!A1:N47,35,1)</f>
        <v>0</v>
      </c>
      <c r="E783">
        <f>INDEX('S41'!A1:N47,35,2)</f>
        <v>0</v>
      </c>
      <c r="F783">
        <f>INDEX('S41'!A1:N47,35,4)</f>
        <v>0</v>
      </c>
      <c r="G783">
        <f>INDEX('S41'!A1:N47,36,4)</f>
        <v>0</v>
      </c>
      <c r="H783">
        <f>INDEX('S41'!A1:N47,37,4)</f>
        <v>0</v>
      </c>
    </row>
    <row r="784" spans="1:8" x14ac:dyDescent="0.3">
      <c r="A784" t="str">
        <f>INDEX('S41'!A1:M47,1,1)</f>
        <v>S41</v>
      </c>
      <c r="B784" s="58">
        <f>INDEX('S41'!A1:M47,3,5)</f>
        <v>43017</v>
      </c>
      <c r="C784" t="str">
        <f>INDEX('S41'!A1:N47,4,5)</f>
        <v>Jour</v>
      </c>
      <c r="D784">
        <f>INDEX('S41'!A1:N47,35,1)</f>
        <v>0</v>
      </c>
      <c r="E784">
        <f>INDEX('S41'!A1:N47,35,2)</f>
        <v>0</v>
      </c>
      <c r="F784">
        <f>INDEX('S41'!A1:N47,35,5)</f>
        <v>0</v>
      </c>
      <c r="G784">
        <f>INDEX('S41'!A1:N47,36,5)</f>
        <v>0</v>
      </c>
      <c r="H784">
        <f>INDEX('S41'!A1:N47,37,5)</f>
        <v>0</v>
      </c>
    </row>
    <row r="785" spans="1:8" x14ac:dyDescent="0.3">
      <c r="A785" t="str">
        <f>INDEX('S41'!A1:M47,1,1)</f>
        <v>S41</v>
      </c>
      <c r="B785" s="58">
        <f>INDEX('S41'!A1:M47,3,5)</f>
        <v>43017</v>
      </c>
      <c r="C785" t="str">
        <f>INDEX('S41'!A1:N47,4,6)</f>
        <v>Nuit</v>
      </c>
      <c r="D785">
        <f>INDEX('S41'!A1:N47,35,1)</f>
        <v>0</v>
      </c>
      <c r="E785">
        <f>INDEX('S41'!A1:N47,35,2)</f>
        <v>0</v>
      </c>
      <c r="F785">
        <f>INDEX('S41'!A1:N47,35,6)</f>
        <v>0</v>
      </c>
      <c r="G785">
        <f>INDEX('S41'!A1:N47,36,6)</f>
        <v>0</v>
      </c>
      <c r="H785">
        <f>INDEX('S41'!A1:N47,37,6)</f>
        <v>0</v>
      </c>
    </row>
    <row r="786" spans="1:8" x14ac:dyDescent="0.3">
      <c r="A786" t="str">
        <f>INDEX('S41'!A1:M47,1,1)</f>
        <v>S41</v>
      </c>
      <c r="B786" s="58">
        <f>INDEX('S41'!A1:M47,3,7)</f>
        <v>43018</v>
      </c>
      <c r="C786" t="str">
        <f>INDEX('S41'!A1:N47,4,7)</f>
        <v>Jour</v>
      </c>
      <c r="D786">
        <f>INDEX('S41'!A1:N47,35,1)</f>
        <v>0</v>
      </c>
      <c r="E786">
        <f>INDEX('S41'!A1:N47,35,2)</f>
        <v>0</v>
      </c>
      <c r="F786">
        <f>INDEX('S41'!A1:N47,35,7)</f>
        <v>0</v>
      </c>
      <c r="G786">
        <f>INDEX('S41'!A1:N47,36,7)</f>
        <v>0</v>
      </c>
      <c r="H786">
        <f>INDEX('S41'!A1:N47,37,7)</f>
        <v>0</v>
      </c>
    </row>
    <row r="787" spans="1:8" x14ac:dyDescent="0.3">
      <c r="A787" t="str">
        <f>INDEX('S41'!A1:M47,1,1)</f>
        <v>S41</v>
      </c>
      <c r="B787" s="58">
        <f>INDEX('S41'!A1:M47,3,7)</f>
        <v>43018</v>
      </c>
      <c r="C787" t="str">
        <f>INDEX('S41'!A1:N47,4,8)</f>
        <v>Nuit</v>
      </c>
      <c r="D787">
        <f>INDEX('S41'!A1:N47,35,1)</f>
        <v>0</v>
      </c>
      <c r="E787">
        <f>INDEX('S41'!A1:N47,35,2)</f>
        <v>0</v>
      </c>
      <c r="F787">
        <f>INDEX('S41'!A1:N47,35,8)</f>
        <v>0</v>
      </c>
      <c r="G787">
        <f>INDEX('S41'!A1:N47,36,8)</f>
        <v>0</v>
      </c>
      <c r="H787">
        <f>INDEX('S41'!A1:N47,37,8)</f>
        <v>0</v>
      </c>
    </row>
    <row r="788" spans="1:8" x14ac:dyDescent="0.3">
      <c r="A788" t="str">
        <f>INDEX('S41'!A1:M47,1,1)</f>
        <v>S41</v>
      </c>
      <c r="B788" s="58">
        <f>INDEX('S41'!A1:M47,3,9)</f>
        <v>43019</v>
      </c>
      <c r="C788" t="str">
        <f>INDEX('S41'!A1:N47,4,9)</f>
        <v>Jour</v>
      </c>
      <c r="D788">
        <f>INDEX('S41'!A1:N47,35,1)</f>
        <v>0</v>
      </c>
      <c r="E788">
        <f>INDEX('S41'!A1:N47,35,2)</f>
        <v>0</v>
      </c>
      <c r="F788">
        <f>INDEX('S41'!A1:N47,35,9)</f>
        <v>0</v>
      </c>
      <c r="G788">
        <f>INDEX('S41'!A1:N47,36,9)</f>
        <v>0</v>
      </c>
      <c r="H788">
        <f>INDEX('S41'!A1:N47,37,9)</f>
        <v>0</v>
      </c>
    </row>
    <row r="789" spans="1:8" x14ac:dyDescent="0.3">
      <c r="A789" t="str">
        <f>INDEX('S41'!A1:M47,1,1)</f>
        <v>S41</v>
      </c>
      <c r="B789" s="58">
        <f>INDEX('S41'!A1:M47,3,9)</f>
        <v>43019</v>
      </c>
      <c r="C789" t="str">
        <f>INDEX('S41'!A1:N47,4,10)</f>
        <v>Nuit</v>
      </c>
      <c r="D789">
        <f>INDEX('S41'!A1:N47,35,1)</f>
        <v>0</v>
      </c>
      <c r="E789">
        <f>INDEX('S41'!A1:N47,35,2)</f>
        <v>0</v>
      </c>
      <c r="F789">
        <f>INDEX('S41'!A1:N47,35,10)</f>
        <v>0</v>
      </c>
      <c r="G789">
        <f>INDEX('S41'!A1:N47,36,10)</f>
        <v>0</v>
      </c>
      <c r="H789">
        <f>INDEX('S41'!A1:N47,37,10)</f>
        <v>0</v>
      </c>
    </row>
    <row r="790" spans="1:8" x14ac:dyDescent="0.3">
      <c r="A790" t="str">
        <f>INDEX('S41'!A1:M47,1,1)</f>
        <v>S41</v>
      </c>
      <c r="B790" s="58">
        <f>INDEX('S41'!A1:M47,3,11)</f>
        <v>43020</v>
      </c>
      <c r="C790" t="str">
        <f>INDEX('S41'!A1:N47,4,11)</f>
        <v>Jour</v>
      </c>
      <c r="D790">
        <f>INDEX('S41'!A1:N47,35,1)</f>
        <v>0</v>
      </c>
      <c r="E790">
        <f>INDEX('S41'!A1:N47,35,2)</f>
        <v>0</v>
      </c>
      <c r="F790">
        <f>INDEX('S41'!A1:N47,35,11)</f>
        <v>0</v>
      </c>
      <c r="G790">
        <f>INDEX('S41'!A1:N47,36,11)</f>
        <v>0</v>
      </c>
      <c r="H790">
        <f>INDEX('S41'!A1:N47,37,11)</f>
        <v>0</v>
      </c>
    </row>
    <row r="791" spans="1:8" x14ac:dyDescent="0.3">
      <c r="A791" t="str">
        <f>INDEX('S41'!A1:M47,1,1)</f>
        <v>S41</v>
      </c>
      <c r="B791" s="58">
        <f>INDEX('S41'!A1:M47,3,11)</f>
        <v>43020</v>
      </c>
      <c r="C791" t="str">
        <f>INDEX('S41'!A1:N47,4,12)</f>
        <v>Nuit</v>
      </c>
      <c r="D791">
        <f>INDEX('S41'!A1:N47,35,1)</f>
        <v>0</v>
      </c>
      <c r="E791">
        <f>INDEX('S41'!A1:N47,35,2)</f>
        <v>0</v>
      </c>
      <c r="F791">
        <f>INDEX('S41'!A1:N47,35,12)</f>
        <v>0</v>
      </c>
      <c r="G791">
        <f>INDEX('S41'!A1:N47,36,12)</f>
        <v>0</v>
      </c>
      <c r="H791">
        <f>INDEX('S41'!A1:N47,37,12)</f>
        <v>0</v>
      </c>
    </row>
    <row r="792" spans="1:8" x14ac:dyDescent="0.3">
      <c r="A792" t="str">
        <f>INDEX('S41'!A1:M47,1,1)</f>
        <v>S41</v>
      </c>
      <c r="B792" s="58">
        <f>INDEX('S41'!A1:M47,3,13)</f>
        <v>43021</v>
      </c>
      <c r="C792" t="str">
        <f>INDEX('S41'!A1:N47,4,13)</f>
        <v>Jour</v>
      </c>
      <c r="D792">
        <f>INDEX('S41'!A1:N47,35,1)</f>
        <v>0</v>
      </c>
      <c r="E792">
        <f>INDEX('S41'!A1:N47,35,2)</f>
        <v>0</v>
      </c>
      <c r="F792">
        <f>INDEX('S41'!A1:N47,35,13)</f>
        <v>0</v>
      </c>
      <c r="G792">
        <f>INDEX('S41'!A1:N47,36,13)</f>
        <v>0</v>
      </c>
      <c r="H792">
        <f>INDEX('S41'!A1:N47,37,13)</f>
        <v>0</v>
      </c>
    </row>
    <row r="793" spans="1:8" x14ac:dyDescent="0.3">
      <c r="A793" t="str">
        <f>INDEX('S41'!A1:M47,1,1)</f>
        <v>S41</v>
      </c>
      <c r="B793" s="58">
        <f>INDEX('S41'!A1:M47,3,13)</f>
        <v>43021</v>
      </c>
      <c r="C793" t="str">
        <f>INDEX('S41'!A1:N47,4,14)</f>
        <v>Nuit</v>
      </c>
      <c r="D793">
        <f>INDEX('S41'!A1:N47,35,1)</f>
        <v>0</v>
      </c>
      <c r="E793">
        <f>INDEX('S41'!A1:N47,35,2)</f>
        <v>0</v>
      </c>
      <c r="F793">
        <f>INDEX('S41'!A1:N47,35,14)</f>
        <v>0</v>
      </c>
      <c r="G793">
        <f>INDEX('S41'!A1:N47,36,14)</f>
        <v>0</v>
      </c>
      <c r="H793">
        <f>INDEX('S41'!A1:N47,37,14)</f>
        <v>0</v>
      </c>
    </row>
    <row r="794" spans="1:8" x14ac:dyDescent="0.3">
      <c r="A794" t="str">
        <f>INDEX('S42'!A1:L47,1,1)</f>
        <v>S42</v>
      </c>
      <c r="B794" s="58">
        <f>INDEX('S42'!A1:L47,3,3)</f>
        <v>43023</v>
      </c>
      <c r="C794" t="str">
        <f>INDEX('S42'!A1:N47,4,3)</f>
        <v>Jour</v>
      </c>
      <c r="D794" t="str">
        <f>INDEX('S42'!A1:N47,5,1)</f>
        <v>Kevin Morillon</v>
      </c>
      <c r="E794">
        <f>INDEX('S42'!A1:N47,5,2)</f>
        <v>0</v>
      </c>
      <c r="F794">
        <f>INDEX('S42'!A1:N47,5,3)</f>
        <v>0</v>
      </c>
      <c r="G794">
        <f>INDEX('S42'!A1:N47,6,3)</f>
        <v>0</v>
      </c>
      <c r="H794">
        <f>INDEX('S42'!A1:N47,7,3)</f>
        <v>0</v>
      </c>
    </row>
    <row r="795" spans="1:8" x14ac:dyDescent="0.3">
      <c r="A795" t="str">
        <f>INDEX('S42'!A1:M47,1,1)</f>
        <v>S42</v>
      </c>
      <c r="B795" s="58">
        <f>INDEX('S42'!A1:M47,3,3)</f>
        <v>43023</v>
      </c>
      <c r="C795" t="str">
        <f>INDEX('S42'!A1:N47,4,4)</f>
        <v>Nuit</v>
      </c>
      <c r="D795" t="str">
        <f>INDEX('S42'!A1:N47,5,1)</f>
        <v>Kevin Morillon</v>
      </c>
      <c r="E795">
        <f>INDEX('S42'!A1:N47,5,2)</f>
        <v>0</v>
      </c>
      <c r="F795" t="str">
        <f>INDEX('S42'!A1:N47,5,4)</f>
        <v>07 586 04</v>
      </c>
      <c r="G795" t="str">
        <f>INDEX('S42'!A1:N47,6,4)</f>
        <v>Porte de Saint Cloud</v>
      </c>
      <c r="H795" t="str">
        <f>INDEX('S42'!A1:N47,7,4)</f>
        <v>IAC</v>
      </c>
    </row>
    <row r="796" spans="1:8" x14ac:dyDescent="0.3">
      <c r="A796" t="str">
        <f>INDEX('S42'!A1:M47,1,1)</f>
        <v>S42</v>
      </c>
      <c r="B796" s="58">
        <f>INDEX('S42'!A1:M47,3,5)</f>
        <v>43024</v>
      </c>
      <c r="C796" t="str">
        <f>INDEX('S42'!A1:N47,4,5)</f>
        <v>Jour</v>
      </c>
      <c r="D796" t="str">
        <f>INDEX('S42'!A1:N47,5,1)</f>
        <v>Kevin Morillon</v>
      </c>
      <c r="E796">
        <f>INDEX('S42'!A1:N47,5,2)</f>
        <v>0</v>
      </c>
      <c r="F796">
        <f>INDEX('S42'!A1:N47,5,5)</f>
        <v>0</v>
      </c>
      <c r="G796">
        <f>INDEX('S42'!A1:N47,6,5)</f>
        <v>0</v>
      </c>
      <c r="H796">
        <f>INDEX('S42'!A1:N47,7,5)</f>
        <v>0</v>
      </c>
    </row>
    <row r="797" spans="1:8" x14ac:dyDescent="0.3">
      <c r="A797" t="str">
        <f>INDEX('S42'!A1:M47,1,1)</f>
        <v>S42</v>
      </c>
      <c r="B797" s="58">
        <f>INDEX('S42'!A1:M47,3,5)</f>
        <v>43024</v>
      </c>
      <c r="C797" t="str">
        <f>INDEX('S42'!A1:N47,4,6)</f>
        <v>Nuit</v>
      </c>
      <c r="D797" t="str">
        <f>INDEX('S42'!A1:N47,5,1)</f>
        <v>Kevin Morillon</v>
      </c>
      <c r="E797">
        <f>INDEX('S42'!A1:N47,5,2)</f>
        <v>0</v>
      </c>
      <c r="F797" t="str">
        <f>INDEX('S42'!A1:N47,5,6)</f>
        <v>07 586 04</v>
      </c>
      <c r="G797" t="str">
        <f>INDEX('S42'!A1:N47,6,6)</f>
        <v>MA Molitor</v>
      </c>
      <c r="H797" t="str">
        <f>INDEX('S42'!A1:N47,7,6)</f>
        <v>Cameras</v>
      </c>
    </row>
    <row r="798" spans="1:8" x14ac:dyDescent="0.3">
      <c r="A798" t="str">
        <f>INDEX('S42'!A1:M47,1,1)</f>
        <v>S42</v>
      </c>
      <c r="B798" s="58">
        <f>INDEX('S42'!A1:M47,3,7)</f>
        <v>43025</v>
      </c>
      <c r="C798" t="str">
        <f>INDEX('S42'!A1:N47,4,7)</f>
        <v>Jour</v>
      </c>
      <c r="D798" t="str">
        <f>INDEX('S42'!A1:N47,5,1)</f>
        <v>Kevin Morillon</v>
      </c>
      <c r="E798">
        <f>INDEX('S42'!A1:N47,5,2)</f>
        <v>0</v>
      </c>
      <c r="F798">
        <f>INDEX('S42'!A1:N47,5,7)</f>
        <v>0</v>
      </c>
      <c r="G798">
        <f>INDEX('S42'!A1:N47,6,7)</f>
        <v>0</v>
      </c>
      <c r="H798">
        <f>INDEX('S42'!A1:N47,7,7)</f>
        <v>0</v>
      </c>
    </row>
    <row r="799" spans="1:8" x14ac:dyDescent="0.3">
      <c r="A799" t="str">
        <f>INDEX('S42'!A1:M47,1,1)</f>
        <v>S42</v>
      </c>
      <c r="B799" s="58">
        <f>INDEX('S42'!A1:M47,3,7)</f>
        <v>43025</v>
      </c>
      <c r="C799" t="str">
        <f>INDEX('S42'!A1:N47,4,8)</f>
        <v>Nuit</v>
      </c>
      <c r="D799" t="str">
        <f>INDEX('S42'!A1:N47,5,1)</f>
        <v>Kevin Morillon</v>
      </c>
      <c r="E799">
        <f>INDEX('S42'!A1:N47,5,2)</f>
        <v>0</v>
      </c>
      <c r="F799" t="str">
        <f>INDEX('S42'!A1:N47,5,8)</f>
        <v>07 586 04</v>
      </c>
      <c r="G799" t="str">
        <f>INDEX('S42'!A1:N47,6,8)</f>
        <v>Franklin Roosevelt</v>
      </c>
      <c r="H799" t="str">
        <f>INDEX('S42'!A1:N47,7,8)</f>
        <v>Cameras</v>
      </c>
    </row>
    <row r="800" spans="1:8" x14ac:dyDescent="0.3">
      <c r="A800" t="str">
        <f>INDEX('S42'!A1:M47,1,1)</f>
        <v>S42</v>
      </c>
      <c r="B800" s="58">
        <f>INDEX('S42'!A1:M47,3,9)</f>
        <v>43026</v>
      </c>
      <c r="C800" t="str">
        <f>INDEX('S42'!A1:N47,4,9)</f>
        <v>Jour</v>
      </c>
      <c r="D800" t="str">
        <f>INDEX('S42'!A1:N47,5,1)</f>
        <v>Kevin Morillon</v>
      </c>
      <c r="E800">
        <f>INDEX('S42'!A1:N47,5,2)</f>
        <v>0</v>
      </c>
      <c r="F800">
        <f>INDEX('S42'!A1:N47,5,9)</f>
        <v>0</v>
      </c>
      <c r="G800">
        <f>INDEX('S42'!A1:N47,6,9)</f>
        <v>0</v>
      </c>
      <c r="H800">
        <f>INDEX('S42'!A1:N47,7,9)</f>
        <v>0</v>
      </c>
    </row>
    <row r="801" spans="1:8" x14ac:dyDescent="0.3">
      <c r="A801" t="str">
        <f>INDEX('S42'!A1:M47,1,1)</f>
        <v>S42</v>
      </c>
      <c r="B801" s="58">
        <f>INDEX('S42'!A1:M47,3,9)</f>
        <v>43026</v>
      </c>
      <c r="C801" t="str">
        <f>INDEX('S42'!A1:N47,4,10)</f>
        <v>Nuit</v>
      </c>
      <c r="D801" t="str">
        <f>INDEX('S42'!A1:N47,5,1)</f>
        <v>Kevin Morillon</v>
      </c>
      <c r="E801">
        <f>INDEX('S42'!A1:N47,5,2)</f>
        <v>0</v>
      </c>
      <c r="F801" t="str">
        <f>INDEX('S42'!A1:N47,5,10)</f>
        <v>07 586 04</v>
      </c>
      <c r="G801" t="str">
        <f>INDEX('S42'!A1:N47,6,10)</f>
        <v>Franklin Roosevelt</v>
      </c>
      <c r="H801" t="str">
        <f>INDEX('S42'!A1:N47,7,10)</f>
        <v>Cameras</v>
      </c>
    </row>
    <row r="802" spans="1:8" x14ac:dyDescent="0.3">
      <c r="A802" t="str">
        <f>INDEX('S42'!A1:M47,1,1)</f>
        <v>S42</v>
      </c>
      <c r="B802" s="58">
        <f>INDEX('S42'!A1:M47,3,11)</f>
        <v>43027</v>
      </c>
      <c r="C802" t="str">
        <f>INDEX('S42'!A1:N47,4,11)</f>
        <v>Jour</v>
      </c>
      <c r="D802" t="str">
        <f>INDEX('S42'!A1:N47,5,1)</f>
        <v>Kevin Morillon</v>
      </c>
      <c r="E802">
        <f>INDEX('S42'!A1:N47,5,2)</f>
        <v>0</v>
      </c>
      <c r="F802">
        <f>INDEX('S42'!A1:N47,5,11)</f>
        <v>0</v>
      </c>
      <c r="G802">
        <f>INDEX('S42'!A1:N47,6,11)</f>
        <v>0</v>
      </c>
      <c r="H802">
        <f>INDEX('S42'!A1:N47,7,11)</f>
        <v>0</v>
      </c>
    </row>
    <row r="803" spans="1:8" x14ac:dyDescent="0.3">
      <c r="A803" t="str">
        <f>INDEX('S42'!A1:M47,1,1)</f>
        <v>S42</v>
      </c>
      <c r="B803" s="58">
        <f>INDEX('S42'!A1:M47,3,11)</f>
        <v>43027</v>
      </c>
      <c r="C803" t="str">
        <f>INDEX('S42'!A1:N47,4,12)</f>
        <v>Nuit</v>
      </c>
      <c r="D803" t="str">
        <f>INDEX('S42'!A1:N47,5,1)</f>
        <v>Kevin Morillon</v>
      </c>
      <c r="E803">
        <f>INDEX('S42'!A1:N47,5,2)</f>
        <v>0</v>
      </c>
      <c r="F803" t="str">
        <f>INDEX('S42'!A1:N47,5,12)</f>
        <v>07 586 04</v>
      </c>
      <c r="G803" t="str">
        <f>INDEX('S42'!A1:N47,6,12)</f>
        <v>Franklin Roosevelt</v>
      </c>
      <c r="H803" t="str">
        <f>INDEX('S42'!A1:N47,7,12)</f>
        <v>Cameras</v>
      </c>
    </row>
    <row r="804" spans="1:8" x14ac:dyDescent="0.3">
      <c r="A804" t="str">
        <f>INDEX('S42'!A1:M47,1,1)</f>
        <v>S42</v>
      </c>
      <c r="B804" s="58">
        <f>INDEX('S42'!A1:M47,3,13)</f>
        <v>43028</v>
      </c>
      <c r="C804" t="str">
        <f>INDEX('S42'!A1:N47,4,13)</f>
        <v>Jour</v>
      </c>
      <c r="D804" t="str">
        <f>INDEX('S42'!A1:N47,5,1)</f>
        <v>Kevin Morillon</v>
      </c>
      <c r="E804">
        <f>INDEX('S42'!A1:N47,5,2)</f>
        <v>0</v>
      </c>
      <c r="F804">
        <f>INDEX('S42'!A1:N47,5,13)</f>
        <v>0</v>
      </c>
      <c r="G804">
        <f>INDEX('S42'!A1:N47,6,13)</f>
        <v>0</v>
      </c>
      <c r="H804">
        <f>INDEX('S42'!A1:N47,7,13)</f>
        <v>0</v>
      </c>
    </row>
    <row r="805" spans="1:8" x14ac:dyDescent="0.3">
      <c r="A805" t="str">
        <f>INDEX('S42'!A1:M47,1,1)</f>
        <v>S42</v>
      </c>
      <c r="B805" s="58">
        <f>INDEX('S42'!A1:M47,3,13)</f>
        <v>43028</v>
      </c>
      <c r="C805" t="str">
        <f>INDEX('S42'!A1:N47,4,14)</f>
        <v>Nuit</v>
      </c>
      <c r="D805" t="str">
        <f>INDEX('S42'!A1:N47,5,1)</f>
        <v>Kevin Morillon</v>
      </c>
      <c r="E805">
        <f>INDEX('S42'!A1:N47,5,2)</f>
        <v>0</v>
      </c>
      <c r="F805">
        <f>INDEX('S42'!A1:N47,5,14)</f>
        <v>0</v>
      </c>
      <c r="G805">
        <f>INDEX('S42'!A1:N47,6,14)</f>
        <v>0</v>
      </c>
      <c r="H805">
        <f>INDEX('S42'!A1:N47,7,14)</f>
        <v>0</v>
      </c>
    </row>
    <row r="806" spans="1:8" x14ac:dyDescent="0.3">
      <c r="A806" t="str">
        <f>INDEX('S42'!A1:M47,1,1)</f>
        <v>S42</v>
      </c>
      <c r="B806" s="58">
        <f>INDEX('S42'!A1:L47,3,3)</f>
        <v>43023</v>
      </c>
      <c r="C806" t="str">
        <f>INDEX('S42'!A1:N47,4,3)</f>
        <v>Jour</v>
      </c>
      <c r="D806" t="str">
        <f>INDEX('S42'!A1:N47,8,1)</f>
        <v>Victor DIONISIO</v>
      </c>
      <c r="E806">
        <f>INDEX('S42'!A1:N47,8,2)</f>
        <v>0</v>
      </c>
      <c r="F806">
        <f>INDEX('S42'!A1:N47,8,3)</f>
        <v>0</v>
      </c>
      <c r="G806">
        <f>INDEX('S42'!A1:N47,9,3)</f>
        <v>0</v>
      </c>
      <c r="H806">
        <f>INDEX('S42'!A1:N47,10,3)</f>
        <v>0</v>
      </c>
    </row>
    <row r="807" spans="1:8" x14ac:dyDescent="0.3">
      <c r="A807" t="str">
        <f>INDEX('S42'!A1:M47,1,1)</f>
        <v>S42</v>
      </c>
      <c r="B807" s="58">
        <f>INDEX('S42'!A1:M47,3,3)</f>
        <v>43023</v>
      </c>
      <c r="C807" t="str">
        <f>INDEX('S42'!A1:N47,4,4)</f>
        <v>Nuit</v>
      </c>
      <c r="D807" t="str">
        <f>INDEX('S42'!A1:N47,8,1)</f>
        <v>Victor DIONISIO</v>
      </c>
      <c r="E807">
        <f>INDEX('S42'!A1:N47,8,2)</f>
        <v>0</v>
      </c>
      <c r="F807" t="str">
        <f>INDEX('S42'!A1:N47,8,4)</f>
        <v>07 586 04</v>
      </c>
      <c r="G807" t="str">
        <f>INDEX('S42'!A1:N47,9,4)</f>
        <v>Porte de Saint Cloud</v>
      </c>
      <c r="H807" t="str">
        <f>INDEX('S42'!A1:N47,10,4)</f>
        <v>IAC</v>
      </c>
    </row>
    <row r="808" spans="1:8" x14ac:dyDescent="0.3">
      <c r="A808" t="str">
        <f>INDEX('S42'!A1:M47,1,1)</f>
        <v>S42</v>
      </c>
      <c r="B808" s="58">
        <f>INDEX('S42'!A1:M47,3,5)</f>
        <v>43024</v>
      </c>
      <c r="C808" t="str">
        <f>INDEX('S42'!A1:N47,4,5)</f>
        <v>Jour</v>
      </c>
      <c r="D808" t="str">
        <f>INDEX('S42'!A1:N47,8,1)</f>
        <v>Victor DIONISIO</v>
      </c>
      <c r="E808">
        <f>INDEX('S42'!A1:N47,8,2)</f>
        <v>0</v>
      </c>
      <c r="F808">
        <f>INDEX('S42'!A1:N47,8,5)</f>
        <v>0</v>
      </c>
      <c r="G808">
        <f>INDEX('S42'!A1:N47,9,5)</f>
        <v>0</v>
      </c>
      <c r="H808">
        <f>INDEX('S42'!A1:N47,10,5)</f>
        <v>0</v>
      </c>
    </row>
    <row r="809" spans="1:8" x14ac:dyDescent="0.3">
      <c r="A809" t="str">
        <f>INDEX('S42'!A1:M47,1,1)</f>
        <v>S42</v>
      </c>
      <c r="B809" s="58">
        <f>INDEX('S42'!A1:M47,3,5)</f>
        <v>43024</v>
      </c>
      <c r="C809" t="str">
        <f>INDEX('S42'!A1:N47,4,6)</f>
        <v>Nuit</v>
      </c>
      <c r="D809" t="str">
        <f>INDEX('S42'!A1:N47,8,1)</f>
        <v>Victor DIONISIO</v>
      </c>
      <c r="E809">
        <f>INDEX('S42'!A1:N47,8,2)</f>
        <v>0</v>
      </c>
      <c r="F809" t="str">
        <f>INDEX('S42'!A1:N47,8,6)</f>
        <v>07 586 04</v>
      </c>
      <c r="G809" t="str">
        <f>INDEX('S42'!A1:N47,9,6)</f>
        <v>Porte de Saint Cloud</v>
      </c>
      <c r="H809" t="str">
        <f>INDEX('S42'!A1:N47,10,6)</f>
        <v>IAC</v>
      </c>
    </row>
    <row r="810" spans="1:8" x14ac:dyDescent="0.3">
      <c r="A810" t="str">
        <f>INDEX('S42'!A1:M47,1,1)</f>
        <v>S42</v>
      </c>
      <c r="B810" s="58">
        <f>INDEX('S42'!A1:M47,3,7)</f>
        <v>43025</v>
      </c>
      <c r="C810" t="str">
        <f>INDEX('S42'!A1:N47,4,7)</f>
        <v>Jour</v>
      </c>
      <c r="D810" t="str">
        <f>INDEX('S42'!A1:N47,8,1)</f>
        <v>Victor DIONISIO</v>
      </c>
      <c r="E810">
        <f>INDEX('S42'!A1:N47,8,2)</f>
        <v>0</v>
      </c>
      <c r="F810">
        <f>INDEX('S42'!A1:N47,8,7)</f>
        <v>0</v>
      </c>
      <c r="G810">
        <f>INDEX('S42'!A1:N47,9,7)</f>
        <v>0</v>
      </c>
      <c r="H810">
        <f>INDEX('S42'!A1:N47,10,7)</f>
        <v>0</v>
      </c>
    </row>
    <row r="811" spans="1:8" x14ac:dyDescent="0.3">
      <c r="A811" t="str">
        <f>INDEX('S42'!A1:M47,1,1)</f>
        <v>S42</v>
      </c>
      <c r="B811" s="58">
        <f>INDEX('S42'!A1:M47,3,7)</f>
        <v>43025</v>
      </c>
      <c r="C811" t="str">
        <f>INDEX('S42'!A1:N47,4,8)</f>
        <v>Nuit</v>
      </c>
      <c r="D811" t="str">
        <f>INDEX('S42'!A1:N47,8,1)</f>
        <v>Victor DIONISIO</v>
      </c>
      <c r="E811">
        <f>INDEX('S42'!A1:N47,8,2)</f>
        <v>0</v>
      </c>
      <c r="F811" t="str">
        <f>INDEX('S42'!A1:N47,8,8)</f>
        <v>07 586 04</v>
      </c>
      <c r="G811" t="str">
        <f>INDEX('S42'!A1:N47,9,8)</f>
        <v>Franklin Roosevelt</v>
      </c>
      <c r="H811" t="str">
        <f>INDEX('S42'!A1:N47,10,8)</f>
        <v>Cameras</v>
      </c>
    </row>
    <row r="812" spans="1:8" x14ac:dyDescent="0.3">
      <c r="A812" t="str">
        <f>INDEX('S42'!A1:M47,1,1)</f>
        <v>S42</v>
      </c>
      <c r="B812" s="58">
        <f>INDEX('S42'!A1:M47,3,9)</f>
        <v>43026</v>
      </c>
      <c r="C812" t="str">
        <f>INDEX('S42'!A1:N47,4,9)</f>
        <v>Jour</v>
      </c>
      <c r="D812" t="str">
        <f>INDEX('S42'!A1:N47,8,1)</f>
        <v>Victor DIONISIO</v>
      </c>
      <c r="E812">
        <f>INDEX('S42'!A1:N47,8,2)</f>
        <v>0</v>
      </c>
      <c r="F812">
        <f>INDEX('S42'!A1:N47,8,9)</f>
        <v>0</v>
      </c>
      <c r="G812">
        <f>INDEX('S42'!A1:N47,9,9)</f>
        <v>0</v>
      </c>
      <c r="H812">
        <f>INDEX('S42'!A1:N47,10,9)</f>
        <v>0</v>
      </c>
    </row>
    <row r="813" spans="1:8" x14ac:dyDescent="0.3">
      <c r="A813" t="str">
        <f>INDEX('S42'!A1:M47,1,1)</f>
        <v>S42</v>
      </c>
      <c r="B813" s="58">
        <f>INDEX('S42'!A1:M47,3,9)</f>
        <v>43026</v>
      </c>
      <c r="C813" t="str">
        <f>INDEX('S42'!A1:N47,4,10)</f>
        <v>Nuit</v>
      </c>
      <c r="D813" t="str">
        <f>INDEX('S42'!A1:N47,8,1)</f>
        <v>Victor DIONISIO</v>
      </c>
      <c r="E813">
        <f>INDEX('S42'!A1:N47,8,2)</f>
        <v>0</v>
      </c>
      <c r="F813" t="str">
        <f>INDEX('S42'!A1:N47,8,10)</f>
        <v>07 586 04</v>
      </c>
      <c r="G813" t="str">
        <f>INDEX('S42'!A1:N47,9,10)</f>
        <v>Franklin Roosevelt</v>
      </c>
      <c r="H813" t="str">
        <f>INDEX('S42'!A1:N47,10,10)</f>
        <v>Cameras</v>
      </c>
    </row>
    <row r="814" spans="1:8" x14ac:dyDescent="0.3">
      <c r="A814" t="str">
        <f>INDEX('S42'!A1:M47,1,1)</f>
        <v>S42</v>
      </c>
      <c r="B814" s="58">
        <f>INDEX('S42'!A1:M47,3,11)</f>
        <v>43027</v>
      </c>
      <c r="C814" t="str">
        <f>INDEX('S42'!A1:N47,4,11)</f>
        <v>Jour</v>
      </c>
      <c r="D814" t="str">
        <f>INDEX('S42'!A1:N47,8,1)</f>
        <v>Victor DIONISIO</v>
      </c>
      <c r="E814">
        <f>INDEX('S42'!A1:N47,8,2)</f>
        <v>0</v>
      </c>
      <c r="F814">
        <f>INDEX('S42'!A1:N47,8,11)</f>
        <v>0</v>
      </c>
      <c r="G814">
        <f>INDEX('S42'!A1:N47,9,11)</f>
        <v>0</v>
      </c>
      <c r="H814">
        <f>INDEX('S42'!A1:N47,10,11)</f>
        <v>0</v>
      </c>
    </row>
    <row r="815" spans="1:8" x14ac:dyDescent="0.3">
      <c r="A815" t="str">
        <f>INDEX('S42'!A1:M47,1,1)</f>
        <v>S42</v>
      </c>
      <c r="B815" s="58">
        <f>INDEX('S42'!A1:M47,3,11)</f>
        <v>43027</v>
      </c>
      <c r="C815" t="str">
        <f>INDEX('S42'!A1:N47,4,12)</f>
        <v>Nuit</v>
      </c>
      <c r="D815" t="str">
        <f>INDEX('S42'!A1:N47,8,1)</f>
        <v>Victor DIONISIO</v>
      </c>
      <c r="E815">
        <f>INDEX('S42'!A1:N47,8,2)</f>
        <v>0</v>
      </c>
      <c r="F815" t="str">
        <f>INDEX('S42'!A1:N47,8,12)</f>
        <v>07 586 04</v>
      </c>
      <c r="G815" t="str">
        <f>INDEX('S42'!A1:N47,9,12)</f>
        <v>Franklin Roosevelt</v>
      </c>
      <c r="H815" t="str">
        <f>INDEX('S42'!A1:N47,10,12)</f>
        <v>Cameras</v>
      </c>
    </row>
    <row r="816" spans="1:8" x14ac:dyDescent="0.3">
      <c r="A816" t="str">
        <f>INDEX('S42'!A1:M47,1,1)</f>
        <v>S42</v>
      </c>
      <c r="B816" s="58">
        <f>INDEX('S42'!A1:M47,3,13)</f>
        <v>43028</v>
      </c>
      <c r="C816" t="str">
        <f>INDEX('S42'!A1:N47,4,13)</f>
        <v>Jour</v>
      </c>
      <c r="D816" t="str">
        <f>INDEX('S42'!A1:N47,8,1)</f>
        <v>Victor DIONISIO</v>
      </c>
      <c r="E816">
        <f>INDEX('S42'!A1:N47,8,2)</f>
        <v>0</v>
      </c>
      <c r="F816">
        <f>INDEX('S42'!A1:N47,8,13)</f>
        <v>0</v>
      </c>
      <c r="G816">
        <f>INDEX('S42'!A1:N47,9,13)</f>
        <v>0</v>
      </c>
      <c r="H816">
        <f>INDEX('S42'!A1:N47,10,13)</f>
        <v>0</v>
      </c>
    </row>
    <row r="817" spans="1:8" x14ac:dyDescent="0.3">
      <c r="A817" t="str">
        <f>INDEX('S42'!A1:M47,1,1)</f>
        <v>S42</v>
      </c>
      <c r="B817" s="58">
        <f>INDEX('S42'!A1:M47,3,13)</f>
        <v>43028</v>
      </c>
      <c r="C817" t="str">
        <f>INDEX('S42'!A1:N47,4,14)</f>
        <v>Nuit</v>
      </c>
      <c r="D817" t="str">
        <f>INDEX('S42'!A1:N47,8,1)</f>
        <v>Victor DIONISIO</v>
      </c>
      <c r="E817">
        <f>INDEX('S42'!A1:N47,8,2)</f>
        <v>0</v>
      </c>
      <c r="F817">
        <f>INDEX('S42'!A1:N47,8,14)</f>
        <v>0</v>
      </c>
      <c r="G817">
        <f>INDEX('S42'!A1:N47,9,14)</f>
        <v>0</v>
      </c>
      <c r="H817">
        <f>INDEX('S42'!A1:N47,10,14)</f>
        <v>0</v>
      </c>
    </row>
    <row r="818" spans="1:8" x14ac:dyDescent="0.3">
      <c r="A818" t="str">
        <f>INDEX('S42'!A1:M47,1,1)</f>
        <v>S42</v>
      </c>
      <c r="B818" s="58">
        <f>INDEX('S42'!A1:L47,3,3)</f>
        <v>43023</v>
      </c>
      <c r="C818" t="str">
        <f>INDEX('S42'!A1:N47,4,3)</f>
        <v>Jour</v>
      </c>
      <c r="D818" t="str">
        <f>INDEX('S42'!A1:N47,11,1)</f>
        <v>Benjamin Lime</v>
      </c>
      <c r="E818">
        <f>INDEX('S42'!A1:N47,11,2)</f>
        <v>0</v>
      </c>
      <c r="F818">
        <f>INDEX('S42'!A1:N47,11,3)</f>
        <v>0</v>
      </c>
      <c r="G818">
        <f>INDEX('S42'!A1:N47,12,3)</f>
        <v>0</v>
      </c>
      <c r="H818">
        <f>INDEX('S42'!A1:N47,13,3)</f>
        <v>0</v>
      </c>
    </row>
    <row r="819" spans="1:8" x14ac:dyDescent="0.3">
      <c r="A819" t="str">
        <f>INDEX('S42'!A1:M47,1,1)</f>
        <v>S42</v>
      </c>
      <c r="B819" s="58">
        <f>INDEX('S42'!A1:M47,3,3)</f>
        <v>43023</v>
      </c>
      <c r="C819" t="str">
        <f>INDEX('S42'!A1:N47,4,4)</f>
        <v>Nuit</v>
      </c>
      <c r="D819" t="str">
        <f>INDEX('S42'!A1:N47,11,1)</f>
        <v>Benjamin Lime</v>
      </c>
      <c r="E819">
        <f>INDEX('S42'!A1:N47,11,2)</f>
        <v>0</v>
      </c>
      <c r="F819" t="str">
        <f>INDEX('S42'!A1:N47,11,4)</f>
        <v>07 585 08</v>
      </c>
      <c r="G819" t="str">
        <f>INDEX('S42'!A1:N47,12,4)</f>
        <v>La Défense</v>
      </c>
      <c r="H819">
        <f>INDEX('S42'!A1:N47,13,4)</f>
        <v>0</v>
      </c>
    </row>
    <row r="820" spans="1:8" x14ac:dyDescent="0.3">
      <c r="A820" t="str">
        <f>INDEX('S42'!A1:M47,1,1)</f>
        <v>S42</v>
      </c>
      <c r="B820" s="58">
        <f>INDEX('S42'!A1:M47,3,5)</f>
        <v>43024</v>
      </c>
      <c r="C820" t="str">
        <f>INDEX('S42'!A1:N47,4,5)</f>
        <v>Jour</v>
      </c>
      <c r="D820" t="str">
        <f>INDEX('S42'!A1:N47,11,1)</f>
        <v>Benjamin Lime</v>
      </c>
      <c r="E820">
        <f>INDEX('S42'!A1:N47,11,2)</f>
        <v>0</v>
      </c>
      <c r="F820">
        <f>INDEX('S42'!A1:N47,11,5)</f>
        <v>0</v>
      </c>
      <c r="G820">
        <f>INDEX('S42'!A1:N47,12,5)</f>
        <v>0</v>
      </c>
      <c r="H820">
        <f>INDEX('S42'!A1:N47,13,5)</f>
        <v>0</v>
      </c>
    </row>
    <row r="821" spans="1:8" x14ac:dyDescent="0.3">
      <c r="A821" t="str">
        <f>INDEX('S42'!A1:M47,1,1)</f>
        <v>S42</v>
      </c>
      <c r="B821" s="58">
        <f>INDEX('S42'!A1:M47,3,5)</f>
        <v>43024</v>
      </c>
      <c r="C821" t="str">
        <f>INDEX('S42'!A1:N47,4,6)</f>
        <v>Nuit</v>
      </c>
      <c r="D821" t="str">
        <f>INDEX('S42'!A1:N47,11,1)</f>
        <v>Benjamin Lime</v>
      </c>
      <c r="E821">
        <f>INDEX('S42'!A1:N47,11,2)</f>
        <v>0</v>
      </c>
      <c r="F821" t="str">
        <f>INDEX('S42'!A1:N47,11,6)</f>
        <v>07 585 08</v>
      </c>
      <c r="G821" t="str">
        <f>INDEX('S42'!A1:N47,12,6)</f>
        <v>La Défense</v>
      </c>
      <c r="H821">
        <f>INDEX('S42'!A1:N47,13,6)</f>
        <v>0</v>
      </c>
    </row>
    <row r="822" spans="1:8" x14ac:dyDescent="0.3">
      <c r="A822" t="str">
        <f>INDEX('S42'!A1:M47,1,1)</f>
        <v>S42</v>
      </c>
      <c r="B822" s="58">
        <f>INDEX('S42'!A1:M47,3,7)</f>
        <v>43025</v>
      </c>
      <c r="C822" t="str">
        <f>INDEX('S42'!A1:N47,4,7)</f>
        <v>Jour</v>
      </c>
      <c r="D822" t="str">
        <f>INDEX('S42'!A1:N47,11,1)</f>
        <v>Benjamin Lime</v>
      </c>
      <c r="E822">
        <f>INDEX('S42'!A1:N47,11,2)</f>
        <v>0</v>
      </c>
      <c r="F822">
        <f>INDEX('S42'!A1:N47,11,7)</f>
        <v>0</v>
      </c>
      <c r="G822">
        <f>INDEX('S42'!A1:N47,12,7)</f>
        <v>0</v>
      </c>
      <c r="H822">
        <f>INDEX('S42'!A1:N47,13,7)</f>
        <v>0</v>
      </c>
    </row>
    <row r="823" spans="1:8" x14ac:dyDescent="0.3">
      <c r="A823" t="str">
        <f>INDEX('S42'!A1:M47,1,1)</f>
        <v>S42</v>
      </c>
      <c r="B823" s="58">
        <f>INDEX('S42'!A1:M47,3,7)</f>
        <v>43025</v>
      </c>
      <c r="C823" t="str">
        <f>INDEX('S42'!A1:N47,4,8)</f>
        <v>Nuit</v>
      </c>
      <c r="D823" t="str">
        <f>INDEX('S42'!A1:N47,11,1)</f>
        <v>Benjamin Lime</v>
      </c>
      <c r="E823">
        <f>INDEX('S42'!A1:N47,11,2)</f>
        <v>0</v>
      </c>
      <c r="F823" t="str">
        <f>INDEX('S42'!A1:N47,11,8)</f>
        <v>07 585 08</v>
      </c>
      <c r="G823" t="str">
        <f>INDEX('S42'!A1:N47,12,8)</f>
        <v>La Défense</v>
      </c>
      <c r="H823">
        <f>INDEX('S42'!A1:N47,13,8)</f>
        <v>0</v>
      </c>
    </row>
    <row r="824" spans="1:8" x14ac:dyDescent="0.3">
      <c r="A824" t="str">
        <f>INDEX('S42'!A1:M47,1,1)</f>
        <v>S42</v>
      </c>
      <c r="B824" s="58">
        <f>INDEX('S42'!A1:M47,3,9)</f>
        <v>43026</v>
      </c>
      <c r="C824" t="str">
        <f>INDEX('S42'!A1:N47,4,9)</f>
        <v>Jour</v>
      </c>
      <c r="D824" t="str">
        <f>INDEX('S42'!A1:N47,11,1)</f>
        <v>Benjamin Lime</v>
      </c>
      <c r="E824">
        <f>INDEX('S42'!A1:N47,11,2)</f>
        <v>0</v>
      </c>
      <c r="F824">
        <f>INDEX('S42'!A1:N47,11,9)</f>
        <v>0</v>
      </c>
      <c r="G824">
        <f>INDEX('S42'!A1:N47,12,9)</f>
        <v>0</v>
      </c>
      <c r="H824">
        <f>INDEX('S42'!A1:N47,13,9)</f>
        <v>0</v>
      </c>
    </row>
    <row r="825" spans="1:8" x14ac:dyDescent="0.3">
      <c r="A825" t="str">
        <f>INDEX('S42'!A1:M47,1,1)</f>
        <v>S42</v>
      </c>
      <c r="B825" s="58">
        <f>INDEX('S42'!A1:M47,3,9)</f>
        <v>43026</v>
      </c>
      <c r="C825" t="str">
        <f>INDEX('S42'!A1:N47,4,10)</f>
        <v>Nuit</v>
      </c>
      <c r="D825" t="str">
        <f>INDEX('S42'!A1:N47,11,1)</f>
        <v>Benjamin Lime</v>
      </c>
      <c r="E825">
        <f>INDEX('S42'!A1:N47,11,2)</f>
        <v>0</v>
      </c>
      <c r="F825" t="str">
        <f>INDEX('S42'!A1:N47,11,10)</f>
        <v>07 585 08</v>
      </c>
      <c r="G825" t="str">
        <f>INDEX('S42'!A1:N47,12,10)</f>
        <v>La Défense</v>
      </c>
      <c r="H825">
        <f>INDEX('S42'!A1:N47,13,10)</f>
        <v>0</v>
      </c>
    </row>
    <row r="826" spans="1:8" x14ac:dyDescent="0.3">
      <c r="A826" t="str">
        <f>INDEX('S42'!A1:M47,1,1)</f>
        <v>S42</v>
      </c>
      <c r="B826" s="58">
        <f>INDEX('S42'!A1:M47,3,11)</f>
        <v>43027</v>
      </c>
      <c r="C826" t="str">
        <f>INDEX('S42'!A1:N47,4,11)</f>
        <v>Jour</v>
      </c>
      <c r="D826" t="str">
        <f>INDEX('S42'!A1:N47,11,1)</f>
        <v>Benjamin Lime</v>
      </c>
      <c r="E826">
        <f>INDEX('S42'!A1:N47,11,2)</f>
        <v>0</v>
      </c>
      <c r="F826">
        <f>INDEX('S42'!A1:N47,11,11)</f>
        <v>0</v>
      </c>
      <c r="G826">
        <f>INDEX('S42'!A1:N47,12,11)</f>
        <v>0</v>
      </c>
      <c r="H826">
        <f>INDEX('S42'!A1:N47,13,11)</f>
        <v>0</v>
      </c>
    </row>
    <row r="827" spans="1:8" x14ac:dyDescent="0.3">
      <c r="A827" t="str">
        <f>INDEX('S42'!A1:M47,1,1)</f>
        <v>S42</v>
      </c>
      <c r="B827" s="58">
        <f>INDEX('S42'!A1:M47,3,11)</f>
        <v>43027</v>
      </c>
      <c r="C827" t="str">
        <f>INDEX('S42'!A1:N47,4,12)</f>
        <v>Nuit</v>
      </c>
      <c r="D827" t="str">
        <f>INDEX('S42'!A1:N47,11,1)</f>
        <v>Benjamin Lime</v>
      </c>
      <c r="E827">
        <f>INDEX('S42'!A1:N47,11,2)</f>
        <v>0</v>
      </c>
      <c r="F827" t="str">
        <f>INDEX('S42'!A1:N47,11,12)</f>
        <v>07 585 08</v>
      </c>
      <c r="G827" t="str">
        <f>INDEX('S42'!A1:N47,12,12)</f>
        <v>La Défense</v>
      </c>
      <c r="H827">
        <f>INDEX('S42'!A1:N47,13,12)</f>
        <v>0</v>
      </c>
    </row>
    <row r="828" spans="1:8" x14ac:dyDescent="0.3">
      <c r="A828" t="str">
        <f>INDEX('S42'!A1:M47,1,1)</f>
        <v>S42</v>
      </c>
      <c r="B828" s="58">
        <f>INDEX('S42'!A1:M47,3,13)</f>
        <v>43028</v>
      </c>
      <c r="C828" t="str">
        <f>INDEX('S42'!A1:N47,4,13)</f>
        <v>Jour</v>
      </c>
      <c r="D828" t="str">
        <f>INDEX('S42'!A1:N47,11,1)</f>
        <v>Benjamin Lime</v>
      </c>
      <c r="E828">
        <f>INDEX('S42'!A1:N47,11,2)</f>
        <v>0</v>
      </c>
      <c r="F828">
        <f>INDEX('S42'!A1:N47,11,13)</f>
        <v>0</v>
      </c>
      <c r="G828">
        <f>INDEX('S42'!A1:N47,12,13)</f>
        <v>0</v>
      </c>
      <c r="H828">
        <f>INDEX('S42'!A1:N47,13,13)</f>
        <v>0</v>
      </c>
    </row>
    <row r="829" spans="1:8" x14ac:dyDescent="0.3">
      <c r="A829" t="str">
        <f>INDEX('S42'!A1:M47,1,1)</f>
        <v>S42</v>
      </c>
      <c r="B829" s="58">
        <f>INDEX('S42'!A1:M47,3,13)</f>
        <v>43028</v>
      </c>
      <c r="C829" t="str">
        <f>INDEX('S42'!A1:N47,4,14)</f>
        <v>Nuit</v>
      </c>
      <c r="D829" t="str">
        <f>INDEX('S42'!A1:N47,11,1)</f>
        <v>Benjamin Lime</v>
      </c>
      <c r="E829">
        <f>INDEX('S42'!A1:N47,11,2)</f>
        <v>0</v>
      </c>
      <c r="F829">
        <f>INDEX('S42'!A1:N47,11,14)</f>
        <v>0</v>
      </c>
      <c r="G829">
        <f>INDEX('S42'!A1:N47,12,14)</f>
        <v>0</v>
      </c>
      <c r="H829">
        <f>INDEX('S42'!A1:N47,13,14)</f>
        <v>0</v>
      </c>
    </row>
    <row r="830" spans="1:8" x14ac:dyDescent="0.3">
      <c r="A830" t="str">
        <f>INDEX('S42'!A1:M47,1,1)</f>
        <v>S42</v>
      </c>
      <c r="B830" s="58">
        <f>INDEX('S42'!A1:L47,3,3)</f>
        <v>43023</v>
      </c>
      <c r="C830" t="str">
        <f>INDEX('S42'!A1:N47,4,3)</f>
        <v>Jour</v>
      </c>
      <c r="D830" t="str">
        <f>INDEX('S42'!A1:N47,14,1)</f>
        <v>Reynold Mutombo</v>
      </c>
      <c r="E830">
        <f>INDEX('S42'!A1:N47,14,2)</f>
        <v>0</v>
      </c>
      <c r="F830">
        <f>INDEX('S42'!A1:N47,14,3)</f>
        <v>0</v>
      </c>
      <c r="G830">
        <f>INDEX('S42'!A1:N47,15,3)</f>
        <v>0</v>
      </c>
      <c r="H830">
        <f>INDEX('S42'!A1:N47,16,3)</f>
        <v>0</v>
      </c>
    </row>
    <row r="831" spans="1:8" x14ac:dyDescent="0.3">
      <c r="A831" t="str">
        <f>INDEX('S42'!A1:M47,1,1)</f>
        <v>S42</v>
      </c>
      <c r="B831" s="58">
        <f>INDEX('S42'!A1:M47,3,3)</f>
        <v>43023</v>
      </c>
      <c r="C831" t="str">
        <f>INDEX('S42'!A1:N47,4,4)</f>
        <v>Nuit</v>
      </c>
      <c r="D831" t="str">
        <f>INDEX('S42'!A1:N47,14,1)</f>
        <v>Reynold Mutombo</v>
      </c>
      <c r="E831">
        <f>INDEX('S42'!A1:N47,14,2)</f>
        <v>0</v>
      </c>
      <c r="F831" t="str">
        <f>INDEX('S42'!A1:N47,14,4)</f>
        <v>Arret</v>
      </c>
      <c r="G831" t="str">
        <f>INDEX('S42'!A1:N47,15,4)</f>
        <v>Accident Travail</v>
      </c>
      <c r="H831">
        <f>INDEX('S42'!A1:N47,16,4)</f>
        <v>0</v>
      </c>
    </row>
    <row r="832" spans="1:8" x14ac:dyDescent="0.3">
      <c r="A832" t="str">
        <f>INDEX('S42'!A1:M47,1,1)</f>
        <v>S42</v>
      </c>
      <c r="B832" s="58">
        <f>INDEX('S42'!A1:M47,3,5)</f>
        <v>43024</v>
      </c>
      <c r="C832" t="str">
        <f>INDEX('S42'!A1:N47,4,5)</f>
        <v>Jour</v>
      </c>
      <c r="D832" t="str">
        <f>INDEX('S42'!A1:N47,14,1)</f>
        <v>Reynold Mutombo</v>
      </c>
      <c r="E832">
        <f>INDEX('S42'!A1:N47,14,2)</f>
        <v>0</v>
      </c>
      <c r="F832">
        <f>INDEX('S42'!A1:N47,14,5)</f>
        <v>0</v>
      </c>
      <c r="G832">
        <f>INDEX('S42'!A1:N47,15,5)</f>
        <v>0</v>
      </c>
      <c r="H832">
        <f>INDEX('S42'!A1:N47,16,5)</f>
        <v>0</v>
      </c>
    </row>
    <row r="833" spans="1:8" x14ac:dyDescent="0.3">
      <c r="A833" t="str">
        <f>INDEX('S42'!A1:M47,1,1)</f>
        <v>S42</v>
      </c>
      <c r="B833" s="58">
        <f>INDEX('S42'!A1:M47,3,5)</f>
        <v>43024</v>
      </c>
      <c r="C833" t="str">
        <f>INDEX('S42'!A1:N47,4,6)</f>
        <v>Nuit</v>
      </c>
      <c r="D833" t="str">
        <f>INDEX('S42'!A1:N47,14,1)</f>
        <v>Reynold Mutombo</v>
      </c>
      <c r="E833">
        <f>INDEX('S42'!A1:N47,14,2)</f>
        <v>0</v>
      </c>
      <c r="F833" t="str">
        <f>INDEX('S42'!A1:N47,14,6)</f>
        <v>Arret</v>
      </c>
      <c r="G833" t="str">
        <f>INDEX('S42'!A1:N47,15,6)</f>
        <v>Accident Travail</v>
      </c>
      <c r="H833">
        <f>INDEX('S42'!A1:N47,16,6)</f>
        <v>0</v>
      </c>
    </row>
    <row r="834" spans="1:8" x14ac:dyDescent="0.3">
      <c r="A834" t="str">
        <f>INDEX('S42'!A1:M47,1,1)</f>
        <v>S42</v>
      </c>
      <c r="B834" s="58">
        <f>INDEX('S42'!A1:M47,3,7)</f>
        <v>43025</v>
      </c>
      <c r="C834" t="str">
        <f>INDEX('S42'!A1:N47,4,7)</f>
        <v>Jour</v>
      </c>
      <c r="D834" t="str">
        <f>INDEX('S42'!A1:N47,14,1)</f>
        <v>Reynold Mutombo</v>
      </c>
      <c r="E834">
        <f>INDEX('S42'!A1:N47,14,2)</f>
        <v>0</v>
      </c>
      <c r="F834">
        <f>INDEX('S42'!A1:N47,14,7)</f>
        <v>0</v>
      </c>
      <c r="G834">
        <f>INDEX('S42'!A1:N47,15,7)</f>
        <v>0</v>
      </c>
      <c r="H834">
        <f>INDEX('S42'!A1:N47,16,7)</f>
        <v>0</v>
      </c>
    </row>
    <row r="835" spans="1:8" x14ac:dyDescent="0.3">
      <c r="A835" t="str">
        <f>INDEX('S42'!A1:M47,1,1)</f>
        <v>S42</v>
      </c>
      <c r="B835" s="58">
        <f>INDEX('S42'!A1:M47,3,7)</f>
        <v>43025</v>
      </c>
      <c r="C835" t="str">
        <f>INDEX('S42'!A1:N47,4,8)</f>
        <v>Nuit</v>
      </c>
      <c r="D835" t="str">
        <f>INDEX('S42'!A1:N47,14,1)</f>
        <v>Reynold Mutombo</v>
      </c>
      <c r="E835">
        <f>INDEX('S42'!A1:N47,14,2)</f>
        <v>0</v>
      </c>
      <c r="F835" t="str">
        <f>INDEX('S42'!A1:N47,14,8)</f>
        <v>Arret</v>
      </c>
      <c r="G835" t="str">
        <f>INDEX('S42'!A1:N47,15,8)</f>
        <v>Accident Travail</v>
      </c>
      <c r="H835">
        <f>INDEX('S42'!A1:N47,16,8)</f>
        <v>0</v>
      </c>
    </row>
    <row r="836" spans="1:8" x14ac:dyDescent="0.3">
      <c r="A836" t="str">
        <f>INDEX('S42'!A1:M47,1,1)</f>
        <v>S42</v>
      </c>
      <c r="B836" s="58">
        <f>INDEX('S42'!A1:M47,3,9)</f>
        <v>43026</v>
      </c>
      <c r="C836" t="str">
        <f>INDEX('S42'!A1:N47,4,9)</f>
        <v>Jour</v>
      </c>
      <c r="D836" t="str">
        <f>INDEX('S42'!A1:N47,14,1)</f>
        <v>Reynold Mutombo</v>
      </c>
      <c r="E836">
        <f>INDEX('S42'!A1:N47,14,2)</f>
        <v>0</v>
      </c>
      <c r="F836">
        <f>INDEX('S42'!A1:N47,14,9)</f>
        <v>0</v>
      </c>
      <c r="G836">
        <f>INDEX('S42'!A1:N47,15,9)</f>
        <v>0</v>
      </c>
      <c r="H836">
        <f>INDEX('S42'!A1:N47,16,9)</f>
        <v>0</v>
      </c>
    </row>
    <row r="837" spans="1:8" x14ac:dyDescent="0.3">
      <c r="A837" t="str">
        <f>INDEX('S42'!A1:M47,1,1)</f>
        <v>S42</v>
      </c>
      <c r="B837" s="58">
        <f>INDEX('S42'!A1:M47,3,9)</f>
        <v>43026</v>
      </c>
      <c r="C837" t="str">
        <f>INDEX('S42'!A1:N47,4,10)</f>
        <v>Nuit</v>
      </c>
      <c r="D837" t="str">
        <f>INDEX('S42'!A1:N47,14,1)</f>
        <v>Reynold Mutombo</v>
      </c>
      <c r="E837">
        <f>INDEX('S42'!A1:N47,14,2)</f>
        <v>0</v>
      </c>
      <c r="F837" t="str">
        <f>INDEX('S42'!A1:N47,14,10)</f>
        <v>07 585 08</v>
      </c>
      <c r="G837" t="str">
        <f>INDEX('S42'!A1:N47,15,10)</f>
        <v>La Défense</v>
      </c>
      <c r="H837">
        <f>INDEX('S42'!A1:N47,16,10)</f>
        <v>0</v>
      </c>
    </row>
    <row r="838" spans="1:8" x14ac:dyDescent="0.3">
      <c r="A838" t="str">
        <f>INDEX('S42'!A1:M47,1,1)</f>
        <v>S42</v>
      </c>
      <c r="B838" s="58">
        <f>INDEX('S42'!A1:M47,3,11)</f>
        <v>43027</v>
      </c>
      <c r="C838" t="str">
        <f>INDEX('S42'!A1:N47,4,11)</f>
        <v>Jour</v>
      </c>
      <c r="D838" t="str">
        <f>INDEX('S42'!A1:N47,14,1)</f>
        <v>Reynold Mutombo</v>
      </c>
      <c r="E838">
        <f>INDEX('S42'!A1:N47,14,2)</f>
        <v>0</v>
      </c>
      <c r="F838">
        <f>INDEX('S42'!A1:N47,14,11)</f>
        <v>0</v>
      </c>
      <c r="G838">
        <f>INDEX('S42'!A1:N47,15,11)</f>
        <v>0</v>
      </c>
      <c r="H838">
        <f>INDEX('S42'!A1:N47,16,11)</f>
        <v>0</v>
      </c>
    </row>
    <row r="839" spans="1:8" x14ac:dyDescent="0.3">
      <c r="A839" t="str">
        <f>INDEX('S42'!A1:M47,1,1)</f>
        <v>S42</v>
      </c>
      <c r="B839" s="58">
        <f>INDEX('S42'!A1:M47,3,11)</f>
        <v>43027</v>
      </c>
      <c r="C839" t="str">
        <f>INDEX('S42'!A1:N47,4,12)</f>
        <v>Nuit</v>
      </c>
      <c r="D839" t="str">
        <f>INDEX('S42'!A1:N47,14,1)</f>
        <v>Reynold Mutombo</v>
      </c>
      <c r="E839">
        <f>INDEX('S42'!A1:N47,14,2)</f>
        <v>0</v>
      </c>
      <c r="F839" t="str">
        <f>INDEX('S42'!A1:N47,14,12)</f>
        <v>07 585 08</v>
      </c>
      <c r="G839" t="str">
        <f>INDEX('S42'!A1:N47,15,12)</f>
        <v>La Défense</v>
      </c>
      <c r="H839">
        <f>INDEX('S42'!A1:N47,16,12)</f>
        <v>0</v>
      </c>
    </row>
    <row r="840" spans="1:8" x14ac:dyDescent="0.3">
      <c r="A840" t="str">
        <f>INDEX('S42'!A1:M47,1,1)</f>
        <v>S42</v>
      </c>
      <c r="B840" s="58">
        <f>INDEX('S42'!A1:M47,3,13)</f>
        <v>43028</v>
      </c>
      <c r="C840" t="str">
        <f>INDEX('S42'!A1:N47,4,13)</f>
        <v>Jour</v>
      </c>
      <c r="D840" t="str">
        <f>INDEX('S42'!A1:N47,14,1)</f>
        <v>Reynold Mutombo</v>
      </c>
      <c r="E840">
        <f>INDEX('S42'!A1:N47,14,2)</f>
        <v>0</v>
      </c>
      <c r="F840">
        <f>INDEX('S42'!A1:N47,14,13)</f>
        <v>0</v>
      </c>
      <c r="G840">
        <f>INDEX('S42'!A1:N47,15,13)</f>
        <v>0</v>
      </c>
      <c r="H840">
        <f>INDEX('S42'!A1:N47,16,13)</f>
        <v>0</v>
      </c>
    </row>
    <row r="841" spans="1:8" x14ac:dyDescent="0.3">
      <c r="A841" t="str">
        <f>INDEX('S42'!A1:M47,1,1)</f>
        <v>S42</v>
      </c>
      <c r="B841" s="58">
        <f>INDEX('S42'!A1:M47,3,13)</f>
        <v>43028</v>
      </c>
      <c r="C841" t="str">
        <f>INDEX('S42'!A1:N47,4,14)</f>
        <v>Nuit</v>
      </c>
      <c r="D841" t="str">
        <f>INDEX('S42'!A1:N47,14,1)</f>
        <v>Reynold Mutombo</v>
      </c>
      <c r="E841">
        <f>INDEX('S42'!A1:N47,14,2)</f>
        <v>0</v>
      </c>
      <c r="F841">
        <f>INDEX('S42'!A1:N47,14,14)</f>
        <v>0</v>
      </c>
      <c r="G841">
        <f>INDEX('S42'!A1:N47,15,14)</f>
        <v>0</v>
      </c>
      <c r="H841">
        <f>INDEX('S42'!A1:N47,16,14)</f>
        <v>0</v>
      </c>
    </row>
    <row r="842" spans="1:8" x14ac:dyDescent="0.3">
      <c r="A842" t="str">
        <f>INDEX('S42'!A1:M47,1,1)</f>
        <v>S42</v>
      </c>
      <c r="B842" s="58">
        <f>INDEX('S42'!A1:L47,3,3)</f>
        <v>43023</v>
      </c>
      <c r="C842" t="str">
        <f>INDEX('S42'!A1:N47,4,3)</f>
        <v>Jour</v>
      </c>
      <c r="D842" t="str">
        <f>INDEX('S42'!A1:N47,17,1)</f>
        <v>Samir Abdelyacin</v>
      </c>
      <c r="E842">
        <f>INDEX('S42'!A1:N47,17,2)</f>
        <v>0</v>
      </c>
      <c r="F842">
        <f>INDEX('S42'!A1:N47,17,3)</f>
        <v>0</v>
      </c>
      <c r="G842">
        <f>INDEX('S42'!A1:N47,18,3)</f>
        <v>0</v>
      </c>
      <c r="H842">
        <f>INDEX('S42'!A1:N47,19,3)</f>
        <v>0</v>
      </c>
    </row>
    <row r="843" spans="1:8" x14ac:dyDescent="0.3">
      <c r="A843" t="str">
        <f>INDEX('S42'!A1:M47,1,1)</f>
        <v>S42</v>
      </c>
      <c r="B843" s="58">
        <f>INDEX('S42'!A1:M47,3,3)</f>
        <v>43023</v>
      </c>
      <c r="C843" t="str">
        <f>INDEX('S42'!A1:N47,4,4)</f>
        <v>Nuit</v>
      </c>
      <c r="D843" t="str">
        <f>INDEX('S42'!A1:N47,17,1)</f>
        <v>Samir Abdelyacin</v>
      </c>
      <c r="E843">
        <f>INDEX('S42'!A1:N47,17,2)</f>
        <v>0</v>
      </c>
      <c r="F843">
        <f>INDEX('S42'!A1:N47,17,4)</f>
        <v>0</v>
      </c>
      <c r="G843" t="str">
        <f>INDEX('S42'!A1:N47,18,4)</f>
        <v>CEC</v>
      </c>
      <c r="H843">
        <f>INDEX('S42'!A1:N47,19,4)</f>
        <v>0</v>
      </c>
    </row>
    <row r="844" spans="1:8" x14ac:dyDescent="0.3">
      <c r="A844" t="str">
        <f>INDEX('S42'!A1:M47,1,1)</f>
        <v>S42</v>
      </c>
      <c r="B844" s="58">
        <f>INDEX('S42'!A1:M47,3,5)</f>
        <v>43024</v>
      </c>
      <c r="C844" t="str">
        <f>INDEX('S42'!A1:N47,4,5)</f>
        <v>Jour</v>
      </c>
      <c r="D844" t="str">
        <f>INDEX('S42'!A1:N47,17,1)</f>
        <v>Samir Abdelyacin</v>
      </c>
      <c r="E844">
        <f>INDEX('S42'!A1:N47,17,2)</f>
        <v>0</v>
      </c>
      <c r="F844">
        <f>INDEX('S42'!A1:N47,17,5)</f>
        <v>0</v>
      </c>
      <c r="G844">
        <f>INDEX('S42'!A1:N47,18,5)</f>
        <v>0</v>
      </c>
      <c r="H844">
        <f>INDEX('S42'!A1:N47,19,5)</f>
        <v>0</v>
      </c>
    </row>
    <row r="845" spans="1:8" x14ac:dyDescent="0.3">
      <c r="A845" t="str">
        <f>INDEX('S42'!A1:M47,1,1)</f>
        <v>S42</v>
      </c>
      <c r="B845" s="58">
        <f>INDEX('S42'!A1:M47,3,5)</f>
        <v>43024</v>
      </c>
      <c r="C845" t="str">
        <f>INDEX('S42'!A1:N47,4,6)</f>
        <v>Nuit</v>
      </c>
      <c r="D845" t="str">
        <f>INDEX('S42'!A1:N47,17,1)</f>
        <v>Samir Abdelyacin</v>
      </c>
      <c r="E845">
        <f>INDEX('S42'!A1:N47,17,2)</f>
        <v>0</v>
      </c>
      <c r="F845" t="str">
        <f>INDEX('S42'!A1:N47,17,6)</f>
        <v>07 586 04</v>
      </c>
      <c r="G845" t="str">
        <f>INDEX('S42'!A1:N47,18,6)</f>
        <v>MA Molitor</v>
      </c>
      <c r="H845" t="str">
        <f>INDEX('S42'!A1:N47,19,6)</f>
        <v>Cameras</v>
      </c>
    </row>
    <row r="846" spans="1:8" x14ac:dyDescent="0.3">
      <c r="A846" t="str">
        <f>INDEX('S42'!A1:M47,1,1)</f>
        <v>S42</v>
      </c>
      <c r="B846" s="58">
        <f>INDEX('S42'!A1:M47,3,7)</f>
        <v>43025</v>
      </c>
      <c r="C846" t="str">
        <f>INDEX('S42'!A1:N47,4,7)</f>
        <v>Jour</v>
      </c>
      <c r="D846" t="str">
        <f>INDEX('S42'!A1:N47,17,1)</f>
        <v>Samir Abdelyacin</v>
      </c>
      <c r="E846">
        <f>INDEX('S42'!A1:N47,17,2)</f>
        <v>0</v>
      </c>
      <c r="F846">
        <f>INDEX('S42'!A1:N47,17,7)</f>
        <v>0</v>
      </c>
      <c r="G846">
        <f>INDEX('S42'!A1:N47,18,7)</f>
        <v>0</v>
      </c>
      <c r="H846">
        <f>INDEX('S42'!A1:N47,19,7)</f>
        <v>0</v>
      </c>
    </row>
    <row r="847" spans="1:8" x14ac:dyDescent="0.3">
      <c r="A847" t="str">
        <f>INDEX('S42'!A1:M47,1,1)</f>
        <v>S42</v>
      </c>
      <c r="B847" s="58">
        <f>INDEX('S42'!A1:M47,3,7)</f>
        <v>43025</v>
      </c>
      <c r="C847" t="str">
        <f>INDEX('S42'!A1:N47,4,8)</f>
        <v>Nuit</v>
      </c>
      <c r="D847" t="str">
        <f>INDEX('S42'!A1:N47,17,1)</f>
        <v>Samir Abdelyacin</v>
      </c>
      <c r="E847">
        <f>INDEX('S42'!A1:N47,17,2)</f>
        <v>0</v>
      </c>
      <c r="F847" t="str">
        <f>INDEX('S42'!A1:N47,17,8)</f>
        <v>07 585 08</v>
      </c>
      <c r="G847" t="str">
        <f>INDEX('S42'!A1:N47,18,8)</f>
        <v>La Défense</v>
      </c>
      <c r="H847">
        <f>INDEX('S42'!A1:N47,19,8)</f>
        <v>0</v>
      </c>
    </row>
    <row r="848" spans="1:8" x14ac:dyDescent="0.3">
      <c r="A848" t="str">
        <f>INDEX('S42'!A1:M47,1,1)</f>
        <v>S42</v>
      </c>
      <c r="B848" s="58">
        <f>INDEX('S42'!A1:M47,3,9)</f>
        <v>43026</v>
      </c>
      <c r="C848" t="str">
        <f>INDEX('S42'!A1:N47,4,9)</f>
        <v>Jour</v>
      </c>
      <c r="D848" t="str">
        <f>INDEX('S42'!A1:N47,17,1)</f>
        <v>Samir Abdelyacin</v>
      </c>
      <c r="E848">
        <f>INDEX('S42'!A1:N47,17,2)</f>
        <v>0</v>
      </c>
      <c r="F848">
        <f>INDEX('S42'!A1:N47,17,9)</f>
        <v>0</v>
      </c>
      <c r="G848">
        <f>INDEX('S42'!A1:N47,18,9)</f>
        <v>0</v>
      </c>
      <c r="H848">
        <f>INDEX('S42'!A1:N47,19,9)</f>
        <v>0</v>
      </c>
    </row>
    <row r="849" spans="1:8" x14ac:dyDescent="0.3">
      <c r="A849" t="str">
        <f>INDEX('S42'!A1:M47,1,1)</f>
        <v>S42</v>
      </c>
      <c r="B849" s="58">
        <f>INDEX('S42'!A1:M47,3,9)</f>
        <v>43026</v>
      </c>
      <c r="C849" t="str">
        <f>INDEX('S42'!A1:N47,4,10)</f>
        <v>Nuit</v>
      </c>
      <c r="D849" t="str">
        <f>INDEX('S42'!A1:N47,17,1)</f>
        <v>Samir Abdelyacin</v>
      </c>
      <c r="E849">
        <f>INDEX('S42'!A1:N47,17,2)</f>
        <v>0</v>
      </c>
      <c r="F849" t="str">
        <f>INDEX('S42'!A1:N47,17,10)</f>
        <v>07 586 04</v>
      </c>
      <c r="G849" t="str">
        <f>INDEX('S42'!A1:N47,18,10)</f>
        <v>Franklin Roosevelt</v>
      </c>
      <c r="H849" t="str">
        <f>INDEX('S42'!A1:N47,19,10)</f>
        <v>Cameras</v>
      </c>
    </row>
    <row r="850" spans="1:8" x14ac:dyDescent="0.3">
      <c r="A850" t="str">
        <f>INDEX('S42'!A1:M47,1,1)</f>
        <v>S42</v>
      </c>
      <c r="B850" s="58">
        <f>INDEX('S42'!A1:M47,3,11)</f>
        <v>43027</v>
      </c>
      <c r="C850" t="str">
        <f>INDEX('S42'!A1:N47,4,11)</f>
        <v>Jour</v>
      </c>
      <c r="D850" t="str">
        <f>INDEX('S42'!A1:N47,17,1)</f>
        <v>Samir Abdelyacin</v>
      </c>
      <c r="E850">
        <f>INDEX('S42'!A1:N47,17,2)</f>
        <v>0</v>
      </c>
      <c r="F850">
        <f>INDEX('S42'!A1:N47,17,11)</f>
        <v>0</v>
      </c>
      <c r="G850">
        <f>INDEX('S42'!A1:N47,18,11)</f>
        <v>0</v>
      </c>
      <c r="H850">
        <f>INDEX('S42'!A1:N47,19,11)</f>
        <v>0</v>
      </c>
    </row>
    <row r="851" spans="1:8" x14ac:dyDescent="0.3">
      <c r="A851" t="str">
        <f>INDEX('S42'!A1:M47,1,1)</f>
        <v>S42</v>
      </c>
      <c r="B851" s="58">
        <f>INDEX('S42'!A1:M47,3,11)</f>
        <v>43027</v>
      </c>
      <c r="C851" t="str">
        <f>INDEX('S42'!A1:N47,4,12)</f>
        <v>Nuit</v>
      </c>
      <c r="D851" t="str">
        <f>INDEX('S42'!A1:N47,17,1)</f>
        <v>Samir Abdelyacin</v>
      </c>
      <c r="E851">
        <f>INDEX('S42'!A1:N47,17,2)</f>
        <v>0</v>
      </c>
      <c r="F851">
        <f>INDEX('S42'!A1:N47,17,12)</f>
        <v>0</v>
      </c>
      <c r="G851" t="str">
        <f>INDEX('S42'!A1:N47,18,12)</f>
        <v>Bussy</v>
      </c>
      <c r="H851">
        <f>INDEX('S42'!A1:N47,19,12)</f>
        <v>0</v>
      </c>
    </row>
    <row r="852" spans="1:8" x14ac:dyDescent="0.3">
      <c r="A852" t="str">
        <f>INDEX('S42'!A1:M47,1,1)</f>
        <v>S42</v>
      </c>
      <c r="B852" s="58">
        <f>INDEX('S42'!A1:M47,3,13)</f>
        <v>43028</v>
      </c>
      <c r="C852" t="str">
        <f>INDEX('S42'!A1:N47,4,13)</f>
        <v>Jour</v>
      </c>
      <c r="D852" t="str">
        <f>INDEX('S42'!A1:N47,17,1)</f>
        <v>Samir Abdelyacin</v>
      </c>
      <c r="E852">
        <f>INDEX('S42'!A1:N47,17,2)</f>
        <v>0</v>
      </c>
      <c r="F852">
        <f>INDEX('S42'!A1:N47,17,13)</f>
        <v>0</v>
      </c>
      <c r="G852">
        <f>INDEX('S42'!A1:N47,18,13)</f>
        <v>0</v>
      </c>
      <c r="H852">
        <f>INDEX('S42'!A1:N47,19,13)</f>
        <v>0</v>
      </c>
    </row>
    <row r="853" spans="1:8" x14ac:dyDescent="0.3">
      <c r="A853" t="str">
        <f>INDEX('S42'!A1:M47,1,1)</f>
        <v>S42</v>
      </c>
      <c r="B853" s="58">
        <f>INDEX('S42'!A1:M47,3,13)</f>
        <v>43028</v>
      </c>
      <c r="C853" t="str">
        <f>INDEX('S42'!A1:N47,4,14)</f>
        <v>Nuit</v>
      </c>
      <c r="D853" t="str">
        <f>INDEX('S42'!A1:N47,17,1)</f>
        <v>Samir Abdelyacin</v>
      </c>
      <c r="E853">
        <f>INDEX('S42'!A1:N47,17,2)</f>
        <v>0</v>
      </c>
      <c r="F853">
        <f>INDEX('S42'!A1:N47,17,14)</f>
        <v>0</v>
      </c>
      <c r="G853">
        <f>INDEX('S42'!A1:N47,18,14)</f>
        <v>0</v>
      </c>
      <c r="H853">
        <f>INDEX('S42'!A1:N47,19,14)</f>
        <v>0</v>
      </c>
    </row>
    <row r="854" spans="1:8" x14ac:dyDescent="0.3">
      <c r="A854" t="str">
        <f>INDEX('S42'!A1:M47,1,1)</f>
        <v>S42</v>
      </c>
      <c r="B854" s="58">
        <f>INDEX('S42'!A1:L47,3,3)</f>
        <v>43023</v>
      </c>
      <c r="C854" t="str">
        <f>INDEX('S42'!A1:N47,4,3)</f>
        <v>Jour</v>
      </c>
      <c r="D854" t="str">
        <f>INDEX('S42'!A1:N47,20,1)</f>
        <v>Guillaume Mayimakanda</v>
      </c>
      <c r="E854">
        <f>INDEX('S42'!A1:N47,20,2)</f>
        <v>0</v>
      </c>
      <c r="F854">
        <f>INDEX('S42'!A1:N47,20,3)</f>
        <v>0</v>
      </c>
      <c r="G854">
        <f>INDEX('S42'!A1:N47,21,3)</f>
        <v>0</v>
      </c>
      <c r="H854">
        <f>INDEX('S42'!A1:N47,22,3)</f>
        <v>0</v>
      </c>
    </row>
    <row r="855" spans="1:8" x14ac:dyDescent="0.3">
      <c r="A855" t="str">
        <f>INDEX('S42'!A1:M47,1,1)</f>
        <v>S42</v>
      </c>
      <c r="B855" s="58">
        <f>INDEX('S42'!A1:M47,3,3)</f>
        <v>43023</v>
      </c>
      <c r="C855" t="str">
        <f>INDEX('S42'!A1:N47,4,4)</f>
        <v>Nuit</v>
      </c>
      <c r="D855" t="str">
        <f>INDEX('S42'!A1:N47,20,1)</f>
        <v>Guillaume Mayimakanda</v>
      </c>
      <c r="E855">
        <f>INDEX('S42'!A1:N47,20,2)</f>
        <v>0</v>
      </c>
      <c r="F855">
        <f>INDEX('S42'!A1:N47,20,4)</f>
        <v>0</v>
      </c>
      <c r="G855" t="str">
        <f>INDEX('S42'!A1:N47,21,4)</f>
        <v>CEC</v>
      </c>
      <c r="H855">
        <f>INDEX('S42'!A1:N47,22,4)</f>
        <v>0</v>
      </c>
    </row>
    <row r="856" spans="1:8" x14ac:dyDescent="0.3">
      <c r="A856" t="str">
        <f>INDEX('S42'!A1:M47,1,1)</f>
        <v>S42</v>
      </c>
      <c r="B856" s="58">
        <f>INDEX('S42'!A1:M47,3,5)</f>
        <v>43024</v>
      </c>
      <c r="C856" t="str">
        <f>INDEX('S42'!A1:N47,4,5)</f>
        <v>Jour</v>
      </c>
      <c r="D856" t="str">
        <f>INDEX('S42'!A1:N47,20,1)</f>
        <v>Guillaume Mayimakanda</v>
      </c>
      <c r="E856">
        <f>INDEX('S42'!A1:N47,20,2)</f>
        <v>0</v>
      </c>
      <c r="F856">
        <f>INDEX('S42'!A1:N47,20,5)</f>
        <v>0</v>
      </c>
      <c r="G856">
        <f>INDEX('S42'!A1:N47,21,5)</f>
        <v>0</v>
      </c>
      <c r="H856">
        <f>INDEX('S42'!A1:N47,22,5)</f>
        <v>0</v>
      </c>
    </row>
    <row r="857" spans="1:8" x14ac:dyDescent="0.3">
      <c r="A857" t="str">
        <f>INDEX('S42'!A1:M47,1,1)</f>
        <v>S42</v>
      </c>
      <c r="B857" s="58">
        <f>INDEX('S42'!A1:M47,3,5)</f>
        <v>43024</v>
      </c>
      <c r="C857" t="str">
        <f>INDEX('S42'!A1:N47,4,6)</f>
        <v>Nuit</v>
      </c>
      <c r="D857" t="str">
        <f>INDEX('S42'!A1:N47,20,1)</f>
        <v>Guillaume Mayimakanda</v>
      </c>
      <c r="E857">
        <f>INDEX('S42'!A1:N47,20,2)</f>
        <v>0</v>
      </c>
      <c r="F857" t="str">
        <f>INDEX('S42'!A1:N47,20,6)</f>
        <v>07 586 04</v>
      </c>
      <c r="G857" t="str">
        <f>INDEX('S42'!A1:N47,21,6)</f>
        <v>Porte de Saint Cloud</v>
      </c>
      <c r="H857" t="str">
        <f>INDEX('S42'!A1:N47,22,6)</f>
        <v>IAC</v>
      </c>
    </row>
    <row r="858" spans="1:8" x14ac:dyDescent="0.3">
      <c r="A858" t="str">
        <f>INDEX('S42'!A1:M47,1,1)</f>
        <v>S42</v>
      </c>
      <c r="B858" s="58">
        <f>INDEX('S42'!A1:M47,3,7)</f>
        <v>43025</v>
      </c>
      <c r="C858" t="str">
        <f>INDEX('S42'!A1:N47,4,7)</f>
        <v>Jour</v>
      </c>
      <c r="D858" t="str">
        <f>INDEX('S42'!A1:N47,20,1)</f>
        <v>Guillaume Mayimakanda</v>
      </c>
      <c r="E858">
        <f>INDEX('S42'!A1:N47,20,2)</f>
        <v>0</v>
      </c>
      <c r="F858">
        <f>INDEX('S42'!A1:N47,20,7)</f>
        <v>0</v>
      </c>
      <c r="G858">
        <f>INDEX('S42'!A1:N47,21,7)</f>
        <v>0</v>
      </c>
      <c r="H858">
        <f>INDEX('S42'!A1:N47,22,7)</f>
        <v>0</v>
      </c>
    </row>
    <row r="859" spans="1:8" x14ac:dyDescent="0.3">
      <c r="A859" t="str">
        <f>INDEX('S42'!A1:M47,1,1)</f>
        <v>S42</v>
      </c>
      <c r="B859" s="58">
        <f>INDEX('S42'!A1:M47,3,7)</f>
        <v>43025</v>
      </c>
      <c r="C859" t="str">
        <f>INDEX('S42'!A1:N47,4,8)</f>
        <v>Nuit</v>
      </c>
      <c r="D859" t="str">
        <f>INDEX('S42'!A1:N47,20,1)</f>
        <v>Guillaume Mayimakanda</v>
      </c>
      <c r="E859">
        <f>INDEX('S42'!A1:N47,20,2)</f>
        <v>0</v>
      </c>
      <c r="F859" t="str">
        <f>INDEX('S42'!A1:N47,20,8)</f>
        <v>07 586 04</v>
      </c>
      <c r="G859" t="str">
        <f>INDEX('S42'!A1:N47,21,8)</f>
        <v>Franklin Roosevelt</v>
      </c>
      <c r="H859" t="str">
        <f>INDEX('S42'!A1:N47,22,8)</f>
        <v>Cameras</v>
      </c>
    </row>
    <row r="860" spans="1:8" x14ac:dyDescent="0.3">
      <c r="A860" t="str">
        <f>INDEX('S42'!A1:M47,1,1)</f>
        <v>S42</v>
      </c>
      <c r="B860" s="58">
        <f>INDEX('S42'!A1:M47,3,9)</f>
        <v>43026</v>
      </c>
      <c r="C860" t="str">
        <f>INDEX('S42'!A1:N47,4,9)</f>
        <v>Jour</v>
      </c>
      <c r="D860" t="str">
        <f>INDEX('S42'!A1:N47,20,1)</f>
        <v>Guillaume Mayimakanda</v>
      </c>
      <c r="E860">
        <f>INDEX('S42'!A1:N47,20,2)</f>
        <v>0</v>
      </c>
      <c r="F860">
        <f>INDEX('S42'!A1:N47,20,9)</f>
        <v>0</v>
      </c>
      <c r="G860">
        <f>INDEX('S42'!A1:N47,21,9)</f>
        <v>0</v>
      </c>
      <c r="H860">
        <f>INDEX('S42'!A1:N47,22,9)</f>
        <v>0</v>
      </c>
    </row>
    <row r="861" spans="1:8" x14ac:dyDescent="0.3">
      <c r="A861" t="str">
        <f>INDEX('S42'!A1:M47,1,1)</f>
        <v>S42</v>
      </c>
      <c r="B861" s="58">
        <f>INDEX('S42'!A1:M47,3,9)</f>
        <v>43026</v>
      </c>
      <c r="C861" t="str">
        <f>INDEX('S42'!A1:N47,4,10)</f>
        <v>Nuit</v>
      </c>
      <c r="D861" t="str">
        <f>INDEX('S42'!A1:N47,20,1)</f>
        <v>Guillaume Mayimakanda</v>
      </c>
      <c r="E861">
        <f>INDEX('S42'!A1:N47,20,2)</f>
        <v>0</v>
      </c>
      <c r="F861" t="str">
        <f>INDEX('S42'!A1:N47,20,10)</f>
        <v>07 586 04</v>
      </c>
      <c r="G861" t="str">
        <f>INDEX('S42'!A1:N47,21,10)</f>
        <v>Franklin Roosevelt</v>
      </c>
      <c r="H861" t="str">
        <f>INDEX('S42'!A1:N47,22,10)</f>
        <v>Cameras</v>
      </c>
    </row>
    <row r="862" spans="1:8" x14ac:dyDescent="0.3">
      <c r="A862" t="str">
        <f>INDEX('S42'!A1:M47,1,1)</f>
        <v>S42</v>
      </c>
      <c r="B862" s="58">
        <f>INDEX('S42'!A1:M47,3,11)</f>
        <v>43027</v>
      </c>
      <c r="C862" t="str">
        <f>INDEX('S42'!A1:N47,4,11)</f>
        <v>Jour</v>
      </c>
      <c r="D862" t="str">
        <f>INDEX('S42'!A1:N47,20,1)</f>
        <v>Guillaume Mayimakanda</v>
      </c>
      <c r="E862">
        <f>INDEX('S42'!A1:N47,20,2)</f>
        <v>0</v>
      </c>
      <c r="F862">
        <f>INDEX('S42'!A1:N47,20,11)</f>
        <v>0</v>
      </c>
      <c r="G862">
        <f>INDEX('S42'!A1:N47,21,11)</f>
        <v>0</v>
      </c>
      <c r="H862">
        <f>INDEX('S42'!A1:N47,22,11)</f>
        <v>0</v>
      </c>
    </row>
    <row r="863" spans="1:8" x14ac:dyDescent="0.3">
      <c r="A863" t="str">
        <f>INDEX('S42'!A1:M47,1,1)</f>
        <v>S42</v>
      </c>
      <c r="B863" s="58">
        <f>INDEX('S42'!A1:M47,3,11)</f>
        <v>43027</v>
      </c>
      <c r="C863" t="str">
        <f>INDEX('S42'!A1:N47,4,12)</f>
        <v>Nuit</v>
      </c>
      <c r="D863" t="str">
        <f>INDEX('S42'!A1:N47,20,1)</f>
        <v>Guillaume Mayimakanda</v>
      </c>
      <c r="E863">
        <f>INDEX('S42'!A1:N47,20,2)</f>
        <v>0</v>
      </c>
      <c r="F863" t="str">
        <f>INDEX('S42'!A1:N47,20,12)</f>
        <v>07 586 04</v>
      </c>
      <c r="G863" t="str">
        <f>INDEX('S42'!A1:N47,21,12)</f>
        <v>Franklin Roosevelt</v>
      </c>
      <c r="H863" t="str">
        <f>INDEX('S42'!A1:N47,22,12)</f>
        <v>Cameras</v>
      </c>
    </row>
    <row r="864" spans="1:8" x14ac:dyDescent="0.3">
      <c r="A864" t="str">
        <f>INDEX('S42'!A1:M47,1,1)</f>
        <v>S42</v>
      </c>
      <c r="B864" s="58">
        <f>INDEX('S42'!A1:M47,3,13)</f>
        <v>43028</v>
      </c>
      <c r="C864" t="str">
        <f>INDEX('S42'!A1:N47,4,13)</f>
        <v>Jour</v>
      </c>
      <c r="D864" t="str">
        <f>INDEX('S42'!A1:N47,20,1)</f>
        <v>Guillaume Mayimakanda</v>
      </c>
      <c r="E864">
        <f>INDEX('S42'!A1:N47,20,2)</f>
        <v>0</v>
      </c>
      <c r="F864">
        <f>INDEX('S42'!A1:N47,20,13)</f>
        <v>0</v>
      </c>
      <c r="G864">
        <f>INDEX('S42'!A1:N47,21,13)</f>
        <v>0</v>
      </c>
      <c r="H864">
        <f>INDEX('S42'!A1:N47,22,13)</f>
        <v>0</v>
      </c>
    </row>
    <row r="865" spans="1:8" x14ac:dyDescent="0.3">
      <c r="A865" t="str">
        <f>INDEX('S42'!A1:M47,1,1)</f>
        <v>S42</v>
      </c>
      <c r="B865" s="58">
        <f>INDEX('S42'!A1:M47,3,13)</f>
        <v>43028</v>
      </c>
      <c r="C865" t="str">
        <f>INDEX('S42'!A1:N47,4,14)</f>
        <v>Nuit</v>
      </c>
      <c r="D865" t="str">
        <f>INDEX('S42'!A1:N47,20,1)</f>
        <v>Guillaume Mayimakanda</v>
      </c>
      <c r="E865">
        <f>INDEX('S42'!A1:N47,20,2)</f>
        <v>0</v>
      </c>
      <c r="F865">
        <f>INDEX('S42'!A1:N47,20,14)</f>
        <v>0</v>
      </c>
      <c r="G865">
        <f>INDEX('S42'!A1:N47,21,14)</f>
        <v>0</v>
      </c>
      <c r="H865">
        <f>INDEX('S42'!A1:N47,22,14)</f>
        <v>0</v>
      </c>
    </row>
    <row r="866" spans="1:8" x14ac:dyDescent="0.3">
      <c r="A866" t="str">
        <f>INDEX('S42'!A1:M47,1,1)</f>
        <v>S42</v>
      </c>
      <c r="B866" s="58">
        <f>INDEX('S42'!A1:L47,3,3)</f>
        <v>43023</v>
      </c>
      <c r="C866" t="str">
        <f>INDEX('S42'!A1:N47,4,3)</f>
        <v>Jour</v>
      </c>
      <c r="D866" t="str">
        <f>INDEX('S42'!A1:N47,23,1)</f>
        <v>Kevin Leon</v>
      </c>
      <c r="E866">
        <f>INDEX('S42'!A1:N47,23,2)</f>
        <v>0</v>
      </c>
      <c r="F866">
        <f>INDEX('S42'!A1:N47,23,3)</f>
        <v>0</v>
      </c>
      <c r="G866">
        <f>INDEX('S42'!A1:N47,24,3)</f>
        <v>0</v>
      </c>
      <c r="H866">
        <f>INDEX('S42'!A1:N47,25,3)</f>
        <v>0</v>
      </c>
    </row>
    <row r="867" spans="1:8" x14ac:dyDescent="0.3">
      <c r="A867" t="str">
        <f>INDEX('S42'!A1:M47,1,1)</f>
        <v>S42</v>
      </c>
      <c r="B867" s="58">
        <f>INDEX('S42'!A1:M47,3,3)</f>
        <v>43023</v>
      </c>
      <c r="C867" t="str">
        <f>INDEX('S42'!A1:N47,4,4)</f>
        <v>Nuit</v>
      </c>
      <c r="D867" t="str">
        <f>INDEX('S42'!A1:N47,23,1)</f>
        <v>Kevin Leon</v>
      </c>
      <c r="E867">
        <f>INDEX('S42'!A1:N47,23,2)</f>
        <v>0</v>
      </c>
      <c r="F867" t="str">
        <f>INDEX('S42'!A1:N47,23,4)</f>
        <v>07 585 08</v>
      </c>
      <c r="G867" t="str">
        <f>INDEX('S42'!A1:N47,24,4)</f>
        <v>La Défense</v>
      </c>
      <c r="H867">
        <f>INDEX('S42'!A1:N47,25,4)</f>
        <v>0</v>
      </c>
    </row>
    <row r="868" spans="1:8" x14ac:dyDescent="0.3">
      <c r="A868" t="str">
        <f>INDEX('S42'!A1:M47,1,1)</f>
        <v>S42</v>
      </c>
      <c r="B868" s="58">
        <f>INDEX('S42'!A1:M47,3,5)</f>
        <v>43024</v>
      </c>
      <c r="C868" t="str">
        <f>INDEX('S42'!A1:N47,4,5)</f>
        <v>Jour</v>
      </c>
      <c r="D868" t="str">
        <f>INDEX('S42'!A1:N47,23,1)</f>
        <v>Kevin Leon</v>
      </c>
      <c r="E868">
        <f>INDEX('S42'!A1:N47,23,2)</f>
        <v>0</v>
      </c>
      <c r="F868">
        <f>INDEX('S42'!A1:N47,23,5)</f>
        <v>0</v>
      </c>
      <c r="G868">
        <f>INDEX('S42'!A1:N47,24,5)</f>
        <v>0</v>
      </c>
      <c r="H868">
        <f>INDEX('S42'!A1:N47,25,5)</f>
        <v>0</v>
      </c>
    </row>
    <row r="869" spans="1:8" x14ac:dyDescent="0.3">
      <c r="A869" t="str">
        <f>INDEX('S42'!A1:M47,1,1)</f>
        <v>S42</v>
      </c>
      <c r="B869" s="58">
        <f>INDEX('S42'!A1:M47,3,5)</f>
        <v>43024</v>
      </c>
      <c r="C869" t="str">
        <f>INDEX('S42'!A1:N47,4,6)</f>
        <v>Nuit</v>
      </c>
      <c r="D869" t="str">
        <f>INDEX('S42'!A1:N47,23,1)</f>
        <v>Kevin Leon</v>
      </c>
      <c r="E869">
        <f>INDEX('S42'!A1:N47,23,2)</f>
        <v>0</v>
      </c>
      <c r="F869" t="str">
        <f>INDEX('S42'!A1:N47,23,6)</f>
        <v>07 585 08</v>
      </c>
      <c r="G869" t="str">
        <f>INDEX('S42'!A1:N47,24,6)</f>
        <v>La Défense</v>
      </c>
      <c r="H869">
        <f>INDEX('S42'!A1:N47,25,6)</f>
        <v>0</v>
      </c>
    </row>
    <row r="870" spans="1:8" x14ac:dyDescent="0.3">
      <c r="A870" t="str">
        <f>INDEX('S42'!A1:M47,1,1)</f>
        <v>S42</v>
      </c>
      <c r="B870" s="58">
        <f>INDEX('S42'!A1:M47,3,7)</f>
        <v>43025</v>
      </c>
      <c r="C870" t="str">
        <f>INDEX('S42'!A1:N47,4,7)</f>
        <v>Jour</v>
      </c>
      <c r="D870" t="str">
        <f>INDEX('S42'!A1:N47,23,1)</f>
        <v>Kevin Leon</v>
      </c>
      <c r="E870">
        <f>INDEX('S42'!A1:N47,23,2)</f>
        <v>0</v>
      </c>
      <c r="F870">
        <f>INDEX('S42'!A1:N47,23,7)</f>
        <v>0</v>
      </c>
      <c r="G870">
        <f>INDEX('S42'!A1:N47,24,7)</f>
        <v>0</v>
      </c>
      <c r="H870">
        <f>INDEX('S42'!A1:N47,25,7)</f>
        <v>0</v>
      </c>
    </row>
    <row r="871" spans="1:8" x14ac:dyDescent="0.3">
      <c r="A871" t="str">
        <f>INDEX('S42'!A1:M47,1,1)</f>
        <v>S42</v>
      </c>
      <c r="B871" s="58">
        <f>INDEX('S42'!A1:M47,3,7)</f>
        <v>43025</v>
      </c>
      <c r="C871" t="str">
        <f>INDEX('S42'!A1:N47,4,8)</f>
        <v>Nuit</v>
      </c>
      <c r="D871" t="str">
        <f>INDEX('S42'!A1:N47,23,1)</f>
        <v>Kevin Leon</v>
      </c>
      <c r="E871">
        <f>INDEX('S42'!A1:N47,23,2)</f>
        <v>0</v>
      </c>
      <c r="F871" t="str">
        <f>INDEX('S42'!A1:N47,23,8)</f>
        <v>07 585 08</v>
      </c>
      <c r="G871" t="str">
        <f>INDEX('S42'!A1:N47,24,8)</f>
        <v>La Défense</v>
      </c>
      <c r="H871">
        <f>INDEX('S42'!A1:N47,25,8)</f>
        <v>0</v>
      </c>
    </row>
    <row r="872" spans="1:8" x14ac:dyDescent="0.3">
      <c r="A872" t="str">
        <f>INDEX('S42'!A1:M47,1,1)</f>
        <v>S42</v>
      </c>
      <c r="B872" s="58">
        <f>INDEX('S42'!A1:M47,3,9)</f>
        <v>43026</v>
      </c>
      <c r="C872" t="str">
        <f>INDEX('S42'!A1:N47,4,9)</f>
        <v>Jour</v>
      </c>
      <c r="D872" t="str">
        <f>INDEX('S42'!A1:N47,23,1)</f>
        <v>Kevin Leon</v>
      </c>
      <c r="E872">
        <f>INDEX('S42'!A1:N47,23,2)</f>
        <v>0</v>
      </c>
      <c r="F872">
        <f>INDEX('S42'!A1:N47,23,9)</f>
        <v>0</v>
      </c>
      <c r="G872">
        <f>INDEX('S42'!A1:N47,24,9)</f>
        <v>0</v>
      </c>
      <c r="H872">
        <f>INDEX('S42'!A1:N47,25,9)</f>
        <v>0</v>
      </c>
    </row>
    <row r="873" spans="1:8" x14ac:dyDescent="0.3">
      <c r="A873" t="str">
        <f>INDEX('S42'!A1:M47,1,1)</f>
        <v>S42</v>
      </c>
      <c r="B873" s="58">
        <f>INDEX('S42'!A1:M47,3,9)</f>
        <v>43026</v>
      </c>
      <c r="C873" t="str">
        <f>INDEX('S42'!A1:N47,4,10)</f>
        <v>Nuit</v>
      </c>
      <c r="D873" t="str">
        <f>INDEX('S42'!A1:N47,23,1)</f>
        <v>Kevin Leon</v>
      </c>
      <c r="E873">
        <f>INDEX('S42'!A1:N47,23,2)</f>
        <v>0</v>
      </c>
      <c r="F873" t="str">
        <f>INDEX('S42'!A1:N47,23,10)</f>
        <v>07 585 08</v>
      </c>
      <c r="G873" t="str">
        <f>INDEX('S42'!A1:N47,24,10)</f>
        <v>La Défense</v>
      </c>
      <c r="H873">
        <f>INDEX('S42'!A1:N47,25,10)</f>
        <v>0</v>
      </c>
    </row>
    <row r="874" spans="1:8" x14ac:dyDescent="0.3">
      <c r="A874" t="str">
        <f>INDEX('S42'!A1:M47,1,1)</f>
        <v>S42</v>
      </c>
      <c r="B874" s="58">
        <f>INDEX('S42'!A1:M47,3,11)</f>
        <v>43027</v>
      </c>
      <c r="C874" t="str">
        <f>INDEX('S42'!A1:N47,4,11)</f>
        <v>Jour</v>
      </c>
      <c r="D874" t="str">
        <f>INDEX('S42'!A1:N47,23,1)</f>
        <v>Kevin Leon</v>
      </c>
      <c r="E874">
        <f>INDEX('S42'!A1:N47,23,2)</f>
        <v>0</v>
      </c>
      <c r="F874">
        <f>INDEX('S42'!A1:N47,23,11)</f>
        <v>0</v>
      </c>
      <c r="G874">
        <f>INDEX('S42'!A1:N47,24,11)</f>
        <v>0</v>
      </c>
      <c r="H874">
        <f>INDEX('S42'!A1:N47,25,11)</f>
        <v>0</v>
      </c>
    </row>
    <row r="875" spans="1:8" x14ac:dyDescent="0.3">
      <c r="A875" t="str">
        <f>INDEX('S42'!A1:M47,1,1)</f>
        <v>S42</v>
      </c>
      <c r="B875" s="58">
        <f>INDEX('S42'!A1:M47,3,11)</f>
        <v>43027</v>
      </c>
      <c r="C875" t="str">
        <f>INDEX('S42'!A1:N47,4,12)</f>
        <v>Nuit</v>
      </c>
      <c r="D875" t="str">
        <f>INDEX('S42'!A1:N47,23,1)</f>
        <v>Kevin Leon</v>
      </c>
      <c r="E875">
        <f>INDEX('S42'!A1:N47,23,2)</f>
        <v>0</v>
      </c>
      <c r="F875">
        <f>INDEX('S42'!A1:N47,23,12)</f>
        <v>0</v>
      </c>
      <c r="G875" t="str">
        <f>INDEX('S42'!A1:N47,24,12)</f>
        <v>Bussy</v>
      </c>
      <c r="H875">
        <f>INDEX('S42'!A1:N47,25,12)</f>
        <v>0</v>
      </c>
    </row>
    <row r="876" spans="1:8" x14ac:dyDescent="0.3">
      <c r="A876" t="str">
        <f>INDEX('S42'!A1:M47,1,1)</f>
        <v>S42</v>
      </c>
      <c r="B876" s="58">
        <f>INDEX('S42'!A1:M47,3,13)</f>
        <v>43028</v>
      </c>
      <c r="C876" t="str">
        <f>INDEX('S42'!A1:N47,4,13)</f>
        <v>Jour</v>
      </c>
      <c r="D876" t="str">
        <f>INDEX('S42'!A1:N47,23,1)</f>
        <v>Kevin Leon</v>
      </c>
      <c r="E876">
        <f>INDEX('S42'!A1:N47,23,2)</f>
        <v>0</v>
      </c>
      <c r="F876">
        <f>INDEX('S42'!A1:N47,23,13)</f>
        <v>0</v>
      </c>
      <c r="G876">
        <f>INDEX('S42'!A1:N47,24,13)</f>
        <v>0</v>
      </c>
      <c r="H876">
        <f>INDEX('S42'!A1:N47,25,13)</f>
        <v>0</v>
      </c>
    </row>
    <row r="877" spans="1:8" x14ac:dyDescent="0.3">
      <c r="A877" t="str">
        <f>INDEX('S42'!A1:M47,1,1)</f>
        <v>S42</v>
      </c>
      <c r="B877" s="58">
        <f>INDEX('S42'!A1:M47,3,13)</f>
        <v>43028</v>
      </c>
      <c r="C877" t="str">
        <f>INDEX('S42'!A1:N47,4,14)</f>
        <v>Nuit</v>
      </c>
      <c r="D877" t="str">
        <f>INDEX('S42'!A1:N47,23,1)</f>
        <v>Kevin Leon</v>
      </c>
      <c r="E877">
        <f>INDEX('S42'!A1:N47,23,2)</f>
        <v>0</v>
      </c>
      <c r="F877">
        <f>INDEX('S42'!A1:N47,23,14)</f>
        <v>0</v>
      </c>
      <c r="G877">
        <f>INDEX('S42'!A1:N47,24,14)</f>
        <v>0</v>
      </c>
      <c r="H877">
        <f>INDEX('S42'!A1:N47,25,14)</f>
        <v>0</v>
      </c>
    </row>
    <row r="878" spans="1:8" x14ac:dyDescent="0.3">
      <c r="A878" t="str">
        <f>INDEX('S42'!A1:M47,1,1)</f>
        <v>S42</v>
      </c>
      <c r="B878" s="58">
        <f>INDEX('S42'!A1:L47,3,3)</f>
        <v>43023</v>
      </c>
      <c r="C878" t="str">
        <f>INDEX('S42'!A1:N47,4,3)</f>
        <v>Jour</v>
      </c>
      <c r="D878">
        <f>INDEX('S42'!A1:N47,26,1)</f>
        <v>0</v>
      </c>
      <c r="E878">
        <f>INDEX('S42'!A1:N47,26,2)</f>
        <v>0</v>
      </c>
      <c r="F878">
        <f>INDEX('S42'!A1:N47,26,3)</f>
        <v>0</v>
      </c>
      <c r="G878">
        <f>INDEX('S42'!A1:N47,27,3)</f>
        <v>0</v>
      </c>
      <c r="H878">
        <f>INDEX('S42'!A1:N47,28,3)</f>
        <v>0</v>
      </c>
    </row>
    <row r="879" spans="1:8" x14ac:dyDescent="0.3">
      <c r="A879" t="str">
        <f>INDEX('S42'!A1:M47,1,1)</f>
        <v>S42</v>
      </c>
      <c r="B879" s="58">
        <f>INDEX('S42'!A1:M47,3,3)</f>
        <v>43023</v>
      </c>
      <c r="C879" t="str">
        <f>INDEX('S42'!A1:N47,4,4)</f>
        <v>Nuit</v>
      </c>
      <c r="D879">
        <f>INDEX('S42'!A1:N47,26,1)</f>
        <v>0</v>
      </c>
      <c r="E879">
        <f>INDEX('S42'!A1:N47,26,2)</f>
        <v>0</v>
      </c>
      <c r="F879">
        <f>INDEX('S42'!A1:N47,26,4)</f>
        <v>0</v>
      </c>
      <c r="G879">
        <f>INDEX('S42'!A1:N47,27,4)</f>
        <v>0</v>
      </c>
      <c r="H879">
        <f>INDEX('S42'!A1:N47,28,4)</f>
        <v>0</v>
      </c>
    </row>
    <row r="880" spans="1:8" x14ac:dyDescent="0.3">
      <c r="A880" t="str">
        <f>INDEX('S42'!A1:M47,1,1)</f>
        <v>S42</v>
      </c>
      <c r="B880" s="58">
        <f>INDEX('S42'!A1:M47,3,5)</f>
        <v>43024</v>
      </c>
      <c r="C880" t="str">
        <f>INDEX('S42'!A1:N47,4,5)</f>
        <v>Jour</v>
      </c>
      <c r="D880">
        <f>INDEX('S42'!A1:N47,26,1)</f>
        <v>0</v>
      </c>
      <c r="E880">
        <f>INDEX('S42'!A1:N47,26,2)</f>
        <v>0</v>
      </c>
      <c r="F880">
        <f>INDEX('S42'!A1:N47,26,5)</f>
        <v>0</v>
      </c>
      <c r="G880">
        <f>INDEX('S42'!A1:N47,27,5)</f>
        <v>0</v>
      </c>
      <c r="H880">
        <f>INDEX('S42'!A1:N47,28,5)</f>
        <v>0</v>
      </c>
    </row>
    <row r="881" spans="1:8" x14ac:dyDescent="0.3">
      <c r="A881" t="str">
        <f>INDEX('S42'!A1:M47,1,1)</f>
        <v>S42</v>
      </c>
      <c r="B881" s="58">
        <f>INDEX('S42'!A1:M47,3,5)</f>
        <v>43024</v>
      </c>
      <c r="C881" t="str">
        <f>INDEX('S42'!A1:N47,4,6)</f>
        <v>Nuit</v>
      </c>
      <c r="D881">
        <f>INDEX('S42'!A1:N47,26,1)</f>
        <v>0</v>
      </c>
      <c r="E881">
        <f>INDEX('S42'!A1:N47,26,2)</f>
        <v>0</v>
      </c>
      <c r="F881">
        <f>INDEX('S42'!A1:N47,26,6)</f>
        <v>0</v>
      </c>
      <c r="G881">
        <f>INDEX('S42'!A1:N47,27,6)</f>
        <v>0</v>
      </c>
      <c r="H881">
        <f>INDEX('S42'!A1:N47,28,6)</f>
        <v>0</v>
      </c>
    </row>
    <row r="882" spans="1:8" x14ac:dyDescent="0.3">
      <c r="A882" t="str">
        <f>INDEX('S42'!A1:M47,1,1)</f>
        <v>S42</v>
      </c>
      <c r="B882" s="58">
        <f>INDEX('S42'!A1:M47,3,7)</f>
        <v>43025</v>
      </c>
      <c r="C882" t="str">
        <f>INDEX('S42'!A1:N47,4,7)</f>
        <v>Jour</v>
      </c>
      <c r="D882">
        <f>INDEX('S42'!A1:N47,26,1)</f>
        <v>0</v>
      </c>
      <c r="E882">
        <f>INDEX('S42'!A1:N47,26,2)</f>
        <v>0</v>
      </c>
      <c r="F882">
        <f>INDEX('S42'!A1:N47,26,7)</f>
        <v>0</v>
      </c>
      <c r="G882">
        <f>INDEX('S42'!A1:N47,27,7)</f>
        <v>0</v>
      </c>
      <c r="H882">
        <f>INDEX('S42'!A1:N47,28,7)</f>
        <v>0</v>
      </c>
    </row>
    <row r="883" spans="1:8" x14ac:dyDescent="0.3">
      <c r="A883" t="str">
        <f>INDEX('S42'!A1:M47,1,1)</f>
        <v>S42</v>
      </c>
      <c r="B883" s="58">
        <f>INDEX('S42'!A1:M47,3,7)</f>
        <v>43025</v>
      </c>
      <c r="C883" t="str">
        <f>INDEX('S42'!A1:N47,4,8)</f>
        <v>Nuit</v>
      </c>
      <c r="D883">
        <f>INDEX('S42'!A1:N47,26,1)</f>
        <v>0</v>
      </c>
      <c r="E883">
        <f>INDEX('S42'!A1:N47,26,2)</f>
        <v>0</v>
      </c>
      <c r="F883">
        <f>INDEX('S42'!A1:N47,26,8)</f>
        <v>0</v>
      </c>
      <c r="G883">
        <f>INDEX('S42'!A1:N47,27,8)</f>
        <v>0</v>
      </c>
      <c r="H883">
        <f>INDEX('S42'!A1:N47,28,8)</f>
        <v>0</v>
      </c>
    </row>
    <row r="884" spans="1:8" x14ac:dyDescent="0.3">
      <c r="A884" t="str">
        <f>INDEX('S42'!A1:M47,1,1)</f>
        <v>S42</v>
      </c>
      <c r="B884" s="58">
        <f>INDEX('S42'!A1:M47,3,9)</f>
        <v>43026</v>
      </c>
      <c r="C884" t="str">
        <f>INDEX('S42'!A1:N47,4,9)</f>
        <v>Jour</v>
      </c>
      <c r="D884">
        <f>INDEX('S42'!A1:N47,26,1)</f>
        <v>0</v>
      </c>
      <c r="E884">
        <f>INDEX('S42'!A1:N47,26,2)</f>
        <v>0</v>
      </c>
      <c r="F884">
        <f>INDEX('S42'!A1:N47,26,9)</f>
        <v>0</v>
      </c>
      <c r="G884">
        <f>INDEX('S42'!A1:N47,27,9)</f>
        <v>0</v>
      </c>
      <c r="H884">
        <f>INDEX('S42'!A1:N47,28,9)</f>
        <v>0</v>
      </c>
    </row>
    <row r="885" spans="1:8" x14ac:dyDescent="0.3">
      <c r="A885" t="str">
        <f>INDEX('S42'!A1:M47,1,1)</f>
        <v>S42</v>
      </c>
      <c r="B885" s="58">
        <f>INDEX('S42'!A1:M47,3,9)</f>
        <v>43026</v>
      </c>
      <c r="C885" t="str">
        <f>INDEX('S42'!A1:N47,4,10)</f>
        <v>Nuit</v>
      </c>
      <c r="D885">
        <f>INDEX('S42'!A1:N47,26,1)</f>
        <v>0</v>
      </c>
      <c r="E885">
        <f>INDEX('S42'!A1:N47,26,2)</f>
        <v>0</v>
      </c>
      <c r="F885">
        <f>INDEX('S42'!A1:N47,26,10)</f>
        <v>0</v>
      </c>
      <c r="G885">
        <f>INDEX('S42'!A1:N47,27,10)</f>
        <v>0</v>
      </c>
      <c r="H885">
        <f>INDEX('S42'!A1:N47,28,10)</f>
        <v>0</v>
      </c>
    </row>
    <row r="886" spans="1:8" x14ac:dyDescent="0.3">
      <c r="A886" t="str">
        <f>INDEX('S42'!A1:M47,1,1)</f>
        <v>S42</v>
      </c>
      <c r="B886" s="58">
        <f>INDEX('S42'!A1:M47,3,11)</f>
        <v>43027</v>
      </c>
      <c r="C886" t="str">
        <f>INDEX('S42'!A1:N47,4,11)</f>
        <v>Jour</v>
      </c>
      <c r="D886">
        <f>INDEX('S42'!A1:N47,26,1)</f>
        <v>0</v>
      </c>
      <c r="E886">
        <f>INDEX('S42'!A1:N47,26,2)</f>
        <v>0</v>
      </c>
      <c r="F886">
        <f>INDEX('S42'!A1:N47,26,11)</f>
        <v>0</v>
      </c>
      <c r="G886">
        <f>INDEX('S42'!A1:N47,27,11)</f>
        <v>0</v>
      </c>
      <c r="H886">
        <f>INDEX('S42'!A1:N47,28,11)</f>
        <v>0</v>
      </c>
    </row>
    <row r="887" spans="1:8" x14ac:dyDescent="0.3">
      <c r="A887" t="str">
        <f>INDEX('S42'!A1:M47,1,1)</f>
        <v>S42</v>
      </c>
      <c r="B887" s="58">
        <f>INDEX('S42'!A1:M47,3,11)</f>
        <v>43027</v>
      </c>
      <c r="C887" t="str">
        <f>INDEX('S42'!A1:N47,4,12)</f>
        <v>Nuit</v>
      </c>
      <c r="D887">
        <f>INDEX('S42'!A1:N47,26,1)</f>
        <v>0</v>
      </c>
      <c r="E887">
        <f>INDEX('S42'!A1:N47,26,2)</f>
        <v>0</v>
      </c>
      <c r="F887">
        <f>INDEX('S42'!A1:N47,26,12)</f>
        <v>0</v>
      </c>
      <c r="G887">
        <f>INDEX('S42'!A1:N47,27,12)</f>
        <v>0</v>
      </c>
      <c r="H887">
        <f>INDEX('S42'!A1:N47,28,12)</f>
        <v>0</v>
      </c>
    </row>
    <row r="888" spans="1:8" x14ac:dyDescent="0.3">
      <c r="A888" t="str">
        <f>INDEX('S42'!A1:M47,1,1)</f>
        <v>S42</v>
      </c>
      <c r="B888" s="58">
        <f>INDEX('S42'!A1:M47,3,13)</f>
        <v>43028</v>
      </c>
      <c r="C888" t="str">
        <f>INDEX('S42'!A1:N47,4,13)</f>
        <v>Jour</v>
      </c>
      <c r="D888">
        <f>INDEX('S42'!A1:N47,26,1)</f>
        <v>0</v>
      </c>
      <c r="E888">
        <f>INDEX('S42'!A1:N47,26,2)</f>
        <v>0</v>
      </c>
      <c r="F888">
        <f>INDEX('S42'!A1:N47,26,13)</f>
        <v>0</v>
      </c>
      <c r="G888">
        <f>INDEX('S42'!A1:N47,27,13)</f>
        <v>0</v>
      </c>
      <c r="H888">
        <f>INDEX('S42'!A1:N47,28,13)</f>
        <v>0</v>
      </c>
    </row>
    <row r="889" spans="1:8" x14ac:dyDescent="0.3">
      <c r="A889" t="str">
        <f>INDEX('S42'!A1:M47,1,1)</f>
        <v>S42</v>
      </c>
      <c r="B889" s="58">
        <f>INDEX('S42'!A1:M47,3,13)</f>
        <v>43028</v>
      </c>
      <c r="C889" t="str">
        <f>INDEX('S42'!A1:N47,4,14)</f>
        <v>Nuit</v>
      </c>
      <c r="D889">
        <f>INDEX('S42'!A1:N47,26,1)</f>
        <v>0</v>
      </c>
      <c r="E889">
        <f>INDEX('S42'!A1:N47,26,2)</f>
        <v>0</v>
      </c>
      <c r="F889">
        <f>INDEX('S42'!A1:N47,26,14)</f>
        <v>0</v>
      </c>
      <c r="G889">
        <f>INDEX('S42'!A1:N47,27,14)</f>
        <v>0</v>
      </c>
      <c r="H889">
        <f>INDEX('S42'!A1:N47,28,14)</f>
        <v>0</v>
      </c>
    </row>
    <row r="890" spans="1:8" x14ac:dyDescent="0.3">
      <c r="A890" t="str">
        <f>INDEX('S42'!A1:M47,1,1)</f>
        <v>S42</v>
      </c>
      <c r="B890" s="58">
        <f>INDEX('S42'!A1:L47,3,3)</f>
        <v>43023</v>
      </c>
      <c r="C890" t="str">
        <f>INDEX('S42'!A1:N47,4,3)</f>
        <v>Jour</v>
      </c>
      <c r="D890">
        <f>INDEX('S42'!A1:N47,29,1)</f>
        <v>0</v>
      </c>
      <c r="E890">
        <f>INDEX('S42'!A1:N47,29,2)</f>
        <v>0</v>
      </c>
      <c r="F890">
        <f>INDEX('S42'!A1:N47,29,3)</f>
        <v>0</v>
      </c>
      <c r="G890">
        <f>INDEX('S42'!A1:N47,30,3)</f>
        <v>0</v>
      </c>
      <c r="H890">
        <f>INDEX('S42'!A1:N47,31,3)</f>
        <v>0</v>
      </c>
    </row>
    <row r="891" spans="1:8" x14ac:dyDescent="0.3">
      <c r="A891" t="str">
        <f>INDEX('S42'!A1:M47,1,1)</f>
        <v>S42</v>
      </c>
      <c r="B891" s="58">
        <f>INDEX('S42'!A1:M47,3,3)</f>
        <v>43023</v>
      </c>
      <c r="C891" t="str">
        <f>INDEX('S42'!A1:N47,4,4)</f>
        <v>Nuit</v>
      </c>
      <c r="D891">
        <f>INDEX('S42'!A1:N47,29,1)</f>
        <v>0</v>
      </c>
      <c r="E891">
        <f>INDEX('S42'!A1:N47,29,2)</f>
        <v>0</v>
      </c>
      <c r="F891">
        <f>INDEX('S42'!A1:N47,29,4)</f>
        <v>0</v>
      </c>
      <c r="G891">
        <f>INDEX('S42'!A1:N47,30,4)</f>
        <v>0</v>
      </c>
      <c r="H891">
        <f>INDEX('S42'!A1:N47,31,4)</f>
        <v>0</v>
      </c>
    </row>
    <row r="892" spans="1:8" x14ac:dyDescent="0.3">
      <c r="A892" t="str">
        <f>INDEX('S42'!A1:M47,1,1)</f>
        <v>S42</v>
      </c>
      <c r="B892" s="58">
        <f>INDEX('S42'!A1:M47,3,5)</f>
        <v>43024</v>
      </c>
      <c r="C892" t="str">
        <f>INDEX('S42'!A1:N47,4,5)</f>
        <v>Jour</v>
      </c>
      <c r="D892">
        <f>INDEX('S42'!A1:N47,29,1)</f>
        <v>0</v>
      </c>
      <c r="E892">
        <f>INDEX('S42'!A1:N47,29,2)</f>
        <v>0</v>
      </c>
      <c r="F892">
        <f>INDEX('S42'!A1:N47,29,5)</f>
        <v>0</v>
      </c>
      <c r="G892">
        <f>INDEX('S42'!A1:N47,30,5)</f>
        <v>0</v>
      </c>
      <c r="H892">
        <f>INDEX('S42'!A1:N47,31,5)</f>
        <v>0</v>
      </c>
    </row>
    <row r="893" spans="1:8" x14ac:dyDescent="0.3">
      <c r="A893" t="str">
        <f>INDEX('S42'!A1:M47,1,1)</f>
        <v>S42</v>
      </c>
      <c r="B893" s="58">
        <f>INDEX('S42'!A1:M47,3,5)</f>
        <v>43024</v>
      </c>
      <c r="C893" t="str">
        <f>INDEX('S42'!A1:N47,4,6)</f>
        <v>Nuit</v>
      </c>
      <c r="D893">
        <f>INDEX('S42'!A1:N47,29,1)</f>
        <v>0</v>
      </c>
      <c r="E893">
        <f>INDEX('S42'!A1:N47,29,2)</f>
        <v>0</v>
      </c>
      <c r="F893">
        <f>INDEX('S42'!A1:N47,29,6)</f>
        <v>0</v>
      </c>
      <c r="G893">
        <f>INDEX('S42'!A1:N47,30,6)</f>
        <v>0</v>
      </c>
      <c r="H893">
        <f>INDEX('S42'!A1:N47,31,6)</f>
        <v>0</v>
      </c>
    </row>
    <row r="894" spans="1:8" x14ac:dyDescent="0.3">
      <c r="A894" t="str">
        <f>INDEX('S42'!A1:M47,1,1)</f>
        <v>S42</v>
      </c>
      <c r="B894" s="58">
        <f>INDEX('S42'!A1:M47,3,7)</f>
        <v>43025</v>
      </c>
      <c r="C894" t="str">
        <f>INDEX('S42'!A1:N47,4,7)</f>
        <v>Jour</v>
      </c>
      <c r="D894">
        <f>INDEX('S42'!A1:N47,29,1)</f>
        <v>0</v>
      </c>
      <c r="E894">
        <f>INDEX('S42'!A1:N47,29,2)</f>
        <v>0</v>
      </c>
      <c r="F894">
        <f>INDEX('S42'!A1:N47,29,7)</f>
        <v>0</v>
      </c>
      <c r="G894">
        <f>INDEX('S42'!A1:N47,30,7)</f>
        <v>0</v>
      </c>
      <c r="H894">
        <f>INDEX('S42'!A1:N47,31,7)</f>
        <v>0</v>
      </c>
    </row>
    <row r="895" spans="1:8" x14ac:dyDescent="0.3">
      <c r="A895" t="str">
        <f>INDEX('S42'!A1:M47,1,1)</f>
        <v>S42</v>
      </c>
      <c r="B895" s="58">
        <f>INDEX('S42'!A1:M47,3,7)</f>
        <v>43025</v>
      </c>
      <c r="C895" t="str">
        <f>INDEX('S42'!A1:N47,4,8)</f>
        <v>Nuit</v>
      </c>
      <c r="D895">
        <f>INDEX('S42'!A1:N47,2,1)</f>
        <v>0</v>
      </c>
      <c r="E895">
        <f>INDEX('S42'!A1:N47,29,2)</f>
        <v>0</v>
      </c>
      <c r="F895">
        <f>INDEX('S42'!A1:N47,29,8)</f>
        <v>0</v>
      </c>
      <c r="G895">
        <f>INDEX('S42'!A1:N47,30,8)</f>
        <v>0</v>
      </c>
      <c r="H895">
        <f>INDEX('S42'!A1:N47,31,8)</f>
        <v>0</v>
      </c>
    </row>
    <row r="896" spans="1:8" x14ac:dyDescent="0.3">
      <c r="A896" t="str">
        <f>INDEX('S42'!A1:M47,1,1)</f>
        <v>S42</v>
      </c>
      <c r="B896" s="58">
        <f>INDEX('S42'!A1:M47,3,9)</f>
        <v>43026</v>
      </c>
      <c r="C896" t="str">
        <f>INDEX('S42'!A1:N47,4,9)</f>
        <v>Jour</v>
      </c>
      <c r="D896">
        <f>INDEX('S42'!A1:N47,29,1)</f>
        <v>0</v>
      </c>
      <c r="E896">
        <f>INDEX('S42'!A1:N47,29,2)</f>
        <v>0</v>
      </c>
      <c r="F896">
        <f>INDEX('S42'!A1:N47,29,9)</f>
        <v>0</v>
      </c>
      <c r="G896">
        <f>INDEX('S42'!A1:N47,30,9)</f>
        <v>0</v>
      </c>
      <c r="H896">
        <f>INDEX('S42'!A1:N47,31,9)</f>
        <v>0</v>
      </c>
    </row>
    <row r="897" spans="1:8" x14ac:dyDescent="0.3">
      <c r="A897" t="str">
        <f>INDEX('S42'!A1:M47,1,1)</f>
        <v>S42</v>
      </c>
      <c r="B897" s="58">
        <f>INDEX('S42'!A1:M47,3,9)</f>
        <v>43026</v>
      </c>
      <c r="C897" t="str">
        <f>INDEX('S42'!A1:N47,4,10)</f>
        <v>Nuit</v>
      </c>
      <c r="D897">
        <f>INDEX('S42'!A1:N47,29,1)</f>
        <v>0</v>
      </c>
      <c r="E897">
        <f>INDEX('S42'!A1:N47,29,2)</f>
        <v>0</v>
      </c>
      <c r="F897">
        <f>INDEX('S42'!A1:N47,29,10)</f>
        <v>0</v>
      </c>
      <c r="G897">
        <f>INDEX('S42'!A1:N47,30,10)</f>
        <v>0</v>
      </c>
      <c r="H897">
        <f>INDEX('S42'!A1:N47,31,10)</f>
        <v>0</v>
      </c>
    </row>
    <row r="898" spans="1:8" x14ac:dyDescent="0.3">
      <c r="A898" t="str">
        <f>INDEX('S42'!A1:M47,1,1)</f>
        <v>S42</v>
      </c>
      <c r="B898" s="58">
        <f>INDEX('S42'!A1:M47,3,11)</f>
        <v>43027</v>
      </c>
      <c r="C898" t="str">
        <f>INDEX('S42'!A1:N47,4,11)</f>
        <v>Jour</v>
      </c>
      <c r="D898">
        <f>INDEX('S42'!A1:N47,29,1)</f>
        <v>0</v>
      </c>
      <c r="E898">
        <f>INDEX('S42'!A1:N47,29,2)</f>
        <v>0</v>
      </c>
      <c r="F898">
        <f>INDEX('S42'!A1:N47,29,11)</f>
        <v>0</v>
      </c>
      <c r="G898">
        <f>INDEX('S42'!A1:N47,30,11)</f>
        <v>0</v>
      </c>
      <c r="H898">
        <f>INDEX('S42'!A1:N47,31,11)</f>
        <v>0</v>
      </c>
    </row>
    <row r="899" spans="1:8" x14ac:dyDescent="0.3">
      <c r="A899" t="str">
        <f>INDEX('S42'!A1:M47,1,1)</f>
        <v>S42</v>
      </c>
      <c r="B899" s="58">
        <f>INDEX('S42'!A1:M47,3,11)</f>
        <v>43027</v>
      </c>
      <c r="C899" t="str">
        <f>INDEX('S42'!A1:N47,4,12)</f>
        <v>Nuit</v>
      </c>
      <c r="D899">
        <f>INDEX('S42'!A1:N47,29,1)</f>
        <v>0</v>
      </c>
      <c r="E899">
        <f>INDEX('S42'!A1:N47,29,2)</f>
        <v>0</v>
      </c>
      <c r="F899">
        <f>INDEX('S42'!A1:N47,29,12)</f>
        <v>0</v>
      </c>
      <c r="G899">
        <f>INDEX('S42'!A1:N47,30,12)</f>
        <v>0</v>
      </c>
      <c r="H899">
        <f>INDEX('S42'!A1:N47,31,12)</f>
        <v>0</v>
      </c>
    </row>
    <row r="900" spans="1:8" x14ac:dyDescent="0.3">
      <c r="A900" t="str">
        <f>INDEX('S42'!A1:M47,1,1)</f>
        <v>S42</v>
      </c>
      <c r="B900" s="58">
        <f>INDEX('S42'!A1:M47,3,13)</f>
        <v>43028</v>
      </c>
      <c r="C900" t="str">
        <f>INDEX('S42'!A1:N47,4,13)</f>
        <v>Jour</v>
      </c>
      <c r="D900">
        <f>INDEX('S42'!A1:N47,29,1)</f>
        <v>0</v>
      </c>
      <c r="E900">
        <f>INDEX('S42'!A1:N47,29,2)</f>
        <v>0</v>
      </c>
      <c r="F900">
        <f>INDEX('S42'!A1:N47,29,13)</f>
        <v>0</v>
      </c>
      <c r="G900">
        <f>INDEX('S42'!A1:N47,30,13)</f>
        <v>0</v>
      </c>
      <c r="H900">
        <f>INDEX('S42'!A1:N47,31,13)</f>
        <v>0</v>
      </c>
    </row>
    <row r="901" spans="1:8" x14ac:dyDescent="0.3">
      <c r="A901" t="str">
        <f>INDEX('S42'!A1:M47,1,1)</f>
        <v>S42</v>
      </c>
      <c r="B901" s="58">
        <f>INDEX('S42'!A1:M47,3,13)</f>
        <v>43028</v>
      </c>
      <c r="C901" t="str">
        <f>INDEX('S42'!A1:N47,4,14)</f>
        <v>Nuit</v>
      </c>
      <c r="D901">
        <f>INDEX('S42'!A1:N47,29,1)</f>
        <v>0</v>
      </c>
      <c r="E901">
        <f>INDEX('S42'!A1:N47,29,2)</f>
        <v>0</v>
      </c>
      <c r="F901">
        <f>INDEX('S42'!A1:N47,29,14)</f>
        <v>0</v>
      </c>
      <c r="G901">
        <f>INDEX('S42'!A1:N47,30,14)</f>
        <v>0</v>
      </c>
      <c r="H901">
        <f>INDEX('S42'!A1:N47,31,14)</f>
        <v>0</v>
      </c>
    </row>
    <row r="902" spans="1:8" x14ac:dyDescent="0.3">
      <c r="A902" t="str">
        <f>INDEX('S42'!A1:M47,1,1)</f>
        <v>S42</v>
      </c>
      <c r="B902" s="58">
        <f>INDEX('S42'!A1:L47,3,3)</f>
        <v>43023</v>
      </c>
      <c r="C902" t="str">
        <f>INDEX('S42'!A1:N47,4,3)</f>
        <v>Jour</v>
      </c>
      <c r="D902">
        <f>INDEX('S42'!A1:N47,32,1)</f>
        <v>0</v>
      </c>
      <c r="E902">
        <f>INDEX('S42'!A1:N47,32,2)</f>
        <v>0</v>
      </c>
      <c r="F902">
        <f>INDEX('S42'!A1:N47,32,3)</f>
        <v>0</v>
      </c>
      <c r="G902">
        <f>INDEX('S42'!A1:N47,33,3)</f>
        <v>0</v>
      </c>
      <c r="H902">
        <f>INDEX('S42'!A1:N47,34,3)</f>
        <v>0</v>
      </c>
    </row>
    <row r="903" spans="1:8" x14ac:dyDescent="0.3">
      <c r="A903" t="str">
        <f>INDEX('S42'!A1:M47,1,1)</f>
        <v>S42</v>
      </c>
      <c r="B903" s="58">
        <f>INDEX('S42'!A1:M47,3,3)</f>
        <v>43023</v>
      </c>
      <c r="C903" t="str">
        <f>INDEX('S42'!A1:N47,4,4)</f>
        <v>Nuit</v>
      </c>
      <c r="D903">
        <f>INDEX('S42'!A1:N47,32,1)</f>
        <v>0</v>
      </c>
      <c r="E903">
        <f>INDEX('S42'!A1:N47,32,2)</f>
        <v>0</v>
      </c>
      <c r="F903">
        <f>INDEX('S42'!A1:N47,32,4)</f>
        <v>0</v>
      </c>
      <c r="G903">
        <f>INDEX('S42'!A1:N47,33,4)</f>
        <v>0</v>
      </c>
      <c r="H903">
        <f>INDEX('S42'!A1:N47,34,4)</f>
        <v>0</v>
      </c>
    </row>
    <row r="904" spans="1:8" x14ac:dyDescent="0.3">
      <c r="A904" t="str">
        <f>INDEX('S42'!A1:M47,1,1)</f>
        <v>S42</v>
      </c>
      <c r="B904" s="58">
        <f>INDEX('S42'!A1:M47,3,5)</f>
        <v>43024</v>
      </c>
      <c r="C904" t="str">
        <f>INDEX('S42'!A1:N47,4,5)</f>
        <v>Jour</v>
      </c>
      <c r="D904">
        <f>INDEX('S42'!A1:N47,32,1)</f>
        <v>0</v>
      </c>
      <c r="E904">
        <f>INDEX('S42'!A1:N47,32,2)</f>
        <v>0</v>
      </c>
      <c r="F904">
        <f>INDEX('S42'!A1:N47,32,5)</f>
        <v>0</v>
      </c>
      <c r="G904">
        <f>INDEX('S42'!A1:N47,33,5)</f>
        <v>0</v>
      </c>
      <c r="H904">
        <f>INDEX('S42'!A1:N47,34,5)</f>
        <v>0</v>
      </c>
    </row>
    <row r="905" spans="1:8" x14ac:dyDescent="0.3">
      <c r="A905" t="str">
        <f>INDEX('S42'!A1:M47,1,1)</f>
        <v>S42</v>
      </c>
      <c r="B905" s="58">
        <f>INDEX('S42'!A1:M47,3,5)</f>
        <v>43024</v>
      </c>
      <c r="C905" t="str">
        <f>INDEX('S42'!A1:N47,4,6)</f>
        <v>Nuit</v>
      </c>
      <c r="D905">
        <f>INDEX('S42'!A1:N47,32,1)</f>
        <v>0</v>
      </c>
      <c r="E905">
        <f>INDEX('S42'!A1:N47,32,2)</f>
        <v>0</v>
      </c>
      <c r="F905">
        <f>INDEX('S42'!A1:N47,32,6)</f>
        <v>0</v>
      </c>
      <c r="G905">
        <f>INDEX('S42'!A1:N47,33,6)</f>
        <v>0</v>
      </c>
      <c r="H905">
        <f>INDEX('S42'!A1:N47,34,6)</f>
        <v>0</v>
      </c>
    </row>
    <row r="906" spans="1:8" x14ac:dyDescent="0.3">
      <c r="A906" t="str">
        <f>INDEX('S42'!A1:M47,1,1)</f>
        <v>S42</v>
      </c>
      <c r="B906" s="58">
        <f>INDEX('S42'!A1:M47,3,7)</f>
        <v>43025</v>
      </c>
      <c r="C906" t="str">
        <f>INDEX('S42'!A1:N47,4,7)</f>
        <v>Jour</v>
      </c>
      <c r="D906">
        <f>INDEX('S42'!A1:N47,32,1)</f>
        <v>0</v>
      </c>
      <c r="E906">
        <f>INDEX('S42'!A1:N47,32,2)</f>
        <v>0</v>
      </c>
      <c r="F906">
        <f>INDEX('S42'!A1:N47,32,7)</f>
        <v>0</v>
      </c>
      <c r="G906">
        <f>INDEX('S42'!A1:N47,33,7)</f>
        <v>0</v>
      </c>
      <c r="H906">
        <f>INDEX('S42'!A1:N47,34,7)</f>
        <v>0</v>
      </c>
    </row>
    <row r="907" spans="1:8" x14ac:dyDescent="0.3">
      <c r="A907" t="str">
        <f>INDEX('S42'!A1:M47,1,1)</f>
        <v>S42</v>
      </c>
      <c r="B907" s="58">
        <f>INDEX('S42'!A1:M47,3,7)</f>
        <v>43025</v>
      </c>
      <c r="C907" t="str">
        <f>INDEX('S42'!A1:N47,4,8)</f>
        <v>Nuit</v>
      </c>
      <c r="D907">
        <f>INDEX('S42'!A1:N47,32,1)</f>
        <v>0</v>
      </c>
      <c r="E907">
        <f>INDEX('S42'!A1:N47,32,2)</f>
        <v>0</v>
      </c>
      <c r="F907">
        <f>INDEX('S42'!A1:N47,32,8)</f>
        <v>0</v>
      </c>
      <c r="G907">
        <f>INDEX('S42'!A1:N47,33,8)</f>
        <v>0</v>
      </c>
      <c r="H907">
        <f>INDEX('S42'!A1:N47,34,8)</f>
        <v>0</v>
      </c>
    </row>
    <row r="908" spans="1:8" x14ac:dyDescent="0.3">
      <c r="A908" t="str">
        <f>INDEX('S42'!A1:M47,1,1)</f>
        <v>S42</v>
      </c>
      <c r="B908" s="58">
        <f>INDEX('S42'!A1:M47,3,9)</f>
        <v>43026</v>
      </c>
      <c r="C908" t="str">
        <f>INDEX('S42'!A1:N47,4,9)</f>
        <v>Jour</v>
      </c>
      <c r="D908">
        <f>INDEX('S42'!A1:N47,32,1)</f>
        <v>0</v>
      </c>
      <c r="E908">
        <f>INDEX('S42'!A1:N47,32,2)</f>
        <v>0</v>
      </c>
      <c r="F908">
        <f>INDEX('S42'!A1:N47,32,9)</f>
        <v>0</v>
      </c>
      <c r="G908">
        <f>INDEX('S42'!A1:N47,33,9)</f>
        <v>0</v>
      </c>
      <c r="H908">
        <f>INDEX('S42'!A1:N47,34,9)</f>
        <v>0</v>
      </c>
    </row>
    <row r="909" spans="1:8" x14ac:dyDescent="0.3">
      <c r="A909" t="str">
        <f>INDEX('S42'!A1:M47,1,1)</f>
        <v>S42</v>
      </c>
      <c r="B909" s="58">
        <f>INDEX('S42'!A1:M47,3,9)</f>
        <v>43026</v>
      </c>
      <c r="C909" t="str">
        <f>INDEX('S42'!A1:N47,4,10)</f>
        <v>Nuit</v>
      </c>
      <c r="D909">
        <f>INDEX('S42'!A1:N47,32,1)</f>
        <v>0</v>
      </c>
      <c r="E909">
        <f>INDEX('S42'!A1:N47,32,2)</f>
        <v>0</v>
      </c>
      <c r="F909">
        <f>INDEX('S42'!A1:N47,32,10)</f>
        <v>0</v>
      </c>
      <c r="G909">
        <f>INDEX('S42'!A1:N47,33,10)</f>
        <v>0</v>
      </c>
      <c r="H909">
        <f>INDEX('S42'!A1:N47,34,10)</f>
        <v>0</v>
      </c>
    </row>
    <row r="910" spans="1:8" x14ac:dyDescent="0.3">
      <c r="A910" t="str">
        <f>INDEX('S42'!A1:M47,1,1)</f>
        <v>S42</v>
      </c>
      <c r="B910" s="58">
        <f>INDEX('S42'!A1:M47,3,11)</f>
        <v>43027</v>
      </c>
      <c r="C910" t="str">
        <f>INDEX('S42'!A1:N47,4,11)</f>
        <v>Jour</v>
      </c>
      <c r="D910">
        <f>INDEX('S42'!A1:N47,32,1)</f>
        <v>0</v>
      </c>
      <c r="E910">
        <f>INDEX('S42'!A1:N47,32,2)</f>
        <v>0</v>
      </c>
      <c r="F910">
        <f>INDEX('S42'!A1:N47,32,11)</f>
        <v>0</v>
      </c>
      <c r="G910">
        <f>INDEX('S42'!A1:N47,33,11)</f>
        <v>0</v>
      </c>
      <c r="H910">
        <f>INDEX('S42'!A1:N47,34,11)</f>
        <v>0</v>
      </c>
    </row>
    <row r="911" spans="1:8" x14ac:dyDescent="0.3">
      <c r="A911" t="str">
        <f>INDEX('S42'!A1:M47,1,1)</f>
        <v>S42</v>
      </c>
      <c r="B911" s="58">
        <f>INDEX('S42'!A1:M47,3,11)</f>
        <v>43027</v>
      </c>
      <c r="C911" t="str">
        <f>INDEX('S42'!A1:N47,4,12)</f>
        <v>Nuit</v>
      </c>
      <c r="D911">
        <f>INDEX('S42'!A1:N47,32,1)</f>
        <v>0</v>
      </c>
      <c r="E911">
        <f>INDEX('S42'!A1:N47,32,2)</f>
        <v>0</v>
      </c>
      <c r="F911">
        <f>INDEX('S42'!A1:N47,32,12)</f>
        <v>0</v>
      </c>
      <c r="G911">
        <f>INDEX('S42'!A1:N47,33,12)</f>
        <v>0</v>
      </c>
      <c r="H911">
        <f>INDEX('S42'!A1:N47,34,12)</f>
        <v>0</v>
      </c>
    </row>
    <row r="912" spans="1:8" x14ac:dyDescent="0.3">
      <c r="A912" t="str">
        <f>INDEX('S42'!A1:M47,1,1)</f>
        <v>S42</v>
      </c>
      <c r="B912" s="58">
        <f>INDEX('S42'!A1:M47,3,13)</f>
        <v>43028</v>
      </c>
      <c r="C912" t="str">
        <f>INDEX('S42'!A1:N47,4,13)</f>
        <v>Jour</v>
      </c>
      <c r="D912">
        <f>INDEX('S42'!A1:N47,32,1)</f>
        <v>0</v>
      </c>
      <c r="E912">
        <f>INDEX('S42'!A1:N47,32,2)</f>
        <v>0</v>
      </c>
      <c r="F912">
        <f>INDEX('S42'!A1:N47,32,13)</f>
        <v>0</v>
      </c>
      <c r="G912">
        <f>INDEX('S42'!A1:N47,33,13)</f>
        <v>0</v>
      </c>
      <c r="H912">
        <f>INDEX('S42'!A1:N47,34,13)</f>
        <v>0</v>
      </c>
    </row>
    <row r="913" spans="1:8" x14ac:dyDescent="0.3">
      <c r="A913" t="str">
        <f>INDEX('S42'!A1:M47,1,1)</f>
        <v>S42</v>
      </c>
      <c r="B913" s="58">
        <f>INDEX('S42'!A1:M47,3,13)</f>
        <v>43028</v>
      </c>
      <c r="C913" t="str">
        <f>INDEX('S42'!A1:N47,4,14)</f>
        <v>Nuit</v>
      </c>
      <c r="D913">
        <f>INDEX('S42'!A1:N47,32,1)</f>
        <v>0</v>
      </c>
      <c r="E913">
        <f>INDEX('S42'!A1:N47,32,2)</f>
        <v>0</v>
      </c>
      <c r="F913">
        <f>INDEX('S42'!A1:N47,32,14)</f>
        <v>0</v>
      </c>
      <c r="G913">
        <f>INDEX('S42'!A1:N47,33,14)</f>
        <v>0</v>
      </c>
      <c r="H913">
        <f>INDEX('S42'!A1:N47,34,14)</f>
        <v>0</v>
      </c>
    </row>
    <row r="914" spans="1:8" x14ac:dyDescent="0.3">
      <c r="A914" t="str">
        <f>INDEX('S42'!A1:M47,1,1)</f>
        <v>S42</v>
      </c>
      <c r="B914" s="58">
        <f>INDEX('S42'!A1:L47,3,3)</f>
        <v>43023</v>
      </c>
      <c r="C914" t="str">
        <f>INDEX('S42'!A1:N47,4,3)</f>
        <v>Jour</v>
      </c>
      <c r="D914">
        <f>INDEX('S42'!A1:N47,35,1)</f>
        <v>0</v>
      </c>
      <c r="E914">
        <f>INDEX('S42'!A1:N47,35,2)</f>
        <v>0</v>
      </c>
      <c r="F914">
        <f>INDEX('S42'!A1:N47,35,3)</f>
        <v>0</v>
      </c>
      <c r="G914">
        <f>INDEX('S42'!A1:N47,36,3)</f>
        <v>0</v>
      </c>
      <c r="H914">
        <f>INDEX('S42'!A1:N47,37,3)</f>
        <v>0</v>
      </c>
    </row>
    <row r="915" spans="1:8" x14ac:dyDescent="0.3">
      <c r="A915" t="str">
        <f>INDEX('S42'!A1:M47,1,1)</f>
        <v>S42</v>
      </c>
      <c r="B915" s="58">
        <f>INDEX('S42'!A1:M47,3,3)</f>
        <v>43023</v>
      </c>
      <c r="C915" t="str">
        <f>INDEX('S42'!A1:N47,4,4)</f>
        <v>Nuit</v>
      </c>
      <c r="D915">
        <f>INDEX('S42'!A1:N47,35,1)</f>
        <v>0</v>
      </c>
      <c r="E915">
        <f>INDEX('S42'!A1:N47,35,2)</f>
        <v>0</v>
      </c>
      <c r="F915">
        <f>INDEX('S42'!A1:N47,35,4)</f>
        <v>0</v>
      </c>
      <c r="G915">
        <f>INDEX('S42'!A1:N47,36,4)</f>
        <v>0</v>
      </c>
      <c r="H915">
        <f>INDEX('S42'!A1:N47,37,4)</f>
        <v>0</v>
      </c>
    </row>
    <row r="916" spans="1:8" x14ac:dyDescent="0.3">
      <c r="A916" t="str">
        <f>INDEX('S42'!A1:M47,1,1)</f>
        <v>S42</v>
      </c>
      <c r="B916" s="58">
        <f>INDEX('S42'!A1:M47,3,5)</f>
        <v>43024</v>
      </c>
      <c r="C916" t="str">
        <f>INDEX('S42'!A1:N47,4,5)</f>
        <v>Jour</v>
      </c>
      <c r="D916">
        <f>INDEX('S42'!A1:N47,35,1)</f>
        <v>0</v>
      </c>
      <c r="E916">
        <f>INDEX('S42'!A1:N47,35,2)</f>
        <v>0</v>
      </c>
      <c r="F916">
        <f>INDEX('S42'!A1:N47,35,5)</f>
        <v>0</v>
      </c>
      <c r="G916">
        <f>INDEX('S42'!A1:N47,36,5)</f>
        <v>0</v>
      </c>
      <c r="H916">
        <f>INDEX('S42'!A1:N47,37,5)</f>
        <v>0</v>
      </c>
    </row>
    <row r="917" spans="1:8" x14ac:dyDescent="0.3">
      <c r="A917" t="str">
        <f>INDEX('S42'!A1:M47,1,1)</f>
        <v>S42</v>
      </c>
      <c r="B917" s="58">
        <f>INDEX('S42'!A1:M47,3,5)</f>
        <v>43024</v>
      </c>
      <c r="C917" t="str">
        <f>INDEX('S42'!A1:N47,4,6)</f>
        <v>Nuit</v>
      </c>
      <c r="D917">
        <f>INDEX('S42'!A1:N47,35,1)</f>
        <v>0</v>
      </c>
      <c r="E917">
        <f>INDEX('S42'!A1:N47,35,2)</f>
        <v>0</v>
      </c>
      <c r="F917">
        <f>INDEX('S42'!A1:N47,35,6)</f>
        <v>0</v>
      </c>
      <c r="G917">
        <f>INDEX('S42'!A1:N47,36,6)</f>
        <v>0</v>
      </c>
      <c r="H917">
        <f>INDEX('S42'!A1:N47,37,6)</f>
        <v>0</v>
      </c>
    </row>
    <row r="918" spans="1:8" x14ac:dyDescent="0.3">
      <c r="A918" t="str">
        <f>INDEX('S42'!A1:M47,1,1)</f>
        <v>S42</v>
      </c>
      <c r="B918" s="58">
        <f>INDEX('S42'!A1:M47,3,7)</f>
        <v>43025</v>
      </c>
      <c r="C918" t="str">
        <f>INDEX('S42'!A1:N47,4,7)</f>
        <v>Jour</v>
      </c>
      <c r="D918">
        <f>INDEX('S42'!A1:N47,35,1)</f>
        <v>0</v>
      </c>
      <c r="E918">
        <f>INDEX('S42'!A1:N47,35,2)</f>
        <v>0</v>
      </c>
      <c r="F918">
        <f>INDEX('S42'!A1:N47,35,7)</f>
        <v>0</v>
      </c>
      <c r="G918">
        <f>INDEX('S42'!A1:N47,36,7)</f>
        <v>0</v>
      </c>
      <c r="H918">
        <f>INDEX('S42'!A1:N47,37,7)</f>
        <v>0</v>
      </c>
    </row>
    <row r="919" spans="1:8" x14ac:dyDescent="0.3">
      <c r="A919" t="str">
        <f>INDEX('S42'!A1:M47,1,1)</f>
        <v>S42</v>
      </c>
      <c r="B919" s="58">
        <f>INDEX('S42'!A1:M47,3,7)</f>
        <v>43025</v>
      </c>
      <c r="C919" t="str">
        <f>INDEX('S42'!A1:N47,4,8)</f>
        <v>Nuit</v>
      </c>
      <c r="D919">
        <f>INDEX('S42'!A1:N47,35,1)</f>
        <v>0</v>
      </c>
      <c r="E919">
        <f>INDEX('S42'!A1:N47,35,2)</f>
        <v>0</v>
      </c>
      <c r="F919">
        <f>INDEX('S42'!A1:N47,35,8)</f>
        <v>0</v>
      </c>
      <c r="G919">
        <f>INDEX('S42'!A1:N47,36,8)</f>
        <v>0</v>
      </c>
      <c r="H919">
        <f>INDEX('S42'!A1:N47,37,8)</f>
        <v>0</v>
      </c>
    </row>
    <row r="920" spans="1:8" x14ac:dyDescent="0.3">
      <c r="A920" t="str">
        <f>INDEX('S42'!A1:M47,1,1)</f>
        <v>S42</v>
      </c>
      <c r="B920" s="58">
        <f>INDEX('S42'!A1:M47,3,9)</f>
        <v>43026</v>
      </c>
      <c r="C920" t="str">
        <f>INDEX('S42'!A1:N47,4,9)</f>
        <v>Jour</v>
      </c>
      <c r="D920">
        <f>INDEX('S42'!A1:N47,35,1)</f>
        <v>0</v>
      </c>
      <c r="E920">
        <f>INDEX('S42'!A1:N47,35,2)</f>
        <v>0</v>
      </c>
      <c r="F920">
        <f>INDEX('S42'!A1:N47,35,9)</f>
        <v>0</v>
      </c>
      <c r="G920">
        <f>INDEX('S42'!A1:N47,36,9)</f>
        <v>0</v>
      </c>
      <c r="H920">
        <f>INDEX('S42'!A1:N47,37,9)</f>
        <v>0</v>
      </c>
    </row>
    <row r="921" spans="1:8" x14ac:dyDescent="0.3">
      <c r="A921" t="str">
        <f>INDEX('S42'!A1:M47,1,1)</f>
        <v>S42</v>
      </c>
      <c r="B921" s="58">
        <f>INDEX('S42'!A1:M47,3,9)</f>
        <v>43026</v>
      </c>
      <c r="C921" t="str">
        <f>INDEX('S42'!A1:N47,4,10)</f>
        <v>Nuit</v>
      </c>
      <c r="D921">
        <f>INDEX('S42'!A1:N47,35,1)</f>
        <v>0</v>
      </c>
      <c r="E921">
        <f>INDEX('S42'!A1:N47,35,2)</f>
        <v>0</v>
      </c>
      <c r="F921">
        <f>INDEX('S42'!A1:N47,35,10)</f>
        <v>0</v>
      </c>
      <c r="G921">
        <f>INDEX('S42'!A1:N47,36,10)</f>
        <v>0</v>
      </c>
      <c r="H921">
        <f>INDEX('S42'!A1:N47,37,10)</f>
        <v>0</v>
      </c>
    </row>
    <row r="922" spans="1:8" x14ac:dyDescent="0.3">
      <c r="A922" t="str">
        <f>INDEX('S42'!A1:M47,1,1)</f>
        <v>S42</v>
      </c>
      <c r="B922" s="58">
        <f>INDEX('S42'!A1:M47,3,11)</f>
        <v>43027</v>
      </c>
      <c r="C922" t="str">
        <f>INDEX('S42'!A1:N47,4,11)</f>
        <v>Jour</v>
      </c>
      <c r="D922">
        <f>INDEX('S42'!A1:N47,35,1)</f>
        <v>0</v>
      </c>
      <c r="E922">
        <f>INDEX('S42'!A1:N47,35,2)</f>
        <v>0</v>
      </c>
      <c r="F922">
        <f>INDEX('S42'!A1:N47,35,11)</f>
        <v>0</v>
      </c>
      <c r="G922">
        <f>INDEX('S42'!A1:N47,36,11)</f>
        <v>0</v>
      </c>
      <c r="H922">
        <f>INDEX('S42'!A1:N47,37,11)</f>
        <v>0</v>
      </c>
    </row>
    <row r="923" spans="1:8" x14ac:dyDescent="0.3">
      <c r="A923" t="str">
        <f>INDEX('S42'!A1:M47,1,1)</f>
        <v>S42</v>
      </c>
      <c r="B923" s="58">
        <f>INDEX('S42'!A1:M47,3,11)</f>
        <v>43027</v>
      </c>
      <c r="C923" t="str">
        <f>INDEX('S42'!A1:N47,4,12)</f>
        <v>Nuit</v>
      </c>
      <c r="D923">
        <f>INDEX('S42'!A1:N47,35,1)</f>
        <v>0</v>
      </c>
      <c r="E923">
        <f>INDEX('S42'!A1:N47,35,2)</f>
        <v>0</v>
      </c>
      <c r="F923">
        <f>INDEX('S42'!A1:N47,35,12)</f>
        <v>0</v>
      </c>
      <c r="G923">
        <f>INDEX('S42'!A1:N47,36,12)</f>
        <v>0</v>
      </c>
      <c r="H923">
        <f>INDEX('S42'!A1:N47,37,12)</f>
        <v>0</v>
      </c>
    </row>
    <row r="924" spans="1:8" x14ac:dyDescent="0.3">
      <c r="A924" t="str">
        <f>INDEX('S42'!A1:M47,1,1)</f>
        <v>S42</v>
      </c>
      <c r="B924" s="58">
        <f>INDEX('S42'!A1:M47,3,13)</f>
        <v>43028</v>
      </c>
      <c r="C924" t="str">
        <f>INDEX('S42'!A1:N47,4,13)</f>
        <v>Jour</v>
      </c>
      <c r="D924">
        <f>INDEX('S42'!A1:N47,35,1)</f>
        <v>0</v>
      </c>
      <c r="E924">
        <f>INDEX('S42'!A1:N47,35,2)</f>
        <v>0</v>
      </c>
      <c r="F924">
        <f>INDEX('S42'!A1:N47,35,13)</f>
        <v>0</v>
      </c>
      <c r="G924">
        <f>INDEX('S42'!A1:N47,36,13)</f>
        <v>0</v>
      </c>
      <c r="H924">
        <f>INDEX('S42'!A1:N47,37,13)</f>
        <v>0</v>
      </c>
    </row>
    <row r="925" spans="1:8" x14ac:dyDescent="0.3">
      <c r="A925" t="str">
        <f>INDEX('S42'!A1:M47,1,1)</f>
        <v>S42</v>
      </c>
      <c r="B925" s="58">
        <f>INDEX('S42'!A1:M47,3,13)</f>
        <v>43028</v>
      </c>
      <c r="C925" t="str">
        <f>INDEX('S42'!A1:N47,4,14)</f>
        <v>Nuit</v>
      </c>
      <c r="D925">
        <f>INDEX('S42'!A1:N47,35,1)</f>
        <v>0</v>
      </c>
      <c r="E925">
        <f>INDEX('S42'!A1:N47,35,2)</f>
        <v>0</v>
      </c>
      <c r="F925">
        <f>INDEX('S42'!A1:N47,35,14)</f>
        <v>0</v>
      </c>
      <c r="G925">
        <f>INDEX('S42'!A1:N47,36,14)</f>
        <v>0</v>
      </c>
      <c r="H925">
        <f>INDEX('S42'!A1:N47,37,14)</f>
        <v>0</v>
      </c>
    </row>
    <row r="926" spans="1:8" x14ac:dyDescent="0.3">
      <c r="A926" t="str">
        <f>INDEX('S43'!A1:L47,1,1)</f>
        <v>S43</v>
      </c>
      <c r="B926" s="58">
        <f>INDEX('S43'!A1:L47,3,3)</f>
        <v>43030</v>
      </c>
      <c r="C926" t="str">
        <f>INDEX('S43'!A1:N47,4,3)</f>
        <v>Jour</v>
      </c>
      <c r="D926" t="str">
        <f>INDEX('S43'!A1:N47,5,1)</f>
        <v>Kevin Morillon</v>
      </c>
      <c r="E926">
        <f>INDEX('S43'!A1:N47,5,2)</f>
        <v>0</v>
      </c>
      <c r="F926">
        <f>INDEX('S43'!A1:N47,5,3)</f>
        <v>0</v>
      </c>
      <c r="G926">
        <f>INDEX('S43'!A1:N47,6,3)</f>
        <v>0</v>
      </c>
      <c r="H926">
        <f>INDEX('S43'!A1:N47,7,3)</f>
        <v>0</v>
      </c>
    </row>
    <row r="927" spans="1:8" x14ac:dyDescent="0.3">
      <c r="A927" t="str">
        <f>INDEX('S43'!A1:M47,1,1)</f>
        <v>S43</v>
      </c>
      <c r="B927" s="58">
        <f>INDEX('S43'!A1:M47,3,3)</f>
        <v>43030</v>
      </c>
      <c r="C927" t="str">
        <f>INDEX('S43'!A1:N47,4,4)</f>
        <v>Nuit</v>
      </c>
      <c r="D927" t="str">
        <f>INDEX('S43'!A1:N47,5,1)</f>
        <v>Kevin Morillon</v>
      </c>
      <c r="E927">
        <f>INDEX('S43'!A1:N47,5,2)</f>
        <v>0</v>
      </c>
      <c r="F927" t="str">
        <f>INDEX('S43'!A1:N47,5,4)</f>
        <v>07 586 04</v>
      </c>
      <c r="G927" t="str">
        <f>INDEX('S43'!A1:N47,6,4)</f>
        <v>Franklin Roosevelt</v>
      </c>
      <c r="H927" t="str">
        <f>INDEX('S43'!A1:N47,7,4)</f>
        <v>Cameras</v>
      </c>
    </row>
    <row r="928" spans="1:8" x14ac:dyDescent="0.3">
      <c r="A928" t="str">
        <f>INDEX('S43'!A1:M47,1,1)</f>
        <v>S43</v>
      </c>
      <c r="B928" s="58">
        <f>INDEX('S43'!A1:M47,3,5)</f>
        <v>43031</v>
      </c>
      <c r="C928" t="str">
        <f>INDEX('S43'!A1:N47,4,5)</f>
        <v>Jour</v>
      </c>
      <c r="D928" t="str">
        <f>INDEX('S43'!A1:N47,5,1)</f>
        <v>Kevin Morillon</v>
      </c>
      <c r="E928">
        <f>INDEX('S43'!A1:N47,5,2)</f>
        <v>0</v>
      </c>
      <c r="F928">
        <f>INDEX('S43'!A1:N47,5,5)</f>
        <v>0</v>
      </c>
      <c r="G928">
        <f>INDEX('S43'!A1:N47,6,5)</f>
        <v>0</v>
      </c>
      <c r="H928">
        <f>INDEX('S43'!A1:N47,7,5)</f>
        <v>0</v>
      </c>
    </row>
    <row r="929" spans="1:8" x14ac:dyDescent="0.3">
      <c r="A929" t="str">
        <f>INDEX('S43'!A1:M47,1,1)</f>
        <v>S43</v>
      </c>
      <c r="B929" s="58">
        <f>INDEX('S43'!A1:M47,3,5)</f>
        <v>43031</v>
      </c>
      <c r="C929" t="str">
        <f>INDEX('S43'!A1:N47,4,6)</f>
        <v>Nuit</v>
      </c>
      <c r="D929" t="str">
        <f>INDEX('S43'!A1:N47,5,1)</f>
        <v>Kevin Morillon</v>
      </c>
      <c r="E929">
        <f>INDEX('S43'!A1:N47,5,2)</f>
        <v>0</v>
      </c>
      <c r="F929" t="str">
        <f>INDEX('S43'!A1:N47,5,6)</f>
        <v>07 586 04</v>
      </c>
      <c r="G929" t="str">
        <f>INDEX('S43'!A1:N47,6,6)</f>
        <v>Exelmans</v>
      </c>
      <c r="H929" t="str">
        <f>INDEX('S43'!A1:N47,7,6)</f>
        <v>Cameras</v>
      </c>
    </row>
    <row r="930" spans="1:8" x14ac:dyDescent="0.3">
      <c r="A930" t="str">
        <f>INDEX('S43'!A1:M47,1,1)</f>
        <v>S43</v>
      </c>
      <c r="B930" s="58">
        <f>INDEX('S43'!A1:M47,3,7)</f>
        <v>43032</v>
      </c>
      <c r="C930" t="str">
        <f>INDEX('S43'!A1:N47,4,7)</f>
        <v>Jour</v>
      </c>
      <c r="D930" t="str">
        <f>INDEX('S43'!A1:N47,5,1)</f>
        <v>Kevin Morillon</v>
      </c>
      <c r="E930">
        <f>INDEX('S43'!A1:N47,5,2)</f>
        <v>0</v>
      </c>
      <c r="F930">
        <f>INDEX('S43'!A1:N47,5,7)</f>
        <v>0</v>
      </c>
      <c r="G930">
        <f>INDEX('S43'!A1:N47,6,7)</f>
        <v>0</v>
      </c>
      <c r="H930">
        <f>INDEX('S43'!A1:N47,7,7)</f>
        <v>0</v>
      </c>
    </row>
    <row r="931" spans="1:8" x14ac:dyDescent="0.3">
      <c r="A931" t="str">
        <f>INDEX('S43'!A1:M47,1,1)</f>
        <v>S43</v>
      </c>
      <c r="B931" s="58">
        <f>INDEX('S43'!A1:M47,3,7)</f>
        <v>43032</v>
      </c>
      <c r="C931" t="str">
        <f>INDEX('S43'!A1:N47,4,8)</f>
        <v>Nuit</v>
      </c>
      <c r="D931" t="str">
        <f>INDEX('S43'!A1:N47,5,1)</f>
        <v>Kevin Morillon</v>
      </c>
      <c r="E931">
        <f>INDEX('S43'!A1:N47,5,2)</f>
        <v>0</v>
      </c>
      <c r="F931" t="str">
        <f>INDEX('S43'!A1:N47,5,8)</f>
        <v>07 586 04</v>
      </c>
      <c r="G931" t="str">
        <f>INDEX('S43'!A1:N47,6,8)</f>
        <v>Nation</v>
      </c>
      <c r="H931" t="str">
        <f>INDEX('S43'!A1:N47,7,8)</f>
        <v>Cameras</v>
      </c>
    </row>
    <row r="932" spans="1:8" x14ac:dyDescent="0.3">
      <c r="A932" t="str">
        <f>INDEX('S43'!A1:M47,1,1)</f>
        <v>S43</v>
      </c>
      <c r="B932" s="58">
        <f>INDEX('S43'!A1:M47,3,9)</f>
        <v>43033</v>
      </c>
      <c r="C932" t="str">
        <f>INDEX('S43'!A1:N47,4,9)</f>
        <v>Jour</v>
      </c>
      <c r="D932" t="str">
        <f>INDEX('S43'!A1:N47,5,1)</f>
        <v>Kevin Morillon</v>
      </c>
      <c r="E932">
        <f>INDEX('S43'!A1:N47,5,2)</f>
        <v>0</v>
      </c>
      <c r="F932">
        <f>INDEX('S43'!A1:N47,5,9)</f>
        <v>0</v>
      </c>
      <c r="G932">
        <f>INDEX('S43'!A1:N47,6,9)</f>
        <v>0</v>
      </c>
      <c r="H932">
        <f>INDEX('S43'!A1:N47,7,9)</f>
        <v>0</v>
      </c>
    </row>
    <row r="933" spans="1:8" x14ac:dyDescent="0.3">
      <c r="A933" t="str">
        <f>INDEX('S43'!A1:M47,1,1)</f>
        <v>S43</v>
      </c>
      <c r="B933" s="58">
        <f>INDEX('S43'!A1:M47,3,9)</f>
        <v>43033</v>
      </c>
      <c r="C933" t="str">
        <f>INDEX('S43'!A1:N47,4,10)</f>
        <v>Nuit</v>
      </c>
      <c r="D933" t="str">
        <f>INDEX('S43'!A1:N47,5,1)</f>
        <v>Kevin Morillon</v>
      </c>
      <c r="E933">
        <f>INDEX('S43'!A1:N47,5,2)</f>
        <v>0</v>
      </c>
      <c r="F933" t="str">
        <f>INDEX('S43'!A1:N47,5,10)</f>
        <v>07 586 04</v>
      </c>
      <c r="G933" t="str">
        <f>INDEX('S43'!A1:N47,6,10)</f>
        <v>Franklin Roosevelt</v>
      </c>
      <c r="H933" t="str">
        <f>INDEX('S43'!A1:N47,7,10)</f>
        <v>Cameras</v>
      </c>
    </row>
    <row r="934" spans="1:8" x14ac:dyDescent="0.3">
      <c r="A934" t="str">
        <f>INDEX('S43'!A1:M47,1,1)</f>
        <v>S43</v>
      </c>
      <c r="B934" s="58">
        <f>INDEX('S43'!A1:M47,3,11)</f>
        <v>43034</v>
      </c>
      <c r="C934" t="str">
        <f>INDEX('S43'!A1:N47,4,11)</f>
        <v>Jour</v>
      </c>
      <c r="D934" t="str">
        <f>INDEX('S43'!A1:N47,5,1)</f>
        <v>Kevin Morillon</v>
      </c>
      <c r="E934">
        <f>INDEX('S43'!A1:N47,5,2)</f>
        <v>0</v>
      </c>
      <c r="F934">
        <f>INDEX('S43'!A1:N47,5,11)</f>
        <v>0</v>
      </c>
      <c r="G934">
        <f>INDEX('S43'!A1:N47,6,11)</f>
        <v>0</v>
      </c>
      <c r="H934">
        <f>INDEX('S43'!A1:N47,7,11)</f>
        <v>0</v>
      </c>
    </row>
    <row r="935" spans="1:8" x14ac:dyDescent="0.3">
      <c r="A935" t="str">
        <f>INDEX('S43'!A1:M47,1,1)</f>
        <v>S43</v>
      </c>
      <c r="B935" s="58">
        <f>INDEX('S43'!A1:M47,3,11)</f>
        <v>43034</v>
      </c>
      <c r="C935" t="str">
        <f>INDEX('S43'!A1:N47,4,12)</f>
        <v>Nuit</v>
      </c>
      <c r="D935" t="str">
        <f>INDEX('S43'!A1:N47,5,1)</f>
        <v>Kevin Morillon</v>
      </c>
      <c r="E935">
        <f>INDEX('S43'!A1:N47,5,2)</f>
        <v>0</v>
      </c>
      <c r="F935" t="str">
        <f>INDEX('S43'!A1:N47,5,12)</f>
        <v>07 586 04</v>
      </c>
      <c r="G935" t="str">
        <f>INDEX('S43'!A1:N47,6,12)</f>
        <v>Franklin Roosevelt</v>
      </c>
      <c r="H935" t="str">
        <f>INDEX('S43'!A1:N47,7,12)</f>
        <v>Cameras</v>
      </c>
    </row>
    <row r="936" spans="1:8" x14ac:dyDescent="0.3">
      <c r="A936" t="str">
        <f>INDEX('S43'!A1:M47,1,1)</f>
        <v>S43</v>
      </c>
      <c r="B936" s="58">
        <f>INDEX('S43'!A1:M47,3,13)</f>
        <v>43035</v>
      </c>
      <c r="C936" t="str">
        <f>INDEX('S43'!A1:N47,4,13)</f>
        <v>Jour</v>
      </c>
      <c r="D936" t="str">
        <f>INDEX('S43'!A1:N47,5,1)</f>
        <v>Kevin Morillon</v>
      </c>
      <c r="E936">
        <f>INDEX('S43'!A1:N47,5,2)</f>
        <v>0</v>
      </c>
      <c r="F936">
        <f>INDEX('S43'!A1:N47,5,13)</f>
        <v>0</v>
      </c>
      <c r="G936">
        <f>INDEX('S43'!A1:N47,6,13)</f>
        <v>0</v>
      </c>
      <c r="H936">
        <f>INDEX('S43'!A1:N47,7,13)</f>
        <v>0</v>
      </c>
    </row>
    <row r="937" spans="1:8" x14ac:dyDescent="0.3">
      <c r="A937" t="str">
        <f>INDEX('S43'!A1:M47,1,1)</f>
        <v>S43</v>
      </c>
      <c r="B937" s="58">
        <f>INDEX('S43'!A1:M47,3,13)</f>
        <v>43035</v>
      </c>
      <c r="C937" t="str">
        <f>INDEX('S43'!A1:N47,4,14)</f>
        <v>Nuit</v>
      </c>
      <c r="D937" t="str">
        <f>INDEX('S43'!A1:N47,5,1)</f>
        <v>Kevin Morillon</v>
      </c>
      <c r="E937">
        <f>INDEX('S43'!A1:N47,5,2)</f>
        <v>0</v>
      </c>
      <c r="F937">
        <f>INDEX('S43'!A1:N47,5,14)</f>
        <v>0</v>
      </c>
      <c r="G937">
        <f>INDEX('S43'!A1:N47,6,14)</f>
        <v>0</v>
      </c>
      <c r="H937">
        <f>INDEX('S43'!A1:N47,7,14)</f>
        <v>0</v>
      </c>
    </row>
    <row r="938" spans="1:8" x14ac:dyDescent="0.3">
      <c r="A938" t="str">
        <f>INDEX('S43'!A1:M47,1,1)</f>
        <v>S43</v>
      </c>
      <c r="B938" s="58">
        <f>INDEX('S43'!A1:L47,3,3)</f>
        <v>43030</v>
      </c>
      <c r="C938" t="str">
        <f>INDEX('S43'!A1:N47,4,3)</f>
        <v>Jour</v>
      </c>
      <c r="D938" t="str">
        <f>INDEX('S43'!A1:N47,8,1)</f>
        <v>Victor DIONISIO</v>
      </c>
      <c r="E938">
        <f>INDEX('S43'!A1:N47,8,2)</f>
        <v>0</v>
      </c>
      <c r="F938">
        <f>INDEX('S43'!A1:N47,8,3)</f>
        <v>0</v>
      </c>
      <c r="G938">
        <f>INDEX('S43'!A1:N47,9,3)</f>
        <v>0</v>
      </c>
      <c r="H938">
        <f>INDEX('S43'!A1:N47,10,3)</f>
        <v>0</v>
      </c>
    </row>
    <row r="939" spans="1:8" x14ac:dyDescent="0.3">
      <c r="A939" t="str">
        <f>INDEX('S43'!A1:M47,1,1)</f>
        <v>S43</v>
      </c>
      <c r="B939" s="58">
        <f>INDEX('S43'!A1:M47,3,3)</f>
        <v>43030</v>
      </c>
      <c r="C939" t="str">
        <f>INDEX('S43'!A1:N47,4,4)</f>
        <v>Nuit</v>
      </c>
      <c r="D939" t="str">
        <f>INDEX('S43'!A1:N47,8,1)</f>
        <v>Victor DIONISIO</v>
      </c>
      <c r="E939">
        <f>INDEX('S43'!A1:N47,8,2)</f>
        <v>0</v>
      </c>
      <c r="F939" t="str">
        <f>INDEX('S43'!A1:N47,8,4)</f>
        <v>07 586 04</v>
      </c>
      <c r="G939" t="str">
        <f>INDEX('S43'!A1:N47,9,4)</f>
        <v>Franklin Roosevelt</v>
      </c>
      <c r="H939" t="str">
        <f>INDEX('S43'!A1:N47,10,4)</f>
        <v>Cameras</v>
      </c>
    </row>
    <row r="940" spans="1:8" x14ac:dyDescent="0.3">
      <c r="A940" t="str">
        <f>INDEX('S43'!A1:M47,1,1)</f>
        <v>S43</v>
      </c>
      <c r="B940" s="58">
        <f>INDEX('S43'!A1:M47,3,5)</f>
        <v>43031</v>
      </c>
      <c r="C940" t="str">
        <f>INDEX('S43'!A1:N47,4,5)</f>
        <v>Jour</v>
      </c>
      <c r="D940" t="str">
        <f>INDEX('S43'!A1:N47,8,1)</f>
        <v>Victor DIONISIO</v>
      </c>
      <c r="E940">
        <f>INDEX('S43'!A1:N47,8,2)</f>
        <v>0</v>
      </c>
      <c r="F940">
        <f>INDEX('S43'!A1:N47,8,5)</f>
        <v>0</v>
      </c>
      <c r="G940">
        <f>INDEX('S43'!A1:N47,9,5)</f>
        <v>0</v>
      </c>
      <c r="H940">
        <f>INDEX('S43'!A1:N47,10,5)</f>
        <v>0</v>
      </c>
    </row>
    <row r="941" spans="1:8" x14ac:dyDescent="0.3">
      <c r="A941" t="str">
        <f>INDEX('S43'!A1:M47,1,1)</f>
        <v>S43</v>
      </c>
      <c r="B941" s="58">
        <f>INDEX('S43'!A1:M47,3,5)</f>
        <v>43031</v>
      </c>
      <c r="C941" t="str">
        <f>INDEX('S43'!A1:N47,4,6)</f>
        <v>Nuit</v>
      </c>
      <c r="D941" t="str">
        <f>INDEX('S43'!A1:N47,8,1)</f>
        <v>Victor DIONISIO</v>
      </c>
      <c r="E941">
        <f>INDEX('S43'!A1:N47,8,2)</f>
        <v>0</v>
      </c>
      <c r="F941" t="str">
        <f>INDEX('S43'!A1:N47,8,6)</f>
        <v>07 586 04</v>
      </c>
      <c r="G941" t="str">
        <f>INDEX('S43'!A1:N47,9,6)</f>
        <v>Exelmans</v>
      </c>
      <c r="H941" t="str">
        <f>INDEX('S43'!A1:N47,10,6)</f>
        <v>Cameras</v>
      </c>
    </row>
    <row r="942" spans="1:8" x14ac:dyDescent="0.3">
      <c r="A942" t="str">
        <f>INDEX('S43'!A1:M47,1,1)</f>
        <v>S43</v>
      </c>
      <c r="B942" s="58">
        <f>INDEX('S43'!A1:M47,3,7)</f>
        <v>43032</v>
      </c>
      <c r="C942" t="str">
        <f>INDEX('S43'!A1:N47,4,7)</f>
        <v>Jour</v>
      </c>
      <c r="D942" t="str">
        <f>INDEX('S43'!A1:N47,8,1)</f>
        <v>Victor DIONISIO</v>
      </c>
      <c r="E942">
        <f>INDEX('S43'!A1:N47,8,2)</f>
        <v>0</v>
      </c>
      <c r="F942">
        <f>INDEX('S43'!A1:N47,8,7)</f>
        <v>0</v>
      </c>
      <c r="G942">
        <f>INDEX('S43'!A1:N47,9,7)</f>
        <v>0</v>
      </c>
      <c r="H942">
        <f>INDEX('S43'!A1:N47,10,7)</f>
        <v>0</v>
      </c>
    </row>
    <row r="943" spans="1:8" x14ac:dyDescent="0.3">
      <c r="A943" t="str">
        <f>INDEX('S43'!A1:M47,1,1)</f>
        <v>S43</v>
      </c>
      <c r="B943" s="58">
        <f>INDEX('S43'!A1:M47,3,7)</f>
        <v>43032</v>
      </c>
      <c r="C943" t="str">
        <f>INDEX('S43'!A1:N47,4,8)</f>
        <v>Nuit</v>
      </c>
      <c r="D943" t="str">
        <f>INDEX('S43'!A1:N47,8,1)</f>
        <v>Victor DIONISIO</v>
      </c>
      <c r="E943">
        <f>INDEX('S43'!A1:N47,8,2)</f>
        <v>0</v>
      </c>
      <c r="F943" t="str">
        <f>INDEX('S43'!A1:N47,8,8)</f>
        <v>07 586 04</v>
      </c>
      <c r="G943" t="str">
        <f>INDEX('S43'!A1:N47,9,8)</f>
        <v>Nation</v>
      </c>
      <c r="H943" t="str">
        <f>INDEX('S43'!A1:N47,10,8)</f>
        <v>Cameras</v>
      </c>
    </row>
    <row r="944" spans="1:8" x14ac:dyDescent="0.3">
      <c r="A944" t="str">
        <f>INDEX('S43'!A1:M47,1,1)</f>
        <v>S43</v>
      </c>
      <c r="B944" s="58">
        <f>INDEX('S43'!A1:M47,3,9)</f>
        <v>43033</v>
      </c>
      <c r="C944" t="str">
        <f>INDEX('S43'!A1:N47,4,9)</f>
        <v>Jour</v>
      </c>
      <c r="D944" t="str">
        <f>INDEX('S43'!A1:N47,8,1)</f>
        <v>Victor DIONISIO</v>
      </c>
      <c r="E944">
        <f>INDEX('S43'!A1:N47,8,2)</f>
        <v>0</v>
      </c>
      <c r="F944">
        <f>INDEX('S43'!A1:N47,8,9)</f>
        <v>0</v>
      </c>
      <c r="G944">
        <f>INDEX('S43'!A1:N47,9,9)</f>
        <v>0</v>
      </c>
      <c r="H944">
        <f>INDEX('S43'!A1:N47,10,9)</f>
        <v>0</v>
      </c>
    </row>
    <row r="945" spans="1:8" x14ac:dyDescent="0.3">
      <c r="A945" t="str">
        <f>INDEX('S43'!A1:M47,1,1)</f>
        <v>S43</v>
      </c>
      <c r="B945" s="58">
        <f>INDEX('S43'!A1:M47,3,9)</f>
        <v>43033</v>
      </c>
      <c r="C945" t="str">
        <f>INDEX('S43'!A1:N47,4,10)</f>
        <v>Nuit</v>
      </c>
      <c r="D945" t="str">
        <f>INDEX('S43'!A1:N47,8,1)</f>
        <v>Victor DIONISIO</v>
      </c>
      <c r="E945">
        <f>INDEX('S43'!A1:N47,8,2)</f>
        <v>0</v>
      </c>
      <c r="F945" t="str">
        <f>INDEX('S43'!A1:N47,8,10)</f>
        <v>07 586 04</v>
      </c>
      <c r="G945" t="str">
        <f>INDEX('S43'!A1:N47,9,10)</f>
        <v>Franklin Roosevelt</v>
      </c>
      <c r="H945" t="str">
        <f>INDEX('S43'!A1:N47,10,10)</f>
        <v>Cameras</v>
      </c>
    </row>
    <row r="946" spans="1:8" x14ac:dyDescent="0.3">
      <c r="A946" t="str">
        <f>INDEX('S43'!A1:M47,1,1)</f>
        <v>S43</v>
      </c>
      <c r="B946" s="58">
        <f>INDEX('S43'!A1:M47,3,11)</f>
        <v>43034</v>
      </c>
      <c r="C946" t="str">
        <f>INDEX('S43'!A1:N47,4,11)</f>
        <v>Jour</v>
      </c>
      <c r="D946" t="str">
        <f>INDEX('S43'!A1:N47,8,1)</f>
        <v>Victor DIONISIO</v>
      </c>
      <c r="E946">
        <f>INDEX('S43'!A1:N47,8,2)</f>
        <v>0</v>
      </c>
      <c r="F946">
        <f>INDEX('S43'!A1:N47,8,11)</f>
        <v>0</v>
      </c>
      <c r="G946">
        <f>INDEX('S43'!A1:N47,9,11)</f>
        <v>0</v>
      </c>
      <c r="H946">
        <f>INDEX('S43'!A1:N47,10,11)</f>
        <v>0</v>
      </c>
    </row>
    <row r="947" spans="1:8" x14ac:dyDescent="0.3">
      <c r="A947" t="str">
        <f>INDEX('S43'!A1:M47,1,1)</f>
        <v>S43</v>
      </c>
      <c r="B947" s="58">
        <f>INDEX('S43'!A1:M47,3,11)</f>
        <v>43034</v>
      </c>
      <c r="C947" t="str">
        <f>INDEX('S43'!A1:N47,4,12)</f>
        <v>Nuit</v>
      </c>
      <c r="D947" t="str">
        <f>INDEX('S43'!A1:N47,8,1)</f>
        <v>Victor DIONISIO</v>
      </c>
      <c r="E947">
        <f>INDEX('S43'!A1:N47,8,2)</f>
        <v>0</v>
      </c>
      <c r="F947" t="str">
        <f>INDEX('S43'!A1:N47,8,12)</f>
        <v>07 586 04</v>
      </c>
      <c r="G947" t="str">
        <f>INDEX('S43'!A1:N47,9,12)</f>
        <v>Franklin Roosevelt</v>
      </c>
      <c r="H947" t="str">
        <f>INDEX('S43'!A1:N47,10,12)</f>
        <v>Cameras</v>
      </c>
    </row>
    <row r="948" spans="1:8" x14ac:dyDescent="0.3">
      <c r="A948" t="str">
        <f>INDEX('S43'!A1:M47,1,1)</f>
        <v>S43</v>
      </c>
      <c r="B948" s="58">
        <f>INDEX('S43'!A1:M47,3,13)</f>
        <v>43035</v>
      </c>
      <c r="C948" t="str">
        <f>INDEX('S43'!A1:N47,4,13)</f>
        <v>Jour</v>
      </c>
      <c r="D948" t="str">
        <f>INDEX('S43'!A1:N47,8,1)</f>
        <v>Victor DIONISIO</v>
      </c>
      <c r="E948">
        <f>INDEX('S43'!A1:N47,8,2)</f>
        <v>0</v>
      </c>
      <c r="F948">
        <f>INDEX('S43'!A1:N47,8,13)</f>
        <v>0</v>
      </c>
      <c r="G948">
        <f>INDEX('S43'!A1:N47,9,13)</f>
        <v>0</v>
      </c>
      <c r="H948">
        <f>INDEX('S43'!A1:N47,10,13)</f>
        <v>0</v>
      </c>
    </row>
    <row r="949" spans="1:8" x14ac:dyDescent="0.3">
      <c r="A949" t="str">
        <f>INDEX('S43'!A1:M47,1,1)</f>
        <v>S43</v>
      </c>
      <c r="B949" s="58">
        <f>INDEX('S43'!A1:M47,3,13)</f>
        <v>43035</v>
      </c>
      <c r="C949" t="str">
        <f>INDEX('S43'!A1:N47,4,14)</f>
        <v>Nuit</v>
      </c>
      <c r="D949" t="str">
        <f>INDEX('S43'!A1:N47,8,1)</f>
        <v>Victor DIONISIO</v>
      </c>
      <c r="E949">
        <f>INDEX('S43'!A1:N47,8,2)</f>
        <v>0</v>
      </c>
      <c r="F949">
        <f>INDEX('S43'!A1:N47,8,14)</f>
        <v>0</v>
      </c>
      <c r="G949">
        <f>INDEX('S43'!A1:N47,9,14)</f>
        <v>0</v>
      </c>
      <c r="H949">
        <f>INDEX('S43'!A1:N47,10,14)</f>
        <v>0</v>
      </c>
    </row>
    <row r="950" spans="1:8" x14ac:dyDescent="0.3">
      <c r="A950" t="str">
        <f>INDEX('S43'!A1:M47,1,1)</f>
        <v>S43</v>
      </c>
      <c r="B950" s="58">
        <f>INDEX('S43'!A1:L47,3,3)</f>
        <v>43030</v>
      </c>
      <c r="C950" t="str">
        <f>INDEX('S43'!A1:N47,4,3)</f>
        <v>Jour</v>
      </c>
      <c r="D950" t="str">
        <f>INDEX('S43'!A1:N47,11,1)</f>
        <v>Benjamin Lime</v>
      </c>
      <c r="E950">
        <f>INDEX('S43'!A1:N47,11,2)</f>
        <v>0</v>
      </c>
      <c r="F950">
        <f>INDEX('S43'!A1:N47,11,3)</f>
        <v>0</v>
      </c>
      <c r="G950">
        <f>INDEX('S43'!A1:N47,12,3)</f>
        <v>0</v>
      </c>
      <c r="H950">
        <f>INDEX('S43'!A1:N47,13,3)</f>
        <v>0</v>
      </c>
    </row>
    <row r="951" spans="1:8" x14ac:dyDescent="0.3">
      <c r="A951" t="str">
        <f>INDEX('S43'!A1:M47,1,1)</f>
        <v>S43</v>
      </c>
      <c r="B951" s="58">
        <f>INDEX('S43'!A1:M47,3,3)</f>
        <v>43030</v>
      </c>
      <c r="C951" t="str">
        <f>INDEX('S43'!A1:N47,4,4)</f>
        <v>Nuit</v>
      </c>
      <c r="D951" t="str">
        <f>INDEX('S43'!A1:N47,11,1)</f>
        <v>Benjamin Lime</v>
      </c>
      <c r="E951">
        <f>INDEX('S43'!A1:N47,11,2)</f>
        <v>0</v>
      </c>
      <c r="F951" t="str">
        <f>INDEX('S43'!A1:N47,11,4)</f>
        <v>07 585 08</v>
      </c>
      <c r="G951" t="str">
        <f>INDEX('S43'!A1:N47,12,4)</f>
        <v>La Défense</v>
      </c>
      <c r="H951">
        <f>INDEX('S43'!A1:N47,13,4)</f>
        <v>0</v>
      </c>
    </row>
    <row r="952" spans="1:8" x14ac:dyDescent="0.3">
      <c r="A952" t="str">
        <f>INDEX('S43'!A1:M47,1,1)</f>
        <v>S43</v>
      </c>
      <c r="B952" s="58">
        <f>INDEX('S43'!A1:M47,3,5)</f>
        <v>43031</v>
      </c>
      <c r="C952" t="str">
        <f>INDEX('S43'!A1:N47,4,5)</f>
        <v>Jour</v>
      </c>
      <c r="D952" t="str">
        <f>INDEX('S43'!A1:N47,11,1)</f>
        <v>Benjamin Lime</v>
      </c>
      <c r="E952">
        <f>INDEX('S43'!A1:N47,11,2)</f>
        <v>0</v>
      </c>
      <c r="F952">
        <f>INDEX('S43'!A1:N47,11,5)</f>
        <v>0</v>
      </c>
      <c r="G952">
        <f>INDEX('S43'!A1:N47,12,5)</f>
        <v>0</v>
      </c>
      <c r="H952">
        <f>INDEX('S43'!A1:N47,13,5)</f>
        <v>0</v>
      </c>
    </row>
    <row r="953" spans="1:8" x14ac:dyDescent="0.3">
      <c r="A953" t="str">
        <f>INDEX('S43'!A1:M47,1,1)</f>
        <v>S43</v>
      </c>
      <c r="B953" s="58">
        <f>INDEX('S43'!A1:M47,3,5)</f>
        <v>43031</v>
      </c>
      <c r="C953" t="str">
        <f>INDEX('S43'!A1:N47,4,6)</f>
        <v>Nuit</v>
      </c>
      <c r="D953" t="str">
        <f>INDEX('S43'!A1:N47,11,1)</f>
        <v>Benjamin Lime</v>
      </c>
      <c r="E953">
        <f>INDEX('S43'!A1:N47,11,2)</f>
        <v>0</v>
      </c>
      <c r="F953" t="str">
        <f>INDEX('S43'!A1:N47,11,6)</f>
        <v>07 585 08</v>
      </c>
      <c r="G953" t="str">
        <f>INDEX('S43'!A1:N47,12,6)</f>
        <v>La Défense</v>
      </c>
      <c r="H953">
        <f>INDEX('S43'!A1:N47,13,6)</f>
        <v>0</v>
      </c>
    </row>
    <row r="954" spans="1:8" x14ac:dyDescent="0.3">
      <c r="A954" t="str">
        <f>INDEX('S43'!A1:M47,1,1)</f>
        <v>S43</v>
      </c>
      <c r="B954" s="58">
        <f>INDEX('S43'!A1:M47,3,7)</f>
        <v>43032</v>
      </c>
      <c r="C954" t="str">
        <f>INDEX('S43'!A1:N47,4,7)</f>
        <v>Jour</v>
      </c>
      <c r="D954" t="str">
        <f>INDEX('S43'!A1:N47,11,1)</f>
        <v>Benjamin Lime</v>
      </c>
      <c r="E954">
        <f>INDEX('S43'!A1:N47,11,2)</f>
        <v>0</v>
      </c>
      <c r="F954">
        <f>INDEX('S43'!A1:N47,11,7)</f>
        <v>0</v>
      </c>
      <c r="G954">
        <f>INDEX('S43'!A1:N47,12,7)</f>
        <v>0</v>
      </c>
      <c r="H954">
        <f>INDEX('S43'!A1:N47,13,7)</f>
        <v>0</v>
      </c>
    </row>
    <row r="955" spans="1:8" x14ac:dyDescent="0.3">
      <c r="A955" t="str">
        <f>INDEX('S43'!A1:M47,1,1)</f>
        <v>S43</v>
      </c>
      <c r="B955" s="58">
        <f>INDEX('S43'!A1:M47,3,7)</f>
        <v>43032</v>
      </c>
      <c r="C955" t="str">
        <f>INDEX('S43'!A1:N47,4,8)</f>
        <v>Nuit</v>
      </c>
      <c r="D955" t="str">
        <f>INDEX('S43'!A1:N47,11,1)</f>
        <v>Benjamin Lime</v>
      </c>
      <c r="E955">
        <f>INDEX('S43'!A1:N47,11,2)</f>
        <v>0</v>
      </c>
      <c r="F955" t="str">
        <f>INDEX('S43'!A1:N47,11,8)</f>
        <v>07 585 08</v>
      </c>
      <c r="G955" t="str">
        <f>INDEX('S43'!A1:N47,12,8)</f>
        <v>La Défense</v>
      </c>
      <c r="H955">
        <f>INDEX('S43'!A1:N47,13,8)</f>
        <v>0</v>
      </c>
    </row>
    <row r="956" spans="1:8" x14ac:dyDescent="0.3">
      <c r="A956" t="str">
        <f>INDEX('S43'!A1:M47,1,1)</f>
        <v>S43</v>
      </c>
      <c r="B956" s="58">
        <f>INDEX('S43'!A1:M47,3,9)</f>
        <v>43033</v>
      </c>
      <c r="C956" t="str">
        <f>INDEX('S43'!A1:N47,4,9)</f>
        <v>Jour</v>
      </c>
      <c r="D956" t="str">
        <f>INDEX('S43'!A1:N47,11,1)</f>
        <v>Benjamin Lime</v>
      </c>
      <c r="E956">
        <f>INDEX('S43'!A1:N47,11,2)</f>
        <v>0</v>
      </c>
      <c r="F956">
        <f>INDEX('S43'!A1:N47,11,9)</f>
        <v>0</v>
      </c>
      <c r="G956">
        <f>INDEX('S43'!A1:N47,12,9)</f>
        <v>0</v>
      </c>
      <c r="H956">
        <f>INDEX('S43'!A1:N47,13,9)</f>
        <v>0</v>
      </c>
    </row>
    <row r="957" spans="1:8" x14ac:dyDescent="0.3">
      <c r="A957" t="str">
        <f>INDEX('S43'!A1:M47,1,1)</f>
        <v>S43</v>
      </c>
      <c r="B957" s="58">
        <f>INDEX('S43'!A1:M47,3,9)</f>
        <v>43033</v>
      </c>
      <c r="C957" t="str">
        <f>INDEX('S43'!A1:N47,4,10)</f>
        <v>Nuit</v>
      </c>
      <c r="D957" t="str">
        <f>INDEX('S43'!A1:N47,11,1)</f>
        <v>Benjamin Lime</v>
      </c>
      <c r="E957">
        <f>INDEX('S43'!A1:N47,11,2)</f>
        <v>0</v>
      </c>
      <c r="F957" t="str">
        <f>INDEX('S43'!A1:N47,11,10)</f>
        <v>07 585 08</v>
      </c>
      <c r="G957" t="str">
        <f>INDEX('S43'!A1:N47,12,10)</f>
        <v>La Défense</v>
      </c>
      <c r="H957">
        <f>INDEX('S43'!A1:N47,13,10)</f>
        <v>0</v>
      </c>
    </row>
    <row r="958" spans="1:8" x14ac:dyDescent="0.3">
      <c r="A958" t="str">
        <f>INDEX('S43'!A1:M47,1,1)</f>
        <v>S43</v>
      </c>
      <c r="B958" s="58">
        <f>INDEX('S43'!A1:M47,3,11)</f>
        <v>43034</v>
      </c>
      <c r="C958" t="str">
        <f>INDEX('S43'!A1:N47,4,11)</f>
        <v>Jour</v>
      </c>
      <c r="D958" t="str">
        <f>INDEX('S43'!A1:N47,11,1)</f>
        <v>Benjamin Lime</v>
      </c>
      <c r="E958">
        <f>INDEX('S43'!A1:N47,11,2)</f>
        <v>0</v>
      </c>
      <c r="F958">
        <f>INDEX('S43'!A1:N47,11,11)</f>
        <v>0</v>
      </c>
      <c r="G958">
        <f>INDEX('S43'!A1:N47,12,11)</f>
        <v>0</v>
      </c>
      <c r="H958">
        <f>INDEX('S43'!A1:N47,13,11)</f>
        <v>0</v>
      </c>
    </row>
    <row r="959" spans="1:8" x14ac:dyDescent="0.3">
      <c r="A959" t="str">
        <f>INDEX('S43'!A1:M47,1,1)</f>
        <v>S43</v>
      </c>
      <c r="B959" s="58">
        <f>INDEX('S43'!A1:M47,3,11)</f>
        <v>43034</v>
      </c>
      <c r="C959" t="str">
        <f>INDEX('S43'!A1:N47,4,12)</f>
        <v>Nuit</v>
      </c>
      <c r="D959" t="str">
        <f>INDEX('S43'!A1:N47,11,1)</f>
        <v>Benjamin Lime</v>
      </c>
      <c r="E959">
        <f>INDEX('S43'!A1:N47,11,2)</f>
        <v>0</v>
      </c>
      <c r="F959" t="str">
        <f>INDEX('S43'!A1:N47,11,12)</f>
        <v>07 585 08</v>
      </c>
      <c r="G959" t="str">
        <f>INDEX('S43'!A1:N47,12,12)</f>
        <v>La Défense</v>
      </c>
      <c r="H959">
        <f>INDEX('S43'!A1:N47,13,12)</f>
        <v>0</v>
      </c>
    </row>
    <row r="960" spans="1:8" x14ac:dyDescent="0.3">
      <c r="A960" t="str">
        <f>INDEX('S43'!A1:M47,1,1)</f>
        <v>S43</v>
      </c>
      <c r="B960" s="58">
        <f>INDEX('S43'!A1:M47,3,13)</f>
        <v>43035</v>
      </c>
      <c r="C960" t="str">
        <f>INDEX('S43'!A1:N47,4,13)</f>
        <v>Jour</v>
      </c>
      <c r="D960" t="str">
        <f>INDEX('S43'!A1:N47,11,1)</f>
        <v>Benjamin Lime</v>
      </c>
      <c r="E960">
        <f>INDEX('S43'!A1:N47,11,2)</f>
        <v>0</v>
      </c>
      <c r="F960">
        <f>INDEX('S43'!A1:N47,11,13)</f>
        <v>0</v>
      </c>
      <c r="G960">
        <f>INDEX('S43'!A1:N47,12,13)</f>
        <v>0</v>
      </c>
      <c r="H960">
        <f>INDEX('S43'!A1:N47,13,13)</f>
        <v>0</v>
      </c>
    </row>
    <row r="961" spans="1:8" x14ac:dyDescent="0.3">
      <c r="A961" t="str">
        <f>INDEX('S43'!A1:M47,1,1)</f>
        <v>S43</v>
      </c>
      <c r="B961" s="58">
        <f>INDEX('S43'!A1:M47,3,13)</f>
        <v>43035</v>
      </c>
      <c r="C961" t="str">
        <f>INDEX('S43'!A1:N47,4,14)</f>
        <v>Nuit</v>
      </c>
      <c r="D961" t="str">
        <f>INDEX('S43'!A1:N47,11,1)</f>
        <v>Benjamin Lime</v>
      </c>
      <c r="E961">
        <f>INDEX('S43'!A1:N47,11,2)</f>
        <v>0</v>
      </c>
      <c r="F961">
        <f>INDEX('S43'!A1:N47,11,14)</f>
        <v>0</v>
      </c>
      <c r="G961">
        <f>INDEX('S43'!A1:N47,12,14)</f>
        <v>0</v>
      </c>
      <c r="H961">
        <f>INDEX('S43'!A1:N47,13,14)</f>
        <v>0</v>
      </c>
    </row>
    <row r="962" spans="1:8" x14ac:dyDescent="0.3">
      <c r="A962" t="str">
        <f>INDEX('S43'!A1:M47,1,1)</f>
        <v>S43</v>
      </c>
      <c r="B962" s="58">
        <f>INDEX('S43'!A1:L47,3,3)</f>
        <v>43030</v>
      </c>
      <c r="C962" t="str">
        <f>INDEX('S43'!A1:N47,4,3)</f>
        <v>Jour</v>
      </c>
      <c r="D962" t="str">
        <f>INDEX('S43'!A1:N47,14,1)</f>
        <v>Reynold Mutombo</v>
      </c>
      <c r="E962">
        <f>INDEX('S43'!A1:N47,14,2)</f>
        <v>0</v>
      </c>
      <c r="F962">
        <f>INDEX('S43'!A1:N47,14,3)</f>
        <v>0</v>
      </c>
      <c r="G962">
        <f>INDEX('S43'!A1:N47,15,3)</f>
        <v>0</v>
      </c>
      <c r="H962">
        <f>INDEX('S43'!A1:N47,16,3)</f>
        <v>0</v>
      </c>
    </row>
    <row r="963" spans="1:8" x14ac:dyDescent="0.3">
      <c r="A963" t="str">
        <f>INDEX('S43'!A1:M47,1,1)</f>
        <v>S43</v>
      </c>
      <c r="B963" s="58">
        <f>INDEX('S43'!A1:M47,3,3)</f>
        <v>43030</v>
      </c>
      <c r="C963" t="str">
        <f>INDEX('S43'!A1:N47,4,4)</f>
        <v>Nuit</v>
      </c>
      <c r="D963" t="str">
        <f>INDEX('S43'!A1:N47,14,1)</f>
        <v>Reynold Mutombo</v>
      </c>
      <c r="E963">
        <f>INDEX('S43'!A1:N47,14,2)</f>
        <v>0</v>
      </c>
      <c r="F963" t="str">
        <f>INDEX('S43'!A1:N47,14,4)</f>
        <v>Malade</v>
      </c>
      <c r="G963" t="str">
        <f>INDEX('S43'!A1:N47,15,4)</f>
        <v>Arret</v>
      </c>
      <c r="H963">
        <f>INDEX('S43'!A1:N47,16,4)</f>
        <v>0</v>
      </c>
    </row>
    <row r="964" spans="1:8" x14ac:dyDescent="0.3">
      <c r="A964" t="str">
        <f>INDEX('S43'!A1:M47,1,1)</f>
        <v>S43</v>
      </c>
      <c r="B964" s="58">
        <f>INDEX('S43'!A1:M47,3,5)</f>
        <v>43031</v>
      </c>
      <c r="C964" t="str">
        <f>INDEX('S43'!A1:N47,4,5)</f>
        <v>Jour</v>
      </c>
      <c r="D964" t="str">
        <f>INDEX('S43'!A1:N47,14,1)</f>
        <v>Reynold Mutombo</v>
      </c>
      <c r="E964">
        <f>INDEX('S43'!A1:N47,14,2)</f>
        <v>0</v>
      </c>
      <c r="F964">
        <f>INDEX('S43'!A1:N47,14,5)</f>
        <v>0</v>
      </c>
      <c r="G964">
        <f>INDEX('S43'!A1:N47,15,5)</f>
        <v>0</v>
      </c>
      <c r="H964">
        <f>INDEX('S43'!A1:N47,16,5)</f>
        <v>0</v>
      </c>
    </row>
    <row r="965" spans="1:8" x14ac:dyDescent="0.3">
      <c r="A965" t="str">
        <f>INDEX('S43'!A1:M47,1,1)</f>
        <v>S43</v>
      </c>
      <c r="B965" s="58">
        <f>INDEX('S43'!A1:M47,3,5)</f>
        <v>43031</v>
      </c>
      <c r="C965" t="str">
        <f>INDEX('S43'!A1:N47,4,6)</f>
        <v>Nuit</v>
      </c>
      <c r="D965" t="str">
        <f>INDEX('S43'!A1:N47,14,1)</f>
        <v>Reynold Mutombo</v>
      </c>
      <c r="E965">
        <f>INDEX('S43'!A1:N47,14,2)</f>
        <v>0</v>
      </c>
      <c r="F965" t="str">
        <f>INDEX('S43'!A1:N47,14,6)</f>
        <v>Malade</v>
      </c>
      <c r="G965" t="str">
        <f>INDEX('S43'!A1:N47,15,6)</f>
        <v>Arret</v>
      </c>
      <c r="H965">
        <f>INDEX('S43'!A1:N47,16,6)</f>
        <v>0</v>
      </c>
    </row>
    <row r="966" spans="1:8" x14ac:dyDescent="0.3">
      <c r="A966" t="str">
        <f>INDEX('S43'!A1:M47,1,1)</f>
        <v>S43</v>
      </c>
      <c r="B966" s="58">
        <f>INDEX('S43'!A1:M47,3,7)</f>
        <v>43032</v>
      </c>
      <c r="C966" t="str">
        <f>INDEX('S43'!A1:N47,4,7)</f>
        <v>Jour</v>
      </c>
      <c r="D966" t="str">
        <f>INDEX('S43'!A1:N47,14,1)</f>
        <v>Reynold Mutombo</v>
      </c>
      <c r="E966">
        <f>INDEX('S43'!A1:N47,14,2)</f>
        <v>0</v>
      </c>
      <c r="F966">
        <f>INDEX('S43'!A1:N47,14,7)</f>
        <v>0</v>
      </c>
      <c r="G966">
        <f>INDEX('S43'!A1:N47,15,7)</f>
        <v>0</v>
      </c>
      <c r="H966">
        <f>INDEX('S43'!A1:N47,16,7)</f>
        <v>0</v>
      </c>
    </row>
    <row r="967" spans="1:8" x14ac:dyDescent="0.3">
      <c r="A967" t="str">
        <f>INDEX('S43'!A1:M47,1,1)</f>
        <v>S43</v>
      </c>
      <c r="B967" s="58">
        <f>INDEX('S43'!A1:M47,3,7)</f>
        <v>43032</v>
      </c>
      <c r="C967" t="str">
        <f>INDEX('S43'!A1:N47,4,8)</f>
        <v>Nuit</v>
      </c>
      <c r="D967" t="str">
        <f>INDEX('S43'!A1:N47,14,1)</f>
        <v>Reynold Mutombo</v>
      </c>
      <c r="E967">
        <f>INDEX('S43'!A1:N47,14,2)</f>
        <v>0</v>
      </c>
      <c r="F967" t="str">
        <f>INDEX('S43'!A1:N47,14,8)</f>
        <v>Malade</v>
      </c>
      <c r="G967" t="str">
        <f>INDEX('S43'!A1:N47,15,8)</f>
        <v>Arret</v>
      </c>
      <c r="H967">
        <f>INDEX('S43'!A1:N47,16,8)</f>
        <v>0</v>
      </c>
    </row>
    <row r="968" spans="1:8" x14ac:dyDescent="0.3">
      <c r="A968" t="str">
        <f>INDEX('S43'!A1:M47,1,1)</f>
        <v>S43</v>
      </c>
      <c r="B968" s="58">
        <f>INDEX('S43'!A1:M47,3,9)</f>
        <v>43033</v>
      </c>
      <c r="C968" t="str">
        <f>INDEX('S43'!A1:N47,4,9)</f>
        <v>Jour</v>
      </c>
      <c r="D968" t="str">
        <f>INDEX('S43'!A1:N47,14,1)</f>
        <v>Reynold Mutombo</v>
      </c>
      <c r="E968">
        <f>INDEX('S43'!A1:N47,14,2)</f>
        <v>0</v>
      </c>
      <c r="F968">
        <f>INDEX('S43'!A1:N47,14,9)</f>
        <v>0</v>
      </c>
      <c r="G968">
        <f>INDEX('S43'!A1:N47,15,9)</f>
        <v>0</v>
      </c>
      <c r="H968">
        <f>INDEX('S43'!A1:N47,16,9)</f>
        <v>0</v>
      </c>
    </row>
    <row r="969" spans="1:8" x14ac:dyDescent="0.3">
      <c r="A969" t="str">
        <f>INDEX('S43'!A1:M47,1,1)</f>
        <v>S43</v>
      </c>
      <c r="B969" s="58">
        <f>INDEX('S43'!A1:M47,3,9)</f>
        <v>43033</v>
      </c>
      <c r="C969" t="str">
        <f>INDEX('S43'!A1:N47,4,10)</f>
        <v>Nuit</v>
      </c>
      <c r="D969" t="str">
        <f>INDEX('S43'!A1:N47,14,1)</f>
        <v>Reynold Mutombo</v>
      </c>
      <c r="E969">
        <f>INDEX('S43'!A1:N47,14,2)</f>
        <v>0</v>
      </c>
      <c r="F969" t="str">
        <f>INDEX('S43'!A1:N47,14,10)</f>
        <v>Malade</v>
      </c>
      <c r="G969" t="str">
        <f>INDEX('S43'!A1:N47,15,10)</f>
        <v>Arret</v>
      </c>
      <c r="H969">
        <f>INDEX('S43'!A1:N47,16,10)</f>
        <v>0</v>
      </c>
    </row>
    <row r="970" spans="1:8" x14ac:dyDescent="0.3">
      <c r="A970" t="str">
        <f>INDEX('S43'!A1:M47,1,1)</f>
        <v>S43</v>
      </c>
      <c r="B970" s="58">
        <f>INDEX('S43'!A1:M47,3,11)</f>
        <v>43034</v>
      </c>
      <c r="C970" t="str">
        <f>INDEX('S43'!A1:N47,4,11)</f>
        <v>Jour</v>
      </c>
      <c r="D970" t="str">
        <f>INDEX('S43'!A1:N47,14,1)</f>
        <v>Reynold Mutombo</v>
      </c>
      <c r="E970">
        <f>INDEX('S43'!A1:N47,14,2)</f>
        <v>0</v>
      </c>
      <c r="F970">
        <f>INDEX('S43'!A1:N47,14,11)</f>
        <v>0</v>
      </c>
      <c r="G970">
        <f>INDEX('S43'!A1:N47,15,11)</f>
        <v>0</v>
      </c>
      <c r="H970">
        <f>INDEX('S43'!A1:N47,16,11)</f>
        <v>0</v>
      </c>
    </row>
    <row r="971" spans="1:8" x14ac:dyDescent="0.3">
      <c r="A971" t="str">
        <f>INDEX('S43'!A1:M47,1,1)</f>
        <v>S43</v>
      </c>
      <c r="B971" s="58">
        <f>INDEX('S43'!A1:M47,3,11)</f>
        <v>43034</v>
      </c>
      <c r="C971" t="str">
        <f>INDEX('S43'!A1:N47,4,12)</f>
        <v>Nuit</v>
      </c>
      <c r="D971" t="str">
        <f>INDEX('S43'!A1:N47,14,1)</f>
        <v>Reynold Mutombo</v>
      </c>
      <c r="E971">
        <f>INDEX('S43'!A1:N47,14,2)</f>
        <v>0</v>
      </c>
      <c r="F971" t="str">
        <f>INDEX('S43'!A1:N47,14,12)</f>
        <v>Malade</v>
      </c>
      <c r="G971" t="str">
        <f>INDEX('S43'!A1:N47,15,12)</f>
        <v>Arret</v>
      </c>
      <c r="H971">
        <f>INDEX('S43'!A1:N47,16,12)</f>
        <v>0</v>
      </c>
    </row>
    <row r="972" spans="1:8" x14ac:dyDescent="0.3">
      <c r="A972" t="str">
        <f>INDEX('S43'!A1:M47,1,1)</f>
        <v>S43</v>
      </c>
      <c r="B972" s="58">
        <f>INDEX('S43'!A1:M47,3,13)</f>
        <v>43035</v>
      </c>
      <c r="C972" t="str">
        <f>INDEX('S43'!A1:N47,4,13)</f>
        <v>Jour</v>
      </c>
      <c r="D972" t="str">
        <f>INDEX('S43'!A1:N47,14,1)</f>
        <v>Reynold Mutombo</v>
      </c>
      <c r="E972">
        <f>INDEX('S43'!A1:N47,14,2)</f>
        <v>0</v>
      </c>
      <c r="F972">
        <f>INDEX('S43'!A1:N47,14,13)</f>
        <v>0</v>
      </c>
      <c r="G972">
        <f>INDEX('S43'!A1:N47,15,13)</f>
        <v>0</v>
      </c>
      <c r="H972">
        <f>INDEX('S43'!A1:N47,16,13)</f>
        <v>0</v>
      </c>
    </row>
    <row r="973" spans="1:8" x14ac:dyDescent="0.3">
      <c r="A973" t="str">
        <f>INDEX('S43'!A1:M47,1,1)</f>
        <v>S43</v>
      </c>
      <c r="B973" s="58">
        <f>INDEX('S43'!A1:M47,3,13)</f>
        <v>43035</v>
      </c>
      <c r="C973" t="str">
        <f>INDEX('S43'!A1:N47,4,14)</f>
        <v>Nuit</v>
      </c>
      <c r="D973" t="str">
        <f>INDEX('S43'!A1:N47,14,1)</f>
        <v>Reynold Mutombo</v>
      </c>
      <c r="E973">
        <f>INDEX('S43'!A1:N47,14,2)</f>
        <v>0</v>
      </c>
      <c r="F973">
        <f>INDEX('S43'!A1:N47,14,14)</f>
        <v>0</v>
      </c>
      <c r="G973">
        <f>INDEX('S43'!A1:N47,15,14)</f>
        <v>0</v>
      </c>
      <c r="H973">
        <f>INDEX('S43'!A1:N47,16,14)</f>
        <v>0</v>
      </c>
    </row>
    <row r="974" spans="1:8" x14ac:dyDescent="0.3">
      <c r="A974" t="str">
        <f>INDEX('S43'!A1:M47,1,1)</f>
        <v>S43</v>
      </c>
      <c r="B974" s="58">
        <f>INDEX('S43'!A1:L47,3,3)</f>
        <v>43030</v>
      </c>
      <c r="C974" t="str">
        <f>INDEX('S43'!A1:N47,4,3)</f>
        <v>Jour</v>
      </c>
      <c r="D974" t="str">
        <f>INDEX('S43'!A1:N47,17,1)</f>
        <v>Samir Abdelyacin</v>
      </c>
      <c r="E974">
        <f>INDEX('S43'!A1:N47,17,2)</f>
        <v>0</v>
      </c>
      <c r="F974">
        <f>INDEX('S43'!A1:N47,17,3)</f>
        <v>0</v>
      </c>
      <c r="G974">
        <f>INDEX('S43'!A1:N47,18,3)</f>
        <v>0</v>
      </c>
      <c r="H974">
        <f>INDEX('S43'!A1:N47,19,3)</f>
        <v>0</v>
      </c>
    </row>
    <row r="975" spans="1:8" x14ac:dyDescent="0.3">
      <c r="A975" t="str">
        <f>INDEX('S43'!A1:M47,1,1)</f>
        <v>S43</v>
      </c>
      <c r="B975" s="58">
        <f>INDEX('S43'!A1:M47,3,3)</f>
        <v>43030</v>
      </c>
      <c r="C975" t="str">
        <f>INDEX('S43'!A1:N47,4,4)</f>
        <v>Nuit</v>
      </c>
      <c r="D975" t="str">
        <f>INDEX('S43'!A1:N47,17,1)</f>
        <v>Samir Abdelyacin</v>
      </c>
      <c r="E975">
        <f>INDEX('S43'!A1:N47,17,2)</f>
        <v>0</v>
      </c>
      <c r="F975" t="str">
        <f>INDEX('S43'!A1:N47,17,4)</f>
        <v>Hubert</v>
      </c>
      <c r="G975" t="str">
        <f>INDEX('S43'!A1:N47,18,4)</f>
        <v>CEC</v>
      </c>
      <c r="H975">
        <f>INDEX('S43'!A1:N47,19,4)</f>
        <v>0</v>
      </c>
    </row>
    <row r="976" spans="1:8" x14ac:dyDescent="0.3">
      <c r="A976" t="str">
        <f>INDEX('S43'!A1:M47,1,1)</f>
        <v>S43</v>
      </c>
      <c r="B976" s="58">
        <f>INDEX('S43'!A1:M47,3,5)</f>
        <v>43031</v>
      </c>
      <c r="C976" t="str">
        <f>INDEX('S43'!A1:N47,4,5)</f>
        <v>Jour</v>
      </c>
      <c r="D976" t="str">
        <f>INDEX('S43'!A1:N47,17,1)</f>
        <v>Samir Abdelyacin</v>
      </c>
      <c r="E976">
        <f>INDEX('S43'!A1:N47,17,2)</f>
        <v>0</v>
      </c>
      <c r="F976">
        <f>INDEX('S43'!A1:N47,17,5)</f>
        <v>0</v>
      </c>
      <c r="G976">
        <f>INDEX('S43'!A1:N47,18,5)</f>
        <v>0</v>
      </c>
      <c r="H976">
        <f>INDEX('S43'!A1:N47,19,5)</f>
        <v>0</v>
      </c>
    </row>
    <row r="977" spans="1:8" x14ac:dyDescent="0.3">
      <c r="A977" t="str">
        <f>INDEX('S43'!A1:M47,1,1)</f>
        <v>S43</v>
      </c>
      <c r="B977" s="58">
        <f>INDEX('S43'!A1:M47,3,5)</f>
        <v>43031</v>
      </c>
      <c r="C977" t="str">
        <f>INDEX('S43'!A1:N47,4,6)</f>
        <v>Nuit</v>
      </c>
      <c r="D977" t="str">
        <f>INDEX('S43'!A1:N47,17,1)</f>
        <v>Samir Abdelyacin</v>
      </c>
      <c r="E977">
        <f>INDEX('S43'!A1:N47,17,2)</f>
        <v>0</v>
      </c>
      <c r="F977">
        <f>INDEX('S43'!A1:N47,17,6)</f>
        <v>0</v>
      </c>
      <c r="G977" t="str">
        <f>INDEX('S43'!A1:N47,18,6)</f>
        <v>Bussy</v>
      </c>
      <c r="H977">
        <f>INDEX('S43'!A1:N47,19,6)</f>
        <v>0</v>
      </c>
    </row>
    <row r="978" spans="1:8" x14ac:dyDescent="0.3">
      <c r="A978" t="str">
        <f>INDEX('S43'!A1:M47,1,1)</f>
        <v>S43</v>
      </c>
      <c r="B978" s="58">
        <f>INDEX('S43'!A1:M47,3,7)</f>
        <v>43032</v>
      </c>
      <c r="C978" t="str">
        <f>INDEX('S43'!A1:N47,4,7)</f>
        <v>Jour</v>
      </c>
      <c r="D978" t="str">
        <f>INDEX('S43'!A1:N47,17,1)</f>
        <v>Samir Abdelyacin</v>
      </c>
      <c r="E978">
        <f>INDEX('S43'!A1:N47,17,2)</f>
        <v>0</v>
      </c>
      <c r="F978">
        <f>INDEX('S43'!A1:N47,17,7)</f>
        <v>0</v>
      </c>
      <c r="G978">
        <f>INDEX('S43'!A1:N47,18,7)</f>
        <v>0</v>
      </c>
      <c r="H978">
        <f>INDEX('S43'!A1:N47,19,7)</f>
        <v>0</v>
      </c>
    </row>
    <row r="979" spans="1:8" x14ac:dyDescent="0.3">
      <c r="A979" t="str">
        <f>INDEX('S43'!A1:M47,1,1)</f>
        <v>S43</v>
      </c>
      <c r="B979" s="58">
        <f>INDEX('S43'!A1:M47,3,7)</f>
        <v>43032</v>
      </c>
      <c r="C979" t="str">
        <f>INDEX('S43'!A1:N47,4,8)</f>
        <v>Nuit</v>
      </c>
      <c r="D979" t="str">
        <f>INDEX('S43'!A1:N47,17,1)</f>
        <v>Samir Abdelyacin</v>
      </c>
      <c r="E979">
        <f>INDEX('S43'!A1:N47,17,2)</f>
        <v>0</v>
      </c>
      <c r="F979" t="str">
        <f>INDEX('S43'!A1:N47,17,8)</f>
        <v>Hubert</v>
      </c>
      <c r="G979" t="str">
        <f>INDEX('S43'!A1:N47,18,8)</f>
        <v>CEC</v>
      </c>
      <c r="H979">
        <f>INDEX('S43'!A1:N47,19,8)</f>
        <v>0</v>
      </c>
    </row>
    <row r="980" spans="1:8" x14ac:dyDescent="0.3">
      <c r="A980" t="str">
        <f>INDEX('S43'!A1:M47,1,1)</f>
        <v>S43</v>
      </c>
      <c r="B980" s="58">
        <f>INDEX('S43'!A1:M47,3,9)</f>
        <v>43033</v>
      </c>
      <c r="C980" t="str">
        <f>INDEX('S43'!A1:N47,4,9)</f>
        <v>Jour</v>
      </c>
      <c r="D980" t="str">
        <f>INDEX('S43'!A1:N47,17,1)</f>
        <v>Samir Abdelyacin</v>
      </c>
      <c r="E980">
        <f>INDEX('S43'!A1:N47,17,2)</f>
        <v>0</v>
      </c>
      <c r="F980">
        <f>INDEX('S43'!A1:N47,17,9)</f>
        <v>0</v>
      </c>
      <c r="G980">
        <f>INDEX('S43'!A1:N47,18,9)</f>
        <v>0</v>
      </c>
      <c r="H980">
        <f>INDEX('S43'!A1:N47,19,9)</f>
        <v>0</v>
      </c>
    </row>
    <row r="981" spans="1:8" x14ac:dyDescent="0.3">
      <c r="A981" t="str">
        <f>INDEX('S43'!A1:M47,1,1)</f>
        <v>S43</v>
      </c>
      <c r="B981" s="58">
        <f>INDEX('S43'!A1:M47,3,9)</f>
        <v>43033</v>
      </c>
      <c r="C981" t="str">
        <f>INDEX('S43'!A1:N47,4,10)</f>
        <v>Nuit</v>
      </c>
      <c r="D981" t="str">
        <f>INDEX('S43'!A1:N47,17,1)</f>
        <v>Samir Abdelyacin</v>
      </c>
      <c r="E981">
        <f>INDEX('S43'!A1:N47,17,2)</f>
        <v>0</v>
      </c>
      <c r="F981" t="str">
        <f>INDEX('S43'!A1:N47,17,10)</f>
        <v>Hubert</v>
      </c>
      <c r="G981" t="str">
        <f>INDEX('S43'!A1:N47,18,10)</f>
        <v>CEC</v>
      </c>
      <c r="H981">
        <f>INDEX('S43'!A1:N47,19,10)</f>
        <v>0</v>
      </c>
    </row>
    <row r="982" spans="1:8" x14ac:dyDescent="0.3">
      <c r="A982" t="str">
        <f>INDEX('S43'!A1:M47,1,1)</f>
        <v>S43</v>
      </c>
      <c r="B982" s="58">
        <f>INDEX('S43'!A1:M47,3,11)</f>
        <v>43034</v>
      </c>
      <c r="C982" t="str">
        <f>INDEX('S43'!A1:N47,4,11)</f>
        <v>Jour</v>
      </c>
      <c r="D982" t="str">
        <f>INDEX('S43'!A1:N47,17,1)</f>
        <v>Samir Abdelyacin</v>
      </c>
      <c r="E982">
        <f>INDEX('S43'!A1:N47,17,2)</f>
        <v>0</v>
      </c>
      <c r="F982">
        <f>INDEX('S43'!A1:N47,17,11)</f>
        <v>0</v>
      </c>
      <c r="G982">
        <f>INDEX('S43'!A1:N47,18,11)</f>
        <v>0</v>
      </c>
      <c r="H982">
        <f>INDEX('S43'!A1:N47,19,11)</f>
        <v>0</v>
      </c>
    </row>
    <row r="983" spans="1:8" x14ac:dyDescent="0.3">
      <c r="A983" t="str">
        <f>INDEX('S43'!A1:M47,1,1)</f>
        <v>S43</v>
      </c>
      <c r="B983" s="58">
        <f>INDEX('S43'!A1:M47,3,11)</f>
        <v>43034</v>
      </c>
      <c r="C983" t="str">
        <f>INDEX('S43'!A1:N47,4,12)</f>
        <v>Nuit</v>
      </c>
      <c r="D983" t="str">
        <f>INDEX('S43'!A1:N47,17,1)</f>
        <v>Samir Abdelyacin</v>
      </c>
      <c r="E983">
        <f>INDEX('S43'!A1:N47,17,2)</f>
        <v>0</v>
      </c>
      <c r="F983" t="str">
        <f>INDEX('S43'!A1:N47,17,12)</f>
        <v>Hubert</v>
      </c>
      <c r="G983" t="str">
        <f>INDEX('S43'!A1:N47,18,12)</f>
        <v>CEC</v>
      </c>
      <c r="H983">
        <f>INDEX('S43'!A1:N47,19,12)</f>
        <v>0</v>
      </c>
    </row>
    <row r="984" spans="1:8" x14ac:dyDescent="0.3">
      <c r="A984" t="str">
        <f>INDEX('S43'!A1:M47,1,1)</f>
        <v>S43</v>
      </c>
      <c r="B984" s="58">
        <f>INDEX('S43'!A1:M47,3,13)</f>
        <v>43035</v>
      </c>
      <c r="C984" t="str">
        <f>INDEX('S43'!A1:N47,4,13)</f>
        <v>Jour</v>
      </c>
      <c r="D984" t="str">
        <f>INDEX('S43'!A1:N47,17,1)</f>
        <v>Samir Abdelyacin</v>
      </c>
      <c r="E984">
        <f>INDEX('S43'!A1:N47,17,2)</f>
        <v>0</v>
      </c>
      <c r="F984">
        <f>INDEX('S43'!A1:N47,17,13)</f>
        <v>0</v>
      </c>
      <c r="G984">
        <f>INDEX('S43'!A1:N47,18,13)</f>
        <v>0</v>
      </c>
      <c r="H984">
        <f>INDEX('S43'!A1:N47,19,13)</f>
        <v>0</v>
      </c>
    </row>
    <row r="985" spans="1:8" x14ac:dyDescent="0.3">
      <c r="A985" t="str">
        <f>INDEX('S43'!A1:M47,1,1)</f>
        <v>S43</v>
      </c>
      <c r="B985" s="58">
        <f>INDEX('S43'!A1:M47,3,13)</f>
        <v>43035</v>
      </c>
      <c r="C985" t="str">
        <f>INDEX('S43'!A1:N47,4,14)</f>
        <v>Nuit</v>
      </c>
      <c r="D985" t="str">
        <f>INDEX('S43'!A1:N47,17,1)</f>
        <v>Samir Abdelyacin</v>
      </c>
      <c r="E985">
        <f>INDEX('S43'!A1:N47,17,2)</f>
        <v>0</v>
      </c>
      <c r="F985">
        <f>INDEX('S43'!A1:N47,17,14)</f>
        <v>0</v>
      </c>
      <c r="G985">
        <f>INDEX('S43'!A1:N47,18,14)</f>
        <v>0</v>
      </c>
      <c r="H985">
        <f>INDEX('S43'!A1:N47,19,14)</f>
        <v>0</v>
      </c>
    </row>
    <row r="986" spans="1:8" x14ac:dyDescent="0.3">
      <c r="A986" t="str">
        <f>INDEX('S43'!A1:M47,1,1)</f>
        <v>S43</v>
      </c>
      <c r="B986" s="58">
        <f>INDEX('S43'!A1:L47,3,3)</f>
        <v>43030</v>
      </c>
      <c r="C986" t="str">
        <f>INDEX('S43'!A1:N47,4,3)</f>
        <v>Jour</v>
      </c>
      <c r="D986" t="str">
        <f>INDEX('S43'!A1:N47,20,1)</f>
        <v>Guillaume Mayimakanda</v>
      </c>
      <c r="E986">
        <f>INDEX('S43'!A1:N47,20,2)</f>
        <v>0</v>
      </c>
      <c r="F986">
        <f>INDEX('S43'!A1:N47,20,3)</f>
        <v>0</v>
      </c>
      <c r="G986">
        <f>INDEX('S43'!A1:N47,21,3)</f>
        <v>0</v>
      </c>
      <c r="H986">
        <f>INDEX('S43'!A1:N47,22,3)</f>
        <v>0</v>
      </c>
    </row>
    <row r="987" spans="1:8" x14ac:dyDescent="0.3">
      <c r="A987" t="str">
        <f>INDEX('S43'!A1:M47,1,1)</f>
        <v>S43</v>
      </c>
      <c r="B987" s="58">
        <f>INDEX('S43'!A1:M47,3,3)</f>
        <v>43030</v>
      </c>
      <c r="C987" t="str">
        <f>INDEX('S43'!A1:N47,4,4)</f>
        <v>Nuit</v>
      </c>
      <c r="D987" t="str">
        <f>INDEX('S43'!A1:N47,20,1)</f>
        <v>Guillaume Mayimakanda</v>
      </c>
      <c r="E987">
        <f>INDEX('S43'!A1:N47,20,2)</f>
        <v>0</v>
      </c>
      <c r="F987" t="str">
        <f>INDEX('S43'!A1:N47,20,4)</f>
        <v>Hubert</v>
      </c>
      <c r="G987" t="str">
        <f>INDEX('S43'!A1:N47,21,4)</f>
        <v>CEC</v>
      </c>
      <c r="H987">
        <f>INDEX('S43'!A1:N47,22,4)</f>
        <v>0</v>
      </c>
    </row>
    <row r="988" spans="1:8" x14ac:dyDescent="0.3">
      <c r="A988" t="str">
        <f>INDEX('S43'!A1:M47,1,1)</f>
        <v>S43</v>
      </c>
      <c r="B988" s="58">
        <f>INDEX('S43'!A1:M47,3,5)</f>
        <v>43031</v>
      </c>
      <c r="C988" t="str">
        <f>INDEX('S43'!A1:N47,4,5)</f>
        <v>Jour</v>
      </c>
      <c r="D988" t="str">
        <f>INDEX('S43'!A1:N47,20,1)</f>
        <v>Guillaume Mayimakanda</v>
      </c>
      <c r="E988">
        <f>INDEX('S43'!A1:N47,20,2)</f>
        <v>0</v>
      </c>
      <c r="F988">
        <f>INDEX('S43'!A1:N47,20,5)</f>
        <v>0</v>
      </c>
      <c r="G988">
        <f>INDEX('S43'!A1:N47,21,5)</f>
        <v>0</v>
      </c>
      <c r="H988">
        <f>INDEX('S43'!A1:N47,22,5)</f>
        <v>0</v>
      </c>
    </row>
    <row r="989" spans="1:8" x14ac:dyDescent="0.3">
      <c r="A989" t="str">
        <f>INDEX('S43'!A1:M47,1,1)</f>
        <v>S43</v>
      </c>
      <c r="B989" s="58">
        <f>INDEX('S43'!A1:M47,3,5)</f>
        <v>43031</v>
      </c>
      <c r="C989" t="str">
        <f>INDEX('S43'!A1:N47,4,6)</f>
        <v>Nuit</v>
      </c>
      <c r="D989" t="str">
        <f>INDEX('S43'!A1:N47,20,1)</f>
        <v>Guillaume Mayimakanda</v>
      </c>
      <c r="E989">
        <f>INDEX('S43'!A1:N47,20,2)</f>
        <v>0</v>
      </c>
      <c r="F989">
        <f>INDEX('S43'!A1:N47,20,6)</f>
        <v>0</v>
      </c>
      <c r="G989" t="str">
        <f>INDEX('S43'!A1:N47,21,6)</f>
        <v>Chatelet</v>
      </c>
      <c r="H989">
        <f>INDEX('S43'!A1:N47,22,6)</f>
        <v>0</v>
      </c>
    </row>
    <row r="990" spans="1:8" x14ac:dyDescent="0.3">
      <c r="A990" t="str">
        <f>INDEX('S43'!A1:M47,1,1)</f>
        <v>S43</v>
      </c>
      <c r="B990" s="58">
        <f>INDEX('S43'!A1:M47,3,7)</f>
        <v>43032</v>
      </c>
      <c r="C990" t="str">
        <f>INDEX('S43'!A1:N47,4,7)</f>
        <v>Jour</v>
      </c>
      <c r="D990" t="str">
        <f>INDEX('S43'!A1:N47,20,1)</f>
        <v>Guillaume Mayimakanda</v>
      </c>
      <c r="E990">
        <f>INDEX('S43'!A1:N47,20,2)</f>
        <v>0</v>
      </c>
      <c r="F990">
        <f>INDEX('S43'!A1:N47,20,7)</f>
        <v>0</v>
      </c>
      <c r="G990">
        <f>INDEX('S43'!A1:N47,21,7)</f>
        <v>0</v>
      </c>
      <c r="H990">
        <f>INDEX('S43'!A1:N47,22,7)</f>
        <v>0</v>
      </c>
    </row>
    <row r="991" spans="1:8" x14ac:dyDescent="0.3">
      <c r="A991" t="str">
        <f>INDEX('S43'!A1:M47,1,1)</f>
        <v>S43</v>
      </c>
      <c r="B991" s="58">
        <f>INDEX('S43'!A1:M47,3,7)</f>
        <v>43032</v>
      </c>
      <c r="C991" t="str">
        <f>INDEX('S43'!A1:N47,4,8)</f>
        <v>Nuit</v>
      </c>
      <c r="D991" t="str">
        <f>INDEX('S43'!A1:N47,20,1)</f>
        <v>Guillaume Mayimakanda</v>
      </c>
      <c r="E991">
        <f>INDEX('S43'!A1:N47,20,2)</f>
        <v>0</v>
      </c>
      <c r="F991">
        <f>INDEX('S43'!A1:N47,20,8)</f>
        <v>0</v>
      </c>
      <c r="G991" t="str">
        <f>INDEX('S43'!A1:N47,21,8)</f>
        <v>Chatelet</v>
      </c>
      <c r="H991">
        <f>INDEX('S43'!A1:N47,22,8)</f>
        <v>0</v>
      </c>
    </row>
    <row r="992" spans="1:8" x14ac:dyDescent="0.3">
      <c r="A992" t="str">
        <f>INDEX('S43'!A1:M47,1,1)</f>
        <v>S43</v>
      </c>
      <c r="B992" s="58">
        <f>INDEX('S43'!A1:M47,3,9)</f>
        <v>43033</v>
      </c>
      <c r="C992" t="str">
        <f>INDEX('S43'!A1:N47,4,9)</f>
        <v>Jour</v>
      </c>
      <c r="D992" t="str">
        <f>INDEX('S43'!A1:N47,20,1)</f>
        <v>Guillaume Mayimakanda</v>
      </c>
      <c r="E992">
        <f>INDEX('S43'!A1:N47,20,2)</f>
        <v>0</v>
      </c>
      <c r="F992">
        <f>INDEX('S43'!A1:N47,20,9)</f>
        <v>0</v>
      </c>
      <c r="G992">
        <f>INDEX('S43'!A1:N47,21,9)</f>
        <v>0</v>
      </c>
      <c r="H992">
        <f>INDEX('S43'!A1:N47,22,9)</f>
        <v>0</v>
      </c>
    </row>
    <row r="993" spans="1:8" x14ac:dyDescent="0.3">
      <c r="A993" t="str">
        <f>INDEX('S43'!A1:M47,1,1)</f>
        <v>S43</v>
      </c>
      <c r="B993" s="58">
        <f>INDEX('S43'!A1:M47,3,9)</f>
        <v>43033</v>
      </c>
      <c r="C993" t="str">
        <f>INDEX('S43'!A1:N47,4,10)</f>
        <v>Nuit</v>
      </c>
      <c r="D993" t="str">
        <f>INDEX('S43'!A1:N47,20,1)</f>
        <v>Guillaume Mayimakanda</v>
      </c>
      <c r="E993">
        <f>INDEX('S43'!A1:N47,20,2)</f>
        <v>0</v>
      </c>
      <c r="F993">
        <f>INDEX('S43'!A1:N47,20,10)</f>
        <v>0</v>
      </c>
      <c r="G993" t="str">
        <f>INDEX('S43'!A1:N47,21,10)</f>
        <v>Chatelet</v>
      </c>
      <c r="H993">
        <f>INDEX('S43'!A1:N47,22,10)</f>
        <v>0</v>
      </c>
    </row>
    <row r="994" spans="1:8" x14ac:dyDescent="0.3">
      <c r="A994" t="str">
        <f>INDEX('S43'!A1:M47,1,1)</f>
        <v>S43</v>
      </c>
      <c r="B994" s="58">
        <f>INDEX('S43'!A1:M47,3,11)</f>
        <v>43034</v>
      </c>
      <c r="C994" t="str">
        <f>INDEX('S43'!A1:N47,4,11)</f>
        <v>Jour</v>
      </c>
      <c r="D994" t="str">
        <f>INDEX('S43'!A1:N47,20,1)</f>
        <v>Guillaume Mayimakanda</v>
      </c>
      <c r="E994">
        <f>INDEX('S43'!A1:N47,20,2)</f>
        <v>0</v>
      </c>
      <c r="F994">
        <f>INDEX('S43'!A1:N47,20,11)</f>
        <v>0</v>
      </c>
      <c r="G994">
        <f>INDEX('S43'!A1:N47,21,11)</f>
        <v>0</v>
      </c>
      <c r="H994">
        <f>INDEX('S43'!A1:N47,22,11)</f>
        <v>0</v>
      </c>
    </row>
    <row r="995" spans="1:8" x14ac:dyDescent="0.3">
      <c r="A995" t="str">
        <f>INDEX('S43'!A1:M47,1,1)</f>
        <v>S43</v>
      </c>
      <c r="B995" s="58">
        <f>INDEX('S43'!A1:M47,3,11)</f>
        <v>43034</v>
      </c>
      <c r="C995" t="str">
        <f>INDEX('S43'!A1:N47,4,12)</f>
        <v>Nuit</v>
      </c>
      <c r="D995" t="str">
        <f>INDEX('S43'!A1:N47,20,1)</f>
        <v>Guillaume Mayimakanda</v>
      </c>
      <c r="E995">
        <f>INDEX('S43'!A1:N47,20,2)</f>
        <v>0</v>
      </c>
      <c r="F995">
        <f>INDEX('S43'!A1:N47,20,12)</f>
        <v>0</v>
      </c>
      <c r="G995" t="str">
        <f>INDEX('S43'!A1:N47,21,12)</f>
        <v>Chatelet</v>
      </c>
      <c r="H995">
        <f>INDEX('S43'!A1:N47,22,12)</f>
        <v>0</v>
      </c>
    </row>
    <row r="996" spans="1:8" x14ac:dyDescent="0.3">
      <c r="A996" t="str">
        <f>INDEX('S43'!A1:M47,1,1)</f>
        <v>S43</v>
      </c>
      <c r="B996" s="58">
        <f>INDEX('S43'!A1:M47,3,13)</f>
        <v>43035</v>
      </c>
      <c r="C996" t="str">
        <f>INDEX('S43'!A1:N47,4,13)</f>
        <v>Jour</v>
      </c>
      <c r="D996" t="str">
        <f>INDEX('S43'!A1:N47,20,1)</f>
        <v>Guillaume Mayimakanda</v>
      </c>
      <c r="E996">
        <f>INDEX('S43'!A1:N47,20,2)</f>
        <v>0</v>
      </c>
      <c r="F996">
        <f>INDEX('S43'!A1:N47,20,13)</f>
        <v>0</v>
      </c>
      <c r="G996">
        <f>INDEX('S43'!A1:N47,21,13)</f>
        <v>0</v>
      </c>
      <c r="H996">
        <f>INDEX('S43'!A1:N47,22,13)</f>
        <v>0</v>
      </c>
    </row>
    <row r="997" spans="1:8" x14ac:dyDescent="0.3">
      <c r="A997" t="str">
        <f>INDEX('S43'!A1:M47,1,1)</f>
        <v>S43</v>
      </c>
      <c r="B997" s="58">
        <f>INDEX('S43'!A1:M47,3,13)</f>
        <v>43035</v>
      </c>
      <c r="C997" t="str">
        <f>INDEX('S43'!A1:N47,4,14)</f>
        <v>Nuit</v>
      </c>
      <c r="D997" t="str">
        <f>INDEX('S43'!A1:N47,20,1)</f>
        <v>Guillaume Mayimakanda</v>
      </c>
      <c r="E997">
        <f>INDEX('S43'!A1:N47,20,2)</f>
        <v>0</v>
      </c>
      <c r="F997">
        <f>INDEX('S43'!A1:N47,20,14)</f>
        <v>0</v>
      </c>
      <c r="G997">
        <f>INDEX('S43'!A1:N47,21,14)</f>
        <v>0</v>
      </c>
      <c r="H997">
        <f>INDEX('S43'!A1:N47,22,14)</f>
        <v>0</v>
      </c>
    </row>
    <row r="998" spans="1:8" x14ac:dyDescent="0.3">
      <c r="A998" t="str">
        <f>INDEX('S43'!A1:M47,1,1)</f>
        <v>S43</v>
      </c>
      <c r="B998" s="58">
        <f>INDEX('S43'!A1:L47,3,3)</f>
        <v>43030</v>
      </c>
      <c r="C998" t="str">
        <f>INDEX('S43'!A1:N47,4,3)</f>
        <v>Jour</v>
      </c>
      <c r="D998" t="str">
        <f>INDEX('S43'!A1:N47,23,1)</f>
        <v>Kevin Leon</v>
      </c>
      <c r="E998">
        <f>INDEX('S43'!A1:N47,23,2)</f>
        <v>0</v>
      </c>
      <c r="F998">
        <f>INDEX('S43'!A1:N47,23,3)</f>
        <v>0</v>
      </c>
      <c r="G998">
        <f>INDEX('S43'!A1:N47,24,3)</f>
        <v>0</v>
      </c>
      <c r="H998">
        <f>INDEX('S43'!A1:N47,25,3)</f>
        <v>0</v>
      </c>
    </row>
    <row r="999" spans="1:8" x14ac:dyDescent="0.3">
      <c r="A999" t="str">
        <f>INDEX('S43'!A1:M47,1,1)</f>
        <v>S43</v>
      </c>
      <c r="B999" s="58">
        <f>INDEX('S43'!A1:M47,3,3)</f>
        <v>43030</v>
      </c>
      <c r="C999" t="str">
        <f>INDEX('S43'!A1:N47,4,4)</f>
        <v>Nuit</v>
      </c>
      <c r="D999" t="str">
        <f>INDEX('S43'!A1:N47,23,1)</f>
        <v>Kevin Leon</v>
      </c>
      <c r="E999">
        <f>INDEX('S43'!A1:N47,23,2)</f>
        <v>0</v>
      </c>
      <c r="F999" t="str">
        <f>INDEX('S43'!A1:N47,23,4)</f>
        <v>07 585 08</v>
      </c>
      <c r="G999" t="str">
        <f>INDEX('S43'!A1:N47,24,4)</f>
        <v>La Défense</v>
      </c>
      <c r="H999">
        <f>INDEX('S43'!A1:N47,25,4)</f>
        <v>0</v>
      </c>
    </row>
    <row r="1000" spans="1:8" x14ac:dyDescent="0.3">
      <c r="A1000" t="str">
        <f>INDEX('S43'!A1:M47,1,1)</f>
        <v>S43</v>
      </c>
      <c r="B1000" s="58">
        <f>INDEX('S43'!A1:M47,3,5)</f>
        <v>43031</v>
      </c>
      <c r="C1000" t="str">
        <f>INDEX('S43'!A1:N47,4,5)</f>
        <v>Jour</v>
      </c>
      <c r="D1000" t="str">
        <f>INDEX('S43'!A1:N47,23,1)</f>
        <v>Kevin Leon</v>
      </c>
      <c r="E1000">
        <f>INDEX('S43'!A1:N47,23,2)</f>
        <v>0</v>
      </c>
      <c r="F1000">
        <f>INDEX('S43'!A1:N47,23,5)</f>
        <v>0</v>
      </c>
      <c r="G1000">
        <f>INDEX('S43'!A1:N47,24,5)</f>
        <v>0</v>
      </c>
      <c r="H1000">
        <f>INDEX('S43'!A1:N47,25,5)</f>
        <v>0</v>
      </c>
    </row>
    <row r="1001" spans="1:8" x14ac:dyDescent="0.3">
      <c r="A1001" t="str">
        <f>INDEX('S43'!A1:M47,1,1)</f>
        <v>S43</v>
      </c>
      <c r="B1001" s="58">
        <f>INDEX('S43'!A1:M47,3,5)</f>
        <v>43031</v>
      </c>
      <c r="C1001" t="str">
        <f>INDEX('S43'!A1:N47,4,6)</f>
        <v>Nuit</v>
      </c>
      <c r="D1001" t="str">
        <f>INDEX('S43'!A1:N47,23,1)</f>
        <v>Kevin Leon</v>
      </c>
      <c r="E1001">
        <f>INDEX('S43'!A1:N47,23,2)</f>
        <v>0</v>
      </c>
      <c r="F1001" t="str">
        <f>INDEX('S43'!A1:N47,23,6)</f>
        <v>07 585 08</v>
      </c>
      <c r="G1001" t="str">
        <f>INDEX('S43'!A1:N47,24,6)</f>
        <v>La Défense</v>
      </c>
      <c r="H1001">
        <f>INDEX('S43'!A1:N47,25,6)</f>
        <v>0</v>
      </c>
    </row>
    <row r="1002" spans="1:8" x14ac:dyDescent="0.3">
      <c r="A1002" t="str">
        <f>INDEX('S43'!A1:M47,1,1)</f>
        <v>S43</v>
      </c>
      <c r="B1002" s="58">
        <f>INDEX('S43'!A1:M47,3,7)</f>
        <v>43032</v>
      </c>
      <c r="C1002" t="str">
        <f>INDEX('S43'!A1:N47,4,7)</f>
        <v>Jour</v>
      </c>
      <c r="D1002" t="str">
        <f>INDEX('S43'!A1:N47,23,1)</f>
        <v>Kevin Leon</v>
      </c>
      <c r="E1002">
        <f>INDEX('S43'!A1:N47,23,2)</f>
        <v>0</v>
      </c>
      <c r="F1002">
        <f>INDEX('S43'!A1:N47,23,7)</f>
        <v>0</v>
      </c>
      <c r="G1002">
        <f>INDEX('S43'!A1:N47,24,7)</f>
        <v>0</v>
      </c>
      <c r="H1002">
        <f>INDEX('S43'!A1:N47,25,7)</f>
        <v>0</v>
      </c>
    </row>
    <row r="1003" spans="1:8" x14ac:dyDescent="0.3">
      <c r="A1003" t="str">
        <f>INDEX('S43'!A1:M47,1,1)</f>
        <v>S43</v>
      </c>
      <c r="B1003" s="58">
        <f>INDEX('S43'!A1:M47,3,7)</f>
        <v>43032</v>
      </c>
      <c r="C1003" t="str">
        <f>INDEX('S43'!A1:N47,4,8)</f>
        <v>Nuit</v>
      </c>
      <c r="D1003" t="str">
        <f>INDEX('S43'!A1:N47,23,1)</f>
        <v>Kevin Leon</v>
      </c>
      <c r="E1003">
        <f>INDEX('S43'!A1:N47,23,2)</f>
        <v>0</v>
      </c>
      <c r="F1003" t="str">
        <f>INDEX('S43'!A1:N47,23,8)</f>
        <v>07 585 08</v>
      </c>
      <c r="G1003" t="str">
        <f>INDEX('S43'!A1:N47,24,8)</f>
        <v>La Défense</v>
      </c>
      <c r="H1003">
        <f>INDEX('S43'!A1:N47,25,8)</f>
        <v>0</v>
      </c>
    </row>
    <row r="1004" spans="1:8" x14ac:dyDescent="0.3">
      <c r="A1004" t="str">
        <f>INDEX('S43'!A1:M47,1,1)</f>
        <v>S43</v>
      </c>
      <c r="B1004" s="58">
        <f>INDEX('S43'!A1:M47,3,9)</f>
        <v>43033</v>
      </c>
      <c r="C1004" t="str">
        <f>INDEX('S43'!A1:N47,4,9)</f>
        <v>Jour</v>
      </c>
      <c r="D1004" t="str">
        <f>INDEX('S43'!A1:N47,23,1)</f>
        <v>Kevin Leon</v>
      </c>
      <c r="E1004">
        <f>INDEX('S43'!A1:N47,23,2)</f>
        <v>0</v>
      </c>
      <c r="F1004">
        <f>INDEX('S43'!A1:N47,23,9)</f>
        <v>0</v>
      </c>
      <c r="G1004">
        <f>INDEX('S43'!A1:N47,24,9)</f>
        <v>0</v>
      </c>
      <c r="H1004">
        <f>INDEX('S43'!A1:N47,25,9)</f>
        <v>0</v>
      </c>
    </row>
    <row r="1005" spans="1:8" x14ac:dyDescent="0.3">
      <c r="A1005" t="str">
        <f>INDEX('S43'!A1:M47,1,1)</f>
        <v>S43</v>
      </c>
      <c r="B1005" s="58">
        <f>INDEX('S43'!A1:M47,3,9)</f>
        <v>43033</v>
      </c>
      <c r="C1005" t="str">
        <f>INDEX('S43'!A1:N47,4,10)</f>
        <v>Nuit</v>
      </c>
      <c r="D1005" t="str">
        <f>INDEX('S43'!A1:N47,23,1)</f>
        <v>Kevin Leon</v>
      </c>
      <c r="E1005">
        <f>INDEX('S43'!A1:N47,23,2)</f>
        <v>0</v>
      </c>
      <c r="F1005" t="str">
        <f>INDEX('S43'!A1:N47,23,10)</f>
        <v>07 585 08</v>
      </c>
      <c r="G1005" t="str">
        <f>INDEX('S43'!A1:N47,24,10)</f>
        <v>La Défense</v>
      </c>
      <c r="H1005">
        <f>INDEX('S43'!A1:N47,25,10)</f>
        <v>0</v>
      </c>
    </row>
    <row r="1006" spans="1:8" x14ac:dyDescent="0.3">
      <c r="A1006" t="str">
        <f>INDEX('S43'!A1:M47,1,1)</f>
        <v>S43</v>
      </c>
      <c r="B1006" s="58">
        <f>INDEX('S43'!A1:M47,3,11)</f>
        <v>43034</v>
      </c>
      <c r="C1006" t="str">
        <f>INDEX('S43'!A1:N47,4,11)</f>
        <v>Jour</v>
      </c>
      <c r="D1006" t="str">
        <f>INDEX('S43'!A1:N47,23,1)</f>
        <v>Kevin Leon</v>
      </c>
      <c r="E1006">
        <f>INDEX('S43'!A1:N47,23,2)</f>
        <v>0</v>
      </c>
      <c r="F1006">
        <f>INDEX('S43'!A1:N47,23,11)</f>
        <v>0</v>
      </c>
      <c r="G1006">
        <f>INDEX('S43'!A1:N47,24,11)</f>
        <v>0</v>
      </c>
      <c r="H1006">
        <f>INDEX('S43'!A1:N47,25,11)</f>
        <v>0</v>
      </c>
    </row>
    <row r="1007" spans="1:8" x14ac:dyDescent="0.3">
      <c r="A1007" t="str">
        <f>INDEX('S43'!A1:M47,1,1)</f>
        <v>S43</v>
      </c>
      <c r="B1007" s="58">
        <f>INDEX('S43'!A1:M47,3,11)</f>
        <v>43034</v>
      </c>
      <c r="C1007" t="str">
        <f>INDEX('S43'!A1:N47,4,12)</f>
        <v>Nuit</v>
      </c>
      <c r="D1007" t="str">
        <f>INDEX('S43'!A1:N47,23,1)</f>
        <v>Kevin Leon</v>
      </c>
      <c r="E1007">
        <f>INDEX('S43'!A1:N47,23,2)</f>
        <v>0</v>
      </c>
      <c r="F1007" t="str">
        <f>INDEX('S43'!A1:N47,23,12)</f>
        <v>07 585 08</v>
      </c>
      <c r="G1007" t="str">
        <f>INDEX('S43'!A1:N47,24,12)</f>
        <v>La Défense</v>
      </c>
      <c r="H1007">
        <f>INDEX('S43'!A1:N47,25,12)</f>
        <v>0</v>
      </c>
    </row>
    <row r="1008" spans="1:8" x14ac:dyDescent="0.3">
      <c r="A1008" t="str">
        <f>INDEX('S43'!A1:M47,1,1)</f>
        <v>S43</v>
      </c>
      <c r="B1008" s="58">
        <f>INDEX('S43'!A1:M47,3,13)</f>
        <v>43035</v>
      </c>
      <c r="C1008" t="str">
        <f>INDEX('S43'!A1:N47,4,13)</f>
        <v>Jour</v>
      </c>
      <c r="D1008" t="str">
        <f>INDEX('S43'!A1:N47,23,1)</f>
        <v>Kevin Leon</v>
      </c>
      <c r="E1008">
        <f>INDEX('S43'!A1:N47,23,2)</f>
        <v>0</v>
      </c>
      <c r="F1008">
        <f>INDEX('S43'!A1:N47,23,13)</f>
        <v>0</v>
      </c>
      <c r="G1008">
        <f>INDEX('S43'!A1:N47,24,13)</f>
        <v>0</v>
      </c>
      <c r="H1008">
        <f>INDEX('S43'!A1:N47,25,13)</f>
        <v>0</v>
      </c>
    </row>
    <row r="1009" spans="1:8" x14ac:dyDescent="0.3">
      <c r="A1009" t="str">
        <f>INDEX('S43'!A1:M47,1,1)</f>
        <v>S43</v>
      </c>
      <c r="B1009" s="58">
        <f>INDEX('S43'!A1:M47,3,13)</f>
        <v>43035</v>
      </c>
      <c r="C1009" t="str">
        <f>INDEX('S43'!A1:N47,4,14)</f>
        <v>Nuit</v>
      </c>
      <c r="D1009" t="str">
        <f>INDEX('S43'!A1:N47,23,1)</f>
        <v>Kevin Leon</v>
      </c>
      <c r="E1009">
        <f>INDEX('S43'!A1:N47,23,2)</f>
        <v>0</v>
      </c>
      <c r="F1009">
        <f>INDEX('S43'!A1:N47,23,14)</f>
        <v>0</v>
      </c>
      <c r="G1009">
        <f>INDEX('S43'!A1:N47,24,14)</f>
        <v>0</v>
      </c>
      <c r="H1009">
        <f>INDEX('S43'!A1:N47,25,14)</f>
        <v>0</v>
      </c>
    </row>
    <row r="1010" spans="1:8" x14ac:dyDescent="0.3">
      <c r="A1010" t="str">
        <f>INDEX('S43'!A1:M47,1,1)</f>
        <v>S43</v>
      </c>
      <c r="B1010" s="58">
        <f>INDEX('S43'!A1:L47,3,3)</f>
        <v>43030</v>
      </c>
      <c r="C1010" t="str">
        <f>INDEX('S43'!A1:N47,4,3)</f>
        <v>Jour</v>
      </c>
      <c r="D1010" t="str">
        <f>INDEX('S43'!A1:N47,26,1)</f>
        <v>Lionel De Champs</v>
      </c>
      <c r="E1010">
        <f>INDEX('S43'!A1:N47,26,2)</f>
        <v>0</v>
      </c>
      <c r="F1010">
        <f>INDEX('S43'!A1:N47,26,3)</f>
        <v>0</v>
      </c>
      <c r="G1010">
        <f>INDEX('S43'!A1:N47,27,3)</f>
        <v>0</v>
      </c>
      <c r="H1010">
        <f>INDEX('S43'!A1:N47,28,3)</f>
        <v>0</v>
      </c>
    </row>
    <row r="1011" spans="1:8" x14ac:dyDescent="0.3">
      <c r="A1011" t="str">
        <f>INDEX('S43'!A1:M47,1,1)</f>
        <v>S43</v>
      </c>
      <c r="B1011" s="58">
        <f>INDEX('S43'!A1:M47,3,3)</f>
        <v>43030</v>
      </c>
      <c r="C1011" t="str">
        <f>INDEX('S43'!A1:N47,4,4)</f>
        <v>Nuit</v>
      </c>
      <c r="D1011" t="str">
        <f>INDEX('S43'!A1:N47,26,1)</f>
        <v>Lionel De Champs</v>
      </c>
      <c r="E1011">
        <f>INDEX('S43'!A1:N47,26,2)</f>
        <v>0</v>
      </c>
      <c r="F1011">
        <f>INDEX('S43'!A1:N47,26,4)</f>
        <v>0</v>
      </c>
      <c r="G1011">
        <f>INDEX('S43'!A1:N47,27,4)</f>
        <v>0</v>
      </c>
      <c r="H1011">
        <f>INDEX('S43'!A1:N47,28,4)</f>
        <v>0</v>
      </c>
    </row>
    <row r="1012" spans="1:8" x14ac:dyDescent="0.3">
      <c r="A1012" t="str">
        <f>INDEX('S43'!A1:M47,1,1)</f>
        <v>S43</v>
      </c>
      <c r="B1012" s="58">
        <f>INDEX('S43'!A1:M47,3,5)</f>
        <v>43031</v>
      </c>
      <c r="C1012" t="str">
        <f>INDEX('S43'!A1:N47,4,5)</f>
        <v>Jour</v>
      </c>
      <c r="D1012" t="str">
        <f>INDEX('S43'!A1:N47,26,1)</f>
        <v>Lionel De Champs</v>
      </c>
      <c r="E1012">
        <f>INDEX('S43'!A1:N47,26,2)</f>
        <v>0</v>
      </c>
      <c r="F1012">
        <f>INDEX('S43'!A1:N47,26,5)</f>
        <v>0</v>
      </c>
      <c r="G1012">
        <f>INDEX('S43'!A1:N47,27,5)</f>
        <v>0</v>
      </c>
      <c r="H1012">
        <f>INDEX('S43'!A1:N47,28,5)</f>
        <v>0</v>
      </c>
    </row>
    <row r="1013" spans="1:8" x14ac:dyDescent="0.3">
      <c r="A1013" t="str">
        <f>INDEX('S43'!A1:M47,1,1)</f>
        <v>S43</v>
      </c>
      <c r="B1013" s="58">
        <f>INDEX('S43'!A1:M47,3,5)</f>
        <v>43031</v>
      </c>
      <c r="C1013" t="str">
        <f>INDEX('S43'!A1:N47,4,6)</f>
        <v>Nuit</v>
      </c>
      <c r="D1013" t="str">
        <f>INDEX('S43'!A1:N47,26,1)</f>
        <v>Lionel De Champs</v>
      </c>
      <c r="E1013">
        <f>INDEX('S43'!A1:N47,26,2)</f>
        <v>0</v>
      </c>
      <c r="F1013">
        <f>INDEX('S43'!A1:N47,26,6)</f>
        <v>0</v>
      </c>
      <c r="G1013" t="str">
        <f>INDEX('S43'!A1:N47,27,6)</f>
        <v>Bussy</v>
      </c>
      <c r="H1013">
        <f>INDEX('S43'!A1:N47,28,6)</f>
        <v>0</v>
      </c>
    </row>
    <row r="1014" spans="1:8" x14ac:dyDescent="0.3">
      <c r="A1014" t="str">
        <f>INDEX('S43'!A1:M47,1,1)</f>
        <v>S43</v>
      </c>
      <c r="B1014" s="58">
        <f>INDEX('S43'!A1:M47,3,7)</f>
        <v>43032</v>
      </c>
      <c r="C1014" t="str">
        <f>INDEX('S43'!A1:N47,4,7)</f>
        <v>Jour</v>
      </c>
      <c r="D1014" t="str">
        <f>INDEX('S43'!A1:N47,26,1)</f>
        <v>Lionel De Champs</v>
      </c>
      <c r="E1014">
        <f>INDEX('S43'!A1:N47,26,2)</f>
        <v>0</v>
      </c>
      <c r="F1014">
        <f>INDEX('S43'!A1:N47,26,7)</f>
        <v>0</v>
      </c>
      <c r="G1014">
        <f>INDEX('S43'!A1:N47,27,7)</f>
        <v>0</v>
      </c>
      <c r="H1014">
        <f>INDEX('S43'!A1:N47,28,7)</f>
        <v>0</v>
      </c>
    </row>
    <row r="1015" spans="1:8" x14ac:dyDescent="0.3">
      <c r="A1015" t="str">
        <f>INDEX('S43'!A1:M47,1,1)</f>
        <v>S43</v>
      </c>
      <c r="B1015" s="58">
        <f>INDEX('S43'!A1:M47,3,7)</f>
        <v>43032</v>
      </c>
      <c r="C1015" t="str">
        <f>INDEX('S43'!A1:N47,4,8)</f>
        <v>Nuit</v>
      </c>
      <c r="D1015" t="str">
        <f>INDEX('S43'!A1:N47,26,1)</f>
        <v>Lionel De Champs</v>
      </c>
      <c r="E1015">
        <f>INDEX('S43'!A1:N47,26,2)</f>
        <v>0</v>
      </c>
      <c r="F1015" t="str">
        <f>INDEX('S43'!A1:N47,26,8)</f>
        <v>Hubert</v>
      </c>
      <c r="G1015" t="str">
        <f>INDEX('S43'!A1:N47,27,8)</f>
        <v>CEC</v>
      </c>
      <c r="H1015">
        <f>INDEX('S43'!A1:N47,28,8)</f>
        <v>0</v>
      </c>
    </row>
    <row r="1016" spans="1:8" x14ac:dyDescent="0.3">
      <c r="A1016" t="str">
        <f>INDEX('S43'!A1:M47,1,1)</f>
        <v>S43</v>
      </c>
      <c r="B1016" s="58">
        <f>INDEX('S43'!A1:M47,3,9)</f>
        <v>43033</v>
      </c>
      <c r="C1016" t="str">
        <f>INDEX('S43'!A1:N47,4,9)</f>
        <v>Jour</v>
      </c>
      <c r="D1016" t="str">
        <f>INDEX('S43'!A1:N47,26,1)</f>
        <v>Lionel De Champs</v>
      </c>
      <c r="E1016">
        <f>INDEX('S43'!A1:N47,26,2)</f>
        <v>0</v>
      </c>
      <c r="F1016">
        <f>INDEX('S43'!A1:N47,26,9)</f>
        <v>0</v>
      </c>
      <c r="G1016">
        <f>INDEX('S43'!A1:N47,27,9)</f>
        <v>0</v>
      </c>
      <c r="H1016">
        <f>INDEX('S43'!A1:N47,28,9)</f>
        <v>0</v>
      </c>
    </row>
    <row r="1017" spans="1:8" x14ac:dyDescent="0.3">
      <c r="A1017" t="str">
        <f>INDEX('S43'!A1:M47,1,1)</f>
        <v>S43</v>
      </c>
      <c r="B1017" s="58">
        <f>INDEX('S43'!A1:M47,3,9)</f>
        <v>43033</v>
      </c>
      <c r="C1017" t="str">
        <f>INDEX('S43'!A1:N47,4,10)</f>
        <v>Nuit</v>
      </c>
      <c r="D1017" t="str">
        <f>INDEX('S43'!A1:N47,26,1)</f>
        <v>Lionel De Champs</v>
      </c>
      <c r="E1017">
        <f>INDEX('S43'!A1:N47,26,2)</f>
        <v>0</v>
      </c>
      <c r="F1017" t="str">
        <f>INDEX('S43'!A1:N47,26,10)</f>
        <v>Hubert</v>
      </c>
      <c r="G1017" t="str">
        <f>INDEX('S43'!A1:N47,27,10)</f>
        <v>CEC</v>
      </c>
      <c r="H1017">
        <f>INDEX('S43'!A1:N47,28,10)</f>
        <v>0</v>
      </c>
    </row>
    <row r="1018" spans="1:8" x14ac:dyDescent="0.3">
      <c r="A1018" t="str">
        <f>INDEX('S43'!A1:M47,1,1)</f>
        <v>S43</v>
      </c>
      <c r="B1018" s="58">
        <f>INDEX('S43'!A1:M47,3,11)</f>
        <v>43034</v>
      </c>
      <c r="C1018" t="str">
        <f>INDEX('S43'!A1:N47,4,11)</f>
        <v>Jour</v>
      </c>
      <c r="D1018" t="str">
        <f>INDEX('S43'!A1:N47,26,1)</f>
        <v>Lionel De Champs</v>
      </c>
      <c r="E1018">
        <f>INDEX('S43'!A1:N47,26,2)</f>
        <v>0</v>
      </c>
      <c r="F1018">
        <f>INDEX('S43'!A1:N47,26,11)</f>
        <v>0</v>
      </c>
      <c r="G1018">
        <f>INDEX('S43'!A1:N47,27,11)</f>
        <v>0</v>
      </c>
      <c r="H1018">
        <f>INDEX('S43'!A1:N47,28,11)</f>
        <v>0</v>
      </c>
    </row>
    <row r="1019" spans="1:8" x14ac:dyDescent="0.3">
      <c r="A1019" t="str">
        <f>INDEX('S43'!A1:M47,1,1)</f>
        <v>S43</v>
      </c>
      <c r="B1019" s="58">
        <f>INDEX('S43'!A1:M47,3,11)</f>
        <v>43034</v>
      </c>
      <c r="C1019" t="str">
        <f>INDEX('S43'!A1:N47,4,12)</f>
        <v>Nuit</v>
      </c>
      <c r="D1019" t="str">
        <f>INDEX('S43'!A1:N47,26,1)</f>
        <v>Lionel De Champs</v>
      </c>
      <c r="E1019">
        <f>INDEX('S43'!A1:N47,26,2)</f>
        <v>0</v>
      </c>
      <c r="F1019" t="str">
        <f>INDEX('S43'!A1:N47,26,12)</f>
        <v>Hubert</v>
      </c>
      <c r="G1019" t="str">
        <f>INDEX('S43'!A1:N47,27,12)</f>
        <v>CEC</v>
      </c>
      <c r="H1019">
        <f>INDEX('S43'!A1:N47,28,12)</f>
        <v>0</v>
      </c>
    </row>
    <row r="1020" spans="1:8" x14ac:dyDescent="0.3">
      <c r="A1020" t="str">
        <f>INDEX('S43'!A1:M47,1,1)</f>
        <v>S43</v>
      </c>
      <c r="B1020" s="58">
        <f>INDEX('S43'!A1:M47,3,13)</f>
        <v>43035</v>
      </c>
      <c r="C1020" t="str">
        <f>INDEX('S43'!A1:N47,4,13)</f>
        <v>Jour</v>
      </c>
      <c r="D1020" t="str">
        <f>INDEX('S43'!A1:N47,26,1)</f>
        <v>Lionel De Champs</v>
      </c>
      <c r="E1020">
        <f>INDEX('S43'!A1:N47,26,2)</f>
        <v>0</v>
      </c>
      <c r="F1020">
        <f>INDEX('S43'!A1:N47,26,13)</f>
        <v>0</v>
      </c>
      <c r="G1020">
        <f>INDEX('S43'!A1:N47,27,13)</f>
        <v>0</v>
      </c>
      <c r="H1020">
        <f>INDEX('S43'!A1:N47,28,13)</f>
        <v>0</v>
      </c>
    </row>
    <row r="1021" spans="1:8" x14ac:dyDescent="0.3">
      <c r="A1021" t="str">
        <f>INDEX('S43'!A1:M47,1,1)</f>
        <v>S43</v>
      </c>
      <c r="B1021" s="58">
        <f>INDEX('S43'!A1:M47,3,13)</f>
        <v>43035</v>
      </c>
      <c r="C1021" t="str">
        <f>INDEX('S43'!A1:N47,4,14)</f>
        <v>Nuit</v>
      </c>
      <c r="D1021" t="str">
        <f>INDEX('S43'!A1:N47,26,1)</f>
        <v>Lionel De Champs</v>
      </c>
      <c r="E1021">
        <f>INDEX('S43'!A1:N47,26,2)</f>
        <v>0</v>
      </c>
      <c r="F1021">
        <f>INDEX('S43'!A1:N47,26,14)</f>
        <v>0</v>
      </c>
      <c r="G1021">
        <f>INDEX('S43'!A1:N47,27,14)</f>
        <v>0</v>
      </c>
      <c r="H1021">
        <f>INDEX('S43'!A1:N47,28,14)</f>
        <v>0</v>
      </c>
    </row>
    <row r="1022" spans="1:8" x14ac:dyDescent="0.3">
      <c r="A1022" t="str">
        <f>INDEX('S43'!A1:M47,1,1)</f>
        <v>S43</v>
      </c>
      <c r="B1022" s="58">
        <f>INDEX('S43'!A1:L47,3,3)</f>
        <v>43030</v>
      </c>
      <c r="C1022" t="str">
        <f>INDEX('S43'!A1:N47,4,3)</f>
        <v>Jour</v>
      </c>
      <c r="D1022" t="str">
        <f>INDEX('S43'!A1:N47,29,1)</f>
        <v>Nimi Nsasi Hubert</v>
      </c>
      <c r="E1022">
        <f>INDEX('S43'!A1:N47,29,2)</f>
        <v>0</v>
      </c>
      <c r="F1022">
        <f>INDEX('S43'!A1:N47,29,3)</f>
        <v>0</v>
      </c>
      <c r="G1022">
        <f>INDEX('S43'!A1:N47,30,3)</f>
        <v>0</v>
      </c>
      <c r="H1022">
        <f>INDEX('S43'!A1:N47,31,3)</f>
        <v>0</v>
      </c>
    </row>
    <row r="1023" spans="1:8" x14ac:dyDescent="0.3">
      <c r="A1023" t="str">
        <f>INDEX('S43'!A1:M47,1,1)</f>
        <v>S43</v>
      </c>
      <c r="B1023" s="58">
        <f>INDEX('S43'!A1:M47,3,3)</f>
        <v>43030</v>
      </c>
      <c r="C1023" t="str">
        <f>INDEX('S43'!A1:N47,4,4)</f>
        <v>Nuit</v>
      </c>
      <c r="D1023" t="str">
        <f>INDEX('S43'!A1:N47,29,1)</f>
        <v>Nimi Nsasi Hubert</v>
      </c>
      <c r="E1023">
        <f>INDEX('S43'!A1:N47,29,2)</f>
        <v>0</v>
      </c>
      <c r="F1023" t="str">
        <f>INDEX('S43'!A1:N47,29,4)</f>
        <v>07 586 04</v>
      </c>
      <c r="G1023" t="str">
        <f>INDEX('S43'!A1:N47,30,4)</f>
        <v>Franklin Roosevelt</v>
      </c>
      <c r="H1023" t="str">
        <f>INDEX('S43'!A1:N47,31,4)</f>
        <v>Cameras</v>
      </c>
    </row>
    <row r="1024" spans="1:8" x14ac:dyDescent="0.3">
      <c r="A1024" t="str">
        <f>INDEX('S43'!A1:M47,1,1)</f>
        <v>S43</v>
      </c>
      <c r="B1024" s="58">
        <f>INDEX('S43'!A1:M47,3,5)</f>
        <v>43031</v>
      </c>
      <c r="C1024" t="str">
        <f>INDEX('S43'!A1:N47,4,5)</f>
        <v>Jour</v>
      </c>
      <c r="D1024" t="str">
        <f>INDEX('S43'!A1:N47,29,1)</f>
        <v>Nimi Nsasi Hubert</v>
      </c>
      <c r="E1024">
        <f>INDEX('S43'!A1:N47,29,2)</f>
        <v>0</v>
      </c>
      <c r="F1024">
        <f>INDEX('S43'!A1:N47,29,5)</f>
        <v>0</v>
      </c>
      <c r="G1024">
        <f>INDEX('S43'!A1:N47,30,5)</f>
        <v>0</v>
      </c>
      <c r="H1024">
        <f>INDEX('S43'!A1:N47,31,5)</f>
        <v>0</v>
      </c>
    </row>
    <row r="1025" spans="1:8" x14ac:dyDescent="0.3">
      <c r="A1025" t="str">
        <f>INDEX('S43'!A1:M47,1,1)</f>
        <v>S43</v>
      </c>
      <c r="B1025" s="58">
        <f>INDEX('S43'!A1:M47,3,5)</f>
        <v>43031</v>
      </c>
      <c r="C1025" t="str">
        <f>INDEX('S43'!A1:N47,4,6)</f>
        <v>Nuit</v>
      </c>
      <c r="D1025" t="str">
        <f>INDEX('S43'!A1:N47,29,1)</f>
        <v>Nimi Nsasi Hubert</v>
      </c>
      <c r="E1025">
        <f>INDEX('S43'!A1:N47,29,2)</f>
        <v>0</v>
      </c>
      <c r="F1025">
        <f>INDEX('S43'!A1:N47,29,6)</f>
        <v>0</v>
      </c>
      <c r="G1025">
        <f>INDEX('S43'!A1:N47,30,6)</f>
        <v>0</v>
      </c>
      <c r="H1025">
        <f>INDEX('S43'!A1:N47,31,6)</f>
        <v>0</v>
      </c>
    </row>
    <row r="1026" spans="1:8" x14ac:dyDescent="0.3">
      <c r="A1026" t="str">
        <f>INDEX('S43'!A1:M47,1,1)</f>
        <v>S43</v>
      </c>
      <c r="B1026" s="58">
        <f>INDEX('S43'!A1:M47,3,7)</f>
        <v>43032</v>
      </c>
      <c r="C1026" t="str">
        <f>INDEX('S43'!A1:N47,4,7)</f>
        <v>Jour</v>
      </c>
      <c r="D1026" t="str">
        <f>INDEX('S43'!A1:N47,29,1)</f>
        <v>Nimi Nsasi Hubert</v>
      </c>
      <c r="E1026">
        <f>INDEX('S43'!A1:N47,29,2)</f>
        <v>0</v>
      </c>
      <c r="F1026">
        <f>INDEX('S43'!A1:N47,29,7)</f>
        <v>0</v>
      </c>
      <c r="G1026">
        <f>INDEX('S43'!A1:N47,30,7)</f>
        <v>0</v>
      </c>
      <c r="H1026">
        <f>INDEX('S43'!A1:N47,31,7)</f>
        <v>0</v>
      </c>
    </row>
    <row r="1027" spans="1:8" x14ac:dyDescent="0.3">
      <c r="A1027" t="str">
        <f>INDEX('S43'!A1:M47,1,1)</f>
        <v>S43</v>
      </c>
      <c r="B1027" s="58">
        <f>INDEX('S43'!A1:M47,3,7)</f>
        <v>43032</v>
      </c>
      <c r="C1027" t="str">
        <f>INDEX('S43'!A1:N47,4,8)</f>
        <v>Nuit</v>
      </c>
      <c r="D1027">
        <f>INDEX('S43'!A1:N47,2,1)</f>
        <v>0</v>
      </c>
      <c r="E1027">
        <f>INDEX('S43'!A1:N47,29,2)</f>
        <v>0</v>
      </c>
      <c r="F1027" t="str">
        <f>INDEX('S43'!A1:N47,29,8)</f>
        <v>07 586 04</v>
      </c>
      <c r="G1027" t="str">
        <f>INDEX('S43'!A1:N47,30,8)</f>
        <v>Nation</v>
      </c>
      <c r="H1027" t="str">
        <f>INDEX('S43'!A1:N47,31,8)</f>
        <v>Cameras</v>
      </c>
    </row>
    <row r="1028" spans="1:8" x14ac:dyDescent="0.3">
      <c r="A1028" t="str">
        <f>INDEX('S43'!A1:M47,1,1)</f>
        <v>S43</v>
      </c>
      <c r="B1028" s="58">
        <f>INDEX('S43'!A1:M47,3,9)</f>
        <v>43033</v>
      </c>
      <c r="C1028" t="str">
        <f>INDEX('S43'!A1:N47,4,9)</f>
        <v>Jour</v>
      </c>
      <c r="D1028" t="str">
        <f>INDEX('S43'!A1:N47,29,1)</f>
        <v>Nimi Nsasi Hubert</v>
      </c>
      <c r="E1028">
        <f>INDEX('S43'!A1:N47,29,2)</f>
        <v>0</v>
      </c>
      <c r="F1028">
        <f>INDEX('S43'!A1:N47,29,9)</f>
        <v>0</v>
      </c>
      <c r="G1028">
        <f>INDEX('S43'!A1:N47,30,9)</f>
        <v>0</v>
      </c>
      <c r="H1028">
        <f>INDEX('S43'!A1:N47,31,9)</f>
        <v>0</v>
      </c>
    </row>
    <row r="1029" spans="1:8" x14ac:dyDescent="0.3">
      <c r="A1029" t="str">
        <f>INDEX('S43'!A1:M47,1,1)</f>
        <v>S43</v>
      </c>
      <c r="B1029" s="58">
        <f>INDEX('S43'!A1:M47,3,9)</f>
        <v>43033</v>
      </c>
      <c r="C1029" t="str">
        <f>INDEX('S43'!A1:N47,4,10)</f>
        <v>Nuit</v>
      </c>
      <c r="D1029" t="str">
        <f>INDEX('S43'!A1:N47,29,1)</f>
        <v>Nimi Nsasi Hubert</v>
      </c>
      <c r="E1029">
        <f>INDEX('S43'!A1:N47,29,2)</f>
        <v>0</v>
      </c>
      <c r="F1029" t="str">
        <f>INDEX('S43'!A1:N47,29,10)</f>
        <v>07 585 08</v>
      </c>
      <c r="G1029" t="str">
        <f>INDEX('S43'!A1:N47,30,10)</f>
        <v>La Défense</v>
      </c>
      <c r="H1029">
        <f>INDEX('S43'!A1:N47,31,10)</f>
        <v>0</v>
      </c>
    </row>
    <row r="1030" spans="1:8" x14ac:dyDescent="0.3">
      <c r="A1030" t="str">
        <f>INDEX('S43'!A1:M47,1,1)</f>
        <v>S43</v>
      </c>
      <c r="B1030" s="58">
        <f>INDEX('S43'!A1:M47,3,11)</f>
        <v>43034</v>
      </c>
      <c r="C1030" t="str">
        <f>INDEX('S43'!A1:N47,4,11)</f>
        <v>Jour</v>
      </c>
      <c r="D1030" t="str">
        <f>INDEX('S43'!A1:N47,29,1)</f>
        <v>Nimi Nsasi Hubert</v>
      </c>
      <c r="E1030">
        <f>INDEX('S43'!A1:N47,29,2)</f>
        <v>0</v>
      </c>
      <c r="F1030">
        <f>INDEX('S43'!A1:N47,29,11)</f>
        <v>0</v>
      </c>
      <c r="G1030">
        <f>INDEX('S43'!A1:N47,30,11)</f>
        <v>0</v>
      </c>
      <c r="H1030">
        <f>INDEX('S43'!A1:N47,31,11)</f>
        <v>0</v>
      </c>
    </row>
    <row r="1031" spans="1:8" x14ac:dyDescent="0.3">
      <c r="A1031" t="str">
        <f>INDEX('S43'!A1:M47,1,1)</f>
        <v>S43</v>
      </c>
      <c r="B1031" s="58">
        <f>INDEX('S43'!A1:M47,3,11)</f>
        <v>43034</v>
      </c>
      <c r="C1031" t="str">
        <f>INDEX('S43'!A1:N47,4,12)</f>
        <v>Nuit</v>
      </c>
      <c r="D1031" t="str">
        <f>INDEX('S43'!A1:N47,29,1)</f>
        <v>Nimi Nsasi Hubert</v>
      </c>
      <c r="E1031">
        <f>INDEX('S43'!A1:N47,29,2)</f>
        <v>0</v>
      </c>
      <c r="F1031">
        <f>INDEX('S43'!A1:N47,29,12)</f>
        <v>0</v>
      </c>
      <c r="G1031">
        <f>INDEX('S43'!A1:N47,30,12)</f>
        <v>0</v>
      </c>
      <c r="H1031">
        <f>INDEX('S43'!A1:N47,31,12)</f>
        <v>0</v>
      </c>
    </row>
    <row r="1032" spans="1:8" x14ac:dyDescent="0.3">
      <c r="A1032" t="str">
        <f>INDEX('S43'!A1:M47,1,1)</f>
        <v>S43</v>
      </c>
      <c r="B1032" s="58">
        <f>INDEX('S43'!A1:M47,3,13)</f>
        <v>43035</v>
      </c>
      <c r="C1032" t="str">
        <f>INDEX('S43'!A1:N47,4,13)</f>
        <v>Jour</v>
      </c>
      <c r="D1032" t="str">
        <f>INDEX('S43'!A1:N47,29,1)</f>
        <v>Nimi Nsasi Hubert</v>
      </c>
      <c r="E1032">
        <f>INDEX('S43'!A1:N47,29,2)</f>
        <v>0</v>
      </c>
      <c r="F1032">
        <f>INDEX('S43'!A1:N47,29,13)</f>
        <v>0</v>
      </c>
      <c r="G1032">
        <f>INDEX('S43'!A1:N47,30,13)</f>
        <v>0</v>
      </c>
      <c r="H1032">
        <f>INDEX('S43'!A1:N47,31,13)</f>
        <v>0</v>
      </c>
    </row>
    <row r="1033" spans="1:8" x14ac:dyDescent="0.3">
      <c r="A1033" t="str">
        <f>INDEX('S43'!A1:M47,1,1)</f>
        <v>S43</v>
      </c>
      <c r="B1033" s="58">
        <f>INDEX('S43'!A1:M47,3,13)</f>
        <v>43035</v>
      </c>
      <c r="C1033" t="str">
        <f>INDEX('S43'!A1:N47,4,14)</f>
        <v>Nuit</v>
      </c>
      <c r="D1033" t="str">
        <f>INDEX('S43'!A1:N47,29,1)</f>
        <v>Nimi Nsasi Hubert</v>
      </c>
      <c r="E1033">
        <f>INDEX('S43'!A1:N47,29,2)</f>
        <v>0</v>
      </c>
      <c r="F1033">
        <f>INDEX('S43'!A1:N47,29,14)</f>
        <v>0</v>
      </c>
      <c r="G1033">
        <f>INDEX('S43'!A1:N47,30,14)</f>
        <v>0</v>
      </c>
      <c r="H1033">
        <f>INDEX('S43'!A1:N47,31,14)</f>
        <v>0</v>
      </c>
    </row>
    <row r="1034" spans="1:8" x14ac:dyDescent="0.3">
      <c r="A1034" t="str">
        <f>INDEX('S43'!A1:M47,1,1)</f>
        <v>S43</v>
      </c>
      <c r="B1034" s="58">
        <f>INDEX('S43'!A1:L47,3,3)</f>
        <v>43030</v>
      </c>
      <c r="C1034" t="str">
        <f>INDEX('S43'!A1:N47,4,3)</f>
        <v>Jour</v>
      </c>
      <c r="D1034" t="str">
        <f>INDEX('S43'!A1:N47,32,1)</f>
        <v>Oussman</v>
      </c>
      <c r="E1034">
        <f>INDEX('S43'!A1:N47,32,2)</f>
        <v>0</v>
      </c>
      <c r="F1034">
        <f>INDEX('S43'!A1:N47,32,3)</f>
        <v>0</v>
      </c>
      <c r="G1034">
        <f>INDEX('S43'!A1:N47,33,3)</f>
        <v>0</v>
      </c>
      <c r="H1034">
        <f>INDEX('S43'!A1:N47,34,3)</f>
        <v>0</v>
      </c>
    </row>
    <row r="1035" spans="1:8" x14ac:dyDescent="0.3">
      <c r="A1035" t="str">
        <f>INDEX('S43'!A1:M47,1,1)</f>
        <v>S43</v>
      </c>
      <c r="B1035" s="58">
        <f>INDEX('S43'!A1:M47,3,3)</f>
        <v>43030</v>
      </c>
      <c r="C1035" t="str">
        <f>INDEX('S43'!A1:N47,4,4)</f>
        <v>Nuit</v>
      </c>
      <c r="D1035" t="str">
        <f>INDEX('S43'!A1:N47,32,1)</f>
        <v>Oussman</v>
      </c>
      <c r="E1035">
        <f>INDEX('S43'!A1:N47,32,2)</f>
        <v>0</v>
      </c>
      <c r="F1035">
        <f>INDEX('S43'!A1:N47,32,4)</f>
        <v>0</v>
      </c>
      <c r="G1035">
        <f>INDEX('S43'!A1:N47,33,4)</f>
        <v>0</v>
      </c>
      <c r="H1035">
        <f>INDEX('S43'!A1:N47,34,4)</f>
        <v>0</v>
      </c>
    </row>
    <row r="1036" spans="1:8" x14ac:dyDescent="0.3">
      <c r="A1036" t="str">
        <f>INDEX('S43'!A1:M47,1,1)</f>
        <v>S43</v>
      </c>
      <c r="B1036" s="58">
        <f>INDEX('S43'!A1:M47,3,5)</f>
        <v>43031</v>
      </c>
      <c r="C1036" t="str">
        <f>INDEX('S43'!A1:N47,4,5)</f>
        <v>Jour</v>
      </c>
      <c r="D1036" t="str">
        <f>INDEX('S43'!A1:N47,32,1)</f>
        <v>Oussman</v>
      </c>
      <c r="E1036">
        <f>INDEX('S43'!A1:N47,32,2)</f>
        <v>0</v>
      </c>
      <c r="F1036">
        <f>INDEX('S43'!A1:N47,32,5)</f>
        <v>0</v>
      </c>
      <c r="G1036">
        <f>INDEX('S43'!A1:N47,33,5)</f>
        <v>0</v>
      </c>
      <c r="H1036">
        <f>INDEX('S43'!A1:N47,34,5)</f>
        <v>0</v>
      </c>
    </row>
    <row r="1037" spans="1:8" x14ac:dyDescent="0.3">
      <c r="A1037" t="str">
        <f>INDEX('S43'!A1:M47,1,1)</f>
        <v>S43</v>
      </c>
      <c r="B1037" s="58">
        <f>INDEX('S43'!A1:M47,3,5)</f>
        <v>43031</v>
      </c>
      <c r="C1037" t="str">
        <f>INDEX('S43'!A1:N47,4,6)</f>
        <v>Nuit</v>
      </c>
      <c r="D1037" t="str">
        <f>INDEX('S43'!A1:N47,32,1)</f>
        <v>Oussman</v>
      </c>
      <c r="E1037">
        <f>INDEX('S43'!A1:N47,32,2)</f>
        <v>0</v>
      </c>
      <c r="F1037">
        <f>INDEX('S43'!A1:N47,32,6)</f>
        <v>0</v>
      </c>
      <c r="G1037">
        <f>INDEX('S43'!A1:N47,33,6)</f>
        <v>0</v>
      </c>
      <c r="H1037">
        <f>INDEX('S43'!A1:N47,34,6)</f>
        <v>0</v>
      </c>
    </row>
    <row r="1038" spans="1:8" x14ac:dyDescent="0.3">
      <c r="A1038" t="str">
        <f>INDEX('S43'!A1:M47,1,1)</f>
        <v>S43</v>
      </c>
      <c r="B1038" s="58">
        <f>INDEX('S43'!A1:M47,3,7)</f>
        <v>43032</v>
      </c>
      <c r="C1038" t="str">
        <f>INDEX('S43'!A1:N47,4,7)</f>
        <v>Jour</v>
      </c>
      <c r="D1038" t="str">
        <f>INDEX('S43'!A1:N47,32,1)</f>
        <v>Oussman</v>
      </c>
      <c r="E1038">
        <f>INDEX('S43'!A1:N47,32,2)</f>
        <v>0</v>
      </c>
      <c r="F1038">
        <f>INDEX('S43'!A1:N47,32,7)</f>
        <v>0</v>
      </c>
      <c r="G1038">
        <f>INDEX('S43'!A1:N47,33,7)</f>
        <v>0</v>
      </c>
      <c r="H1038">
        <f>INDEX('S43'!A1:N47,34,7)</f>
        <v>0</v>
      </c>
    </row>
    <row r="1039" spans="1:8" x14ac:dyDescent="0.3">
      <c r="A1039" t="str">
        <f>INDEX('S43'!A1:M47,1,1)</f>
        <v>S43</v>
      </c>
      <c r="B1039" s="58">
        <f>INDEX('S43'!A1:M47,3,7)</f>
        <v>43032</v>
      </c>
      <c r="C1039" t="str">
        <f>INDEX('S43'!A1:N47,4,8)</f>
        <v>Nuit</v>
      </c>
      <c r="D1039" t="str">
        <f>INDEX('S43'!A1:N47,32,1)</f>
        <v>Oussman</v>
      </c>
      <c r="E1039">
        <f>INDEX('S43'!A1:N47,32,2)</f>
        <v>0</v>
      </c>
      <c r="F1039">
        <f>INDEX('S43'!A1:N47,32,8)</f>
        <v>0</v>
      </c>
      <c r="G1039">
        <f>INDEX('S43'!A1:N47,33,8)</f>
        <v>0</v>
      </c>
      <c r="H1039">
        <f>INDEX('S43'!A1:N47,34,8)</f>
        <v>0</v>
      </c>
    </row>
    <row r="1040" spans="1:8" x14ac:dyDescent="0.3">
      <c r="A1040" t="str">
        <f>INDEX('S43'!A1:M47,1,1)</f>
        <v>S43</v>
      </c>
      <c r="B1040" s="58">
        <f>INDEX('S43'!A1:M47,3,9)</f>
        <v>43033</v>
      </c>
      <c r="C1040" t="str">
        <f>INDEX('S43'!A1:N47,4,9)</f>
        <v>Jour</v>
      </c>
      <c r="D1040" t="str">
        <f>INDEX('S43'!A1:N47,32,1)</f>
        <v>Oussman</v>
      </c>
      <c r="E1040">
        <f>INDEX('S43'!A1:N47,32,2)</f>
        <v>0</v>
      </c>
      <c r="F1040">
        <f>INDEX('S43'!A1:N47,32,9)</f>
        <v>0</v>
      </c>
      <c r="G1040">
        <f>INDEX('S43'!A1:N47,33,9)</f>
        <v>0</v>
      </c>
      <c r="H1040">
        <f>INDEX('S43'!A1:N47,34,9)</f>
        <v>0</v>
      </c>
    </row>
    <row r="1041" spans="1:8" x14ac:dyDescent="0.3">
      <c r="A1041" t="str">
        <f>INDEX('S43'!A1:M47,1,1)</f>
        <v>S43</v>
      </c>
      <c r="B1041" s="58">
        <f>INDEX('S43'!A1:M47,3,9)</f>
        <v>43033</v>
      </c>
      <c r="C1041" t="str">
        <f>INDEX('S43'!A1:N47,4,10)</f>
        <v>Nuit</v>
      </c>
      <c r="D1041" t="str">
        <f>INDEX('S43'!A1:N47,32,1)</f>
        <v>Oussman</v>
      </c>
      <c r="E1041">
        <f>INDEX('S43'!A1:N47,32,2)</f>
        <v>0</v>
      </c>
      <c r="F1041">
        <f>INDEX('S43'!A1:N47,32,10)</f>
        <v>0</v>
      </c>
      <c r="G1041">
        <f>INDEX('S43'!A1:N47,33,10)</f>
        <v>0</v>
      </c>
      <c r="H1041">
        <f>INDEX('S43'!A1:N47,34,10)</f>
        <v>0</v>
      </c>
    </row>
    <row r="1042" spans="1:8" x14ac:dyDescent="0.3">
      <c r="A1042" t="str">
        <f>INDEX('S43'!A1:M47,1,1)</f>
        <v>S43</v>
      </c>
      <c r="B1042" s="58">
        <f>INDEX('S43'!A1:M47,3,11)</f>
        <v>43034</v>
      </c>
      <c r="C1042" t="str">
        <f>INDEX('S43'!A1:N47,4,11)</f>
        <v>Jour</v>
      </c>
      <c r="D1042" t="str">
        <f>INDEX('S43'!A1:N47,32,1)</f>
        <v>Oussman</v>
      </c>
      <c r="E1042">
        <f>INDEX('S43'!A1:N47,32,2)</f>
        <v>0</v>
      </c>
      <c r="F1042">
        <f>INDEX('S43'!A1:N47,32,11)</f>
        <v>0</v>
      </c>
      <c r="G1042">
        <f>INDEX('S43'!A1:N47,33,11)</f>
        <v>0</v>
      </c>
      <c r="H1042">
        <f>INDEX('S43'!A1:N47,34,11)</f>
        <v>0</v>
      </c>
    </row>
    <row r="1043" spans="1:8" x14ac:dyDescent="0.3">
      <c r="A1043" t="str">
        <f>INDEX('S43'!A1:M47,1,1)</f>
        <v>S43</v>
      </c>
      <c r="B1043" s="58">
        <f>INDEX('S43'!A1:M47,3,11)</f>
        <v>43034</v>
      </c>
      <c r="C1043" t="str">
        <f>INDEX('S43'!A1:N47,4,12)</f>
        <v>Nuit</v>
      </c>
      <c r="D1043" t="str">
        <f>INDEX('S43'!A1:N47,32,1)</f>
        <v>Oussman</v>
      </c>
      <c r="E1043">
        <f>INDEX('S43'!A1:N47,32,2)</f>
        <v>0</v>
      </c>
      <c r="F1043">
        <f>INDEX('S43'!A1:N47,32,12)</f>
        <v>0</v>
      </c>
      <c r="G1043">
        <f>INDEX('S43'!A1:N47,33,12)</f>
        <v>0</v>
      </c>
      <c r="H1043">
        <f>INDEX('S43'!A1:N47,34,12)</f>
        <v>0</v>
      </c>
    </row>
    <row r="1044" spans="1:8" x14ac:dyDescent="0.3">
      <c r="A1044" t="str">
        <f>INDEX('S43'!A1:M47,1,1)</f>
        <v>S43</v>
      </c>
      <c r="B1044" s="58">
        <f>INDEX('S43'!A1:M47,3,13)</f>
        <v>43035</v>
      </c>
      <c r="C1044" t="str">
        <f>INDEX('S43'!A1:N47,4,13)</f>
        <v>Jour</v>
      </c>
      <c r="D1044" t="str">
        <f>INDEX('S43'!A1:N47,32,1)</f>
        <v>Oussman</v>
      </c>
      <c r="E1044">
        <f>INDEX('S43'!A1:N47,32,2)</f>
        <v>0</v>
      </c>
      <c r="F1044">
        <f>INDEX('S43'!A1:N47,32,13)</f>
        <v>0</v>
      </c>
      <c r="G1044">
        <f>INDEX('S43'!A1:N47,33,13)</f>
        <v>0</v>
      </c>
      <c r="H1044">
        <f>INDEX('S43'!A1:N47,34,13)</f>
        <v>0</v>
      </c>
    </row>
    <row r="1045" spans="1:8" x14ac:dyDescent="0.3">
      <c r="A1045" t="str">
        <f>INDEX('S43'!A1:M47,1,1)</f>
        <v>S43</v>
      </c>
      <c r="B1045" s="58">
        <f>INDEX('S43'!A1:M47,3,13)</f>
        <v>43035</v>
      </c>
      <c r="C1045" t="str">
        <f>INDEX('S43'!A1:N47,4,14)</f>
        <v>Nuit</v>
      </c>
      <c r="D1045" t="str">
        <f>INDEX('S43'!A1:N47,32,1)</f>
        <v>Oussman</v>
      </c>
      <c r="E1045">
        <f>INDEX('S43'!A1:N47,32,2)</f>
        <v>0</v>
      </c>
      <c r="F1045">
        <f>INDEX('S43'!A1:N47,32,14)</f>
        <v>0</v>
      </c>
      <c r="G1045">
        <f>INDEX('S43'!A1:N47,33,14)</f>
        <v>0</v>
      </c>
      <c r="H1045">
        <f>INDEX('S43'!A1:N47,34,14)</f>
        <v>0</v>
      </c>
    </row>
    <row r="1046" spans="1:8" x14ac:dyDescent="0.3">
      <c r="A1046" t="str">
        <f>INDEX('S43'!A1:M47,1,1)</f>
        <v>S43</v>
      </c>
      <c r="B1046" s="58">
        <f>INDEX('S43'!A1:L47,3,3)</f>
        <v>43030</v>
      </c>
      <c r="C1046" t="str">
        <f>INDEX('S43'!A1:N47,4,3)</f>
        <v>Jour</v>
      </c>
      <c r="D1046">
        <f>INDEX('S43'!A1:N47,35,1)</f>
        <v>0</v>
      </c>
      <c r="E1046">
        <f>INDEX('S43'!A1:N47,35,2)</f>
        <v>0</v>
      </c>
      <c r="F1046">
        <f>INDEX('S43'!A1:N47,35,3)</f>
        <v>0</v>
      </c>
      <c r="G1046">
        <f>INDEX('S43'!A1:N47,36,3)</f>
        <v>0</v>
      </c>
      <c r="H1046">
        <f>INDEX('S43'!A1:N47,37,3)</f>
        <v>0</v>
      </c>
    </row>
    <row r="1047" spans="1:8" x14ac:dyDescent="0.3">
      <c r="A1047" t="str">
        <f>INDEX('S43'!A1:M47,1,1)</f>
        <v>S43</v>
      </c>
      <c r="B1047" s="58">
        <f>INDEX('S43'!A1:M47,3,3)</f>
        <v>43030</v>
      </c>
      <c r="C1047" t="str">
        <f>INDEX('S43'!A1:N47,4,4)</f>
        <v>Nuit</v>
      </c>
      <c r="D1047">
        <f>INDEX('S43'!A1:N47,35,1)</f>
        <v>0</v>
      </c>
      <c r="E1047">
        <f>INDEX('S43'!A1:N47,35,2)</f>
        <v>0</v>
      </c>
      <c r="F1047">
        <f>INDEX('S43'!A1:N47,35,4)</f>
        <v>0</v>
      </c>
      <c r="G1047">
        <f>INDEX('S43'!A1:N47,36,4)</f>
        <v>0</v>
      </c>
      <c r="H1047">
        <f>INDEX('S43'!A1:N47,37,4)</f>
        <v>0</v>
      </c>
    </row>
    <row r="1048" spans="1:8" x14ac:dyDescent="0.3">
      <c r="A1048" t="str">
        <f>INDEX('S43'!A1:M47,1,1)</f>
        <v>S43</v>
      </c>
      <c r="B1048" s="58">
        <f>INDEX('S43'!A1:M47,3,5)</f>
        <v>43031</v>
      </c>
      <c r="C1048" t="str">
        <f>INDEX('S43'!A1:N47,4,5)</f>
        <v>Jour</v>
      </c>
      <c r="D1048">
        <f>INDEX('S43'!A1:N47,35,1)</f>
        <v>0</v>
      </c>
      <c r="E1048">
        <f>INDEX('S43'!A1:N47,35,2)</f>
        <v>0</v>
      </c>
      <c r="F1048">
        <f>INDEX('S43'!A1:N47,35,5)</f>
        <v>0</v>
      </c>
      <c r="G1048">
        <f>INDEX('S43'!A1:N47,36,5)</f>
        <v>0</v>
      </c>
      <c r="H1048">
        <f>INDEX('S43'!A1:N47,37,5)</f>
        <v>0</v>
      </c>
    </row>
    <row r="1049" spans="1:8" x14ac:dyDescent="0.3">
      <c r="A1049" t="str">
        <f>INDEX('S43'!A1:M47,1,1)</f>
        <v>S43</v>
      </c>
      <c r="B1049" s="58">
        <f>INDEX('S43'!A1:M47,3,5)</f>
        <v>43031</v>
      </c>
      <c r="C1049" t="str">
        <f>INDEX('S43'!A1:N47,4,6)</f>
        <v>Nuit</v>
      </c>
      <c r="D1049">
        <f>INDEX('S43'!A1:N47,35,1)</f>
        <v>0</v>
      </c>
      <c r="E1049">
        <f>INDEX('S43'!A1:N47,35,2)</f>
        <v>0</v>
      </c>
      <c r="F1049">
        <f>INDEX('S43'!A1:N47,35,6)</f>
        <v>0</v>
      </c>
      <c r="G1049">
        <f>INDEX('S43'!A1:N47,36,6)</f>
        <v>0</v>
      </c>
      <c r="H1049">
        <f>INDEX('S43'!A1:N47,37,6)</f>
        <v>0</v>
      </c>
    </row>
    <row r="1050" spans="1:8" x14ac:dyDescent="0.3">
      <c r="A1050" t="str">
        <f>INDEX('S43'!A1:M47,1,1)</f>
        <v>S43</v>
      </c>
      <c r="B1050" s="58">
        <f>INDEX('S43'!A1:M47,3,7)</f>
        <v>43032</v>
      </c>
      <c r="C1050" t="str">
        <f>INDEX('S43'!A1:N47,4,7)</f>
        <v>Jour</v>
      </c>
      <c r="D1050">
        <f>INDEX('S43'!A1:N47,35,1)</f>
        <v>0</v>
      </c>
      <c r="E1050">
        <f>INDEX('S43'!A1:N47,35,2)</f>
        <v>0</v>
      </c>
      <c r="F1050">
        <f>INDEX('S43'!A1:N47,35,7)</f>
        <v>0</v>
      </c>
      <c r="G1050">
        <f>INDEX('S43'!A1:N47,36,7)</f>
        <v>0</v>
      </c>
      <c r="H1050">
        <f>INDEX('S43'!A1:N47,37,7)</f>
        <v>0</v>
      </c>
    </row>
    <row r="1051" spans="1:8" x14ac:dyDescent="0.3">
      <c r="A1051" t="str">
        <f>INDEX('S43'!A1:M47,1,1)</f>
        <v>S43</v>
      </c>
      <c r="B1051" s="58">
        <f>INDEX('S43'!A1:M47,3,7)</f>
        <v>43032</v>
      </c>
      <c r="C1051" t="str">
        <f>INDEX('S43'!A1:N47,4,8)</f>
        <v>Nuit</v>
      </c>
      <c r="D1051">
        <f>INDEX('S43'!A1:N47,35,1)</f>
        <v>0</v>
      </c>
      <c r="E1051">
        <f>INDEX('S43'!A1:N47,35,2)</f>
        <v>0</v>
      </c>
      <c r="F1051">
        <f>INDEX('S43'!A1:N47,35,8)</f>
        <v>0</v>
      </c>
      <c r="G1051">
        <f>INDEX('S43'!A1:N47,36,8)</f>
        <v>0</v>
      </c>
      <c r="H1051">
        <f>INDEX('S43'!A1:N47,37,8)</f>
        <v>0</v>
      </c>
    </row>
    <row r="1052" spans="1:8" x14ac:dyDescent="0.3">
      <c r="A1052" t="str">
        <f>INDEX('S43'!A1:M47,1,1)</f>
        <v>S43</v>
      </c>
      <c r="B1052" s="58">
        <f>INDEX('S43'!A1:M47,3,9)</f>
        <v>43033</v>
      </c>
      <c r="C1052" t="str">
        <f>INDEX('S43'!A1:N47,4,9)</f>
        <v>Jour</v>
      </c>
      <c r="D1052">
        <f>INDEX('S43'!A1:N47,35,1)</f>
        <v>0</v>
      </c>
      <c r="E1052">
        <f>INDEX('S43'!A1:N47,35,2)</f>
        <v>0</v>
      </c>
      <c r="F1052">
        <f>INDEX('S43'!A1:N47,35,9)</f>
        <v>0</v>
      </c>
      <c r="G1052">
        <f>INDEX('S43'!A1:N47,36,9)</f>
        <v>0</v>
      </c>
      <c r="H1052">
        <f>INDEX('S43'!A1:N47,37,9)</f>
        <v>0</v>
      </c>
    </row>
    <row r="1053" spans="1:8" x14ac:dyDescent="0.3">
      <c r="A1053" t="str">
        <f>INDEX('S43'!A1:M47,1,1)</f>
        <v>S43</v>
      </c>
      <c r="B1053" s="58">
        <f>INDEX('S43'!A1:M47,3,9)</f>
        <v>43033</v>
      </c>
      <c r="C1053" t="str">
        <f>INDEX('S43'!A1:N47,4,10)</f>
        <v>Nuit</v>
      </c>
      <c r="D1053">
        <f>INDEX('S43'!A1:N47,35,1)</f>
        <v>0</v>
      </c>
      <c r="E1053">
        <f>INDEX('S43'!A1:N47,35,2)</f>
        <v>0</v>
      </c>
      <c r="F1053">
        <f>INDEX('S43'!A1:N47,35,10)</f>
        <v>0</v>
      </c>
      <c r="G1053">
        <f>INDEX('S43'!A1:N47,36,10)</f>
        <v>0</v>
      </c>
      <c r="H1053">
        <f>INDEX('S43'!A1:N47,37,10)</f>
        <v>0</v>
      </c>
    </row>
    <row r="1054" spans="1:8" x14ac:dyDescent="0.3">
      <c r="A1054" t="str">
        <f>INDEX('S43'!A1:M47,1,1)</f>
        <v>S43</v>
      </c>
      <c r="B1054" s="58">
        <f>INDEX('S43'!A1:M47,3,11)</f>
        <v>43034</v>
      </c>
      <c r="C1054" t="str">
        <f>INDEX('S43'!A1:N47,4,11)</f>
        <v>Jour</v>
      </c>
      <c r="D1054">
        <f>INDEX('S43'!A1:N47,35,1)</f>
        <v>0</v>
      </c>
      <c r="E1054">
        <f>INDEX('S43'!A1:N47,35,2)</f>
        <v>0</v>
      </c>
      <c r="F1054">
        <f>INDEX('S43'!A1:N47,35,11)</f>
        <v>0</v>
      </c>
      <c r="G1054">
        <f>INDEX('S43'!A1:N47,36,11)</f>
        <v>0</v>
      </c>
      <c r="H1054">
        <f>INDEX('S43'!A1:N47,37,11)</f>
        <v>0</v>
      </c>
    </row>
    <row r="1055" spans="1:8" x14ac:dyDescent="0.3">
      <c r="A1055" t="str">
        <f>INDEX('S43'!A1:M47,1,1)</f>
        <v>S43</v>
      </c>
      <c r="B1055" s="58">
        <f>INDEX('S43'!A1:M47,3,11)</f>
        <v>43034</v>
      </c>
      <c r="C1055" t="str">
        <f>INDEX('S43'!A1:N47,4,12)</f>
        <v>Nuit</v>
      </c>
      <c r="D1055">
        <f>INDEX('S43'!A1:N47,35,1)</f>
        <v>0</v>
      </c>
      <c r="E1055">
        <f>INDEX('S43'!A1:N47,35,2)</f>
        <v>0</v>
      </c>
      <c r="F1055">
        <f>INDEX('S43'!A1:N47,35,12)</f>
        <v>0</v>
      </c>
      <c r="G1055">
        <f>INDEX('S43'!A1:N47,36,12)</f>
        <v>0</v>
      </c>
      <c r="H1055">
        <f>INDEX('S43'!A1:N47,37,12)</f>
        <v>0</v>
      </c>
    </row>
    <row r="1056" spans="1:8" x14ac:dyDescent="0.3">
      <c r="A1056" t="str">
        <f>INDEX('S43'!A1:M47,1,1)</f>
        <v>S43</v>
      </c>
      <c r="B1056" s="58">
        <f>INDEX('S43'!A1:M47,3,13)</f>
        <v>43035</v>
      </c>
      <c r="C1056" t="str">
        <f>INDEX('S43'!A1:N47,4,13)</f>
        <v>Jour</v>
      </c>
      <c r="D1056">
        <f>INDEX('S43'!A1:N47,35,1)</f>
        <v>0</v>
      </c>
      <c r="E1056">
        <f>INDEX('S43'!A1:N47,35,2)</f>
        <v>0</v>
      </c>
      <c r="F1056">
        <f>INDEX('S43'!A1:N47,35,13)</f>
        <v>0</v>
      </c>
      <c r="G1056">
        <f>INDEX('S43'!A1:N47,36,13)</f>
        <v>0</v>
      </c>
      <c r="H1056">
        <f>INDEX('S43'!A1:N47,37,13)</f>
        <v>0</v>
      </c>
    </row>
    <row r="1057" spans="1:8" x14ac:dyDescent="0.3">
      <c r="A1057" t="str">
        <f>INDEX('S43'!A1:M47,1,1)</f>
        <v>S43</v>
      </c>
      <c r="B1057" s="58">
        <f>INDEX('S43'!A1:M47,3,13)</f>
        <v>43035</v>
      </c>
      <c r="C1057" t="str">
        <f>INDEX('S43'!A1:N47,4,14)</f>
        <v>Nuit</v>
      </c>
      <c r="D1057">
        <f>INDEX('S43'!A1:N47,35,1)</f>
        <v>0</v>
      </c>
      <c r="E1057">
        <f>INDEX('S43'!A1:N47,35,2)</f>
        <v>0</v>
      </c>
      <c r="F1057">
        <f>INDEX('S43'!A1:N47,35,14)</f>
        <v>0</v>
      </c>
      <c r="G1057">
        <f>INDEX('S43'!A1:N47,36,14)</f>
        <v>0</v>
      </c>
      <c r="H1057">
        <f>INDEX('S43'!A1:N47,37,14)</f>
        <v>0</v>
      </c>
    </row>
    <row r="1058" spans="1:8" x14ac:dyDescent="0.3">
      <c r="A1058" t="str">
        <f>INDEX('S44'!A1:L47,1,1)</f>
        <v>S44</v>
      </c>
      <c r="B1058" s="58">
        <f>INDEX('S44'!A1:L47,3,3)</f>
        <v>43037</v>
      </c>
      <c r="C1058" t="str">
        <f>INDEX('S44'!A1:N47,4,3)</f>
        <v>Jour</v>
      </c>
      <c r="D1058" t="str">
        <f>INDEX('S44'!A1:N47,5,1)</f>
        <v>Kevin Morillon</v>
      </c>
      <c r="E1058">
        <f>INDEX('S44'!A1:N47,5,2)</f>
        <v>0</v>
      </c>
      <c r="F1058">
        <f>INDEX('S44'!A1:N47,5,3)</f>
        <v>0</v>
      </c>
      <c r="G1058">
        <f>INDEX('S44'!A1:N47,6,3)</f>
        <v>0</v>
      </c>
      <c r="H1058">
        <f>INDEX('S44'!A1:N47,7,3)</f>
        <v>0</v>
      </c>
    </row>
    <row r="1059" spans="1:8" x14ac:dyDescent="0.3">
      <c r="A1059" t="str">
        <f>INDEX('S44'!A1:M47,1,1)</f>
        <v>S44</v>
      </c>
      <c r="B1059" s="58">
        <f>INDEX('S44'!A1:M47,3,3)</f>
        <v>43037</v>
      </c>
      <c r="C1059" t="str">
        <f>INDEX('S44'!A1:N47,4,4)</f>
        <v>Nuit</v>
      </c>
      <c r="D1059" t="str">
        <f>INDEX('S44'!A1:N47,5,1)</f>
        <v>Kevin Morillon</v>
      </c>
      <c r="E1059">
        <f>INDEX('S44'!A1:N47,5,2)</f>
        <v>0</v>
      </c>
      <c r="F1059" t="str">
        <f>INDEX('S44'!A1:N47,5,4)</f>
        <v>07 586 04</v>
      </c>
      <c r="G1059" t="str">
        <f>INDEX('S44'!A1:N47,6,4)</f>
        <v>Franklin Roosevelt</v>
      </c>
      <c r="H1059" t="str">
        <f>INDEX('S44'!A1:N47,7,4)</f>
        <v>Cameras</v>
      </c>
    </row>
    <row r="1060" spans="1:8" x14ac:dyDescent="0.3">
      <c r="A1060" t="str">
        <f>INDEX('S44'!A1:M47,1,1)</f>
        <v>S44</v>
      </c>
      <c r="B1060" s="58">
        <f>INDEX('S44'!A1:M47,3,5)</f>
        <v>43038</v>
      </c>
      <c r="C1060" t="str">
        <f>INDEX('S44'!A1:N47,4,5)</f>
        <v>Jour</v>
      </c>
      <c r="D1060" t="str">
        <f>INDEX('S44'!A1:N47,5,1)</f>
        <v>Kevin Morillon</v>
      </c>
      <c r="E1060">
        <f>INDEX('S44'!A1:N47,5,2)</f>
        <v>0</v>
      </c>
      <c r="F1060">
        <f>INDEX('S44'!A1:N47,5,5)</f>
        <v>0</v>
      </c>
      <c r="G1060">
        <f>INDEX('S44'!A1:N47,6,5)</f>
        <v>0</v>
      </c>
      <c r="H1060">
        <f>INDEX('S44'!A1:N47,7,5)</f>
        <v>0</v>
      </c>
    </row>
    <row r="1061" spans="1:8" x14ac:dyDescent="0.3">
      <c r="A1061" t="str">
        <f>INDEX('S44'!A1:M47,1,1)</f>
        <v>S44</v>
      </c>
      <c r="B1061" s="58">
        <f>INDEX('S44'!A1:M47,3,5)</f>
        <v>43038</v>
      </c>
      <c r="C1061" t="str">
        <f>INDEX('S44'!A1:N47,4,6)</f>
        <v>Nuit</v>
      </c>
      <c r="D1061" t="str">
        <f>INDEX('S44'!A1:N47,5,1)</f>
        <v>Kevin Morillon</v>
      </c>
      <c r="E1061">
        <f>INDEX('S44'!A1:N47,5,2)</f>
        <v>0</v>
      </c>
      <c r="F1061" t="str">
        <f>INDEX('S44'!A1:N47,5,6)</f>
        <v>07 586 04</v>
      </c>
      <c r="G1061" t="str">
        <f>INDEX('S44'!A1:N47,6,6)</f>
        <v>Marcel Sembat</v>
      </c>
      <c r="H1061" t="str">
        <f>INDEX('S44'!A1:N47,7,6)</f>
        <v>Cameras</v>
      </c>
    </row>
    <row r="1062" spans="1:8" x14ac:dyDescent="0.3">
      <c r="A1062" t="str">
        <f>INDEX('S44'!A1:M47,1,1)</f>
        <v>S44</v>
      </c>
      <c r="B1062" s="58">
        <f>INDEX('S44'!A1:M47,3,7)</f>
        <v>43039</v>
      </c>
      <c r="C1062" t="str">
        <f>INDEX('S44'!A1:N47,4,7)</f>
        <v>Jour</v>
      </c>
      <c r="D1062" t="str">
        <f>INDEX('S44'!A1:N47,5,1)</f>
        <v>Kevin Morillon</v>
      </c>
      <c r="E1062">
        <f>INDEX('S44'!A1:N47,5,2)</f>
        <v>0</v>
      </c>
      <c r="F1062">
        <f>INDEX('S44'!A1:N47,5,7)</f>
        <v>0</v>
      </c>
      <c r="G1062">
        <f>INDEX('S44'!A1:N47,6,7)</f>
        <v>0</v>
      </c>
      <c r="H1062">
        <f>INDEX('S44'!A1:N47,7,7)</f>
        <v>0</v>
      </c>
    </row>
    <row r="1063" spans="1:8" x14ac:dyDescent="0.3">
      <c r="A1063" t="str">
        <f>INDEX('S44'!A1:M47,1,1)</f>
        <v>S44</v>
      </c>
      <c r="B1063" s="58">
        <f>INDEX('S44'!A1:M47,3,7)</f>
        <v>43039</v>
      </c>
      <c r="C1063" t="str">
        <f>INDEX('S44'!A1:N47,4,8)</f>
        <v>Nuit</v>
      </c>
      <c r="D1063" t="str">
        <f>INDEX('S44'!A1:N47,5,1)</f>
        <v>Kevin Morillon</v>
      </c>
      <c r="E1063">
        <f>INDEX('S44'!A1:N47,5,2)</f>
        <v>0</v>
      </c>
      <c r="F1063" t="str">
        <f>INDEX('S44'!A1:N47,5,8)</f>
        <v>Ferié</v>
      </c>
      <c r="G1063">
        <f>INDEX('S44'!A1:N47,6,8)</f>
        <v>0</v>
      </c>
      <c r="H1063">
        <f>INDEX('S44'!A1:N47,7,8)</f>
        <v>0</v>
      </c>
    </row>
    <row r="1064" spans="1:8" x14ac:dyDescent="0.3">
      <c r="A1064" t="str">
        <f>INDEX('S44'!A1:M47,1,1)</f>
        <v>S44</v>
      </c>
      <c r="B1064" s="58">
        <f>INDEX('S44'!A1:M47,3,9)</f>
        <v>43040</v>
      </c>
      <c r="C1064" t="str">
        <f>INDEX('S44'!A1:N47,4,9)</f>
        <v>Jour</v>
      </c>
      <c r="D1064" t="str">
        <f>INDEX('S44'!A1:N47,5,1)</f>
        <v>Kevin Morillon</v>
      </c>
      <c r="E1064">
        <f>INDEX('S44'!A1:N47,5,2)</f>
        <v>0</v>
      </c>
      <c r="F1064" t="str">
        <f>INDEX('S44'!A1:N47,5,9)</f>
        <v>Férié</v>
      </c>
      <c r="G1064">
        <f>INDEX('S44'!A1:N47,6,9)</f>
        <v>0</v>
      </c>
      <c r="H1064">
        <f>INDEX('S44'!A1:N47,7,9)</f>
        <v>0</v>
      </c>
    </row>
    <row r="1065" spans="1:8" x14ac:dyDescent="0.3">
      <c r="A1065" t="str">
        <f>INDEX('S44'!A1:M47,1,1)</f>
        <v>S44</v>
      </c>
      <c r="B1065" s="58">
        <f>INDEX('S44'!A1:M47,3,9)</f>
        <v>43040</v>
      </c>
      <c r="C1065" t="str">
        <f>INDEX('S44'!A1:N47,4,10)</f>
        <v>Nuit</v>
      </c>
      <c r="D1065" t="str">
        <f>INDEX('S44'!A1:N47,5,1)</f>
        <v>Kevin Morillon</v>
      </c>
      <c r="E1065">
        <f>INDEX('S44'!A1:N47,5,2)</f>
        <v>0</v>
      </c>
      <c r="F1065" t="str">
        <f>INDEX('S44'!A1:N47,5,10)</f>
        <v>07 586 04</v>
      </c>
      <c r="G1065" t="str">
        <f>INDEX('S44'!A1:N47,6,10)</f>
        <v>Nation</v>
      </c>
      <c r="H1065" t="str">
        <f>INDEX('S44'!A1:N47,7,10)</f>
        <v>Cameras</v>
      </c>
    </row>
    <row r="1066" spans="1:8" x14ac:dyDescent="0.3">
      <c r="A1066" t="str">
        <f>INDEX('S44'!A1:M47,1,1)</f>
        <v>S44</v>
      </c>
      <c r="B1066" s="58">
        <f>INDEX('S44'!A1:M47,3,11)</f>
        <v>43041</v>
      </c>
      <c r="C1066" t="str">
        <f>INDEX('S44'!A1:N47,4,11)</f>
        <v>Jour</v>
      </c>
      <c r="D1066" t="str">
        <f>INDEX('S44'!A1:N47,5,1)</f>
        <v>Kevin Morillon</v>
      </c>
      <c r="E1066">
        <f>INDEX('S44'!A1:N47,5,2)</f>
        <v>0</v>
      </c>
      <c r="F1066">
        <f>INDEX('S44'!A1:N47,5,11)</f>
        <v>0</v>
      </c>
      <c r="G1066">
        <f>INDEX('S44'!A1:N47,6,11)</f>
        <v>0</v>
      </c>
      <c r="H1066">
        <f>INDEX('S44'!A1:N47,7,11)</f>
        <v>0</v>
      </c>
    </row>
    <row r="1067" spans="1:8" x14ac:dyDescent="0.3">
      <c r="A1067" t="str">
        <f>INDEX('S44'!A1:M47,1,1)</f>
        <v>S44</v>
      </c>
      <c r="B1067" s="58">
        <f>INDEX('S44'!A1:M47,3,11)</f>
        <v>43041</v>
      </c>
      <c r="C1067" t="str">
        <f>INDEX('S44'!A1:N47,4,12)</f>
        <v>Nuit</v>
      </c>
      <c r="D1067" t="str">
        <f>INDEX('S44'!A1:N47,5,1)</f>
        <v>Kevin Morillon</v>
      </c>
      <c r="E1067">
        <f>INDEX('S44'!A1:N47,5,2)</f>
        <v>0</v>
      </c>
      <c r="F1067" t="str">
        <f>INDEX('S44'!A1:N47,5,12)</f>
        <v>07 586 04</v>
      </c>
      <c r="G1067" t="str">
        <f>INDEX('S44'!A1:N47,6,12)</f>
        <v>Nation</v>
      </c>
      <c r="H1067" t="str">
        <f>INDEX('S44'!A1:N47,7,12)</f>
        <v>Cameras</v>
      </c>
    </row>
    <row r="1068" spans="1:8" x14ac:dyDescent="0.3">
      <c r="A1068" t="str">
        <f>INDEX('S44'!A1:M47,1,1)</f>
        <v>S44</v>
      </c>
      <c r="B1068" s="58">
        <f>INDEX('S44'!A1:M47,3,13)</f>
        <v>43042</v>
      </c>
      <c r="C1068" t="str">
        <f>INDEX('S44'!A1:N47,4,13)</f>
        <v>Jour</v>
      </c>
      <c r="D1068" t="str">
        <f>INDEX('S44'!A1:N47,5,1)</f>
        <v>Kevin Morillon</v>
      </c>
      <c r="E1068">
        <f>INDEX('S44'!A1:N47,5,2)</f>
        <v>0</v>
      </c>
      <c r="F1068">
        <f>INDEX('S44'!A1:N47,5,13)</f>
        <v>0</v>
      </c>
      <c r="G1068">
        <f>INDEX('S44'!A1:N47,6,13)</f>
        <v>0</v>
      </c>
      <c r="H1068">
        <f>INDEX('S44'!A1:N47,7,13)</f>
        <v>0</v>
      </c>
    </row>
    <row r="1069" spans="1:8" x14ac:dyDescent="0.3">
      <c r="A1069" t="str">
        <f>INDEX('S44'!A1:M47,1,1)</f>
        <v>S44</v>
      </c>
      <c r="B1069" s="58">
        <f>INDEX('S44'!A1:M47,3,13)</f>
        <v>43042</v>
      </c>
      <c r="C1069" t="str">
        <f>INDEX('S44'!A1:N47,4,14)</f>
        <v>Nuit</v>
      </c>
      <c r="D1069" t="str">
        <f>INDEX('S44'!A1:N47,5,1)</f>
        <v>Kevin Morillon</v>
      </c>
      <c r="E1069">
        <f>INDEX('S44'!A1:N47,5,2)</f>
        <v>0</v>
      </c>
      <c r="F1069">
        <f>INDEX('S44'!A1:N47,5,14)</f>
        <v>0</v>
      </c>
      <c r="G1069">
        <f>INDEX('S44'!A1:N47,6,14)</f>
        <v>0</v>
      </c>
      <c r="H1069">
        <f>INDEX('S44'!A1:N47,7,14)</f>
        <v>0</v>
      </c>
    </row>
    <row r="1070" spans="1:8" x14ac:dyDescent="0.3">
      <c r="A1070" t="str">
        <f>INDEX('S44'!A1:M47,1,1)</f>
        <v>S44</v>
      </c>
      <c r="B1070" s="58">
        <f>INDEX('S44'!A1:L47,3,3)</f>
        <v>43037</v>
      </c>
      <c r="C1070" t="str">
        <f>INDEX('S44'!A1:N47,4,3)</f>
        <v>Jour</v>
      </c>
      <c r="D1070" t="str">
        <f>INDEX('S44'!A1:N47,8,1)</f>
        <v>Victor DIONISIO</v>
      </c>
      <c r="E1070">
        <f>INDEX('S44'!A1:N47,8,2)</f>
        <v>0</v>
      </c>
      <c r="F1070">
        <f>INDEX('S44'!A1:N47,8,3)</f>
        <v>0</v>
      </c>
      <c r="G1070">
        <f>INDEX('S44'!A1:N47,9,3)</f>
        <v>0</v>
      </c>
      <c r="H1070">
        <f>INDEX('S44'!A1:N47,10,3)</f>
        <v>0</v>
      </c>
    </row>
    <row r="1071" spans="1:8" x14ac:dyDescent="0.3">
      <c r="A1071" t="str">
        <f>INDEX('S44'!A1:M47,1,1)</f>
        <v>S44</v>
      </c>
      <c r="B1071" s="58">
        <f>INDEX('S44'!A1:M47,3,3)</f>
        <v>43037</v>
      </c>
      <c r="C1071" t="str">
        <f>INDEX('S44'!A1:N47,4,4)</f>
        <v>Nuit</v>
      </c>
      <c r="D1071" t="str">
        <f>INDEX('S44'!A1:N47,8,1)</f>
        <v>Victor DIONISIO</v>
      </c>
      <c r="E1071">
        <f>INDEX('S44'!A1:N47,8,2)</f>
        <v>0</v>
      </c>
      <c r="F1071">
        <f>INDEX('S44'!A1:N47,8,4)</f>
        <v>0</v>
      </c>
      <c r="G1071">
        <f>INDEX('S44'!A1:N47,9,4)</f>
        <v>0</v>
      </c>
      <c r="H1071">
        <f>INDEX('S44'!A1:N47,10,4)</f>
        <v>0</v>
      </c>
    </row>
    <row r="1072" spans="1:8" x14ac:dyDescent="0.3">
      <c r="A1072" t="str">
        <f>INDEX('S44'!A1:M47,1,1)</f>
        <v>S44</v>
      </c>
      <c r="B1072" s="58">
        <f>INDEX('S44'!A1:M47,3,5)</f>
        <v>43038</v>
      </c>
      <c r="C1072" t="str">
        <f>INDEX('S44'!A1:N47,4,5)</f>
        <v>Jour</v>
      </c>
      <c r="D1072" t="str">
        <f>INDEX('S44'!A1:N47,8,1)</f>
        <v>Victor DIONISIO</v>
      </c>
      <c r="E1072">
        <f>INDEX('S44'!A1:N47,8,2)</f>
        <v>0</v>
      </c>
      <c r="F1072" t="str">
        <f>INDEX('S44'!A1:N47,8,5)</f>
        <v>Formation</v>
      </c>
      <c r="G1072" t="str">
        <f>INDEX('S44'!A1:N47,9,5)</f>
        <v>Villejuif</v>
      </c>
      <c r="H1072" t="str">
        <f>INDEX('S44'!A1:N47,10,5)</f>
        <v>SST</v>
      </c>
    </row>
    <row r="1073" spans="1:8" x14ac:dyDescent="0.3">
      <c r="A1073" t="str">
        <f>INDEX('S44'!A1:M47,1,1)</f>
        <v>S44</v>
      </c>
      <c r="B1073" s="58">
        <f>INDEX('S44'!A1:M47,3,5)</f>
        <v>43038</v>
      </c>
      <c r="C1073" t="str">
        <f>INDEX('S44'!A1:N47,4,6)</f>
        <v>Nuit</v>
      </c>
      <c r="D1073" t="str">
        <f>INDEX('S44'!A1:N47,8,1)</f>
        <v>Victor DIONISIO</v>
      </c>
      <c r="E1073">
        <f>INDEX('S44'!A1:N47,8,2)</f>
        <v>0</v>
      </c>
      <c r="F1073">
        <f>INDEX('S44'!A1:N47,8,6)</f>
        <v>0</v>
      </c>
      <c r="G1073">
        <f>INDEX('S44'!A1:N47,9,6)</f>
        <v>0</v>
      </c>
      <c r="H1073">
        <f>INDEX('S44'!A1:N47,10,6)</f>
        <v>0</v>
      </c>
    </row>
    <row r="1074" spans="1:8" x14ac:dyDescent="0.3">
      <c r="A1074" t="str">
        <f>INDEX('S44'!A1:M47,1,1)</f>
        <v>S44</v>
      </c>
      <c r="B1074" s="58">
        <f>INDEX('S44'!A1:M47,3,7)</f>
        <v>43039</v>
      </c>
      <c r="C1074" t="str">
        <f>INDEX('S44'!A1:N47,4,7)</f>
        <v>Jour</v>
      </c>
      <c r="D1074" t="str">
        <f>INDEX('S44'!A1:N47,8,1)</f>
        <v>Victor DIONISIO</v>
      </c>
      <c r="E1074">
        <f>INDEX('S44'!A1:N47,8,2)</f>
        <v>0</v>
      </c>
      <c r="F1074" t="str">
        <f>INDEX('S44'!A1:N47,8,7)</f>
        <v>Formation</v>
      </c>
      <c r="G1074" t="str">
        <f>INDEX('S44'!A1:N47,9,7)</f>
        <v>Villejuif</v>
      </c>
      <c r="H1074" t="str">
        <f>INDEX('S44'!A1:N47,10,7)</f>
        <v>SST</v>
      </c>
    </row>
    <row r="1075" spans="1:8" x14ac:dyDescent="0.3">
      <c r="A1075" t="str">
        <f>INDEX('S44'!A1:M47,1,1)</f>
        <v>S44</v>
      </c>
      <c r="B1075" s="58">
        <f>INDEX('S44'!A1:M47,3,7)</f>
        <v>43039</v>
      </c>
      <c r="C1075" t="str">
        <f>INDEX('S44'!A1:N47,4,8)</f>
        <v>Nuit</v>
      </c>
      <c r="D1075" t="str">
        <f>INDEX('S44'!A1:N47,8,1)</f>
        <v>Victor DIONISIO</v>
      </c>
      <c r="E1075">
        <f>INDEX('S44'!A1:N47,8,2)</f>
        <v>0</v>
      </c>
      <c r="F1075" t="str">
        <f>INDEX('S44'!A1:N47,8,8)</f>
        <v>Ferié</v>
      </c>
      <c r="G1075">
        <f>INDEX('S44'!A1:N47,9,8)</f>
        <v>0</v>
      </c>
      <c r="H1075">
        <f>INDEX('S44'!A1:N47,10,8)</f>
        <v>0</v>
      </c>
    </row>
    <row r="1076" spans="1:8" x14ac:dyDescent="0.3">
      <c r="A1076" t="str">
        <f>INDEX('S44'!A1:M47,1,1)</f>
        <v>S44</v>
      </c>
      <c r="B1076" s="58">
        <f>INDEX('S44'!A1:M47,3,9)</f>
        <v>43040</v>
      </c>
      <c r="C1076" t="str">
        <f>INDEX('S44'!A1:N47,4,9)</f>
        <v>Jour</v>
      </c>
      <c r="D1076" t="str">
        <f>INDEX('S44'!A1:N47,8,1)</f>
        <v>Victor DIONISIO</v>
      </c>
      <c r="E1076">
        <f>INDEX('S44'!A1:N47,8,2)</f>
        <v>0</v>
      </c>
      <c r="F1076" t="str">
        <f>INDEX('S44'!A1:N47,8,9)</f>
        <v>Férié</v>
      </c>
      <c r="G1076">
        <f>INDEX('S44'!A1:N47,9,9)</f>
        <v>0</v>
      </c>
      <c r="H1076">
        <f>INDEX('S44'!A1:N47,10,9)</f>
        <v>0</v>
      </c>
    </row>
    <row r="1077" spans="1:8" x14ac:dyDescent="0.3">
      <c r="A1077" t="str">
        <f>INDEX('S44'!A1:M47,1,1)</f>
        <v>S44</v>
      </c>
      <c r="B1077" s="58">
        <f>INDEX('S44'!A1:M47,3,9)</f>
        <v>43040</v>
      </c>
      <c r="C1077" t="str">
        <f>INDEX('S44'!A1:N47,4,10)</f>
        <v>Nuit</v>
      </c>
      <c r="D1077" t="str">
        <f>INDEX('S44'!A1:N47,8,1)</f>
        <v>Victor DIONISIO</v>
      </c>
      <c r="E1077">
        <f>INDEX('S44'!A1:N47,8,2)</f>
        <v>0</v>
      </c>
      <c r="F1077" t="str">
        <f>INDEX('S44'!A1:N47,8,10)</f>
        <v>07 586 04</v>
      </c>
      <c r="G1077" t="str">
        <f>INDEX('S44'!A1:N47,9,10)</f>
        <v>Nation</v>
      </c>
      <c r="H1077" t="str">
        <f>INDEX('S44'!A1:N47,10,10)</f>
        <v>Cameras</v>
      </c>
    </row>
    <row r="1078" spans="1:8" x14ac:dyDescent="0.3">
      <c r="A1078" t="str">
        <f>INDEX('S44'!A1:M47,1,1)</f>
        <v>S44</v>
      </c>
      <c r="B1078" s="58">
        <f>INDEX('S44'!A1:M47,3,11)</f>
        <v>43041</v>
      </c>
      <c r="C1078" t="str">
        <f>INDEX('S44'!A1:N47,4,11)</f>
        <v>Jour</v>
      </c>
      <c r="D1078" t="str">
        <f>INDEX('S44'!A1:N47,8,1)</f>
        <v>Victor DIONISIO</v>
      </c>
      <c r="E1078">
        <f>INDEX('S44'!A1:N47,8,2)</f>
        <v>0</v>
      </c>
      <c r="F1078">
        <f>INDEX('S44'!A1:N47,8,11)</f>
        <v>0</v>
      </c>
      <c r="G1078">
        <f>INDEX('S44'!A1:N47,9,11)</f>
        <v>0</v>
      </c>
      <c r="H1078">
        <f>INDEX('S44'!A1:N47,10,11)</f>
        <v>0</v>
      </c>
    </row>
    <row r="1079" spans="1:8" x14ac:dyDescent="0.3">
      <c r="A1079" t="str">
        <f>INDEX('S44'!A1:M47,1,1)</f>
        <v>S44</v>
      </c>
      <c r="B1079" s="58">
        <f>INDEX('S44'!A1:M47,3,11)</f>
        <v>43041</v>
      </c>
      <c r="C1079" t="str">
        <f>INDEX('S44'!A1:N47,4,12)</f>
        <v>Nuit</v>
      </c>
      <c r="D1079" t="str">
        <f>INDEX('S44'!A1:N47,8,1)</f>
        <v>Victor DIONISIO</v>
      </c>
      <c r="E1079">
        <f>INDEX('S44'!A1:N47,8,2)</f>
        <v>0</v>
      </c>
      <c r="F1079" t="str">
        <f>INDEX('S44'!A1:N47,8,12)</f>
        <v>07 586 04</v>
      </c>
      <c r="G1079" t="str">
        <f>INDEX('S44'!A1:N47,9,12)</f>
        <v>Nation</v>
      </c>
      <c r="H1079" t="str">
        <f>INDEX('S44'!A1:N47,10,12)</f>
        <v>Cameras</v>
      </c>
    </row>
    <row r="1080" spans="1:8" x14ac:dyDescent="0.3">
      <c r="A1080" t="str">
        <f>INDEX('S44'!A1:M47,1,1)</f>
        <v>S44</v>
      </c>
      <c r="B1080" s="58">
        <f>INDEX('S44'!A1:M47,3,13)</f>
        <v>43042</v>
      </c>
      <c r="C1080" t="str">
        <f>INDEX('S44'!A1:N47,4,13)</f>
        <v>Jour</v>
      </c>
      <c r="D1080" t="str">
        <f>INDEX('S44'!A1:N47,8,1)</f>
        <v>Victor DIONISIO</v>
      </c>
      <c r="E1080">
        <f>INDEX('S44'!A1:N47,8,2)</f>
        <v>0</v>
      </c>
      <c r="F1080">
        <f>INDEX('S44'!A1:N47,8,13)</f>
        <v>0</v>
      </c>
      <c r="G1080">
        <f>INDEX('S44'!A1:N47,9,13)</f>
        <v>0</v>
      </c>
      <c r="H1080">
        <f>INDEX('S44'!A1:N47,10,13)</f>
        <v>0</v>
      </c>
    </row>
    <row r="1081" spans="1:8" x14ac:dyDescent="0.3">
      <c r="A1081" t="str">
        <f>INDEX('S44'!A1:M47,1,1)</f>
        <v>S44</v>
      </c>
      <c r="B1081" s="58">
        <f>INDEX('S44'!A1:M47,3,13)</f>
        <v>43042</v>
      </c>
      <c r="C1081" t="str">
        <f>INDEX('S44'!A1:N47,4,14)</f>
        <v>Nuit</v>
      </c>
      <c r="D1081" t="str">
        <f>INDEX('S44'!A1:N47,8,1)</f>
        <v>Victor DIONISIO</v>
      </c>
      <c r="E1081">
        <f>INDEX('S44'!A1:N47,8,2)</f>
        <v>0</v>
      </c>
      <c r="F1081">
        <f>INDEX('S44'!A1:N47,8,14)</f>
        <v>0</v>
      </c>
      <c r="G1081">
        <f>INDEX('S44'!A1:N47,9,14)</f>
        <v>0</v>
      </c>
      <c r="H1081">
        <f>INDEX('S44'!A1:N47,10,14)</f>
        <v>0</v>
      </c>
    </row>
    <row r="1082" spans="1:8" x14ac:dyDescent="0.3">
      <c r="A1082" t="str">
        <f>INDEX('S44'!A1:M47,1,1)</f>
        <v>S44</v>
      </c>
      <c r="B1082" s="58">
        <f>INDEX('S44'!A1:L47,3,3)</f>
        <v>43037</v>
      </c>
      <c r="C1082" t="str">
        <f>INDEX('S44'!A1:N47,4,3)</f>
        <v>Jour</v>
      </c>
      <c r="D1082" t="str">
        <f>INDEX('S44'!A1:N47,11,1)</f>
        <v>Benjamin Lime</v>
      </c>
      <c r="E1082">
        <f>INDEX('S44'!A1:N47,11,2)</f>
        <v>0</v>
      </c>
      <c r="F1082">
        <f>INDEX('S44'!A1:N47,11,3)</f>
        <v>0</v>
      </c>
      <c r="G1082">
        <f>INDEX('S44'!A1:N47,12,3)</f>
        <v>0</v>
      </c>
      <c r="H1082">
        <f>INDEX('S44'!A1:N47,13,3)</f>
        <v>0</v>
      </c>
    </row>
    <row r="1083" spans="1:8" x14ac:dyDescent="0.3">
      <c r="A1083" t="str">
        <f>INDEX('S44'!A1:M47,1,1)</f>
        <v>S44</v>
      </c>
      <c r="B1083" s="58">
        <f>INDEX('S44'!A1:M47,3,3)</f>
        <v>43037</v>
      </c>
      <c r="C1083" t="str">
        <f>INDEX('S44'!A1:N47,4,4)</f>
        <v>Nuit</v>
      </c>
      <c r="D1083" t="str">
        <f>INDEX('S44'!A1:N47,11,1)</f>
        <v>Benjamin Lime</v>
      </c>
      <c r="E1083">
        <f>INDEX('S44'!A1:N47,11,2)</f>
        <v>0</v>
      </c>
      <c r="F1083">
        <f>INDEX('S44'!A1:N47,11,4)</f>
        <v>0</v>
      </c>
      <c r="G1083">
        <f>INDEX('S44'!A1:N47,12,4)</f>
        <v>0</v>
      </c>
      <c r="H1083">
        <f>INDEX('S44'!A1:N47,13,4)</f>
        <v>0</v>
      </c>
    </row>
    <row r="1084" spans="1:8" x14ac:dyDescent="0.3">
      <c r="A1084" t="str">
        <f>INDEX('S44'!A1:M47,1,1)</f>
        <v>S44</v>
      </c>
      <c r="B1084" s="58">
        <f>INDEX('S44'!A1:M47,3,5)</f>
        <v>43038</v>
      </c>
      <c r="C1084" t="str">
        <f>INDEX('S44'!A1:N47,4,5)</f>
        <v>Jour</v>
      </c>
      <c r="D1084" t="str">
        <f>INDEX('S44'!A1:N47,11,1)</f>
        <v>Benjamin Lime</v>
      </c>
      <c r="E1084">
        <f>INDEX('S44'!A1:N47,11,2)</f>
        <v>0</v>
      </c>
      <c r="F1084" t="str">
        <f>INDEX('S44'!A1:N47,11,5)</f>
        <v>Formation</v>
      </c>
      <c r="G1084" t="str">
        <f>INDEX('S44'!A1:N47,12,5)</f>
        <v>Villejuif</v>
      </c>
      <c r="H1084" t="str">
        <f>INDEX('S44'!A1:N47,13,5)</f>
        <v>SST</v>
      </c>
    </row>
    <row r="1085" spans="1:8" x14ac:dyDescent="0.3">
      <c r="A1085" t="str">
        <f>INDEX('S44'!A1:M47,1,1)</f>
        <v>S44</v>
      </c>
      <c r="B1085" s="58">
        <f>INDEX('S44'!A1:M47,3,5)</f>
        <v>43038</v>
      </c>
      <c r="C1085" t="str">
        <f>INDEX('S44'!A1:N47,4,6)</f>
        <v>Nuit</v>
      </c>
      <c r="D1085" t="str">
        <f>INDEX('S44'!A1:N47,11,1)</f>
        <v>Benjamin Lime</v>
      </c>
      <c r="E1085">
        <f>INDEX('S44'!A1:N47,11,2)</f>
        <v>0</v>
      </c>
      <c r="F1085">
        <f>INDEX('S44'!A1:N47,11,6)</f>
        <v>0</v>
      </c>
      <c r="G1085">
        <f>INDEX('S44'!A1:N47,12,6)</f>
        <v>0</v>
      </c>
      <c r="H1085">
        <f>INDEX('S44'!A1:N47,13,6)</f>
        <v>0</v>
      </c>
    </row>
    <row r="1086" spans="1:8" x14ac:dyDescent="0.3">
      <c r="A1086" t="str">
        <f>INDEX('S44'!A1:M47,1,1)</f>
        <v>S44</v>
      </c>
      <c r="B1086" s="58">
        <f>INDEX('S44'!A1:M47,3,7)</f>
        <v>43039</v>
      </c>
      <c r="C1086" t="str">
        <f>INDEX('S44'!A1:N47,4,7)</f>
        <v>Jour</v>
      </c>
      <c r="D1086" t="str">
        <f>INDEX('S44'!A1:N47,11,1)</f>
        <v>Benjamin Lime</v>
      </c>
      <c r="E1086">
        <f>INDEX('S44'!A1:N47,11,2)</f>
        <v>0</v>
      </c>
      <c r="F1086">
        <f>INDEX('S44'!A1:N47,11,7)</f>
        <v>0</v>
      </c>
      <c r="G1086">
        <f>INDEX('S44'!A1:N47,12,7)</f>
        <v>0</v>
      </c>
      <c r="H1086">
        <f>INDEX('S44'!A1:N47,13,7)</f>
        <v>0</v>
      </c>
    </row>
    <row r="1087" spans="1:8" x14ac:dyDescent="0.3">
      <c r="A1087" t="str">
        <f>INDEX('S44'!A1:M47,1,1)</f>
        <v>S44</v>
      </c>
      <c r="B1087" s="58">
        <f>INDEX('S44'!A1:M47,3,7)</f>
        <v>43039</v>
      </c>
      <c r="C1087" t="str">
        <f>INDEX('S44'!A1:N47,4,8)</f>
        <v>Nuit</v>
      </c>
      <c r="D1087" t="str">
        <f>INDEX('S44'!A1:N47,11,1)</f>
        <v>Benjamin Lime</v>
      </c>
      <c r="E1087">
        <f>INDEX('S44'!A1:N47,11,2)</f>
        <v>0</v>
      </c>
      <c r="F1087" t="str">
        <f>INDEX('S44'!A1:N47,11,8)</f>
        <v>Ferié</v>
      </c>
      <c r="G1087">
        <f>INDEX('S44'!A1:N47,12,8)</f>
        <v>0</v>
      </c>
      <c r="H1087">
        <f>INDEX('S44'!A1:N47,13,8)</f>
        <v>0</v>
      </c>
    </row>
    <row r="1088" spans="1:8" x14ac:dyDescent="0.3">
      <c r="A1088" t="str">
        <f>INDEX('S44'!A1:M47,1,1)</f>
        <v>S44</v>
      </c>
      <c r="B1088" s="58">
        <f>INDEX('S44'!A1:M47,3,9)</f>
        <v>43040</v>
      </c>
      <c r="C1088" t="str">
        <f>INDEX('S44'!A1:N47,4,9)</f>
        <v>Jour</v>
      </c>
      <c r="D1088" t="str">
        <f>INDEX('S44'!A1:N47,11,1)</f>
        <v>Benjamin Lime</v>
      </c>
      <c r="E1088">
        <f>INDEX('S44'!A1:N47,11,2)</f>
        <v>0</v>
      </c>
      <c r="F1088" t="str">
        <f>INDEX('S44'!A1:N47,11,9)</f>
        <v>Férié</v>
      </c>
      <c r="G1088">
        <f>INDEX('S44'!A1:N47,12,9)</f>
        <v>0</v>
      </c>
      <c r="H1088">
        <f>INDEX('S44'!A1:N47,13,9)</f>
        <v>0</v>
      </c>
    </row>
    <row r="1089" spans="1:8" x14ac:dyDescent="0.3">
      <c r="A1089" t="str">
        <f>INDEX('S44'!A1:M47,1,1)</f>
        <v>S44</v>
      </c>
      <c r="B1089" s="58">
        <f>INDEX('S44'!A1:M47,3,9)</f>
        <v>43040</v>
      </c>
      <c r="C1089" t="str">
        <f>INDEX('S44'!A1:N47,4,10)</f>
        <v>Nuit</v>
      </c>
      <c r="D1089" t="str">
        <f>INDEX('S44'!A1:N47,11,1)</f>
        <v>Benjamin Lime</v>
      </c>
      <c r="E1089">
        <f>INDEX('S44'!A1:N47,11,2)</f>
        <v>0</v>
      </c>
      <c r="F1089" t="str">
        <f>INDEX('S44'!A1:N47,11,10)</f>
        <v>07 585 08</v>
      </c>
      <c r="G1089" t="str">
        <f>INDEX('S44'!A1:N47,12,10)</f>
        <v>La Défense</v>
      </c>
      <c r="H1089">
        <f>INDEX('S44'!A1:N47,13,10)</f>
        <v>0</v>
      </c>
    </row>
    <row r="1090" spans="1:8" x14ac:dyDescent="0.3">
      <c r="A1090" t="str">
        <f>INDEX('S44'!A1:M47,1,1)</f>
        <v>S44</v>
      </c>
      <c r="B1090" s="58">
        <f>INDEX('S44'!A1:M47,3,11)</f>
        <v>43041</v>
      </c>
      <c r="C1090" t="str">
        <f>INDEX('S44'!A1:N47,4,11)</f>
        <v>Jour</v>
      </c>
      <c r="D1090" t="str">
        <f>INDEX('S44'!A1:N47,11,1)</f>
        <v>Benjamin Lime</v>
      </c>
      <c r="E1090">
        <f>INDEX('S44'!A1:N47,11,2)</f>
        <v>0</v>
      </c>
      <c r="F1090">
        <f>INDEX('S44'!A1:N47,11,11)</f>
        <v>0</v>
      </c>
      <c r="G1090">
        <f>INDEX('S44'!A1:N47,12,11)</f>
        <v>0</v>
      </c>
      <c r="H1090">
        <f>INDEX('S44'!A1:N47,13,11)</f>
        <v>0</v>
      </c>
    </row>
    <row r="1091" spans="1:8" x14ac:dyDescent="0.3">
      <c r="A1091" t="str">
        <f>INDEX('S44'!A1:M47,1,1)</f>
        <v>S44</v>
      </c>
      <c r="B1091" s="58">
        <f>INDEX('S44'!A1:M47,3,11)</f>
        <v>43041</v>
      </c>
      <c r="C1091" t="str">
        <f>INDEX('S44'!A1:N47,4,12)</f>
        <v>Nuit</v>
      </c>
      <c r="D1091" t="str">
        <f>INDEX('S44'!A1:N47,11,1)</f>
        <v>Benjamin Lime</v>
      </c>
      <c r="E1091">
        <f>INDEX('S44'!A1:N47,11,2)</f>
        <v>0</v>
      </c>
      <c r="F1091" t="str">
        <f>INDEX('S44'!A1:N47,11,12)</f>
        <v>07 585 08</v>
      </c>
      <c r="G1091" t="str">
        <f>INDEX('S44'!A1:N47,12,12)</f>
        <v>La Défense</v>
      </c>
      <c r="H1091">
        <f>INDEX('S44'!A1:N47,13,12)</f>
        <v>0</v>
      </c>
    </row>
    <row r="1092" spans="1:8" x14ac:dyDescent="0.3">
      <c r="A1092" t="str">
        <f>INDEX('S44'!A1:M47,1,1)</f>
        <v>S44</v>
      </c>
      <c r="B1092" s="58">
        <f>INDEX('S44'!A1:M47,3,13)</f>
        <v>43042</v>
      </c>
      <c r="C1092" t="str">
        <f>INDEX('S44'!A1:N47,4,13)</f>
        <v>Jour</v>
      </c>
      <c r="D1092" t="str">
        <f>INDEX('S44'!A1:N47,11,1)</f>
        <v>Benjamin Lime</v>
      </c>
      <c r="E1092">
        <f>INDEX('S44'!A1:N47,11,2)</f>
        <v>0</v>
      </c>
      <c r="F1092">
        <f>INDEX('S44'!A1:N47,11,13)</f>
        <v>0</v>
      </c>
      <c r="G1092">
        <f>INDEX('S44'!A1:N47,12,13)</f>
        <v>0</v>
      </c>
      <c r="H1092">
        <f>INDEX('S44'!A1:N47,13,13)</f>
        <v>0</v>
      </c>
    </row>
    <row r="1093" spans="1:8" x14ac:dyDescent="0.3">
      <c r="A1093" t="str">
        <f>INDEX('S44'!A1:M47,1,1)</f>
        <v>S44</v>
      </c>
      <c r="B1093" s="58">
        <f>INDEX('S44'!A1:M47,3,13)</f>
        <v>43042</v>
      </c>
      <c r="C1093" t="str">
        <f>INDEX('S44'!A1:N47,4,14)</f>
        <v>Nuit</v>
      </c>
      <c r="D1093" t="str">
        <f>INDEX('S44'!A1:N47,11,1)</f>
        <v>Benjamin Lime</v>
      </c>
      <c r="E1093">
        <f>INDEX('S44'!A1:N47,11,2)</f>
        <v>0</v>
      </c>
      <c r="F1093">
        <f>INDEX('S44'!A1:N47,11,14)</f>
        <v>0</v>
      </c>
      <c r="G1093">
        <f>INDEX('S44'!A1:N47,12,14)</f>
        <v>0</v>
      </c>
      <c r="H1093">
        <f>INDEX('S44'!A1:N47,13,14)</f>
        <v>0</v>
      </c>
    </row>
    <row r="1094" spans="1:8" x14ac:dyDescent="0.3">
      <c r="A1094" t="str">
        <f>INDEX('S44'!A1:M47,1,1)</f>
        <v>S44</v>
      </c>
      <c r="B1094" s="58">
        <f>INDEX('S44'!A1:L47,3,3)</f>
        <v>43037</v>
      </c>
      <c r="C1094" t="str">
        <f>INDEX('S44'!A1:N47,4,3)</f>
        <v>Jour</v>
      </c>
      <c r="D1094" t="str">
        <f>INDEX('S44'!A1:N47,14,1)</f>
        <v>Reynold Mutombo</v>
      </c>
      <c r="E1094">
        <f>INDEX('S44'!A1:N47,14,2)</f>
        <v>0</v>
      </c>
      <c r="F1094">
        <f>INDEX('S44'!A1:N47,14,3)</f>
        <v>0</v>
      </c>
      <c r="G1094">
        <f>INDEX('S44'!A1:N47,15,3)</f>
        <v>0</v>
      </c>
      <c r="H1094">
        <f>INDEX('S44'!A1:N47,16,3)</f>
        <v>0</v>
      </c>
    </row>
    <row r="1095" spans="1:8" x14ac:dyDescent="0.3">
      <c r="A1095" t="str">
        <f>INDEX('S44'!A1:M47,1,1)</f>
        <v>S44</v>
      </c>
      <c r="B1095" s="58">
        <f>INDEX('S44'!A1:M47,3,3)</f>
        <v>43037</v>
      </c>
      <c r="C1095" t="str">
        <f>INDEX('S44'!A1:N47,4,4)</f>
        <v>Nuit</v>
      </c>
      <c r="D1095" t="str">
        <f>INDEX('S44'!A1:N47,14,1)</f>
        <v>Reynold Mutombo</v>
      </c>
      <c r="E1095">
        <f>INDEX('S44'!A1:N47,14,2)</f>
        <v>0</v>
      </c>
      <c r="F1095" t="str">
        <f>INDEX('S44'!A1:N47,14,4)</f>
        <v>Malade</v>
      </c>
      <c r="G1095" t="str">
        <f>INDEX('S44'!A1:N47,15,4)</f>
        <v>Arret</v>
      </c>
      <c r="H1095">
        <f>INDEX('S44'!A1:N47,16,4)</f>
        <v>0</v>
      </c>
    </row>
    <row r="1096" spans="1:8" x14ac:dyDescent="0.3">
      <c r="A1096" t="str">
        <f>INDEX('S44'!A1:M47,1,1)</f>
        <v>S44</v>
      </c>
      <c r="B1096" s="58">
        <f>INDEX('S44'!A1:M47,3,5)</f>
        <v>43038</v>
      </c>
      <c r="C1096" t="str">
        <f>INDEX('S44'!A1:N47,4,5)</f>
        <v>Jour</v>
      </c>
      <c r="D1096" t="str">
        <f>INDEX('S44'!A1:N47,14,1)</f>
        <v>Reynold Mutombo</v>
      </c>
      <c r="E1096">
        <f>INDEX('S44'!A1:N47,14,2)</f>
        <v>0</v>
      </c>
      <c r="F1096">
        <f>INDEX('S44'!A1:N47,14,5)</f>
        <v>0</v>
      </c>
      <c r="G1096">
        <f>INDEX('S44'!A1:N47,15,5)</f>
        <v>0</v>
      </c>
      <c r="H1096">
        <f>INDEX('S44'!A1:N47,16,5)</f>
        <v>0</v>
      </c>
    </row>
    <row r="1097" spans="1:8" x14ac:dyDescent="0.3">
      <c r="A1097" t="str">
        <f>INDEX('S44'!A1:M47,1,1)</f>
        <v>S44</v>
      </c>
      <c r="B1097" s="58">
        <f>INDEX('S44'!A1:M47,3,5)</f>
        <v>43038</v>
      </c>
      <c r="C1097" t="str">
        <f>INDEX('S44'!A1:N47,4,6)</f>
        <v>Nuit</v>
      </c>
      <c r="D1097" t="str">
        <f>INDEX('S44'!A1:N47,14,1)</f>
        <v>Reynold Mutombo</v>
      </c>
      <c r="E1097">
        <f>INDEX('S44'!A1:N47,14,2)</f>
        <v>0</v>
      </c>
      <c r="F1097" t="str">
        <f>INDEX('S44'!A1:N47,14,6)</f>
        <v>Malade</v>
      </c>
      <c r="G1097" t="str">
        <f>INDEX('S44'!A1:N47,15,6)</f>
        <v>Arret</v>
      </c>
      <c r="H1097">
        <f>INDEX('S44'!A1:N47,16,6)</f>
        <v>0</v>
      </c>
    </row>
    <row r="1098" spans="1:8" x14ac:dyDescent="0.3">
      <c r="A1098" t="str">
        <f>INDEX('S44'!A1:M47,1,1)</f>
        <v>S44</v>
      </c>
      <c r="B1098" s="58">
        <f>INDEX('S44'!A1:M47,3,7)</f>
        <v>43039</v>
      </c>
      <c r="C1098" t="str">
        <f>INDEX('S44'!A1:N47,4,7)</f>
        <v>Jour</v>
      </c>
      <c r="D1098" t="str">
        <f>INDEX('S44'!A1:N47,14,1)</f>
        <v>Reynold Mutombo</v>
      </c>
      <c r="E1098">
        <f>INDEX('S44'!A1:N47,14,2)</f>
        <v>0</v>
      </c>
      <c r="F1098">
        <f>INDEX('S44'!A1:N47,14,7)</f>
        <v>0</v>
      </c>
      <c r="G1098">
        <f>INDEX('S44'!A1:N47,15,7)</f>
        <v>0</v>
      </c>
      <c r="H1098">
        <f>INDEX('S44'!A1:N47,16,7)</f>
        <v>0</v>
      </c>
    </row>
    <row r="1099" spans="1:8" x14ac:dyDescent="0.3">
      <c r="A1099" t="str">
        <f>INDEX('S44'!A1:M47,1,1)</f>
        <v>S44</v>
      </c>
      <c r="B1099" s="58">
        <f>INDEX('S44'!A1:M47,3,7)</f>
        <v>43039</v>
      </c>
      <c r="C1099" t="str">
        <f>INDEX('S44'!A1:N47,4,8)</f>
        <v>Nuit</v>
      </c>
      <c r="D1099" t="str">
        <f>INDEX('S44'!A1:N47,14,1)</f>
        <v>Reynold Mutombo</v>
      </c>
      <c r="E1099">
        <f>INDEX('S44'!A1:N47,14,2)</f>
        <v>0</v>
      </c>
      <c r="F1099" t="str">
        <f>INDEX('S44'!A1:N47,14,8)</f>
        <v>Ferié</v>
      </c>
      <c r="G1099">
        <f>INDEX('S44'!A1:N47,15,8)</f>
        <v>0</v>
      </c>
      <c r="H1099">
        <f>INDEX('S44'!A1:N47,16,8)</f>
        <v>0</v>
      </c>
    </row>
    <row r="1100" spans="1:8" x14ac:dyDescent="0.3">
      <c r="A1100" t="str">
        <f>INDEX('S44'!A1:M47,1,1)</f>
        <v>S44</v>
      </c>
      <c r="B1100" s="58">
        <f>INDEX('S44'!A1:M47,3,9)</f>
        <v>43040</v>
      </c>
      <c r="C1100" t="str">
        <f>INDEX('S44'!A1:N47,4,9)</f>
        <v>Jour</v>
      </c>
      <c r="D1100" t="str">
        <f>INDEX('S44'!A1:N47,14,1)</f>
        <v>Reynold Mutombo</v>
      </c>
      <c r="E1100">
        <f>INDEX('S44'!A1:N47,14,2)</f>
        <v>0</v>
      </c>
      <c r="F1100" t="str">
        <f>INDEX('S44'!A1:N47,14,9)</f>
        <v>Férié</v>
      </c>
      <c r="G1100">
        <f>INDEX('S44'!A1:N47,15,9)</f>
        <v>0</v>
      </c>
      <c r="H1100">
        <f>INDEX('S44'!A1:N47,16,9)</f>
        <v>0</v>
      </c>
    </row>
    <row r="1101" spans="1:8" x14ac:dyDescent="0.3">
      <c r="A1101" t="str">
        <f>INDEX('S44'!A1:M47,1,1)</f>
        <v>S44</v>
      </c>
      <c r="B1101" s="58">
        <f>INDEX('S44'!A1:M47,3,9)</f>
        <v>43040</v>
      </c>
      <c r="C1101" t="str">
        <f>INDEX('S44'!A1:N47,4,10)</f>
        <v>Nuit</v>
      </c>
      <c r="D1101" t="str">
        <f>INDEX('S44'!A1:N47,14,1)</f>
        <v>Reynold Mutombo</v>
      </c>
      <c r="E1101">
        <f>INDEX('S44'!A1:N47,14,2)</f>
        <v>0</v>
      </c>
      <c r="F1101" t="str">
        <f>INDEX('S44'!A1:N47,14,10)</f>
        <v>Malade</v>
      </c>
      <c r="G1101" t="str">
        <f>INDEX('S44'!A1:N47,15,10)</f>
        <v>Arret</v>
      </c>
      <c r="H1101">
        <f>INDEX('S44'!A1:N47,16,10)</f>
        <v>0</v>
      </c>
    </row>
    <row r="1102" spans="1:8" x14ac:dyDescent="0.3">
      <c r="A1102" t="str">
        <f>INDEX('S44'!A1:M47,1,1)</f>
        <v>S44</v>
      </c>
      <c r="B1102" s="58">
        <f>INDEX('S44'!A1:M47,3,11)</f>
        <v>43041</v>
      </c>
      <c r="C1102" t="str">
        <f>INDEX('S44'!A1:N47,4,11)</f>
        <v>Jour</v>
      </c>
      <c r="D1102" t="str">
        <f>INDEX('S44'!A1:N47,14,1)</f>
        <v>Reynold Mutombo</v>
      </c>
      <c r="E1102">
        <f>INDEX('S44'!A1:N47,14,2)</f>
        <v>0</v>
      </c>
      <c r="F1102">
        <f>INDEX('S44'!A1:N47,14,11)</f>
        <v>0</v>
      </c>
      <c r="G1102">
        <f>INDEX('S44'!A1:N47,15,11)</f>
        <v>0</v>
      </c>
      <c r="H1102">
        <f>INDEX('S44'!A1:N47,16,11)</f>
        <v>0</v>
      </c>
    </row>
    <row r="1103" spans="1:8" x14ac:dyDescent="0.3">
      <c r="A1103" t="str">
        <f>INDEX('S44'!A1:M47,1,1)</f>
        <v>S44</v>
      </c>
      <c r="B1103" s="58">
        <f>INDEX('S44'!A1:M47,3,11)</f>
        <v>43041</v>
      </c>
      <c r="C1103" t="str">
        <f>INDEX('S44'!A1:N47,4,12)</f>
        <v>Nuit</v>
      </c>
      <c r="D1103" t="str">
        <f>INDEX('S44'!A1:N47,14,1)</f>
        <v>Reynold Mutombo</v>
      </c>
      <c r="E1103">
        <f>INDEX('S44'!A1:N47,14,2)</f>
        <v>0</v>
      </c>
      <c r="F1103" t="str">
        <f>INDEX('S44'!A1:N47,14,12)</f>
        <v>Malade</v>
      </c>
      <c r="G1103" t="str">
        <f>INDEX('S44'!A1:N47,15,12)</f>
        <v>Arret</v>
      </c>
      <c r="H1103">
        <f>INDEX('S44'!A1:N47,16,12)</f>
        <v>0</v>
      </c>
    </row>
    <row r="1104" spans="1:8" x14ac:dyDescent="0.3">
      <c r="A1104" t="str">
        <f>INDEX('S44'!A1:M47,1,1)</f>
        <v>S44</v>
      </c>
      <c r="B1104" s="58">
        <f>INDEX('S44'!A1:M47,3,13)</f>
        <v>43042</v>
      </c>
      <c r="C1104" t="str">
        <f>INDEX('S44'!A1:N47,4,13)</f>
        <v>Jour</v>
      </c>
      <c r="D1104" t="str">
        <f>INDEX('S44'!A1:N47,14,1)</f>
        <v>Reynold Mutombo</v>
      </c>
      <c r="E1104">
        <f>INDEX('S44'!A1:N47,14,2)</f>
        <v>0</v>
      </c>
      <c r="F1104">
        <f>INDEX('S44'!A1:N47,14,13)</f>
        <v>0</v>
      </c>
      <c r="G1104">
        <f>INDEX('S44'!A1:N47,15,13)</f>
        <v>0</v>
      </c>
      <c r="H1104">
        <f>INDEX('S44'!A1:N47,16,13)</f>
        <v>0</v>
      </c>
    </row>
    <row r="1105" spans="1:8" x14ac:dyDescent="0.3">
      <c r="A1105" t="str">
        <f>INDEX('S44'!A1:M47,1,1)</f>
        <v>S44</v>
      </c>
      <c r="B1105" s="58">
        <f>INDEX('S44'!A1:M47,3,13)</f>
        <v>43042</v>
      </c>
      <c r="C1105" t="str">
        <f>INDEX('S44'!A1:N47,4,14)</f>
        <v>Nuit</v>
      </c>
      <c r="D1105" t="str">
        <f>INDEX('S44'!A1:N47,14,1)</f>
        <v>Reynold Mutombo</v>
      </c>
      <c r="E1105">
        <f>INDEX('S44'!A1:N47,14,2)</f>
        <v>0</v>
      </c>
      <c r="F1105">
        <f>INDEX('S44'!A1:N47,14,14)</f>
        <v>0</v>
      </c>
      <c r="G1105">
        <f>INDEX('S44'!A1:N47,15,14)</f>
        <v>0</v>
      </c>
      <c r="H1105">
        <f>INDEX('S44'!A1:N47,16,14)</f>
        <v>0</v>
      </c>
    </row>
    <row r="1106" spans="1:8" x14ac:dyDescent="0.3">
      <c r="A1106" t="str">
        <f>INDEX('S44'!A1:M47,1,1)</f>
        <v>S44</v>
      </c>
      <c r="B1106" s="58">
        <f>INDEX('S44'!A1:L47,3,3)</f>
        <v>43037</v>
      </c>
      <c r="C1106" t="str">
        <f>INDEX('S44'!A1:N47,4,3)</f>
        <v>Jour</v>
      </c>
      <c r="D1106" t="str">
        <f>INDEX('S44'!A1:N47,17,1)</f>
        <v>Samir Abdelyacin</v>
      </c>
      <c r="E1106">
        <f>INDEX('S44'!A1:N47,17,2)</f>
        <v>0</v>
      </c>
      <c r="F1106">
        <f>INDEX('S44'!A1:N47,17,3)</f>
        <v>0</v>
      </c>
      <c r="G1106">
        <f>INDEX('S44'!A1:N47,18,3)</f>
        <v>0</v>
      </c>
      <c r="H1106">
        <f>INDEX('S44'!A1:N47,19,3)</f>
        <v>0</v>
      </c>
    </row>
    <row r="1107" spans="1:8" x14ac:dyDescent="0.3">
      <c r="A1107" t="str">
        <f>INDEX('S44'!A1:M47,1,1)</f>
        <v>S44</v>
      </c>
      <c r="B1107" s="58">
        <f>INDEX('S44'!A1:M47,3,3)</f>
        <v>43037</v>
      </c>
      <c r="C1107" t="str">
        <f>INDEX('S44'!A1:N47,4,4)</f>
        <v>Nuit</v>
      </c>
      <c r="D1107" t="str">
        <f>INDEX('S44'!A1:N47,17,1)</f>
        <v>Samir Abdelyacin</v>
      </c>
      <c r="E1107">
        <f>INDEX('S44'!A1:N47,17,2)</f>
        <v>0</v>
      </c>
      <c r="F1107" t="str">
        <f>INDEX('S44'!A1:N47,17,4)</f>
        <v>Hubert</v>
      </c>
      <c r="G1107" t="str">
        <f>INDEX('S44'!A1:N47,18,4)</f>
        <v>CEC</v>
      </c>
      <c r="H1107">
        <f>INDEX('S44'!A1:N47,19,4)</f>
        <v>0</v>
      </c>
    </row>
    <row r="1108" spans="1:8" x14ac:dyDescent="0.3">
      <c r="A1108" t="str">
        <f>INDEX('S44'!A1:M47,1,1)</f>
        <v>S44</v>
      </c>
      <c r="B1108" s="58">
        <f>INDEX('S44'!A1:M47,3,5)</f>
        <v>43038</v>
      </c>
      <c r="C1108" t="str">
        <f>INDEX('S44'!A1:N47,4,5)</f>
        <v>Jour</v>
      </c>
      <c r="D1108" t="str">
        <f>INDEX('S44'!A1:N47,17,1)</f>
        <v>Samir Abdelyacin</v>
      </c>
      <c r="E1108">
        <f>INDEX('S44'!A1:N47,17,2)</f>
        <v>0</v>
      </c>
      <c r="F1108">
        <f>INDEX('S44'!A1:N47,17,5)</f>
        <v>0</v>
      </c>
      <c r="G1108">
        <f>INDEX('S44'!A1:N47,18,5)</f>
        <v>0</v>
      </c>
      <c r="H1108">
        <f>INDEX('S44'!A1:N47,19,5)</f>
        <v>0</v>
      </c>
    </row>
    <row r="1109" spans="1:8" x14ac:dyDescent="0.3">
      <c r="A1109" t="str">
        <f>INDEX('S44'!A1:M47,1,1)</f>
        <v>S44</v>
      </c>
      <c r="B1109" s="58">
        <f>INDEX('S44'!A1:M47,3,5)</f>
        <v>43038</v>
      </c>
      <c r="C1109" t="str">
        <f>INDEX('S44'!A1:N47,4,6)</f>
        <v>Nuit</v>
      </c>
      <c r="D1109" t="str">
        <f>INDEX('S44'!A1:N47,17,1)</f>
        <v>Samir Abdelyacin</v>
      </c>
      <c r="E1109">
        <f>INDEX('S44'!A1:N47,17,2)</f>
        <v>0</v>
      </c>
      <c r="F1109" t="str">
        <f>INDEX('S44'!A1:N47,17,6)</f>
        <v>Hubert</v>
      </c>
      <c r="G1109" t="str">
        <f>INDEX('S44'!A1:N47,18,6)</f>
        <v>CEC</v>
      </c>
      <c r="H1109">
        <f>INDEX('S44'!A1:N47,19,6)</f>
        <v>0</v>
      </c>
    </row>
    <row r="1110" spans="1:8" x14ac:dyDescent="0.3">
      <c r="A1110" t="str">
        <f>INDEX('S44'!A1:M47,1,1)</f>
        <v>S44</v>
      </c>
      <c r="B1110" s="58">
        <f>INDEX('S44'!A1:M47,3,7)</f>
        <v>43039</v>
      </c>
      <c r="C1110" t="str">
        <f>INDEX('S44'!A1:N47,4,7)</f>
        <v>Jour</v>
      </c>
      <c r="D1110" t="str">
        <f>INDEX('S44'!A1:N47,17,1)</f>
        <v>Samir Abdelyacin</v>
      </c>
      <c r="E1110">
        <f>INDEX('S44'!A1:N47,17,2)</f>
        <v>0</v>
      </c>
      <c r="F1110">
        <f>INDEX('S44'!A1:N47,17,7)</f>
        <v>0</v>
      </c>
      <c r="G1110">
        <f>INDEX('S44'!A1:N47,18,7)</f>
        <v>0</v>
      </c>
      <c r="H1110">
        <f>INDEX('S44'!A1:N47,19,7)</f>
        <v>0</v>
      </c>
    </row>
    <row r="1111" spans="1:8" x14ac:dyDescent="0.3">
      <c r="A1111" t="str">
        <f>INDEX('S44'!A1:M47,1,1)</f>
        <v>S44</v>
      </c>
      <c r="B1111" s="58">
        <f>INDEX('S44'!A1:M47,3,7)</f>
        <v>43039</v>
      </c>
      <c r="C1111" t="str">
        <f>INDEX('S44'!A1:N47,4,8)</f>
        <v>Nuit</v>
      </c>
      <c r="D1111" t="str">
        <f>INDEX('S44'!A1:N47,17,1)</f>
        <v>Samir Abdelyacin</v>
      </c>
      <c r="E1111">
        <f>INDEX('S44'!A1:N47,17,2)</f>
        <v>0</v>
      </c>
      <c r="F1111" t="str">
        <f>INDEX('S44'!A1:N47,17,8)</f>
        <v>Hubert</v>
      </c>
      <c r="G1111" t="str">
        <f>INDEX('S44'!A1:N47,18,8)</f>
        <v>CEC</v>
      </c>
      <c r="H1111">
        <f>INDEX('S44'!A1:N47,19,8)</f>
        <v>0</v>
      </c>
    </row>
    <row r="1112" spans="1:8" x14ac:dyDescent="0.3">
      <c r="A1112" t="str">
        <f>INDEX('S44'!A1:M47,1,1)</f>
        <v>S44</v>
      </c>
      <c r="B1112" s="58">
        <f>INDEX('S44'!A1:M47,3,9)</f>
        <v>43040</v>
      </c>
      <c r="C1112" t="str">
        <f>INDEX('S44'!A1:N47,4,9)</f>
        <v>Jour</v>
      </c>
      <c r="D1112" t="str">
        <f>INDEX('S44'!A1:N47,17,1)</f>
        <v>Samir Abdelyacin</v>
      </c>
      <c r="E1112">
        <f>INDEX('S44'!A1:N47,17,2)</f>
        <v>0</v>
      </c>
      <c r="F1112" t="str">
        <f>INDEX('S44'!A1:N47,17,9)</f>
        <v>Férié</v>
      </c>
      <c r="G1112">
        <f>INDEX('S44'!A1:N47,18,9)</f>
        <v>0</v>
      </c>
      <c r="H1112">
        <f>INDEX('S44'!A1:N47,19,9)</f>
        <v>0</v>
      </c>
    </row>
    <row r="1113" spans="1:8" x14ac:dyDescent="0.3">
      <c r="A1113" t="str">
        <f>INDEX('S44'!A1:M47,1,1)</f>
        <v>S44</v>
      </c>
      <c r="B1113" s="58">
        <f>INDEX('S44'!A1:M47,3,9)</f>
        <v>43040</v>
      </c>
      <c r="C1113" t="str">
        <f>INDEX('S44'!A1:N47,4,10)</f>
        <v>Nuit</v>
      </c>
      <c r="D1113" t="str">
        <f>INDEX('S44'!A1:N47,17,1)</f>
        <v>Samir Abdelyacin</v>
      </c>
      <c r="E1113">
        <f>INDEX('S44'!A1:N47,17,2)</f>
        <v>0</v>
      </c>
      <c r="F1113" t="str">
        <f>INDEX('S44'!A1:N47,17,10)</f>
        <v>Hubert</v>
      </c>
      <c r="G1113" t="str">
        <f>INDEX('S44'!A1:N47,18,10)</f>
        <v>CEC</v>
      </c>
      <c r="H1113">
        <f>INDEX('S44'!A1:N47,19,10)</f>
        <v>0</v>
      </c>
    </row>
    <row r="1114" spans="1:8" x14ac:dyDescent="0.3">
      <c r="A1114" t="str">
        <f>INDEX('S44'!A1:M47,1,1)</f>
        <v>S44</v>
      </c>
      <c r="B1114" s="58">
        <f>INDEX('S44'!A1:M47,3,11)</f>
        <v>43041</v>
      </c>
      <c r="C1114" t="str">
        <f>INDEX('S44'!A1:N47,4,11)</f>
        <v>Jour</v>
      </c>
      <c r="D1114" t="str">
        <f>INDEX('S44'!A1:N47,17,1)</f>
        <v>Samir Abdelyacin</v>
      </c>
      <c r="E1114">
        <f>INDEX('S44'!A1:N47,17,2)</f>
        <v>0</v>
      </c>
      <c r="F1114">
        <f>INDEX('S44'!A1:N47,17,11)</f>
        <v>0</v>
      </c>
      <c r="G1114">
        <f>INDEX('S44'!A1:N47,18,11)</f>
        <v>0</v>
      </c>
      <c r="H1114">
        <f>INDEX('S44'!A1:N47,19,11)</f>
        <v>0</v>
      </c>
    </row>
    <row r="1115" spans="1:8" x14ac:dyDescent="0.3">
      <c r="A1115" t="str">
        <f>INDEX('S44'!A1:M47,1,1)</f>
        <v>S44</v>
      </c>
      <c r="B1115" s="58">
        <f>INDEX('S44'!A1:M47,3,11)</f>
        <v>43041</v>
      </c>
      <c r="C1115" t="str">
        <f>INDEX('S44'!A1:N47,4,12)</f>
        <v>Nuit</v>
      </c>
      <c r="D1115" t="str">
        <f>INDEX('S44'!A1:N47,17,1)</f>
        <v>Samir Abdelyacin</v>
      </c>
      <c r="E1115">
        <f>INDEX('S44'!A1:N47,17,2)</f>
        <v>0</v>
      </c>
      <c r="F1115" t="str">
        <f>INDEX('S44'!A1:N47,17,12)</f>
        <v>Hubert</v>
      </c>
      <c r="G1115" t="str">
        <f>INDEX('S44'!A1:N47,18,12)</f>
        <v>CEC</v>
      </c>
      <c r="H1115">
        <f>INDEX('S44'!A1:N47,19,12)</f>
        <v>0</v>
      </c>
    </row>
    <row r="1116" spans="1:8" x14ac:dyDescent="0.3">
      <c r="A1116" t="str">
        <f>INDEX('S44'!A1:M47,1,1)</f>
        <v>S44</v>
      </c>
      <c r="B1116" s="58">
        <f>INDEX('S44'!A1:M47,3,13)</f>
        <v>43042</v>
      </c>
      <c r="C1116" t="str">
        <f>INDEX('S44'!A1:N47,4,13)</f>
        <v>Jour</v>
      </c>
      <c r="D1116" t="str">
        <f>INDEX('S44'!A1:N47,17,1)</f>
        <v>Samir Abdelyacin</v>
      </c>
      <c r="E1116">
        <f>INDEX('S44'!A1:N47,17,2)</f>
        <v>0</v>
      </c>
      <c r="F1116">
        <f>INDEX('S44'!A1:N47,17,13)</f>
        <v>0</v>
      </c>
      <c r="G1116">
        <f>INDEX('S44'!A1:N47,18,13)</f>
        <v>0</v>
      </c>
      <c r="H1116">
        <f>INDEX('S44'!A1:N47,19,13)</f>
        <v>0</v>
      </c>
    </row>
    <row r="1117" spans="1:8" x14ac:dyDescent="0.3">
      <c r="A1117" t="str">
        <f>INDEX('S44'!A1:M47,1,1)</f>
        <v>S44</v>
      </c>
      <c r="B1117" s="58">
        <f>INDEX('S44'!A1:M47,3,13)</f>
        <v>43042</v>
      </c>
      <c r="C1117" t="str">
        <f>INDEX('S44'!A1:N47,4,14)</f>
        <v>Nuit</v>
      </c>
      <c r="D1117" t="str">
        <f>INDEX('S44'!A1:N47,17,1)</f>
        <v>Samir Abdelyacin</v>
      </c>
      <c r="E1117">
        <f>INDEX('S44'!A1:N47,17,2)</f>
        <v>0</v>
      </c>
      <c r="F1117">
        <f>INDEX('S44'!A1:N47,17,14)</f>
        <v>0</v>
      </c>
      <c r="G1117">
        <f>INDEX('S44'!A1:N47,18,14)</f>
        <v>0</v>
      </c>
      <c r="H1117">
        <f>INDEX('S44'!A1:N47,19,14)</f>
        <v>0</v>
      </c>
    </row>
    <row r="1118" spans="1:8" x14ac:dyDescent="0.3">
      <c r="A1118" t="str">
        <f>INDEX('S44'!A1:M47,1,1)</f>
        <v>S44</v>
      </c>
      <c r="B1118" s="58">
        <f>INDEX('S44'!A1:L47,3,3)</f>
        <v>43037</v>
      </c>
      <c r="C1118" t="str">
        <f>INDEX('S44'!A1:N47,4,3)</f>
        <v>Jour</v>
      </c>
      <c r="D1118" t="str">
        <f>INDEX('S44'!A1:N47,20,1)</f>
        <v>Guillaume Mayimakanda</v>
      </c>
      <c r="E1118">
        <f>INDEX('S44'!A1:N47,20,2)</f>
        <v>0</v>
      </c>
      <c r="F1118">
        <f>INDEX('S44'!A1:N47,20,3)</f>
        <v>0</v>
      </c>
      <c r="G1118">
        <f>INDEX('S44'!A1:N47,21,3)</f>
        <v>0</v>
      </c>
      <c r="H1118">
        <f>INDEX('S44'!A1:N47,22,3)</f>
        <v>0</v>
      </c>
    </row>
    <row r="1119" spans="1:8" x14ac:dyDescent="0.3">
      <c r="A1119" t="str">
        <f>INDEX('S44'!A1:M47,1,1)</f>
        <v>S44</v>
      </c>
      <c r="B1119" s="58">
        <f>INDEX('S44'!A1:M47,3,3)</f>
        <v>43037</v>
      </c>
      <c r="C1119" t="str">
        <f>INDEX('S44'!A1:N47,4,4)</f>
        <v>Nuit</v>
      </c>
      <c r="D1119" t="str">
        <f>INDEX('S44'!A1:N47,20,1)</f>
        <v>Guillaume Mayimakanda</v>
      </c>
      <c r="E1119">
        <f>INDEX('S44'!A1:N47,20,2)</f>
        <v>0</v>
      </c>
      <c r="F1119">
        <f>INDEX('S44'!A1:N47,20,4)</f>
        <v>0</v>
      </c>
      <c r="G1119" t="str">
        <f>INDEX('S44'!A1:N47,21,4)</f>
        <v>Chatelet</v>
      </c>
      <c r="H1119">
        <f>INDEX('S44'!A1:N47,22,4)</f>
        <v>0</v>
      </c>
    </row>
    <row r="1120" spans="1:8" x14ac:dyDescent="0.3">
      <c r="A1120" t="str">
        <f>INDEX('S44'!A1:M47,1,1)</f>
        <v>S44</v>
      </c>
      <c r="B1120" s="58">
        <f>INDEX('S44'!A1:M47,3,5)</f>
        <v>43038</v>
      </c>
      <c r="C1120" t="str">
        <f>INDEX('S44'!A1:N47,4,5)</f>
        <v>Jour</v>
      </c>
      <c r="D1120" t="str">
        <f>INDEX('S44'!A1:N47,20,1)</f>
        <v>Guillaume Mayimakanda</v>
      </c>
      <c r="E1120">
        <f>INDEX('S44'!A1:N47,20,2)</f>
        <v>0</v>
      </c>
      <c r="F1120">
        <f>INDEX('S44'!A1:N47,20,5)</f>
        <v>0</v>
      </c>
      <c r="G1120">
        <f>INDEX('S44'!A1:N47,21,5)</f>
        <v>0</v>
      </c>
      <c r="H1120">
        <f>INDEX('S44'!A1:N47,22,5)</f>
        <v>0</v>
      </c>
    </row>
    <row r="1121" spans="1:8" x14ac:dyDescent="0.3">
      <c r="A1121" t="str">
        <f>INDEX('S44'!A1:M47,1,1)</f>
        <v>S44</v>
      </c>
      <c r="B1121" s="58">
        <f>INDEX('S44'!A1:M47,3,5)</f>
        <v>43038</v>
      </c>
      <c r="C1121" t="str">
        <f>INDEX('S44'!A1:N47,4,6)</f>
        <v>Nuit</v>
      </c>
      <c r="D1121" t="str">
        <f>INDEX('S44'!A1:N47,20,1)</f>
        <v>Guillaume Mayimakanda</v>
      </c>
      <c r="E1121">
        <f>INDEX('S44'!A1:N47,20,2)</f>
        <v>0</v>
      </c>
      <c r="F1121">
        <f>INDEX('S44'!A1:N47,20,6)</f>
        <v>0</v>
      </c>
      <c r="G1121" t="str">
        <f>INDEX('S44'!A1:N47,21,6)</f>
        <v>Chatelet</v>
      </c>
      <c r="H1121">
        <f>INDEX('S44'!A1:N47,22,6)</f>
        <v>0</v>
      </c>
    </row>
    <row r="1122" spans="1:8" x14ac:dyDescent="0.3">
      <c r="A1122" t="str">
        <f>INDEX('S44'!A1:M47,1,1)</f>
        <v>S44</v>
      </c>
      <c r="B1122" s="58">
        <f>INDEX('S44'!A1:M47,3,7)</f>
        <v>43039</v>
      </c>
      <c r="C1122" t="str">
        <f>INDEX('S44'!A1:N47,4,7)</f>
        <v>Jour</v>
      </c>
      <c r="D1122" t="str">
        <f>INDEX('S44'!A1:N47,20,1)</f>
        <v>Guillaume Mayimakanda</v>
      </c>
      <c r="E1122">
        <f>INDEX('S44'!A1:N47,20,2)</f>
        <v>0</v>
      </c>
      <c r="F1122">
        <f>INDEX('S44'!A1:N47,20,7)</f>
        <v>0</v>
      </c>
      <c r="G1122">
        <f>INDEX('S44'!A1:N47,21,7)</f>
        <v>0</v>
      </c>
      <c r="H1122">
        <f>INDEX('S44'!A1:N47,22,7)</f>
        <v>0</v>
      </c>
    </row>
    <row r="1123" spans="1:8" x14ac:dyDescent="0.3">
      <c r="A1123" t="str">
        <f>INDEX('S44'!A1:M47,1,1)</f>
        <v>S44</v>
      </c>
      <c r="B1123" s="58">
        <f>INDEX('S44'!A1:M47,3,7)</f>
        <v>43039</v>
      </c>
      <c r="C1123" t="str">
        <f>INDEX('S44'!A1:N47,4,8)</f>
        <v>Nuit</v>
      </c>
      <c r="D1123" t="str">
        <f>INDEX('S44'!A1:N47,20,1)</f>
        <v>Guillaume Mayimakanda</v>
      </c>
      <c r="E1123">
        <f>INDEX('S44'!A1:N47,20,2)</f>
        <v>0</v>
      </c>
      <c r="F1123" t="str">
        <f>INDEX('S44'!A1:N47,20,8)</f>
        <v>Ferié</v>
      </c>
      <c r="G1123" t="str">
        <f>INDEX('S44'!A1:N47,21,8)</f>
        <v>Chatelet</v>
      </c>
      <c r="H1123">
        <f>INDEX('S44'!A1:N47,22,8)</f>
        <v>0</v>
      </c>
    </row>
    <row r="1124" spans="1:8" x14ac:dyDescent="0.3">
      <c r="A1124" t="str">
        <f>INDEX('S44'!A1:M47,1,1)</f>
        <v>S44</v>
      </c>
      <c r="B1124" s="58">
        <f>INDEX('S44'!A1:M47,3,9)</f>
        <v>43040</v>
      </c>
      <c r="C1124" t="str">
        <f>INDEX('S44'!A1:N47,4,9)</f>
        <v>Jour</v>
      </c>
      <c r="D1124" t="str">
        <f>INDEX('S44'!A1:N47,20,1)</f>
        <v>Guillaume Mayimakanda</v>
      </c>
      <c r="E1124">
        <f>INDEX('S44'!A1:N47,20,2)</f>
        <v>0</v>
      </c>
      <c r="F1124" t="str">
        <f>INDEX('S44'!A1:N47,20,9)</f>
        <v>Férié</v>
      </c>
      <c r="G1124">
        <f>INDEX('S44'!A1:N47,21,9)</f>
        <v>0</v>
      </c>
      <c r="H1124">
        <f>INDEX('S44'!A1:N47,22,9)</f>
        <v>0</v>
      </c>
    </row>
    <row r="1125" spans="1:8" x14ac:dyDescent="0.3">
      <c r="A1125" t="str">
        <f>INDEX('S44'!A1:M47,1,1)</f>
        <v>S44</v>
      </c>
      <c r="B1125" s="58">
        <f>INDEX('S44'!A1:M47,3,9)</f>
        <v>43040</v>
      </c>
      <c r="C1125" t="str">
        <f>INDEX('S44'!A1:N47,4,10)</f>
        <v>Nuit</v>
      </c>
      <c r="D1125" t="str">
        <f>INDEX('S44'!A1:N47,20,1)</f>
        <v>Guillaume Mayimakanda</v>
      </c>
      <c r="E1125">
        <f>INDEX('S44'!A1:N47,20,2)</f>
        <v>0</v>
      </c>
      <c r="F1125">
        <f>INDEX('S44'!A1:N47,20,10)</f>
        <v>0</v>
      </c>
      <c r="G1125" t="str">
        <f>INDEX('S44'!A1:N47,21,10)</f>
        <v>Chatelet</v>
      </c>
      <c r="H1125">
        <f>INDEX('S44'!A1:N47,22,10)</f>
        <v>0</v>
      </c>
    </row>
    <row r="1126" spans="1:8" x14ac:dyDescent="0.3">
      <c r="A1126" t="str">
        <f>INDEX('S44'!A1:M47,1,1)</f>
        <v>S44</v>
      </c>
      <c r="B1126" s="58">
        <f>INDEX('S44'!A1:M47,3,11)</f>
        <v>43041</v>
      </c>
      <c r="C1126" t="str">
        <f>INDEX('S44'!A1:N47,4,11)</f>
        <v>Jour</v>
      </c>
      <c r="D1126" t="str">
        <f>INDEX('S44'!A1:N47,20,1)</f>
        <v>Guillaume Mayimakanda</v>
      </c>
      <c r="E1126">
        <f>INDEX('S44'!A1:N47,20,2)</f>
        <v>0</v>
      </c>
      <c r="F1126">
        <f>INDEX('S44'!A1:N47,20,11)</f>
        <v>0</v>
      </c>
      <c r="G1126">
        <f>INDEX('S44'!A1:N47,21,11)</f>
        <v>0</v>
      </c>
      <c r="H1126">
        <f>INDEX('S44'!A1:N47,22,11)</f>
        <v>0</v>
      </c>
    </row>
    <row r="1127" spans="1:8" x14ac:dyDescent="0.3">
      <c r="A1127" t="str">
        <f>INDEX('S44'!A1:M47,1,1)</f>
        <v>S44</v>
      </c>
      <c r="B1127" s="58">
        <f>INDEX('S44'!A1:M47,3,11)</f>
        <v>43041</v>
      </c>
      <c r="C1127" t="str">
        <f>INDEX('S44'!A1:N47,4,12)</f>
        <v>Nuit</v>
      </c>
      <c r="D1127" t="str">
        <f>INDEX('S44'!A1:N47,20,1)</f>
        <v>Guillaume Mayimakanda</v>
      </c>
      <c r="E1127">
        <f>INDEX('S44'!A1:N47,20,2)</f>
        <v>0</v>
      </c>
      <c r="F1127">
        <f>INDEX('S44'!A1:N47,20,12)</f>
        <v>0</v>
      </c>
      <c r="G1127" t="str">
        <f>INDEX('S44'!A1:N47,21,12)</f>
        <v>Chatelet</v>
      </c>
      <c r="H1127">
        <f>INDEX('S44'!A1:N47,22,12)</f>
        <v>0</v>
      </c>
    </row>
    <row r="1128" spans="1:8" x14ac:dyDescent="0.3">
      <c r="A1128" t="str">
        <f>INDEX('S44'!A1:M47,1,1)</f>
        <v>S44</v>
      </c>
      <c r="B1128" s="58">
        <f>INDEX('S44'!A1:M47,3,13)</f>
        <v>43042</v>
      </c>
      <c r="C1128" t="str">
        <f>INDEX('S44'!A1:N47,4,13)</f>
        <v>Jour</v>
      </c>
      <c r="D1128" t="str">
        <f>INDEX('S44'!A1:N47,20,1)</f>
        <v>Guillaume Mayimakanda</v>
      </c>
      <c r="E1128">
        <f>INDEX('S44'!A1:N47,20,2)</f>
        <v>0</v>
      </c>
      <c r="F1128">
        <f>INDEX('S44'!A1:N47,20,13)</f>
        <v>0</v>
      </c>
      <c r="G1128">
        <f>INDEX('S44'!A1:N47,21,13)</f>
        <v>0</v>
      </c>
      <c r="H1128">
        <f>INDEX('S44'!A1:N47,22,13)</f>
        <v>0</v>
      </c>
    </row>
    <row r="1129" spans="1:8" x14ac:dyDescent="0.3">
      <c r="A1129" t="str">
        <f>INDEX('S44'!A1:M47,1,1)</f>
        <v>S44</v>
      </c>
      <c r="B1129" s="58">
        <f>INDEX('S44'!A1:M47,3,13)</f>
        <v>43042</v>
      </c>
      <c r="C1129" t="str">
        <f>INDEX('S44'!A1:N47,4,14)</f>
        <v>Nuit</v>
      </c>
      <c r="D1129" t="str">
        <f>INDEX('S44'!A1:N47,20,1)</f>
        <v>Guillaume Mayimakanda</v>
      </c>
      <c r="E1129">
        <f>INDEX('S44'!A1:N47,20,2)</f>
        <v>0</v>
      </c>
      <c r="F1129">
        <f>INDEX('S44'!A1:N47,20,14)</f>
        <v>0</v>
      </c>
      <c r="G1129">
        <f>INDEX('S44'!A1:N47,21,14)</f>
        <v>0</v>
      </c>
      <c r="H1129">
        <f>INDEX('S44'!A1:N47,22,14)</f>
        <v>0</v>
      </c>
    </row>
    <row r="1130" spans="1:8" x14ac:dyDescent="0.3">
      <c r="A1130" t="str">
        <f>INDEX('S44'!A1:M47,1,1)</f>
        <v>S44</v>
      </c>
      <c r="B1130" s="58">
        <f>INDEX('S44'!A1:L47,3,3)</f>
        <v>43037</v>
      </c>
      <c r="C1130" t="str">
        <f>INDEX('S44'!A1:N47,4,3)</f>
        <v>Jour</v>
      </c>
      <c r="D1130" t="str">
        <f>INDEX('S44'!A1:N47,23,1)</f>
        <v>Kevin Leon</v>
      </c>
      <c r="E1130">
        <f>INDEX('S44'!A1:N47,23,2)</f>
        <v>0</v>
      </c>
      <c r="F1130">
        <f>INDEX('S44'!A1:N47,23,3)</f>
        <v>0</v>
      </c>
      <c r="G1130">
        <f>INDEX('S44'!A1:N47,24,3)</f>
        <v>0</v>
      </c>
      <c r="H1130">
        <f>INDEX('S44'!A1:N47,25,3)</f>
        <v>0</v>
      </c>
    </row>
    <row r="1131" spans="1:8" x14ac:dyDescent="0.3">
      <c r="A1131" t="str">
        <f>INDEX('S44'!A1:M47,1,1)</f>
        <v>S44</v>
      </c>
      <c r="B1131" s="58">
        <f>INDEX('S44'!A1:M47,3,3)</f>
        <v>43037</v>
      </c>
      <c r="C1131" t="str">
        <f>INDEX('S44'!A1:N47,4,4)</f>
        <v>Nuit</v>
      </c>
      <c r="D1131" t="str">
        <f>INDEX('S44'!A1:N47,23,1)</f>
        <v>Kevin Leon</v>
      </c>
      <c r="E1131">
        <f>INDEX('S44'!A1:N47,23,2)</f>
        <v>0</v>
      </c>
      <c r="F1131" t="str">
        <f>INDEX('S44'!A1:N47,23,4)</f>
        <v>07 586 04</v>
      </c>
      <c r="G1131" t="str">
        <f>INDEX('S44'!A1:N47,24,4)</f>
        <v>Franklin Roosevelt</v>
      </c>
      <c r="H1131" t="str">
        <f>INDEX('S44'!A1:N47,25,4)</f>
        <v>Cameras</v>
      </c>
    </row>
    <row r="1132" spans="1:8" x14ac:dyDescent="0.3">
      <c r="A1132" t="str">
        <f>INDEX('S44'!A1:M47,1,1)</f>
        <v>S44</v>
      </c>
      <c r="B1132" s="58">
        <f>INDEX('S44'!A1:M47,3,5)</f>
        <v>43038</v>
      </c>
      <c r="C1132" t="str">
        <f>INDEX('S44'!A1:N47,4,5)</f>
        <v>Jour</v>
      </c>
      <c r="D1132" t="str">
        <f>INDEX('S44'!A1:N47,23,1)</f>
        <v>Kevin Leon</v>
      </c>
      <c r="E1132">
        <f>INDEX('S44'!A1:N47,23,2)</f>
        <v>0</v>
      </c>
      <c r="F1132">
        <f>INDEX('S44'!A1:N47,23,5)</f>
        <v>0</v>
      </c>
      <c r="G1132">
        <f>INDEX('S44'!A1:N47,24,5)</f>
        <v>0</v>
      </c>
      <c r="H1132">
        <f>INDEX('S44'!A1:N47,25,5)</f>
        <v>0</v>
      </c>
    </row>
    <row r="1133" spans="1:8" x14ac:dyDescent="0.3">
      <c r="A1133" t="str">
        <f>INDEX('S44'!A1:M47,1,1)</f>
        <v>S44</v>
      </c>
      <c r="B1133" s="58">
        <f>INDEX('S44'!A1:M47,3,5)</f>
        <v>43038</v>
      </c>
      <c r="C1133" t="str">
        <f>INDEX('S44'!A1:N47,4,6)</f>
        <v>Nuit</v>
      </c>
      <c r="D1133" t="str">
        <f>INDEX('S44'!A1:N47,23,1)</f>
        <v>Kevin Leon</v>
      </c>
      <c r="E1133">
        <f>INDEX('S44'!A1:N47,23,2)</f>
        <v>0</v>
      </c>
      <c r="F1133" t="str">
        <f>INDEX('S44'!A1:N47,23,6)</f>
        <v>07 586 04</v>
      </c>
      <c r="G1133" t="str">
        <f>INDEX('S44'!A1:N47,24,6)</f>
        <v>Marcel Sembat</v>
      </c>
      <c r="H1133" t="str">
        <f>INDEX('S44'!A1:N47,25,6)</f>
        <v>Cameras</v>
      </c>
    </row>
    <row r="1134" spans="1:8" x14ac:dyDescent="0.3">
      <c r="A1134" t="str">
        <f>INDEX('S44'!A1:M47,1,1)</f>
        <v>S44</v>
      </c>
      <c r="B1134" s="58">
        <f>INDEX('S44'!A1:M47,3,7)</f>
        <v>43039</v>
      </c>
      <c r="C1134" t="str">
        <f>INDEX('S44'!A1:N47,4,7)</f>
        <v>Jour</v>
      </c>
      <c r="D1134" t="str">
        <f>INDEX('S44'!A1:N47,23,1)</f>
        <v>Kevin Leon</v>
      </c>
      <c r="E1134">
        <f>INDEX('S44'!A1:N47,23,2)</f>
        <v>0</v>
      </c>
      <c r="F1134">
        <f>INDEX('S44'!A1:N47,23,7)</f>
        <v>0</v>
      </c>
      <c r="G1134">
        <f>INDEX('S44'!A1:N47,24,7)</f>
        <v>0</v>
      </c>
      <c r="H1134">
        <f>INDEX('S44'!A1:N47,25,7)</f>
        <v>0</v>
      </c>
    </row>
    <row r="1135" spans="1:8" x14ac:dyDescent="0.3">
      <c r="A1135" t="str">
        <f>INDEX('S44'!A1:M47,1,1)</f>
        <v>S44</v>
      </c>
      <c r="B1135" s="58">
        <f>INDEX('S44'!A1:M47,3,7)</f>
        <v>43039</v>
      </c>
      <c r="C1135" t="str">
        <f>INDEX('S44'!A1:N47,4,8)</f>
        <v>Nuit</v>
      </c>
      <c r="D1135" t="str">
        <f>INDEX('S44'!A1:N47,23,1)</f>
        <v>Kevin Leon</v>
      </c>
      <c r="E1135">
        <f>INDEX('S44'!A1:N47,23,2)</f>
        <v>0</v>
      </c>
      <c r="F1135" t="str">
        <f>INDEX('S44'!A1:N47,23,8)</f>
        <v>Ferié</v>
      </c>
      <c r="G1135">
        <f>INDEX('S44'!A1:N47,24,8)</f>
        <v>0</v>
      </c>
      <c r="H1135">
        <f>INDEX('S44'!A1:N47,25,8)</f>
        <v>0</v>
      </c>
    </row>
    <row r="1136" spans="1:8" x14ac:dyDescent="0.3">
      <c r="A1136" t="str">
        <f>INDEX('S44'!A1:M47,1,1)</f>
        <v>S44</v>
      </c>
      <c r="B1136" s="58">
        <f>INDEX('S44'!A1:M47,3,9)</f>
        <v>43040</v>
      </c>
      <c r="C1136" t="str">
        <f>INDEX('S44'!A1:N47,4,9)</f>
        <v>Jour</v>
      </c>
      <c r="D1136" t="str">
        <f>INDEX('S44'!A1:N47,23,1)</f>
        <v>Kevin Leon</v>
      </c>
      <c r="E1136">
        <f>INDEX('S44'!A1:N47,23,2)</f>
        <v>0</v>
      </c>
      <c r="F1136" t="str">
        <f>INDEX('S44'!A1:N47,23,9)</f>
        <v>Férié</v>
      </c>
      <c r="G1136">
        <f>INDEX('S44'!A1:N47,24,9)</f>
        <v>0</v>
      </c>
      <c r="H1136">
        <f>INDEX('S44'!A1:N47,25,9)</f>
        <v>0</v>
      </c>
    </row>
    <row r="1137" spans="1:8" x14ac:dyDescent="0.3">
      <c r="A1137" t="str">
        <f>INDEX('S44'!A1:M47,1,1)</f>
        <v>S44</v>
      </c>
      <c r="B1137" s="58">
        <f>INDEX('S44'!A1:M47,3,9)</f>
        <v>43040</v>
      </c>
      <c r="C1137" t="str">
        <f>INDEX('S44'!A1:N47,4,10)</f>
        <v>Nuit</v>
      </c>
      <c r="D1137" t="str">
        <f>INDEX('S44'!A1:N47,23,1)</f>
        <v>Kevin Leon</v>
      </c>
      <c r="E1137">
        <f>INDEX('S44'!A1:N47,23,2)</f>
        <v>0</v>
      </c>
      <c r="F1137" t="str">
        <f>INDEX('S44'!A1:N47,23,10)</f>
        <v>07 585 08</v>
      </c>
      <c r="G1137" t="str">
        <f>INDEX('S44'!A1:N47,24,10)</f>
        <v>La Défense</v>
      </c>
      <c r="H1137">
        <f>INDEX('S44'!A1:N47,25,10)</f>
        <v>0</v>
      </c>
    </row>
    <row r="1138" spans="1:8" x14ac:dyDescent="0.3">
      <c r="A1138" t="str">
        <f>INDEX('S44'!A1:M47,1,1)</f>
        <v>S44</v>
      </c>
      <c r="B1138" s="58">
        <f>INDEX('S44'!A1:M47,3,11)</f>
        <v>43041</v>
      </c>
      <c r="C1138" t="str">
        <f>INDEX('S44'!A1:N47,4,11)</f>
        <v>Jour</v>
      </c>
      <c r="D1138" t="str">
        <f>INDEX('S44'!A1:N47,23,1)</f>
        <v>Kevin Leon</v>
      </c>
      <c r="E1138">
        <f>INDEX('S44'!A1:N47,23,2)</f>
        <v>0</v>
      </c>
      <c r="F1138">
        <f>INDEX('S44'!A1:N47,23,11)</f>
        <v>0</v>
      </c>
      <c r="G1138">
        <f>INDEX('S44'!A1:N47,24,11)</f>
        <v>0</v>
      </c>
      <c r="H1138">
        <f>INDEX('S44'!A1:N47,25,11)</f>
        <v>0</v>
      </c>
    </row>
    <row r="1139" spans="1:8" x14ac:dyDescent="0.3">
      <c r="A1139" t="str">
        <f>INDEX('S44'!A1:M47,1,1)</f>
        <v>S44</v>
      </c>
      <c r="B1139" s="58">
        <f>INDEX('S44'!A1:M47,3,11)</f>
        <v>43041</v>
      </c>
      <c r="C1139" t="str">
        <f>INDEX('S44'!A1:N47,4,12)</f>
        <v>Nuit</v>
      </c>
      <c r="D1139" t="str">
        <f>INDEX('S44'!A1:N47,23,1)</f>
        <v>Kevin Leon</v>
      </c>
      <c r="E1139">
        <f>INDEX('S44'!A1:N47,23,2)</f>
        <v>0</v>
      </c>
      <c r="F1139" t="str">
        <f>INDEX('S44'!A1:N47,23,12)</f>
        <v>07 585 08</v>
      </c>
      <c r="G1139" t="str">
        <f>INDEX('S44'!A1:N47,24,12)</f>
        <v>La Défense</v>
      </c>
      <c r="H1139">
        <f>INDEX('S44'!A1:N47,25,12)</f>
        <v>0</v>
      </c>
    </row>
    <row r="1140" spans="1:8" x14ac:dyDescent="0.3">
      <c r="A1140" t="str">
        <f>INDEX('S44'!A1:M47,1,1)</f>
        <v>S44</v>
      </c>
      <c r="B1140" s="58">
        <f>INDEX('S44'!A1:M47,3,13)</f>
        <v>43042</v>
      </c>
      <c r="C1140" t="str">
        <f>INDEX('S44'!A1:N47,4,13)</f>
        <v>Jour</v>
      </c>
      <c r="D1140" t="str">
        <f>INDEX('S44'!A1:N47,23,1)</f>
        <v>Kevin Leon</v>
      </c>
      <c r="E1140">
        <f>INDEX('S44'!A1:N47,23,2)</f>
        <v>0</v>
      </c>
      <c r="F1140">
        <f>INDEX('S44'!A1:N47,23,13)</f>
        <v>0</v>
      </c>
      <c r="G1140">
        <f>INDEX('S44'!A1:N47,24,13)</f>
        <v>0</v>
      </c>
      <c r="H1140">
        <f>INDEX('S44'!A1:N47,25,13)</f>
        <v>0</v>
      </c>
    </row>
    <row r="1141" spans="1:8" x14ac:dyDescent="0.3">
      <c r="A1141" t="str">
        <f>INDEX('S44'!A1:M47,1,1)</f>
        <v>S44</v>
      </c>
      <c r="B1141" s="58">
        <f>INDEX('S44'!A1:M47,3,13)</f>
        <v>43042</v>
      </c>
      <c r="C1141" t="str">
        <f>INDEX('S44'!A1:N47,4,14)</f>
        <v>Nuit</v>
      </c>
      <c r="D1141" t="str">
        <f>INDEX('S44'!A1:N47,23,1)</f>
        <v>Kevin Leon</v>
      </c>
      <c r="E1141">
        <f>INDEX('S44'!A1:N47,23,2)</f>
        <v>0</v>
      </c>
      <c r="F1141">
        <f>INDEX('S44'!A1:N47,23,14)</f>
        <v>0</v>
      </c>
      <c r="G1141">
        <f>INDEX('S44'!A1:N47,24,14)</f>
        <v>0</v>
      </c>
      <c r="H1141">
        <f>INDEX('S44'!A1:N47,25,14)</f>
        <v>0</v>
      </c>
    </row>
    <row r="1142" spans="1:8" x14ac:dyDescent="0.3">
      <c r="A1142" t="str">
        <f>INDEX('S44'!A1:M47,1,1)</f>
        <v>S44</v>
      </c>
      <c r="B1142" s="58">
        <f>INDEX('S44'!A1:L47,3,3)</f>
        <v>43037</v>
      </c>
      <c r="C1142" t="str">
        <f>INDEX('S44'!A1:N47,4,3)</f>
        <v>Jour</v>
      </c>
      <c r="D1142" t="str">
        <f>INDEX('S44'!A1:N47,26,1)</f>
        <v>Lionel De Champs</v>
      </c>
      <c r="E1142">
        <f>INDEX('S44'!A1:N47,26,2)</f>
        <v>0</v>
      </c>
      <c r="F1142">
        <f>INDEX('S44'!A1:N47,26,3)</f>
        <v>0</v>
      </c>
      <c r="G1142">
        <f>INDEX('S44'!A1:N47,27,3)</f>
        <v>0</v>
      </c>
      <c r="H1142">
        <f>INDEX('S44'!A1:N47,28,3)</f>
        <v>0</v>
      </c>
    </row>
    <row r="1143" spans="1:8" x14ac:dyDescent="0.3">
      <c r="A1143" t="str">
        <f>INDEX('S44'!A1:M47,1,1)</f>
        <v>S44</v>
      </c>
      <c r="B1143" s="58">
        <f>INDEX('S44'!A1:M47,3,3)</f>
        <v>43037</v>
      </c>
      <c r="C1143" t="str">
        <f>INDEX('S44'!A1:N47,4,4)</f>
        <v>Nuit</v>
      </c>
      <c r="D1143" t="str">
        <f>INDEX('S44'!A1:N47,26,1)</f>
        <v>Lionel De Champs</v>
      </c>
      <c r="E1143">
        <f>INDEX('S44'!A1:N47,26,2)</f>
        <v>0</v>
      </c>
      <c r="F1143" t="str">
        <f>INDEX('S44'!A1:N47,26,4)</f>
        <v>Hubert</v>
      </c>
      <c r="G1143" t="str">
        <f>INDEX('S44'!A1:N47,27,4)</f>
        <v>CEC</v>
      </c>
      <c r="H1143">
        <f>INDEX('S44'!A1:N47,28,4)</f>
        <v>0</v>
      </c>
    </row>
    <row r="1144" spans="1:8" x14ac:dyDescent="0.3">
      <c r="A1144" t="str">
        <f>INDEX('S44'!A1:M47,1,1)</f>
        <v>S44</v>
      </c>
      <c r="B1144" s="58">
        <f>INDEX('S44'!A1:M47,3,5)</f>
        <v>43038</v>
      </c>
      <c r="C1144" t="str">
        <f>INDEX('S44'!A1:N47,4,5)</f>
        <v>Jour</v>
      </c>
      <c r="D1144" t="str">
        <f>INDEX('S44'!A1:N47,26,1)</f>
        <v>Lionel De Champs</v>
      </c>
      <c r="E1144">
        <f>INDEX('S44'!A1:N47,26,2)</f>
        <v>0</v>
      </c>
      <c r="F1144">
        <f>INDEX('S44'!A1:N47,26,5)</f>
        <v>0</v>
      </c>
      <c r="G1144">
        <f>INDEX('S44'!A1:N47,27,5)</f>
        <v>0</v>
      </c>
      <c r="H1144">
        <f>INDEX('S44'!A1:N47,28,5)</f>
        <v>0</v>
      </c>
    </row>
    <row r="1145" spans="1:8" x14ac:dyDescent="0.3">
      <c r="A1145" t="str">
        <f>INDEX('S44'!A1:M47,1,1)</f>
        <v>S44</v>
      </c>
      <c r="B1145" s="58">
        <f>INDEX('S44'!A1:M47,3,5)</f>
        <v>43038</v>
      </c>
      <c r="C1145" t="str">
        <f>INDEX('S44'!A1:N47,4,6)</f>
        <v>Nuit</v>
      </c>
      <c r="D1145" t="str">
        <f>INDEX('S44'!A1:N47,26,1)</f>
        <v>Lionel De Champs</v>
      </c>
      <c r="E1145">
        <f>INDEX('S44'!A1:N47,26,2)</f>
        <v>0</v>
      </c>
      <c r="F1145" t="str">
        <f>INDEX('S44'!A1:N47,26,6)</f>
        <v>Hubert</v>
      </c>
      <c r="G1145" t="str">
        <f>INDEX('S44'!A1:N47,27,6)</f>
        <v>CEC</v>
      </c>
      <c r="H1145">
        <f>INDEX('S44'!A1:N47,28,6)</f>
        <v>0</v>
      </c>
    </row>
    <row r="1146" spans="1:8" x14ac:dyDescent="0.3">
      <c r="A1146" t="str">
        <f>INDEX('S44'!A1:M47,1,1)</f>
        <v>S44</v>
      </c>
      <c r="B1146" s="58">
        <f>INDEX('S44'!A1:M47,3,7)</f>
        <v>43039</v>
      </c>
      <c r="C1146" t="str">
        <f>INDEX('S44'!A1:N47,4,7)</f>
        <v>Jour</v>
      </c>
      <c r="D1146" t="str">
        <f>INDEX('S44'!A1:N47,26,1)</f>
        <v>Lionel De Champs</v>
      </c>
      <c r="E1146">
        <f>INDEX('S44'!A1:N47,26,2)</f>
        <v>0</v>
      </c>
      <c r="F1146">
        <f>INDEX('S44'!A1:N47,26,7)</f>
        <v>0</v>
      </c>
      <c r="G1146">
        <f>INDEX('S44'!A1:N47,27,7)</f>
        <v>0</v>
      </c>
      <c r="H1146">
        <f>INDEX('S44'!A1:N47,28,7)</f>
        <v>0</v>
      </c>
    </row>
    <row r="1147" spans="1:8" x14ac:dyDescent="0.3">
      <c r="A1147" t="str">
        <f>INDEX('S44'!A1:M47,1,1)</f>
        <v>S44</v>
      </c>
      <c r="B1147" s="58">
        <f>INDEX('S44'!A1:M47,3,7)</f>
        <v>43039</v>
      </c>
      <c r="C1147" t="str">
        <f>INDEX('S44'!A1:N47,4,8)</f>
        <v>Nuit</v>
      </c>
      <c r="D1147" t="str">
        <f>INDEX('S44'!A1:N47,26,1)</f>
        <v>Lionel De Champs</v>
      </c>
      <c r="E1147">
        <f>INDEX('S44'!A1:N47,26,2)</f>
        <v>0</v>
      </c>
      <c r="F1147" t="str">
        <f>INDEX('S44'!A1:N47,26,8)</f>
        <v>Hubert</v>
      </c>
      <c r="G1147" t="str">
        <f>INDEX('S44'!A1:N47,27,8)</f>
        <v>CEC</v>
      </c>
      <c r="H1147">
        <f>INDEX('S44'!A1:N47,28,8)</f>
        <v>0</v>
      </c>
    </row>
    <row r="1148" spans="1:8" x14ac:dyDescent="0.3">
      <c r="A1148" t="str">
        <f>INDEX('S44'!A1:M47,1,1)</f>
        <v>S44</v>
      </c>
      <c r="B1148" s="58">
        <f>INDEX('S44'!A1:M47,3,9)</f>
        <v>43040</v>
      </c>
      <c r="C1148" t="str">
        <f>INDEX('S44'!A1:N47,4,9)</f>
        <v>Jour</v>
      </c>
      <c r="D1148" t="str">
        <f>INDEX('S44'!A1:N47,26,1)</f>
        <v>Lionel De Champs</v>
      </c>
      <c r="E1148">
        <f>INDEX('S44'!A1:N47,26,2)</f>
        <v>0</v>
      </c>
      <c r="F1148" t="str">
        <f>INDEX('S44'!A1:N47,26,9)</f>
        <v>Férié</v>
      </c>
      <c r="G1148">
        <f>INDEX('S44'!A1:N47,27,9)</f>
        <v>0</v>
      </c>
      <c r="H1148">
        <f>INDEX('S44'!A1:N47,28,9)</f>
        <v>0</v>
      </c>
    </row>
    <row r="1149" spans="1:8" x14ac:dyDescent="0.3">
      <c r="A1149" t="str">
        <f>INDEX('S44'!A1:M47,1,1)</f>
        <v>S44</v>
      </c>
      <c r="B1149" s="58">
        <f>INDEX('S44'!A1:M47,3,9)</f>
        <v>43040</v>
      </c>
      <c r="C1149" t="str">
        <f>INDEX('S44'!A1:N47,4,10)</f>
        <v>Nuit</v>
      </c>
      <c r="D1149" t="str">
        <f>INDEX('S44'!A1:N47,26,1)</f>
        <v>Lionel De Champs</v>
      </c>
      <c r="E1149">
        <f>INDEX('S44'!A1:N47,26,2)</f>
        <v>0</v>
      </c>
      <c r="F1149" t="str">
        <f>INDEX('S44'!A1:N47,26,10)</f>
        <v>Hubert</v>
      </c>
      <c r="G1149" t="str">
        <f>INDEX('S44'!A1:N47,27,10)</f>
        <v>CEC</v>
      </c>
      <c r="H1149">
        <f>INDEX('S44'!A1:N47,28,10)</f>
        <v>0</v>
      </c>
    </row>
    <row r="1150" spans="1:8" x14ac:dyDescent="0.3">
      <c r="A1150" t="str">
        <f>INDEX('S44'!A1:M47,1,1)</f>
        <v>S44</v>
      </c>
      <c r="B1150" s="58">
        <f>INDEX('S44'!A1:M47,3,11)</f>
        <v>43041</v>
      </c>
      <c r="C1150" t="str">
        <f>INDEX('S44'!A1:N47,4,11)</f>
        <v>Jour</v>
      </c>
      <c r="D1150" t="str">
        <f>INDEX('S44'!A1:N47,26,1)</f>
        <v>Lionel De Champs</v>
      </c>
      <c r="E1150">
        <f>INDEX('S44'!A1:N47,26,2)</f>
        <v>0</v>
      </c>
      <c r="F1150">
        <f>INDEX('S44'!A1:N47,26,11)</f>
        <v>0</v>
      </c>
      <c r="G1150">
        <f>INDEX('S44'!A1:N47,27,11)</f>
        <v>0</v>
      </c>
      <c r="H1150">
        <f>INDEX('S44'!A1:N47,28,11)</f>
        <v>0</v>
      </c>
    </row>
    <row r="1151" spans="1:8" x14ac:dyDescent="0.3">
      <c r="A1151" t="str">
        <f>INDEX('S44'!A1:M47,1,1)</f>
        <v>S44</v>
      </c>
      <c r="B1151" s="58">
        <f>INDEX('S44'!A1:M47,3,11)</f>
        <v>43041</v>
      </c>
      <c r="C1151" t="str">
        <f>INDEX('S44'!A1:N47,4,12)</f>
        <v>Nuit</v>
      </c>
      <c r="D1151" t="str">
        <f>INDEX('S44'!A1:N47,26,1)</f>
        <v>Lionel De Champs</v>
      </c>
      <c r="E1151">
        <f>INDEX('S44'!A1:N47,26,2)</f>
        <v>0</v>
      </c>
      <c r="F1151" t="str">
        <f>INDEX('S44'!A1:N47,26,12)</f>
        <v>Hubert</v>
      </c>
      <c r="G1151" t="str">
        <f>INDEX('S44'!A1:N47,27,12)</f>
        <v>CEC</v>
      </c>
      <c r="H1151">
        <f>INDEX('S44'!A1:N47,28,12)</f>
        <v>0</v>
      </c>
    </row>
    <row r="1152" spans="1:8" x14ac:dyDescent="0.3">
      <c r="A1152" t="str">
        <f>INDEX('S44'!A1:M47,1,1)</f>
        <v>S44</v>
      </c>
      <c r="B1152" s="58">
        <f>INDEX('S44'!A1:M47,3,13)</f>
        <v>43042</v>
      </c>
      <c r="C1152" t="str">
        <f>INDEX('S44'!A1:N47,4,13)</f>
        <v>Jour</v>
      </c>
      <c r="D1152" t="str">
        <f>INDEX('S44'!A1:N47,26,1)</f>
        <v>Lionel De Champs</v>
      </c>
      <c r="E1152">
        <f>INDEX('S44'!A1:N47,26,2)</f>
        <v>0</v>
      </c>
      <c r="F1152">
        <f>INDEX('S44'!A1:N47,26,13)</f>
        <v>0</v>
      </c>
      <c r="G1152">
        <f>INDEX('S44'!A1:N47,27,13)</f>
        <v>0</v>
      </c>
      <c r="H1152">
        <f>INDEX('S44'!A1:N47,28,13)</f>
        <v>0</v>
      </c>
    </row>
    <row r="1153" spans="1:8" x14ac:dyDescent="0.3">
      <c r="A1153" t="str">
        <f>INDEX('S44'!A1:M47,1,1)</f>
        <v>S44</v>
      </c>
      <c r="B1153" s="58">
        <f>INDEX('S44'!A1:M47,3,13)</f>
        <v>43042</v>
      </c>
      <c r="C1153" t="str">
        <f>INDEX('S44'!A1:N47,4,14)</f>
        <v>Nuit</v>
      </c>
      <c r="D1153" t="str">
        <f>INDEX('S44'!A1:N47,26,1)</f>
        <v>Lionel De Champs</v>
      </c>
      <c r="E1153">
        <f>INDEX('S44'!A1:N47,26,2)</f>
        <v>0</v>
      </c>
      <c r="F1153">
        <f>INDEX('S44'!A1:N47,26,14)</f>
        <v>0</v>
      </c>
      <c r="G1153">
        <f>INDEX('S44'!A1:N47,27,14)</f>
        <v>0</v>
      </c>
      <c r="H1153">
        <f>INDEX('S44'!A1:N47,28,14)</f>
        <v>0</v>
      </c>
    </row>
    <row r="1154" spans="1:8" x14ac:dyDescent="0.3">
      <c r="A1154" t="str">
        <f>INDEX('S44'!A1:M47,1,1)</f>
        <v>S44</v>
      </c>
      <c r="B1154" s="58">
        <f>INDEX('S44'!A1:L47,3,3)</f>
        <v>43037</v>
      </c>
      <c r="C1154" t="str">
        <f>INDEX('S44'!A1:N47,4,3)</f>
        <v>Jour</v>
      </c>
      <c r="D1154">
        <f>INDEX('S44'!A1:N47,29,1)</f>
        <v>0</v>
      </c>
      <c r="E1154">
        <f>INDEX('S44'!A1:N47,29,2)</f>
        <v>0</v>
      </c>
      <c r="F1154">
        <f>INDEX('S44'!A1:N47,29,3)</f>
        <v>0</v>
      </c>
      <c r="G1154">
        <f>INDEX('S44'!A1:N47,30,3)</f>
        <v>0</v>
      </c>
      <c r="H1154">
        <f>INDEX('S44'!A1:N47,31,3)</f>
        <v>0</v>
      </c>
    </row>
    <row r="1155" spans="1:8" x14ac:dyDescent="0.3">
      <c r="A1155" t="str">
        <f>INDEX('S44'!A1:M47,1,1)</f>
        <v>S44</v>
      </c>
      <c r="B1155" s="58">
        <f>INDEX('S44'!A1:M47,3,3)</f>
        <v>43037</v>
      </c>
      <c r="C1155" t="str">
        <f>INDEX('S44'!A1:N47,4,4)</f>
        <v>Nuit</v>
      </c>
      <c r="D1155">
        <f>INDEX('S44'!A1:N47,29,1)</f>
        <v>0</v>
      </c>
      <c r="E1155">
        <f>INDEX('S44'!A1:N47,29,2)</f>
        <v>0</v>
      </c>
      <c r="F1155">
        <f>INDEX('S44'!A1:N47,29,4)</f>
        <v>0</v>
      </c>
      <c r="G1155">
        <f>INDEX('S44'!A1:N47,30,4)</f>
        <v>0</v>
      </c>
      <c r="H1155">
        <f>INDEX('S44'!A1:N47,31,4)</f>
        <v>0</v>
      </c>
    </row>
    <row r="1156" spans="1:8" x14ac:dyDescent="0.3">
      <c r="A1156" t="str">
        <f>INDEX('S44'!A1:M47,1,1)</f>
        <v>S44</v>
      </c>
      <c r="B1156" s="58">
        <f>INDEX('S44'!A1:M47,3,5)</f>
        <v>43038</v>
      </c>
      <c r="C1156" t="str">
        <f>INDEX('S44'!A1:N47,4,5)</f>
        <v>Jour</v>
      </c>
      <c r="D1156">
        <f>INDEX('S44'!A1:N47,29,1)</f>
        <v>0</v>
      </c>
      <c r="E1156">
        <f>INDEX('S44'!A1:N47,29,2)</f>
        <v>0</v>
      </c>
      <c r="F1156">
        <f>INDEX('S44'!A1:N47,29,5)</f>
        <v>0</v>
      </c>
      <c r="G1156">
        <f>INDEX('S44'!A1:N47,30,5)</f>
        <v>0</v>
      </c>
      <c r="H1156">
        <f>INDEX('S44'!A1:N47,31,5)</f>
        <v>0</v>
      </c>
    </row>
    <row r="1157" spans="1:8" x14ac:dyDescent="0.3">
      <c r="A1157" t="str">
        <f>INDEX('S44'!A1:M47,1,1)</f>
        <v>S44</v>
      </c>
      <c r="B1157" s="58">
        <f>INDEX('S44'!A1:M47,3,5)</f>
        <v>43038</v>
      </c>
      <c r="C1157" t="str">
        <f>INDEX('S44'!A1:N47,4,6)</f>
        <v>Nuit</v>
      </c>
      <c r="D1157">
        <f>INDEX('S44'!A1:N47,29,1)</f>
        <v>0</v>
      </c>
      <c r="E1157">
        <f>INDEX('S44'!A1:N47,29,2)</f>
        <v>0</v>
      </c>
      <c r="F1157">
        <f>INDEX('S44'!A1:N47,29,6)</f>
        <v>0</v>
      </c>
      <c r="G1157">
        <f>INDEX('S44'!A1:N47,30,6)</f>
        <v>0</v>
      </c>
      <c r="H1157">
        <f>INDEX('S44'!A1:N47,31,6)</f>
        <v>0</v>
      </c>
    </row>
    <row r="1158" spans="1:8" x14ac:dyDescent="0.3">
      <c r="A1158" t="str">
        <f>INDEX('S44'!A1:M47,1,1)</f>
        <v>S44</v>
      </c>
      <c r="B1158" s="58">
        <f>INDEX('S44'!A1:M47,3,7)</f>
        <v>43039</v>
      </c>
      <c r="C1158" t="str">
        <f>INDEX('S44'!A1:N47,4,7)</f>
        <v>Jour</v>
      </c>
      <c r="D1158">
        <f>INDEX('S44'!A1:N47,29,1)</f>
        <v>0</v>
      </c>
      <c r="E1158">
        <f>INDEX('S44'!A1:N47,29,2)</f>
        <v>0</v>
      </c>
      <c r="F1158">
        <f>INDEX('S44'!A1:N47,29,7)</f>
        <v>0</v>
      </c>
      <c r="G1158">
        <f>INDEX('S44'!A1:N47,30,7)</f>
        <v>0</v>
      </c>
      <c r="H1158">
        <f>INDEX('S44'!A1:N47,31,7)</f>
        <v>0</v>
      </c>
    </row>
    <row r="1159" spans="1:8" x14ac:dyDescent="0.3">
      <c r="A1159" t="str">
        <f>INDEX('S44'!A1:M47,1,1)</f>
        <v>S44</v>
      </c>
      <c r="B1159" s="58">
        <f>INDEX('S44'!A1:M47,3,7)</f>
        <v>43039</v>
      </c>
      <c r="C1159" t="str">
        <f>INDEX('S44'!A1:N47,4,8)</f>
        <v>Nuit</v>
      </c>
      <c r="D1159">
        <f>INDEX('S44'!A1:N47,2,1)</f>
        <v>0</v>
      </c>
      <c r="E1159">
        <f>INDEX('S44'!A1:N47,29,2)</f>
        <v>0</v>
      </c>
      <c r="F1159">
        <f>INDEX('S44'!A1:N47,29,8)</f>
        <v>0</v>
      </c>
      <c r="G1159">
        <f>INDEX('S44'!A1:N47,30,8)</f>
        <v>0</v>
      </c>
      <c r="H1159">
        <f>INDEX('S44'!A1:N47,31,8)</f>
        <v>0</v>
      </c>
    </row>
    <row r="1160" spans="1:8" x14ac:dyDescent="0.3">
      <c r="A1160" t="str">
        <f>INDEX('S44'!A1:M47,1,1)</f>
        <v>S44</v>
      </c>
      <c r="B1160" s="58">
        <f>INDEX('S44'!A1:M47,3,9)</f>
        <v>43040</v>
      </c>
      <c r="C1160" t="str">
        <f>INDEX('S44'!A1:N47,4,9)</f>
        <v>Jour</v>
      </c>
      <c r="D1160">
        <f>INDEX('S44'!A1:N47,29,1)</f>
        <v>0</v>
      </c>
      <c r="E1160">
        <f>INDEX('S44'!A1:N47,29,2)</f>
        <v>0</v>
      </c>
      <c r="F1160">
        <f>INDEX('S44'!A1:N47,29,9)</f>
        <v>0</v>
      </c>
      <c r="G1160">
        <f>INDEX('S44'!A1:N47,30,9)</f>
        <v>0</v>
      </c>
      <c r="H1160">
        <f>INDEX('S44'!A1:N47,31,9)</f>
        <v>0</v>
      </c>
    </row>
    <row r="1161" spans="1:8" x14ac:dyDescent="0.3">
      <c r="A1161" t="str">
        <f>INDEX('S44'!A1:M47,1,1)</f>
        <v>S44</v>
      </c>
      <c r="B1161" s="58">
        <f>INDEX('S44'!A1:M47,3,9)</f>
        <v>43040</v>
      </c>
      <c r="C1161" t="str">
        <f>INDEX('S44'!A1:N47,4,10)</f>
        <v>Nuit</v>
      </c>
      <c r="D1161">
        <f>INDEX('S44'!A1:N47,29,1)</f>
        <v>0</v>
      </c>
      <c r="E1161">
        <f>INDEX('S44'!A1:N47,29,2)</f>
        <v>0</v>
      </c>
      <c r="F1161">
        <f>INDEX('S44'!A1:N47,29,10)</f>
        <v>0</v>
      </c>
      <c r="G1161">
        <f>INDEX('S44'!A1:N47,30,10)</f>
        <v>0</v>
      </c>
      <c r="H1161">
        <f>INDEX('S44'!A1:N47,31,10)</f>
        <v>0</v>
      </c>
    </row>
    <row r="1162" spans="1:8" x14ac:dyDescent="0.3">
      <c r="A1162" t="str">
        <f>INDEX('S44'!A1:M47,1,1)</f>
        <v>S44</v>
      </c>
      <c r="B1162" s="58">
        <f>INDEX('S44'!A1:M47,3,11)</f>
        <v>43041</v>
      </c>
      <c r="C1162" t="str">
        <f>INDEX('S44'!A1:N47,4,11)</f>
        <v>Jour</v>
      </c>
      <c r="D1162">
        <f>INDEX('S44'!A1:N47,29,1)</f>
        <v>0</v>
      </c>
      <c r="E1162">
        <f>INDEX('S44'!A1:N47,29,2)</f>
        <v>0</v>
      </c>
      <c r="F1162">
        <f>INDEX('S44'!A1:N47,29,11)</f>
        <v>0</v>
      </c>
      <c r="G1162">
        <f>INDEX('S44'!A1:N47,30,11)</f>
        <v>0</v>
      </c>
      <c r="H1162">
        <f>INDEX('S44'!A1:N47,31,11)</f>
        <v>0</v>
      </c>
    </row>
    <row r="1163" spans="1:8" x14ac:dyDescent="0.3">
      <c r="A1163" t="str">
        <f>INDEX('S44'!A1:M47,1,1)</f>
        <v>S44</v>
      </c>
      <c r="B1163" s="58">
        <f>INDEX('S44'!A1:M47,3,11)</f>
        <v>43041</v>
      </c>
      <c r="C1163" t="str">
        <f>INDEX('S44'!A1:N47,4,12)</f>
        <v>Nuit</v>
      </c>
      <c r="D1163">
        <f>INDEX('S44'!A1:N47,29,1)</f>
        <v>0</v>
      </c>
      <c r="E1163">
        <f>INDEX('S44'!A1:N47,29,2)</f>
        <v>0</v>
      </c>
      <c r="F1163">
        <f>INDEX('S44'!A1:N47,29,12)</f>
        <v>0</v>
      </c>
      <c r="G1163">
        <f>INDEX('S44'!A1:N47,30,12)</f>
        <v>0</v>
      </c>
      <c r="H1163">
        <f>INDEX('S44'!A1:N47,31,12)</f>
        <v>0</v>
      </c>
    </row>
    <row r="1164" spans="1:8" x14ac:dyDescent="0.3">
      <c r="A1164" t="str">
        <f>INDEX('S44'!A1:M47,1,1)</f>
        <v>S44</v>
      </c>
      <c r="B1164" s="58">
        <f>INDEX('S44'!A1:M47,3,13)</f>
        <v>43042</v>
      </c>
      <c r="C1164" t="str">
        <f>INDEX('S44'!A1:N47,4,13)</f>
        <v>Jour</v>
      </c>
      <c r="D1164">
        <f>INDEX('S44'!A1:N47,29,1)</f>
        <v>0</v>
      </c>
      <c r="E1164">
        <f>INDEX('S44'!A1:N47,29,2)</f>
        <v>0</v>
      </c>
      <c r="F1164">
        <f>INDEX('S44'!A1:N47,29,13)</f>
        <v>0</v>
      </c>
      <c r="G1164">
        <f>INDEX('S44'!A1:N47,30,13)</f>
        <v>0</v>
      </c>
      <c r="H1164">
        <f>INDEX('S44'!A1:N47,31,13)</f>
        <v>0</v>
      </c>
    </row>
    <row r="1165" spans="1:8" x14ac:dyDescent="0.3">
      <c r="A1165" t="str">
        <f>INDEX('S44'!A1:M47,1,1)</f>
        <v>S44</v>
      </c>
      <c r="B1165" s="58">
        <f>INDEX('S44'!A1:M47,3,13)</f>
        <v>43042</v>
      </c>
      <c r="C1165" t="str">
        <f>INDEX('S44'!A1:N47,4,14)</f>
        <v>Nuit</v>
      </c>
      <c r="D1165">
        <f>INDEX('S44'!A1:N47,29,1)</f>
        <v>0</v>
      </c>
      <c r="E1165">
        <f>INDEX('S44'!A1:N47,29,2)</f>
        <v>0</v>
      </c>
      <c r="F1165">
        <f>INDEX('S44'!A1:N47,29,14)</f>
        <v>0</v>
      </c>
      <c r="G1165">
        <f>INDEX('S44'!A1:N47,30,14)</f>
        <v>0</v>
      </c>
      <c r="H1165">
        <f>INDEX('S44'!A1:N47,31,14)</f>
        <v>0</v>
      </c>
    </row>
    <row r="1166" spans="1:8" x14ac:dyDescent="0.3">
      <c r="A1166" t="str">
        <f>INDEX('S44'!A1:M47,1,1)</f>
        <v>S44</v>
      </c>
      <c r="B1166" s="58">
        <f>INDEX('S44'!A1:L47,3,3)</f>
        <v>43037</v>
      </c>
      <c r="C1166" t="str">
        <f>INDEX('S44'!A1:N47,4,3)</f>
        <v>Jour</v>
      </c>
      <c r="D1166">
        <f>INDEX('S44'!A1:N47,32,1)</f>
        <v>0</v>
      </c>
      <c r="E1166">
        <f>INDEX('S44'!A1:N47,32,2)</f>
        <v>0</v>
      </c>
      <c r="F1166">
        <f>INDEX('S44'!A1:N47,32,3)</f>
        <v>0</v>
      </c>
      <c r="G1166">
        <f>INDEX('S44'!A1:N47,33,3)</f>
        <v>0</v>
      </c>
      <c r="H1166">
        <f>INDEX('S44'!A1:N47,34,3)</f>
        <v>0</v>
      </c>
    </row>
    <row r="1167" spans="1:8" x14ac:dyDescent="0.3">
      <c r="A1167" t="str">
        <f>INDEX('S44'!A1:M47,1,1)</f>
        <v>S44</v>
      </c>
      <c r="B1167" s="58">
        <f>INDEX('S44'!A1:M47,3,3)</f>
        <v>43037</v>
      </c>
      <c r="C1167" t="str">
        <f>INDEX('S44'!A1:N47,4,4)</f>
        <v>Nuit</v>
      </c>
      <c r="D1167">
        <f>INDEX('S44'!A1:N47,32,1)</f>
        <v>0</v>
      </c>
      <c r="E1167">
        <f>INDEX('S44'!A1:N47,32,2)</f>
        <v>0</v>
      </c>
      <c r="F1167">
        <f>INDEX('S44'!A1:N47,32,4)</f>
        <v>0</v>
      </c>
      <c r="G1167">
        <f>INDEX('S44'!A1:N47,33,4)</f>
        <v>0</v>
      </c>
      <c r="H1167">
        <f>INDEX('S44'!A1:N47,34,4)</f>
        <v>0</v>
      </c>
    </row>
    <row r="1168" spans="1:8" x14ac:dyDescent="0.3">
      <c r="A1168" t="str">
        <f>INDEX('S44'!A1:M47,1,1)</f>
        <v>S44</v>
      </c>
      <c r="B1168" s="58">
        <f>INDEX('S44'!A1:M47,3,5)</f>
        <v>43038</v>
      </c>
      <c r="C1168" t="str">
        <f>INDEX('S44'!A1:N47,4,5)</f>
        <v>Jour</v>
      </c>
      <c r="D1168">
        <f>INDEX('S44'!A1:N47,32,1)</f>
        <v>0</v>
      </c>
      <c r="E1168">
        <f>INDEX('S44'!A1:N47,32,2)</f>
        <v>0</v>
      </c>
      <c r="F1168">
        <f>INDEX('S44'!A1:N47,32,5)</f>
        <v>0</v>
      </c>
      <c r="G1168">
        <f>INDEX('S44'!A1:N47,33,5)</f>
        <v>0</v>
      </c>
      <c r="H1168">
        <f>INDEX('S44'!A1:N47,34,5)</f>
        <v>0</v>
      </c>
    </row>
    <row r="1169" spans="1:8" x14ac:dyDescent="0.3">
      <c r="A1169" t="str">
        <f>INDEX('S44'!A1:M47,1,1)</f>
        <v>S44</v>
      </c>
      <c r="B1169" s="58">
        <f>INDEX('S44'!A1:M47,3,5)</f>
        <v>43038</v>
      </c>
      <c r="C1169" t="str">
        <f>INDEX('S44'!A1:N47,4,6)</f>
        <v>Nuit</v>
      </c>
      <c r="D1169">
        <f>INDEX('S44'!A1:N47,32,1)</f>
        <v>0</v>
      </c>
      <c r="E1169">
        <f>INDEX('S44'!A1:N47,32,2)</f>
        <v>0</v>
      </c>
      <c r="F1169">
        <f>INDEX('S44'!A1:N47,32,6)</f>
        <v>0</v>
      </c>
      <c r="G1169">
        <f>INDEX('S44'!A1:N47,33,6)</f>
        <v>0</v>
      </c>
      <c r="H1169">
        <f>INDEX('S44'!A1:N47,34,6)</f>
        <v>0</v>
      </c>
    </row>
    <row r="1170" spans="1:8" x14ac:dyDescent="0.3">
      <c r="A1170" t="str">
        <f>INDEX('S44'!A1:M47,1,1)</f>
        <v>S44</v>
      </c>
      <c r="B1170" s="58">
        <f>INDEX('S44'!A1:M47,3,7)</f>
        <v>43039</v>
      </c>
      <c r="C1170" t="str">
        <f>INDEX('S44'!A1:N47,4,7)</f>
        <v>Jour</v>
      </c>
      <c r="D1170">
        <f>INDEX('S44'!A1:N47,32,1)</f>
        <v>0</v>
      </c>
      <c r="E1170">
        <f>INDEX('S44'!A1:N47,32,2)</f>
        <v>0</v>
      </c>
      <c r="F1170">
        <f>INDEX('S44'!A1:N47,32,7)</f>
        <v>0</v>
      </c>
      <c r="G1170">
        <f>INDEX('S44'!A1:N47,33,7)</f>
        <v>0</v>
      </c>
      <c r="H1170">
        <f>INDEX('S44'!A1:N47,34,7)</f>
        <v>0</v>
      </c>
    </row>
    <row r="1171" spans="1:8" x14ac:dyDescent="0.3">
      <c r="A1171" t="str">
        <f>INDEX('S44'!A1:M47,1,1)</f>
        <v>S44</v>
      </c>
      <c r="B1171" s="58">
        <f>INDEX('S44'!A1:M47,3,7)</f>
        <v>43039</v>
      </c>
      <c r="C1171" t="str">
        <f>INDEX('S44'!A1:N47,4,8)</f>
        <v>Nuit</v>
      </c>
      <c r="D1171">
        <f>INDEX('S44'!A1:N47,32,1)</f>
        <v>0</v>
      </c>
      <c r="E1171">
        <f>INDEX('S44'!A1:N47,32,2)</f>
        <v>0</v>
      </c>
      <c r="F1171">
        <f>INDEX('S44'!A1:N47,32,8)</f>
        <v>0</v>
      </c>
      <c r="G1171">
        <f>INDEX('S44'!A1:N47,33,8)</f>
        <v>0</v>
      </c>
      <c r="H1171">
        <f>INDEX('S44'!A1:N47,34,8)</f>
        <v>0</v>
      </c>
    </row>
    <row r="1172" spans="1:8" x14ac:dyDescent="0.3">
      <c r="A1172" t="str">
        <f>INDEX('S44'!A1:M47,1,1)</f>
        <v>S44</v>
      </c>
      <c r="B1172" s="58">
        <f>INDEX('S44'!A1:M47,3,9)</f>
        <v>43040</v>
      </c>
      <c r="C1172" t="str">
        <f>INDEX('S44'!A1:N47,4,9)</f>
        <v>Jour</v>
      </c>
      <c r="D1172">
        <f>INDEX('S44'!A1:N47,32,1)</f>
        <v>0</v>
      </c>
      <c r="E1172">
        <f>INDEX('S44'!A1:N47,32,2)</f>
        <v>0</v>
      </c>
      <c r="F1172">
        <f>INDEX('S44'!A1:N47,32,9)</f>
        <v>0</v>
      </c>
      <c r="G1172">
        <f>INDEX('S44'!A1:N47,33,9)</f>
        <v>0</v>
      </c>
      <c r="H1172">
        <f>INDEX('S44'!A1:N47,34,9)</f>
        <v>0</v>
      </c>
    </row>
    <row r="1173" spans="1:8" x14ac:dyDescent="0.3">
      <c r="A1173" t="str">
        <f>INDEX('S44'!A1:M47,1,1)</f>
        <v>S44</v>
      </c>
      <c r="B1173" s="58">
        <f>INDEX('S44'!A1:M47,3,9)</f>
        <v>43040</v>
      </c>
      <c r="C1173" t="str">
        <f>INDEX('S44'!A1:N47,4,10)</f>
        <v>Nuit</v>
      </c>
      <c r="D1173">
        <f>INDEX('S44'!A1:N47,32,1)</f>
        <v>0</v>
      </c>
      <c r="E1173">
        <f>INDEX('S44'!A1:N47,32,2)</f>
        <v>0</v>
      </c>
      <c r="F1173">
        <f>INDEX('S44'!A1:N47,32,10)</f>
        <v>0</v>
      </c>
      <c r="G1173">
        <f>INDEX('S44'!A1:N47,33,10)</f>
        <v>0</v>
      </c>
      <c r="H1173">
        <f>INDEX('S44'!A1:N47,34,10)</f>
        <v>0</v>
      </c>
    </row>
    <row r="1174" spans="1:8" x14ac:dyDescent="0.3">
      <c r="A1174" t="str">
        <f>INDEX('S44'!A1:M47,1,1)</f>
        <v>S44</v>
      </c>
      <c r="B1174" s="58">
        <f>INDEX('S44'!A1:M47,3,11)</f>
        <v>43041</v>
      </c>
      <c r="C1174" t="str">
        <f>INDEX('S44'!A1:N47,4,11)</f>
        <v>Jour</v>
      </c>
      <c r="D1174">
        <f>INDEX('S44'!A1:N47,32,1)</f>
        <v>0</v>
      </c>
      <c r="E1174">
        <f>INDEX('S44'!A1:N47,32,2)</f>
        <v>0</v>
      </c>
      <c r="F1174">
        <f>INDEX('S44'!A1:N47,32,11)</f>
        <v>0</v>
      </c>
      <c r="G1174">
        <f>INDEX('S44'!A1:N47,33,11)</f>
        <v>0</v>
      </c>
      <c r="H1174">
        <f>INDEX('S44'!A1:N47,34,11)</f>
        <v>0</v>
      </c>
    </row>
    <row r="1175" spans="1:8" x14ac:dyDescent="0.3">
      <c r="A1175" t="str">
        <f>INDEX('S44'!A1:M47,1,1)</f>
        <v>S44</v>
      </c>
      <c r="B1175" s="58">
        <f>INDEX('S44'!A1:M47,3,11)</f>
        <v>43041</v>
      </c>
      <c r="C1175" t="str">
        <f>INDEX('S44'!A1:N47,4,12)</f>
        <v>Nuit</v>
      </c>
      <c r="D1175">
        <f>INDEX('S44'!A1:N47,32,1)</f>
        <v>0</v>
      </c>
      <c r="E1175">
        <f>INDEX('S44'!A1:N47,32,2)</f>
        <v>0</v>
      </c>
      <c r="F1175">
        <f>INDEX('S44'!A1:N47,32,12)</f>
        <v>0</v>
      </c>
      <c r="G1175">
        <f>INDEX('S44'!A1:N47,33,12)</f>
        <v>0</v>
      </c>
      <c r="H1175">
        <f>INDEX('S44'!A1:N47,34,12)</f>
        <v>0</v>
      </c>
    </row>
    <row r="1176" spans="1:8" x14ac:dyDescent="0.3">
      <c r="A1176" t="str">
        <f>INDEX('S44'!A1:M47,1,1)</f>
        <v>S44</v>
      </c>
      <c r="B1176" s="58">
        <f>INDEX('S44'!A1:M47,3,13)</f>
        <v>43042</v>
      </c>
      <c r="C1176" t="str">
        <f>INDEX('S44'!A1:N47,4,13)</f>
        <v>Jour</v>
      </c>
      <c r="D1176">
        <f>INDEX('S44'!A1:N47,32,1)</f>
        <v>0</v>
      </c>
      <c r="E1176">
        <f>INDEX('S44'!A1:N47,32,2)</f>
        <v>0</v>
      </c>
      <c r="F1176">
        <f>INDEX('S44'!A1:N47,32,13)</f>
        <v>0</v>
      </c>
      <c r="G1176">
        <f>INDEX('S44'!A1:N47,33,13)</f>
        <v>0</v>
      </c>
      <c r="H1176">
        <f>INDEX('S44'!A1:N47,34,13)</f>
        <v>0</v>
      </c>
    </row>
    <row r="1177" spans="1:8" x14ac:dyDescent="0.3">
      <c r="A1177" t="str">
        <f>INDEX('S44'!A1:M47,1,1)</f>
        <v>S44</v>
      </c>
      <c r="B1177" s="58">
        <f>INDEX('S44'!A1:M47,3,13)</f>
        <v>43042</v>
      </c>
      <c r="C1177" t="str">
        <f>INDEX('S44'!A1:N47,4,14)</f>
        <v>Nuit</v>
      </c>
      <c r="D1177">
        <f>INDEX('S44'!A1:N47,32,1)</f>
        <v>0</v>
      </c>
      <c r="E1177">
        <f>INDEX('S44'!A1:N47,32,2)</f>
        <v>0</v>
      </c>
      <c r="F1177">
        <f>INDEX('S44'!A1:N47,32,14)</f>
        <v>0</v>
      </c>
      <c r="G1177">
        <f>INDEX('S44'!A1:N47,33,14)</f>
        <v>0</v>
      </c>
      <c r="H1177">
        <f>INDEX('S44'!A1:N47,34,14)</f>
        <v>0</v>
      </c>
    </row>
    <row r="1178" spans="1:8" x14ac:dyDescent="0.3">
      <c r="A1178" t="str">
        <f>INDEX('S44'!A1:M47,1,1)</f>
        <v>S44</v>
      </c>
      <c r="B1178" s="58">
        <f>INDEX('S44'!A1:L47,3,3)</f>
        <v>43037</v>
      </c>
      <c r="C1178" t="str">
        <f>INDEX('S44'!A1:N47,4,3)</f>
        <v>Jour</v>
      </c>
      <c r="D1178">
        <f>INDEX('S44'!A1:N47,35,1)</f>
        <v>0</v>
      </c>
      <c r="E1178">
        <f>INDEX('S44'!A1:N47,35,2)</f>
        <v>0</v>
      </c>
      <c r="F1178">
        <f>INDEX('S44'!A1:N47,35,3)</f>
        <v>0</v>
      </c>
      <c r="G1178">
        <f>INDEX('S44'!A1:N47,36,3)</f>
        <v>0</v>
      </c>
      <c r="H1178">
        <f>INDEX('S44'!A1:N47,37,3)</f>
        <v>0</v>
      </c>
    </row>
    <row r="1179" spans="1:8" x14ac:dyDescent="0.3">
      <c r="A1179" t="str">
        <f>INDEX('S44'!A1:M47,1,1)</f>
        <v>S44</v>
      </c>
      <c r="B1179" s="58">
        <f>INDEX('S44'!A1:M47,3,3)</f>
        <v>43037</v>
      </c>
      <c r="C1179" t="str">
        <f>INDEX('S44'!A1:N47,4,4)</f>
        <v>Nuit</v>
      </c>
      <c r="D1179">
        <f>INDEX('S44'!A1:N47,35,1)</f>
        <v>0</v>
      </c>
      <c r="E1179">
        <f>INDEX('S44'!A1:N47,35,2)</f>
        <v>0</v>
      </c>
      <c r="F1179">
        <f>INDEX('S44'!A1:N47,35,4)</f>
        <v>0</v>
      </c>
      <c r="G1179">
        <f>INDEX('S44'!A1:N47,36,4)</f>
        <v>0</v>
      </c>
      <c r="H1179">
        <f>INDEX('S44'!A1:N47,37,4)</f>
        <v>0</v>
      </c>
    </row>
    <row r="1180" spans="1:8" x14ac:dyDescent="0.3">
      <c r="A1180" t="str">
        <f>INDEX('S44'!A1:M47,1,1)</f>
        <v>S44</v>
      </c>
      <c r="B1180" s="58">
        <f>INDEX('S44'!A1:M47,3,5)</f>
        <v>43038</v>
      </c>
      <c r="C1180" t="str">
        <f>INDEX('S44'!A1:N47,4,5)</f>
        <v>Jour</v>
      </c>
      <c r="D1180">
        <f>INDEX('S44'!A1:N47,35,1)</f>
        <v>0</v>
      </c>
      <c r="E1180">
        <f>INDEX('S44'!A1:N47,35,2)</f>
        <v>0</v>
      </c>
      <c r="F1180">
        <f>INDEX('S44'!A1:N47,35,5)</f>
        <v>0</v>
      </c>
      <c r="G1180">
        <f>INDEX('S44'!A1:N47,36,5)</f>
        <v>0</v>
      </c>
      <c r="H1180">
        <f>INDEX('S44'!A1:N47,37,5)</f>
        <v>0</v>
      </c>
    </row>
    <row r="1181" spans="1:8" x14ac:dyDescent="0.3">
      <c r="A1181" t="str">
        <f>INDEX('S44'!A1:M47,1,1)</f>
        <v>S44</v>
      </c>
      <c r="B1181" s="58">
        <f>INDEX('S44'!A1:M47,3,5)</f>
        <v>43038</v>
      </c>
      <c r="C1181" t="str">
        <f>INDEX('S44'!A1:N47,4,6)</f>
        <v>Nuit</v>
      </c>
      <c r="D1181">
        <f>INDEX('S44'!A1:N47,35,1)</f>
        <v>0</v>
      </c>
      <c r="E1181">
        <f>INDEX('S44'!A1:N47,35,2)</f>
        <v>0</v>
      </c>
      <c r="F1181">
        <f>INDEX('S44'!A1:N47,35,6)</f>
        <v>0</v>
      </c>
      <c r="G1181">
        <f>INDEX('S44'!A1:N47,36,6)</f>
        <v>0</v>
      </c>
      <c r="H1181">
        <f>INDEX('S44'!A1:N47,37,6)</f>
        <v>0</v>
      </c>
    </row>
    <row r="1182" spans="1:8" x14ac:dyDescent="0.3">
      <c r="A1182" t="str">
        <f>INDEX('S44'!A1:M47,1,1)</f>
        <v>S44</v>
      </c>
      <c r="B1182" s="58">
        <f>INDEX('S44'!A1:M47,3,7)</f>
        <v>43039</v>
      </c>
      <c r="C1182" t="str">
        <f>INDEX('S44'!A1:N47,4,7)</f>
        <v>Jour</v>
      </c>
      <c r="D1182">
        <f>INDEX('S44'!A1:N47,35,1)</f>
        <v>0</v>
      </c>
      <c r="E1182">
        <f>INDEX('S44'!A1:N47,35,2)</f>
        <v>0</v>
      </c>
      <c r="F1182">
        <f>INDEX('S44'!A1:N47,35,7)</f>
        <v>0</v>
      </c>
      <c r="G1182">
        <f>INDEX('S44'!A1:N47,36,7)</f>
        <v>0</v>
      </c>
      <c r="H1182">
        <f>INDEX('S44'!A1:N47,37,7)</f>
        <v>0</v>
      </c>
    </row>
    <row r="1183" spans="1:8" x14ac:dyDescent="0.3">
      <c r="A1183" t="str">
        <f>INDEX('S44'!A1:M47,1,1)</f>
        <v>S44</v>
      </c>
      <c r="B1183" s="58">
        <f>INDEX('S44'!A1:M47,3,7)</f>
        <v>43039</v>
      </c>
      <c r="C1183" t="str">
        <f>INDEX('S44'!A1:N47,4,8)</f>
        <v>Nuit</v>
      </c>
      <c r="D1183">
        <f>INDEX('S44'!A1:N47,35,1)</f>
        <v>0</v>
      </c>
      <c r="E1183">
        <f>INDEX('S44'!A1:N47,35,2)</f>
        <v>0</v>
      </c>
      <c r="F1183">
        <f>INDEX('S44'!A1:N47,35,8)</f>
        <v>0</v>
      </c>
      <c r="G1183">
        <f>INDEX('S44'!A1:N47,36,8)</f>
        <v>0</v>
      </c>
      <c r="H1183">
        <f>INDEX('S44'!A1:N47,37,8)</f>
        <v>0</v>
      </c>
    </row>
    <row r="1184" spans="1:8" x14ac:dyDescent="0.3">
      <c r="A1184" t="str">
        <f>INDEX('S44'!A1:M47,1,1)</f>
        <v>S44</v>
      </c>
      <c r="B1184" s="58">
        <f>INDEX('S44'!A1:M47,3,9)</f>
        <v>43040</v>
      </c>
      <c r="C1184" t="str">
        <f>INDEX('S44'!A1:N47,4,9)</f>
        <v>Jour</v>
      </c>
      <c r="D1184">
        <f>INDEX('S44'!A1:N47,35,1)</f>
        <v>0</v>
      </c>
      <c r="E1184">
        <f>INDEX('S44'!A1:N47,35,2)</f>
        <v>0</v>
      </c>
      <c r="F1184">
        <f>INDEX('S44'!A1:N47,35,9)</f>
        <v>0</v>
      </c>
      <c r="G1184">
        <f>INDEX('S44'!A1:N47,36,9)</f>
        <v>0</v>
      </c>
      <c r="H1184">
        <f>INDEX('S44'!A1:N47,37,9)</f>
        <v>0</v>
      </c>
    </row>
    <row r="1185" spans="1:8" x14ac:dyDescent="0.3">
      <c r="A1185" t="str">
        <f>INDEX('S44'!A1:M47,1,1)</f>
        <v>S44</v>
      </c>
      <c r="B1185" s="58">
        <f>INDEX('S44'!A1:M47,3,9)</f>
        <v>43040</v>
      </c>
      <c r="C1185" t="str">
        <f>INDEX('S44'!A1:N47,4,10)</f>
        <v>Nuit</v>
      </c>
      <c r="D1185">
        <f>INDEX('S44'!A1:N47,35,1)</f>
        <v>0</v>
      </c>
      <c r="E1185">
        <f>INDEX('S44'!A1:N47,35,2)</f>
        <v>0</v>
      </c>
      <c r="F1185">
        <f>INDEX('S44'!A1:N47,35,10)</f>
        <v>0</v>
      </c>
      <c r="G1185">
        <f>INDEX('S44'!A1:N47,36,10)</f>
        <v>0</v>
      </c>
      <c r="H1185">
        <f>INDEX('S44'!A1:N47,37,10)</f>
        <v>0</v>
      </c>
    </row>
    <row r="1186" spans="1:8" x14ac:dyDescent="0.3">
      <c r="A1186" t="str">
        <f>INDEX('S44'!A1:M47,1,1)</f>
        <v>S44</v>
      </c>
      <c r="B1186" s="58">
        <f>INDEX('S44'!A1:M47,3,11)</f>
        <v>43041</v>
      </c>
      <c r="C1186" t="str">
        <f>INDEX('S44'!A1:N47,4,11)</f>
        <v>Jour</v>
      </c>
      <c r="D1186">
        <f>INDEX('S44'!A1:N47,35,1)</f>
        <v>0</v>
      </c>
      <c r="E1186">
        <f>INDEX('S44'!A1:N47,35,2)</f>
        <v>0</v>
      </c>
      <c r="F1186">
        <f>INDEX('S44'!A1:N47,35,11)</f>
        <v>0</v>
      </c>
      <c r="G1186">
        <f>INDEX('S44'!A1:N47,36,11)</f>
        <v>0</v>
      </c>
      <c r="H1186">
        <f>INDEX('S44'!A1:N47,37,11)</f>
        <v>0</v>
      </c>
    </row>
    <row r="1187" spans="1:8" x14ac:dyDescent="0.3">
      <c r="A1187" t="str">
        <f>INDEX('S44'!A1:M47,1,1)</f>
        <v>S44</v>
      </c>
      <c r="B1187" s="58">
        <f>INDEX('S44'!A1:M47,3,11)</f>
        <v>43041</v>
      </c>
      <c r="C1187" t="str">
        <f>INDEX('S44'!A1:N47,4,12)</f>
        <v>Nuit</v>
      </c>
      <c r="D1187">
        <f>INDEX('S44'!A1:N47,35,1)</f>
        <v>0</v>
      </c>
      <c r="E1187">
        <f>INDEX('S44'!A1:N47,35,2)</f>
        <v>0</v>
      </c>
      <c r="F1187">
        <f>INDEX('S44'!A1:N47,35,12)</f>
        <v>0</v>
      </c>
      <c r="G1187">
        <f>INDEX('S44'!A1:N47,36,12)</f>
        <v>0</v>
      </c>
      <c r="H1187">
        <f>INDEX('S44'!A1:N47,37,12)</f>
        <v>0</v>
      </c>
    </row>
    <row r="1188" spans="1:8" x14ac:dyDescent="0.3">
      <c r="A1188" t="str">
        <f>INDEX('S44'!A1:M47,1,1)</f>
        <v>S44</v>
      </c>
      <c r="B1188" s="58">
        <f>INDEX('S44'!A1:M47,3,13)</f>
        <v>43042</v>
      </c>
      <c r="C1188" t="str">
        <f>INDEX('S44'!A1:N47,4,13)</f>
        <v>Jour</v>
      </c>
      <c r="D1188">
        <f>INDEX('S44'!A1:N47,35,1)</f>
        <v>0</v>
      </c>
      <c r="E1188">
        <f>INDEX('S44'!A1:N47,35,2)</f>
        <v>0</v>
      </c>
      <c r="F1188">
        <f>INDEX('S44'!A1:N47,35,13)</f>
        <v>0</v>
      </c>
      <c r="G1188">
        <f>INDEX('S44'!A1:N47,36,13)</f>
        <v>0</v>
      </c>
      <c r="H1188">
        <f>INDEX('S44'!A1:N47,37,13)</f>
        <v>0</v>
      </c>
    </row>
    <row r="1189" spans="1:8" x14ac:dyDescent="0.3">
      <c r="A1189" t="str">
        <f>INDEX('S44'!A1:M47,1,1)</f>
        <v>S44</v>
      </c>
      <c r="B1189" s="58">
        <f>INDEX('S44'!A1:M47,3,13)</f>
        <v>43042</v>
      </c>
      <c r="C1189" t="str">
        <f>INDEX('S44'!A1:N47,4,14)</f>
        <v>Nuit</v>
      </c>
      <c r="D1189">
        <f>INDEX('S44'!A1:N47,35,1)</f>
        <v>0</v>
      </c>
      <c r="E1189">
        <f>INDEX('S44'!A1:N47,35,2)</f>
        <v>0</v>
      </c>
      <c r="F1189">
        <f>INDEX('S44'!A1:N47,35,14)</f>
        <v>0</v>
      </c>
      <c r="G1189">
        <f>INDEX('S44'!A1:N47,36,14)</f>
        <v>0</v>
      </c>
      <c r="H1189">
        <f>INDEX('S44'!A1:N47,37,14)</f>
        <v>0</v>
      </c>
    </row>
    <row r="1190" spans="1:8" x14ac:dyDescent="0.3">
      <c r="A1190" t="str">
        <f>INDEX('S45'!A1:L47,1,1)</f>
        <v>S45</v>
      </c>
      <c r="B1190" s="58">
        <f>INDEX('S45'!A1:L47,3,3)</f>
        <v>43044</v>
      </c>
      <c r="C1190" t="str">
        <f>INDEX('S45'!A1:N47,4,3)</f>
        <v>Jour</v>
      </c>
      <c r="D1190" t="str">
        <f>INDEX('S45'!A1:N47,5,1)</f>
        <v>Kevin Morillon</v>
      </c>
      <c r="E1190">
        <f>INDEX('S45'!A1:N47,5,2)</f>
        <v>0</v>
      </c>
      <c r="F1190">
        <f>INDEX('S45'!A1:N47,5,3)</f>
        <v>0</v>
      </c>
      <c r="G1190">
        <f>INDEX('S45'!A1:N47,6,3)</f>
        <v>0</v>
      </c>
      <c r="H1190">
        <f>INDEX('S45'!A1:N47,7,3)</f>
        <v>0</v>
      </c>
    </row>
    <row r="1191" spans="1:8" x14ac:dyDescent="0.3">
      <c r="A1191" t="str">
        <f>INDEX('S45'!A1:M47,1,1)</f>
        <v>S45</v>
      </c>
      <c r="B1191" s="58">
        <f>INDEX('S45'!A1:M47,3,3)</f>
        <v>43044</v>
      </c>
      <c r="C1191" t="str">
        <f>INDEX('S45'!A1:N47,4,4)</f>
        <v>Nuit</v>
      </c>
      <c r="D1191" t="str">
        <f>INDEX('S45'!A1:N47,5,1)</f>
        <v>Kevin Morillon</v>
      </c>
      <c r="E1191">
        <f>INDEX('S45'!A1:N47,5,2)</f>
        <v>0</v>
      </c>
      <c r="F1191">
        <f>INDEX('S45'!A1:N47,5,4)</f>
        <v>0</v>
      </c>
      <c r="G1191">
        <f>INDEX('S45'!A1:N47,6,4)</f>
        <v>0</v>
      </c>
      <c r="H1191">
        <f>INDEX('S45'!A1:N47,7,4)</f>
        <v>0</v>
      </c>
    </row>
    <row r="1192" spans="1:8" x14ac:dyDescent="0.3">
      <c r="A1192" t="str">
        <f>INDEX('S45'!A1:M47,1,1)</f>
        <v>S45</v>
      </c>
      <c r="B1192" s="58">
        <f>INDEX('S45'!A1:M47,3,5)</f>
        <v>43045</v>
      </c>
      <c r="C1192" t="str">
        <f>INDEX('S45'!A1:N47,4,5)</f>
        <v>Jour</v>
      </c>
      <c r="D1192" t="str">
        <f>INDEX('S45'!A1:N47,5,1)</f>
        <v>Kevin Morillon</v>
      </c>
      <c r="E1192">
        <f>INDEX('S45'!A1:N47,5,2)</f>
        <v>0</v>
      </c>
      <c r="F1192">
        <f>INDEX('S45'!A1:N47,5,5)</f>
        <v>0</v>
      </c>
      <c r="G1192">
        <f>INDEX('S45'!A1:N47,6,5)</f>
        <v>0</v>
      </c>
      <c r="H1192">
        <f>INDEX('S45'!A1:N47,7,5)</f>
        <v>0</v>
      </c>
    </row>
    <row r="1193" spans="1:8" x14ac:dyDescent="0.3">
      <c r="A1193" t="str">
        <f>INDEX('S45'!A1:M47,1,1)</f>
        <v>S45</v>
      </c>
      <c r="B1193" s="58">
        <f>INDEX('S45'!A1:M47,3,5)</f>
        <v>43045</v>
      </c>
      <c r="C1193" t="str">
        <f>INDEX('S45'!A1:N47,4,6)</f>
        <v>Nuit</v>
      </c>
      <c r="D1193" t="str">
        <f>INDEX('S45'!A1:N47,5,1)</f>
        <v>Kevin Morillon</v>
      </c>
      <c r="E1193">
        <f>INDEX('S45'!A1:N47,5,2)</f>
        <v>0</v>
      </c>
      <c r="F1193">
        <f>INDEX('S45'!A1:N47,5,6)</f>
        <v>0</v>
      </c>
      <c r="G1193">
        <f>INDEX('S45'!A1:N47,6,6)</f>
        <v>0</v>
      </c>
      <c r="H1193">
        <f>INDEX('S45'!A1:N47,7,6)</f>
        <v>0</v>
      </c>
    </row>
    <row r="1194" spans="1:8" x14ac:dyDescent="0.3">
      <c r="A1194" t="str">
        <f>INDEX('S45'!A1:M47,1,1)</f>
        <v>S45</v>
      </c>
      <c r="B1194" s="58">
        <f>INDEX('S45'!A1:M47,3,7)</f>
        <v>43046</v>
      </c>
      <c r="C1194" t="str">
        <f>INDEX('S45'!A1:N47,4,7)</f>
        <v>Jour</v>
      </c>
      <c r="D1194" t="str">
        <f>INDEX('S45'!A1:N47,5,1)</f>
        <v>Kevin Morillon</v>
      </c>
      <c r="E1194">
        <f>INDEX('S45'!A1:N47,5,2)</f>
        <v>0</v>
      </c>
      <c r="F1194">
        <f>INDEX('S45'!A1:N47,5,7)</f>
        <v>0</v>
      </c>
      <c r="G1194">
        <f>INDEX('S45'!A1:N47,6,7)</f>
        <v>0</v>
      </c>
      <c r="H1194">
        <f>INDEX('S45'!A1:N47,7,7)</f>
        <v>0</v>
      </c>
    </row>
    <row r="1195" spans="1:8" x14ac:dyDescent="0.3">
      <c r="A1195" t="str">
        <f>INDEX('S45'!A1:M47,1,1)</f>
        <v>S45</v>
      </c>
      <c r="B1195" s="58">
        <f>INDEX('S45'!A1:M47,3,7)</f>
        <v>43046</v>
      </c>
      <c r="C1195" t="str">
        <f>INDEX('S45'!A1:N47,4,8)</f>
        <v>Nuit</v>
      </c>
      <c r="D1195" t="str">
        <f>INDEX('S45'!A1:N47,5,1)</f>
        <v>Kevin Morillon</v>
      </c>
      <c r="E1195">
        <f>INDEX('S45'!A1:N47,5,2)</f>
        <v>0</v>
      </c>
      <c r="F1195">
        <f>INDEX('S45'!A1:N47,5,8)</f>
        <v>0</v>
      </c>
      <c r="G1195">
        <f>INDEX('S45'!A1:N47,6,8)</f>
        <v>0</v>
      </c>
      <c r="H1195">
        <f>INDEX('S45'!A1:N47,7,8)</f>
        <v>0</v>
      </c>
    </row>
    <row r="1196" spans="1:8" x14ac:dyDescent="0.3">
      <c r="A1196" t="str">
        <f>INDEX('S45'!A1:M47,1,1)</f>
        <v>S45</v>
      </c>
      <c r="B1196" s="58">
        <f>INDEX('S45'!A1:M47,3,9)</f>
        <v>43047</v>
      </c>
      <c r="C1196" t="str">
        <f>INDEX('S45'!A1:N47,4,9)</f>
        <v>Jour</v>
      </c>
      <c r="D1196" t="str">
        <f>INDEX('S45'!A1:N47,5,1)</f>
        <v>Kevin Morillon</v>
      </c>
      <c r="E1196">
        <f>INDEX('S45'!A1:N47,5,2)</f>
        <v>0</v>
      </c>
      <c r="F1196">
        <f>INDEX('S45'!A1:N47,5,9)</f>
        <v>0</v>
      </c>
      <c r="G1196">
        <f>INDEX('S45'!A1:N47,6,9)</f>
        <v>0</v>
      </c>
      <c r="H1196">
        <f>INDEX('S45'!A1:N47,7,9)</f>
        <v>0</v>
      </c>
    </row>
    <row r="1197" spans="1:8" x14ac:dyDescent="0.3">
      <c r="A1197" t="str">
        <f>INDEX('S45'!A1:M47,1,1)</f>
        <v>S45</v>
      </c>
      <c r="B1197" s="58">
        <f>INDEX('S45'!A1:M47,3,9)</f>
        <v>43047</v>
      </c>
      <c r="C1197" t="str">
        <f>INDEX('S45'!A1:N47,4,10)</f>
        <v>Nuit</v>
      </c>
      <c r="D1197" t="str">
        <f>INDEX('S45'!A1:N47,5,1)</f>
        <v>Kevin Morillon</v>
      </c>
      <c r="E1197">
        <f>INDEX('S45'!A1:N47,5,2)</f>
        <v>0</v>
      </c>
      <c r="F1197">
        <f>INDEX('S45'!A1:N47,5,10)</f>
        <v>0</v>
      </c>
      <c r="G1197">
        <f>INDEX('S45'!A1:N47,6,10)</f>
        <v>0</v>
      </c>
      <c r="H1197">
        <f>INDEX('S45'!A1:N47,7,10)</f>
        <v>0</v>
      </c>
    </row>
    <row r="1198" spans="1:8" x14ac:dyDescent="0.3">
      <c r="A1198" t="str">
        <f>INDEX('S45'!A1:M47,1,1)</f>
        <v>S45</v>
      </c>
      <c r="B1198" s="58">
        <f>INDEX('S45'!A1:M47,3,11)</f>
        <v>43048</v>
      </c>
      <c r="C1198" t="str">
        <f>INDEX('S45'!A1:N47,4,11)</f>
        <v>Jour</v>
      </c>
      <c r="D1198" t="str">
        <f>INDEX('S45'!A1:N47,5,1)</f>
        <v>Kevin Morillon</v>
      </c>
      <c r="E1198">
        <f>INDEX('S45'!A1:N47,5,2)</f>
        <v>0</v>
      </c>
      <c r="F1198">
        <f>INDEX('S45'!A1:N47,5,11)</f>
        <v>0</v>
      </c>
      <c r="G1198">
        <f>INDEX('S45'!A1:N47,6,11)</f>
        <v>0</v>
      </c>
      <c r="H1198">
        <f>INDEX('S45'!A1:N47,7,11)</f>
        <v>0</v>
      </c>
    </row>
    <row r="1199" spans="1:8" x14ac:dyDescent="0.3">
      <c r="A1199" t="str">
        <f>INDEX('S45'!A1:M47,1,1)</f>
        <v>S45</v>
      </c>
      <c r="B1199" s="58">
        <f>INDEX('S45'!A1:M47,3,11)</f>
        <v>43048</v>
      </c>
      <c r="C1199" t="str">
        <f>INDEX('S45'!A1:N47,4,12)</f>
        <v>Nuit</v>
      </c>
      <c r="D1199" t="str">
        <f>INDEX('S45'!A1:N47,5,1)</f>
        <v>Kevin Morillon</v>
      </c>
      <c r="E1199">
        <f>INDEX('S45'!A1:N47,5,2)</f>
        <v>0</v>
      </c>
      <c r="F1199">
        <f>INDEX('S45'!A1:N47,5,12)</f>
        <v>0</v>
      </c>
      <c r="G1199">
        <f>INDEX('S45'!A1:N47,6,12)</f>
        <v>0</v>
      </c>
      <c r="H1199">
        <f>INDEX('S45'!A1:N47,7,12)</f>
        <v>0</v>
      </c>
    </row>
    <row r="1200" spans="1:8" x14ac:dyDescent="0.3">
      <c r="A1200" t="str">
        <f>INDEX('S45'!A1:M47,1,1)</f>
        <v>S45</v>
      </c>
      <c r="B1200" s="58">
        <f>INDEX('S45'!A1:M47,3,13)</f>
        <v>43049</v>
      </c>
      <c r="C1200" t="str">
        <f>INDEX('S45'!A1:N47,4,13)</f>
        <v>Jour</v>
      </c>
      <c r="D1200" t="str">
        <f>INDEX('S45'!A1:N47,5,1)</f>
        <v>Kevin Morillon</v>
      </c>
      <c r="E1200">
        <f>INDEX('S45'!A1:N47,5,2)</f>
        <v>0</v>
      </c>
      <c r="F1200">
        <f>INDEX('S45'!A1:N47,5,13)</f>
        <v>0</v>
      </c>
      <c r="G1200">
        <f>INDEX('S45'!A1:N47,6,13)</f>
        <v>0</v>
      </c>
      <c r="H1200">
        <f>INDEX('S45'!A1:N47,7,13)</f>
        <v>0</v>
      </c>
    </row>
    <row r="1201" spans="1:8" x14ac:dyDescent="0.3">
      <c r="A1201" t="str">
        <f>INDEX('S45'!A1:M47,1,1)</f>
        <v>S45</v>
      </c>
      <c r="B1201" s="58">
        <f>INDEX('S45'!A1:M47,3,13)</f>
        <v>43049</v>
      </c>
      <c r="C1201" t="str">
        <f>INDEX('S45'!A1:N47,4,14)</f>
        <v>Nuit</v>
      </c>
      <c r="D1201" t="str">
        <f>INDEX('S45'!A1:N47,5,1)</f>
        <v>Kevin Morillon</v>
      </c>
      <c r="E1201">
        <f>INDEX('S45'!A1:N47,5,2)</f>
        <v>0</v>
      </c>
      <c r="F1201">
        <f>INDEX('S45'!A1:N47,5,14)</f>
        <v>0</v>
      </c>
      <c r="G1201">
        <f>INDEX('S45'!A1:N47,6,14)</f>
        <v>0</v>
      </c>
      <c r="H1201">
        <f>INDEX('S45'!A1:N47,7,14)</f>
        <v>0</v>
      </c>
    </row>
    <row r="1202" spans="1:8" x14ac:dyDescent="0.3">
      <c r="A1202" t="str">
        <f>INDEX('S45'!A1:M47,1,1)</f>
        <v>S45</v>
      </c>
      <c r="B1202" s="58">
        <f>INDEX('S45'!A1:L47,3,3)</f>
        <v>43044</v>
      </c>
      <c r="C1202" t="str">
        <f>INDEX('S45'!A1:N47,4,3)</f>
        <v>Jour</v>
      </c>
      <c r="D1202" t="str">
        <f>INDEX('S45'!A1:N47,8,1)</f>
        <v>Victor DIONISIO</v>
      </c>
      <c r="E1202">
        <f>INDEX('S45'!A1:N47,8,2)</f>
        <v>0</v>
      </c>
      <c r="F1202">
        <f>INDEX('S45'!A1:N47,8,3)</f>
        <v>0</v>
      </c>
      <c r="G1202">
        <f>INDEX('S45'!A1:N47,9,3)</f>
        <v>0</v>
      </c>
      <c r="H1202">
        <f>INDEX('S45'!A1:N47,10,3)</f>
        <v>0</v>
      </c>
    </row>
    <row r="1203" spans="1:8" x14ac:dyDescent="0.3">
      <c r="A1203" t="str">
        <f>INDEX('S45'!A1:M47,1,1)</f>
        <v>S45</v>
      </c>
      <c r="B1203" s="58">
        <f>INDEX('S45'!A1:M47,3,3)</f>
        <v>43044</v>
      </c>
      <c r="C1203" t="str">
        <f>INDEX('S45'!A1:N47,4,4)</f>
        <v>Nuit</v>
      </c>
      <c r="D1203" t="str">
        <f>INDEX('S45'!A1:N47,8,1)</f>
        <v>Victor DIONISIO</v>
      </c>
      <c r="E1203">
        <f>INDEX('S45'!A1:N47,8,2)</f>
        <v>0</v>
      </c>
      <c r="F1203">
        <f>INDEX('S45'!A1:N47,8,4)</f>
        <v>0</v>
      </c>
      <c r="G1203">
        <f>INDEX('S45'!A1:N47,9,4)</f>
        <v>0</v>
      </c>
      <c r="H1203">
        <f>INDEX('S45'!A1:N47,10,4)</f>
        <v>0</v>
      </c>
    </row>
    <row r="1204" spans="1:8" x14ac:dyDescent="0.3">
      <c r="A1204" t="str">
        <f>INDEX('S45'!A1:M47,1,1)</f>
        <v>S45</v>
      </c>
      <c r="B1204" s="58">
        <f>INDEX('S45'!A1:M47,3,5)</f>
        <v>43045</v>
      </c>
      <c r="C1204" t="str">
        <f>INDEX('S45'!A1:N47,4,5)</f>
        <v>Jour</v>
      </c>
      <c r="D1204" t="str">
        <f>INDEX('S45'!A1:N47,8,1)</f>
        <v>Victor DIONISIO</v>
      </c>
      <c r="E1204">
        <f>INDEX('S45'!A1:N47,8,2)</f>
        <v>0</v>
      </c>
      <c r="F1204">
        <f>INDEX('S45'!A1:N47,8,5)</f>
        <v>0</v>
      </c>
      <c r="G1204">
        <f>INDEX('S45'!A1:N47,9,5)</f>
        <v>0</v>
      </c>
      <c r="H1204">
        <f>INDEX('S45'!A1:N47,10,5)</f>
        <v>0</v>
      </c>
    </row>
    <row r="1205" spans="1:8" x14ac:dyDescent="0.3">
      <c r="A1205" t="str">
        <f>INDEX('S45'!A1:M47,1,1)</f>
        <v>S45</v>
      </c>
      <c r="B1205" s="58">
        <f>INDEX('S45'!A1:M47,3,5)</f>
        <v>43045</v>
      </c>
      <c r="C1205" t="str">
        <f>INDEX('S45'!A1:N47,4,6)</f>
        <v>Nuit</v>
      </c>
      <c r="D1205" t="str">
        <f>INDEX('S45'!A1:N47,8,1)</f>
        <v>Victor DIONISIO</v>
      </c>
      <c r="E1205">
        <f>INDEX('S45'!A1:N47,8,2)</f>
        <v>0</v>
      </c>
      <c r="F1205">
        <f>INDEX('S45'!A1:N47,8,6)</f>
        <v>0</v>
      </c>
      <c r="G1205">
        <f>INDEX('S45'!A1:N47,9,6)</f>
        <v>0</v>
      </c>
      <c r="H1205">
        <f>INDEX('S45'!A1:N47,10,6)</f>
        <v>0</v>
      </c>
    </row>
    <row r="1206" spans="1:8" x14ac:dyDescent="0.3">
      <c r="A1206" t="str">
        <f>INDEX('S45'!A1:M47,1,1)</f>
        <v>S45</v>
      </c>
      <c r="B1206" s="58">
        <f>INDEX('S45'!A1:M47,3,7)</f>
        <v>43046</v>
      </c>
      <c r="C1206" t="str">
        <f>INDEX('S45'!A1:N47,4,7)</f>
        <v>Jour</v>
      </c>
      <c r="D1206" t="str">
        <f>INDEX('S45'!A1:N47,8,1)</f>
        <v>Victor DIONISIO</v>
      </c>
      <c r="E1206">
        <f>INDEX('S45'!A1:N47,8,2)</f>
        <v>0</v>
      </c>
      <c r="F1206">
        <f>INDEX('S45'!A1:N47,8,7)</f>
        <v>0</v>
      </c>
      <c r="G1206">
        <f>INDEX('S45'!A1:N47,9,7)</f>
        <v>0</v>
      </c>
      <c r="H1206">
        <f>INDEX('S45'!A1:N47,10,7)</f>
        <v>0</v>
      </c>
    </row>
    <row r="1207" spans="1:8" x14ac:dyDescent="0.3">
      <c r="A1207" t="str">
        <f>INDEX('S45'!A1:M47,1,1)</f>
        <v>S45</v>
      </c>
      <c r="B1207" s="58">
        <f>INDEX('S45'!A1:M47,3,7)</f>
        <v>43046</v>
      </c>
      <c r="C1207" t="str">
        <f>INDEX('S45'!A1:N47,4,8)</f>
        <v>Nuit</v>
      </c>
      <c r="D1207" t="str">
        <f>INDEX('S45'!A1:N47,8,1)</f>
        <v>Victor DIONISIO</v>
      </c>
      <c r="E1207">
        <f>INDEX('S45'!A1:N47,8,2)</f>
        <v>0</v>
      </c>
      <c r="F1207">
        <f>INDEX('S45'!A1:N47,8,8)</f>
        <v>0</v>
      </c>
      <c r="G1207">
        <f>INDEX('S45'!A1:N47,9,8)</f>
        <v>0</v>
      </c>
      <c r="H1207">
        <f>INDEX('S45'!A1:N47,10,8)</f>
        <v>0</v>
      </c>
    </row>
    <row r="1208" spans="1:8" x14ac:dyDescent="0.3">
      <c r="A1208" t="str">
        <f>INDEX('S45'!A1:M47,1,1)</f>
        <v>S45</v>
      </c>
      <c r="B1208" s="58">
        <f>INDEX('S45'!A1:M47,3,9)</f>
        <v>43047</v>
      </c>
      <c r="C1208" t="str">
        <f>INDEX('S45'!A1:N47,4,9)</f>
        <v>Jour</v>
      </c>
      <c r="D1208" t="str">
        <f>INDEX('S45'!A1:N47,8,1)</f>
        <v>Victor DIONISIO</v>
      </c>
      <c r="E1208">
        <f>INDEX('S45'!A1:N47,8,2)</f>
        <v>0</v>
      </c>
      <c r="F1208">
        <f>INDEX('S45'!A1:N47,8,9)</f>
        <v>0</v>
      </c>
      <c r="G1208">
        <f>INDEX('S45'!A1:N47,9,9)</f>
        <v>0</v>
      </c>
      <c r="H1208">
        <f>INDEX('S45'!A1:N47,10,9)</f>
        <v>0</v>
      </c>
    </row>
    <row r="1209" spans="1:8" x14ac:dyDescent="0.3">
      <c r="A1209" t="str">
        <f>INDEX('S45'!A1:M47,1,1)</f>
        <v>S45</v>
      </c>
      <c r="B1209" s="58">
        <f>INDEX('S45'!A1:M47,3,9)</f>
        <v>43047</v>
      </c>
      <c r="C1209" t="str">
        <f>INDEX('S45'!A1:N47,4,10)</f>
        <v>Nuit</v>
      </c>
      <c r="D1209" t="str">
        <f>INDEX('S45'!A1:N47,8,1)</f>
        <v>Victor DIONISIO</v>
      </c>
      <c r="E1209">
        <f>INDEX('S45'!A1:N47,8,2)</f>
        <v>0</v>
      </c>
      <c r="F1209">
        <f>INDEX('S45'!A1:N47,8,10)</f>
        <v>0</v>
      </c>
      <c r="G1209">
        <f>INDEX('S45'!A1:N47,9,10)</f>
        <v>0</v>
      </c>
      <c r="H1209">
        <f>INDEX('S45'!A1:N47,10,10)</f>
        <v>0</v>
      </c>
    </row>
    <row r="1210" spans="1:8" x14ac:dyDescent="0.3">
      <c r="A1210" t="str">
        <f>INDEX('S45'!A1:M47,1,1)</f>
        <v>S45</v>
      </c>
      <c r="B1210" s="58">
        <f>INDEX('S45'!A1:M47,3,11)</f>
        <v>43048</v>
      </c>
      <c r="C1210" t="str">
        <f>INDEX('S45'!A1:N47,4,11)</f>
        <v>Jour</v>
      </c>
      <c r="D1210" t="str">
        <f>INDEX('S45'!A1:N47,8,1)</f>
        <v>Victor DIONISIO</v>
      </c>
      <c r="E1210">
        <f>INDEX('S45'!A1:N47,8,2)</f>
        <v>0</v>
      </c>
      <c r="F1210">
        <f>INDEX('S45'!A1:N47,8,11)</f>
        <v>0</v>
      </c>
      <c r="G1210">
        <f>INDEX('S45'!A1:N47,9,11)</f>
        <v>0</v>
      </c>
      <c r="H1210">
        <f>INDEX('S45'!A1:N47,10,11)</f>
        <v>0</v>
      </c>
    </row>
    <row r="1211" spans="1:8" x14ac:dyDescent="0.3">
      <c r="A1211" t="str">
        <f>INDEX('S45'!A1:M47,1,1)</f>
        <v>S45</v>
      </c>
      <c r="B1211" s="58">
        <f>INDEX('S45'!A1:M47,3,11)</f>
        <v>43048</v>
      </c>
      <c r="C1211" t="str">
        <f>INDEX('S45'!A1:N47,4,12)</f>
        <v>Nuit</v>
      </c>
      <c r="D1211" t="str">
        <f>INDEX('S45'!A1:N47,8,1)</f>
        <v>Victor DIONISIO</v>
      </c>
      <c r="E1211">
        <f>INDEX('S45'!A1:N47,8,2)</f>
        <v>0</v>
      </c>
      <c r="F1211">
        <f>INDEX('S45'!A1:N47,8,12)</f>
        <v>0</v>
      </c>
      <c r="G1211">
        <f>INDEX('S45'!A1:N47,9,12)</f>
        <v>0</v>
      </c>
      <c r="H1211">
        <f>INDEX('S45'!A1:N47,10,12)</f>
        <v>0</v>
      </c>
    </row>
    <row r="1212" spans="1:8" x14ac:dyDescent="0.3">
      <c r="A1212" t="str">
        <f>INDEX('S45'!A1:M47,1,1)</f>
        <v>S45</v>
      </c>
      <c r="B1212" s="58">
        <f>INDEX('S45'!A1:M47,3,13)</f>
        <v>43049</v>
      </c>
      <c r="C1212" t="str">
        <f>INDEX('S45'!A1:N47,4,13)</f>
        <v>Jour</v>
      </c>
      <c r="D1212" t="str">
        <f>INDEX('S45'!A1:N47,8,1)</f>
        <v>Victor DIONISIO</v>
      </c>
      <c r="E1212">
        <f>INDEX('S45'!A1:N47,8,2)</f>
        <v>0</v>
      </c>
      <c r="F1212">
        <f>INDEX('S45'!A1:N47,8,13)</f>
        <v>0</v>
      </c>
      <c r="G1212">
        <f>INDEX('S45'!A1:N47,9,13)</f>
        <v>0</v>
      </c>
      <c r="H1212">
        <f>INDEX('S45'!A1:N47,10,13)</f>
        <v>0</v>
      </c>
    </row>
    <row r="1213" spans="1:8" x14ac:dyDescent="0.3">
      <c r="A1213" t="str">
        <f>INDEX('S45'!A1:M47,1,1)</f>
        <v>S45</v>
      </c>
      <c r="B1213" s="58">
        <f>INDEX('S45'!A1:M47,3,13)</f>
        <v>43049</v>
      </c>
      <c r="C1213" t="str">
        <f>INDEX('S45'!A1:N47,4,14)</f>
        <v>Nuit</v>
      </c>
      <c r="D1213" t="str">
        <f>INDEX('S45'!A1:N47,8,1)</f>
        <v>Victor DIONISIO</v>
      </c>
      <c r="E1213">
        <f>INDEX('S45'!A1:N47,8,2)</f>
        <v>0</v>
      </c>
      <c r="F1213">
        <f>INDEX('S45'!A1:N47,8,14)</f>
        <v>0</v>
      </c>
      <c r="G1213">
        <f>INDEX('S45'!A1:N47,9,14)</f>
        <v>0</v>
      </c>
      <c r="H1213">
        <f>INDEX('S45'!A1:N47,10,14)</f>
        <v>0</v>
      </c>
    </row>
    <row r="1214" spans="1:8" x14ac:dyDescent="0.3">
      <c r="A1214" t="str">
        <f>INDEX('S45'!A1:M47,1,1)</f>
        <v>S45</v>
      </c>
      <c r="B1214" s="58">
        <f>INDEX('S45'!A1:L47,3,3)</f>
        <v>43044</v>
      </c>
      <c r="C1214" t="str">
        <f>INDEX('S45'!A1:N47,4,3)</f>
        <v>Jour</v>
      </c>
      <c r="D1214" t="str">
        <f>INDEX('S45'!A1:N47,11,1)</f>
        <v>Benjamin Lime</v>
      </c>
      <c r="E1214">
        <f>INDEX('S45'!A1:N47,11,2)</f>
        <v>0</v>
      </c>
      <c r="F1214">
        <f>INDEX('S45'!A1:N47,11,3)</f>
        <v>0</v>
      </c>
      <c r="G1214">
        <f>INDEX('S45'!A1:N47,12,3)</f>
        <v>0</v>
      </c>
      <c r="H1214">
        <f>INDEX('S45'!A1:N47,13,3)</f>
        <v>0</v>
      </c>
    </row>
    <row r="1215" spans="1:8" x14ac:dyDescent="0.3">
      <c r="A1215" t="str">
        <f>INDEX('S45'!A1:M47,1,1)</f>
        <v>S45</v>
      </c>
      <c r="B1215" s="58">
        <f>INDEX('S45'!A1:M47,3,3)</f>
        <v>43044</v>
      </c>
      <c r="C1215" t="str">
        <f>INDEX('S45'!A1:N47,4,4)</f>
        <v>Nuit</v>
      </c>
      <c r="D1215" t="str">
        <f>INDEX('S45'!A1:N47,11,1)</f>
        <v>Benjamin Lime</v>
      </c>
      <c r="E1215">
        <f>INDEX('S45'!A1:N47,11,2)</f>
        <v>0</v>
      </c>
      <c r="F1215">
        <f>INDEX('S45'!A1:N47,11,4)</f>
        <v>0</v>
      </c>
      <c r="G1215">
        <f>INDEX('S45'!A1:N47,12,4)</f>
        <v>0</v>
      </c>
      <c r="H1215">
        <f>INDEX('S45'!A1:N47,13,4)</f>
        <v>0</v>
      </c>
    </row>
    <row r="1216" spans="1:8" x14ac:dyDescent="0.3">
      <c r="A1216" t="str">
        <f>INDEX('S45'!A1:M47,1,1)</f>
        <v>S45</v>
      </c>
      <c r="B1216" s="58">
        <f>INDEX('S45'!A1:M47,3,5)</f>
        <v>43045</v>
      </c>
      <c r="C1216" t="str">
        <f>INDEX('S45'!A1:N47,4,5)</f>
        <v>Jour</v>
      </c>
      <c r="D1216" t="str">
        <f>INDEX('S45'!A1:N47,11,1)</f>
        <v>Benjamin Lime</v>
      </c>
      <c r="E1216">
        <f>INDEX('S45'!A1:N47,11,2)</f>
        <v>0</v>
      </c>
      <c r="F1216">
        <f>INDEX('S45'!A1:N47,11,5)</f>
        <v>0</v>
      </c>
      <c r="G1216">
        <f>INDEX('S45'!A1:N47,12,5)</f>
        <v>0</v>
      </c>
      <c r="H1216">
        <f>INDEX('S45'!A1:N47,13,5)</f>
        <v>0</v>
      </c>
    </row>
    <row r="1217" spans="1:8" x14ac:dyDescent="0.3">
      <c r="A1217" t="str">
        <f>INDEX('S45'!A1:M47,1,1)</f>
        <v>S45</v>
      </c>
      <c r="B1217" s="58">
        <f>INDEX('S45'!A1:M47,3,5)</f>
        <v>43045</v>
      </c>
      <c r="C1217" t="str">
        <f>INDEX('S45'!A1:N47,4,6)</f>
        <v>Nuit</v>
      </c>
      <c r="D1217" t="str">
        <f>INDEX('S45'!A1:N47,11,1)</f>
        <v>Benjamin Lime</v>
      </c>
      <c r="E1217">
        <f>INDEX('S45'!A1:N47,11,2)</f>
        <v>0</v>
      </c>
      <c r="F1217">
        <f>INDEX('S45'!A1:N47,11,6)</f>
        <v>0</v>
      </c>
      <c r="G1217">
        <f>INDEX('S45'!A1:N47,12,6)</f>
        <v>0</v>
      </c>
      <c r="H1217">
        <f>INDEX('S45'!A1:N47,13,6)</f>
        <v>0</v>
      </c>
    </row>
    <row r="1218" spans="1:8" x14ac:dyDescent="0.3">
      <c r="A1218" t="str">
        <f>INDEX('S45'!A1:M47,1,1)</f>
        <v>S45</v>
      </c>
      <c r="B1218" s="58">
        <f>INDEX('S45'!A1:M47,3,7)</f>
        <v>43046</v>
      </c>
      <c r="C1218" t="str">
        <f>INDEX('S45'!A1:N47,4,7)</f>
        <v>Jour</v>
      </c>
      <c r="D1218" t="str">
        <f>INDEX('S45'!A1:N47,11,1)</f>
        <v>Benjamin Lime</v>
      </c>
      <c r="E1218">
        <f>INDEX('S45'!A1:N47,11,2)</f>
        <v>0</v>
      </c>
      <c r="F1218">
        <f>INDEX('S45'!A1:N47,11,7)</f>
        <v>0</v>
      </c>
      <c r="G1218">
        <f>INDEX('S45'!A1:N47,12,7)</f>
        <v>0</v>
      </c>
      <c r="H1218">
        <f>INDEX('S45'!A1:N47,13,7)</f>
        <v>0</v>
      </c>
    </row>
    <row r="1219" spans="1:8" x14ac:dyDescent="0.3">
      <c r="A1219" t="str">
        <f>INDEX('S45'!A1:M47,1,1)</f>
        <v>S45</v>
      </c>
      <c r="B1219" s="58">
        <f>INDEX('S45'!A1:M47,3,7)</f>
        <v>43046</v>
      </c>
      <c r="C1219" t="str">
        <f>INDEX('S45'!A1:N47,4,8)</f>
        <v>Nuit</v>
      </c>
      <c r="D1219" t="str">
        <f>INDEX('S45'!A1:N47,11,1)</f>
        <v>Benjamin Lime</v>
      </c>
      <c r="E1219">
        <f>INDEX('S45'!A1:N47,11,2)</f>
        <v>0</v>
      </c>
      <c r="F1219">
        <f>INDEX('S45'!A1:N47,11,8)</f>
        <v>0</v>
      </c>
      <c r="G1219">
        <f>INDEX('S45'!A1:N47,12,8)</f>
        <v>0</v>
      </c>
      <c r="H1219">
        <f>INDEX('S45'!A1:N47,13,8)</f>
        <v>0</v>
      </c>
    </row>
    <row r="1220" spans="1:8" x14ac:dyDescent="0.3">
      <c r="A1220" t="str">
        <f>INDEX('S45'!A1:M47,1,1)</f>
        <v>S45</v>
      </c>
      <c r="B1220" s="58">
        <f>INDEX('S45'!A1:M47,3,9)</f>
        <v>43047</v>
      </c>
      <c r="C1220" t="str">
        <f>INDEX('S45'!A1:N47,4,9)</f>
        <v>Jour</v>
      </c>
      <c r="D1220" t="str">
        <f>INDEX('S45'!A1:N47,11,1)</f>
        <v>Benjamin Lime</v>
      </c>
      <c r="E1220">
        <f>INDEX('S45'!A1:N47,11,2)</f>
        <v>0</v>
      </c>
      <c r="F1220">
        <f>INDEX('S45'!A1:N47,11,9)</f>
        <v>0</v>
      </c>
      <c r="G1220">
        <f>INDEX('S45'!A1:N47,12,9)</f>
        <v>0</v>
      </c>
      <c r="H1220">
        <f>INDEX('S45'!A1:N47,13,9)</f>
        <v>0</v>
      </c>
    </row>
    <row r="1221" spans="1:8" x14ac:dyDescent="0.3">
      <c r="A1221" t="str">
        <f>INDEX('S45'!A1:M47,1,1)</f>
        <v>S45</v>
      </c>
      <c r="B1221" s="58">
        <f>INDEX('S45'!A1:M47,3,9)</f>
        <v>43047</v>
      </c>
      <c r="C1221" t="str">
        <f>INDEX('S45'!A1:N47,4,10)</f>
        <v>Nuit</v>
      </c>
      <c r="D1221" t="str">
        <f>INDEX('S45'!A1:N47,11,1)</f>
        <v>Benjamin Lime</v>
      </c>
      <c r="E1221">
        <f>INDEX('S45'!A1:N47,11,2)</f>
        <v>0</v>
      </c>
      <c r="F1221">
        <f>INDEX('S45'!A1:N47,11,10)</f>
        <v>0</v>
      </c>
      <c r="G1221">
        <f>INDEX('S45'!A1:N47,12,10)</f>
        <v>0</v>
      </c>
      <c r="H1221">
        <f>INDEX('S45'!A1:N47,13,10)</f>
        <v>0</v>
      </c>
    </row>
    <row r="1222" spans="1:8" x14ac:dyDescent="0.3">
      <c r="A1222" t="str">
        <f>INDEX('S45'!A1:M47,1,1)</f>
        <v>S45</v>
      </c>
      <c r="B1222" s="58">
        <f>INDEX('S45'!A1:M47,3,11)</f>
        <v>43048</v>
      </c>
      <c r="C1222" t="str">
        <f>INDEX('S45'!A1:N47,4,11)</f>
        <v>Jour</v>
      </c>
      <c r="D1222" t="str">
        <f>INDEX('S45'!A1:N47,11,1)</f>
        <v>Benjamin Lime</v>
      </c>
      <c r="E1222">
        <f>INDEX('S45'!A1:N47,11,2)</f>
        <v>0</v>
      </c>
      <c r="F1222">
        <f>INDEX('S45'!A1:N47,11,11)</f>
        <v>0</v>
      </c>
      <c r="G1222">
        <f>INDEX('S45'!A1:N47,12,11)</f>
        <v>0</v>
      </c>
      <c r="H1222">
        <f>INDEX('S45'!A1:N47,13,11)</f>
        <v>0</v>
      </c>
    </row>
    <row r="1223" spans="1:8" x14ac:dyDescent="0.3">
      <c r="A1223" t="str">
        <f>INDEX('S45'!A1:M47,1,1)</f>
        <v>S45</v>
      </c>
      <c r="B1223" s="58">
        <f>INDEX('S45'!A1:M47,3,11)</f>
        <v>43048</v>
      </c>
      <c r="C1223" t="str">
        <f>INDEX('S45'!A1:N47,4,12)</f>
        <v>Nuit</v>
      </c>
      <c r="D1223" t="str">
        <f>INDEX('S45'!A1:N47,11,1)</f>
        <v>Benjamin Lime</v>
      </c>
      <c r="E1223">
        <f>INDEX('S45'!A1:N47,11,2)</f>
        <v>0</v>
      </c>
      <c r="F1223">
        <f>INDEX('S45'!A1:N47,11,12)</f>
        <v>0</v>
      </c>
      <c r="G1223">
        <f>INDEX('S45'!A1:N47,12,12)</f>
        <v>0</v>
      </c>
      <c r="H1223">
        <f>INDEX('S45'!A1:N47,13,12)</f>
        <v>0</v>
      </c>
    </row>
    <row r="1224" spans="1:8" x14ac:dyDescent="0.3">
      <c r="A1224" t="str">
        <f>INDEX('S45'!A1:M47,1,1)</f>
        <v>S45</v>
      </c>
      <c r="B1224" s="58">
        <f>INDEX('S45'!A1:M47,3,13)</f>
        <v>43049</v>
      </c>
      <c r="C1224" t="str">
        <f>INDEX('S45'!A1:N47,4,13)</f>
        <v>Jour</v>
      </c>
      <c r="D1224" t="str">
        <f>INDEX('S45'!A1:N47,11,1)</f>
        <v>Benjamin Lime</v>
      </c>
      <c r="E1224">
        <f>INDEX('S45'!A1:N47,11,2)</f>
        <v>0</v>
      </c>
      <c r="F1224">
        <f>INDEX('S45'!A1:N47,11,13)</f>
        <v>0</v>
      </c>
      <c r="G1224">
        <f>INDEX('S45'!A1:N47,12,13)</f>
        <v>0</v>
      </c>
      <c r="H1224">
        <f>INDEX('S45'!A1:N47,13,13)</f>
        <v>0</v>
      </c>
    </row>
    <row r="1225" spans="1:8" x14ac:dyDescent="0.3">
      <c r="A1225" t="str">
        <f>INDEX('S45'!A1:M47,1,1)</f>
        <v>S45</v>
      </c>
      <c r="B1225" s="58">
        <f>INDEX('S45'!A1:M47,3,13)</f>
        <v>43049</v>
      </c>
      <c r="C1225" t="str">
        <f>INDEX('S45'!A1:N47,4,14)</f>
        <v>Nuit</v>
      </c>
      <c r="D1225" t="str">
        <f>INDEX('S45'!A1:N47,11,1)</f>
        <v>Benjamin Lime</v>
      </c>
      <c r="E1225">
        <f>INDEX('S45'!A1:N47,11,2)</f>
        <v>0</v>
      </c>
      <c r="F1225">
        <f>INDEX('S45'!A1:N47,11,14)</f>
        <v>0</v>
      </c>
      <c r="G1225">
        <f>INDEX('S45'!A1:N47,12,14)</f>
        <v>0</v>
      </c>
      <c r="H1225">
        <f>INDEX('S45'!A1:N47,13,14)</f>
        <v>0</v>
      </c>
    </row>
    <row r="1226" spans="1:8" x14ac:dyDescent="0.3">
      <c r="A1226" t="str">
        <f>INDEX('S45'!A1:M47,1,1)</f>
        <v>S45</v>
      </c>
      <c r="B1226" s="58">
        <f>INDEX('S45'!A1:L47,3,3)</f>
        <v>43044</v>
      </c>
      <c r="C1226" t="str">
        <f>INDEX('S45'!A1:N47,4,3)</f>
        <v>Jour</v>
      </c>
      <c r="D1226" t="str">
        <f>INDEX('S45'!A1:N47,14,1)</f>
        <v>Reynold Mutombo</v>
      </c>
      <c r="E1226">
        <f>INDEX('S45'!A1:N47,14,2)</f>
        <v>0</v>
      </c>
      <c r="F1226">
        <f>INDEX('S45'!A1:N47,14,3)</f>
        <v>0</v>
      </c>
      <c r="G1226">
        <f>INDEX('S45'!A1:N47,15,3)</f>
        <v>0</v>
      </c>
      <c r="H1226">
        <f>INDEX('S45'!A1:N47,16,3)</f>
        <v>0</v>
      </c>
    </row>
    <row r="1227" spans="1:8" x14ac:dyDescent="0.3">
      <c r="A1227" t="str">
        <f>INDEX('S45'!A1:M47,1,1)</f>
        <v>S45</v>
      </c>
      <c r="B1227" s="58">
        <f>INDEX('S45'!A1:M47,3,3)</f>
        <v>43044</v>
      </c>
      <c r="C1227" t="str">
        <f>INDEX('S45'!A1:N47,4,4)</f>
        <v>Nuit</v>
      </c>
      <c r="D1227" t="str">
        <f>INDEX('S45'!A1:N47,14,1)</f>
        <v>Reynold Mutombo</v>
      </c>
      <c r="E1227">
        <f>INDEX('S45'!A1:N47,14,2)</f>
        <v>0</v>
      </c>
      <c r="F1227">
        <f>INDEX('S45'!A1:N47,14,4)</f>
        <v>0</v>
      </c>
      <c r="G1227">
        <f>INDEX('S45'!A1:N47,15,4)</f>
        <v>0</v>
      </c>
      <c r="H1227">
        <f>INDEX('S45'!A1:N47,16,4)</f>
        <v>0</v>
      </c>
    </row>
    <row r="1228" spans="1:8" x14ac:dyDescent="0.3">
      <c r="A1228" t="str">
        <f>INDEX('S45'!A1:M47,1,1)</f>
        <v>S45</v>
      </c>
      <c r="B1228" s="58">
        <f>INDEX('S45'!A1:M47,3,5)</f>
        <v>43045</v>
      </c>
      <c r="C1228" t="str">
        <f>INDEX('S45'!A1:N47,4,5)</f>
        <v>Jour</v>
      </c>
      <c r="D1228" t="str">
        <f>INDEX('S45'!A1:N47,14,1)</f>
        <v>Reynold Mutombo</v>
      </c>
      <c r="E1228">
        <f>INDEX('S45'!A1:N47,14,2)</f>
        <v>0</v>
      </c>
      <c r="F1228">
        <f>INDEX('S45'!A1:N47,14,5)</f>
        <v>0</v>
      </c>
      <c r="G1228">
        <f>INDEX('S45'!A1:N47,15,5)</f>
        <v>0</v>
      </c>
      <c r="H1228">
        <f>INDEX('S45'!A1:N47,16,5)</f>
        <v>0</v>
      </c>
    </row>
    <row r="1229" spans="1:8" x14ac:dyDescent="0.3">
      <c r="A1229" t="str">
        <f>INDEX('S45'!A1:M47,1,1)</f>
        <v>S45</v>
      </c>
      <c r="B1229" s="58">
        <f>INDEX('S45'!A1:M47,3,5)</f>
        <v>43045</v>
      </c>
      <c r="C1229" t="str">
        <f>INDEX('S45'!A1:N47,4,6)</f>
        <v>Nuit</v>
      </c>
      <c r="D1229" t="str">
        <f>INDEX('S45'!A1:N47,14,1)</f>
        <v>Reynold Mutombo</v>
      </c>
      <c r="E1229">
        <f>INDEX('S45'!A1:N47,14,2)</f>
        <v>0</v>
      </c>
      <c r="F1229">
        <f>INDEX('S45'!A1:N47,14,6)</f>
        <v>0</v>
      </c>
      <c r="G1229">
        <f>INDEX('S45'!A1:N47,15,6)</f>
        <v>0</v>
      </c>
      <c r="H1229">
        <f>INDEX('S45'!A1:N47,16,6)</f>
        <v>0</v>
      </c>
    </row>
    <row r="1230" spans="1:8" x14ac:dyDescent="0.3">
      <c r="A1230" t="str">
        <f>INDEX('S45'!A1:M47,1,1)</f>
        <v>S45</v>
      </c>
      <c r="B1230" s="58">
        <f>INDEX('S45'!A1:M47,3,7)</f>
        <v>43046</v>
      </c>
      <c r="C1230" t="str">
        <f>INDEX('S45'!A1:N47,4,7)</f>
        <v>Jour</v>
      </c>
      <c r="D1230" t="str">
        <f>INDEX('S45'!A1:N47,14,1)</f>
        <v>Reynold Mutombo</v>
      </c>
      <c r="E1230">
        <f>INDEX('S45'!A1:N47,14,2)</f>
        <v>0</v>
      </c>
      <c r="F1230">
        <f>INDEX('S45'!A1:N47,14,7)</f>
        <v>0</v>
      </c>
      <c r="G1230">
        <f>INDEX('S45'!A1:N47,15,7)</f>
        <v>0</v>
      </c>
      <c r="H1230">
        <f>INDEX('S45'!A1:N47,16,7)</f>
        <v>0</v>
      </c>
    </row>
    <row r="1231" spans="1:8" x14ac:dyDescent="0.3">
      <c r="A1231" t="str">
        <f>INDEX('S45'!A1:M47,1,1)</f>
        <v>S45</v>
      </c>
      <c r="B1231" s="58">
        <f>INDEX('S45'!A1:M47,3,7)</f>
        <v>43046</v>
      </c>
      <c r="C1231" t="str">
        <f>INDEX('S45'!A1:N47,4,8)</f>
        <v>Nuit</v>
      </c>
      <c r="D1231" t="str">
        <f>INDEX('S45'!A1:N47,14,1)</f>
        <v>Reynold Mutombo</v>
      </c>
      <c r="E1231">
        <f>INDEX('S45'!A1:N47,14,2)</f>
        <v>0</v>
      </c>
      <c r="F1231">
        <f>INDEX('S45'!A1:N47,14,8)</f>
        <v>0</v>
      </c>
      <c r="G1231">
        <f>INDEX('S45'!A1:N47,15,8)</f>
        <v>0</v>
      </c>
      <c r="H1231">
        <f>INDEX('S45'!A1:N47,16,8)</f>
        <v>0</v>
      </c>
    </row>
    <row r="1232" spans="1:8" x14ac:dyDescent="0.3">
      <c r="A1232" t="str">
        <f>INDEX('S45'!A1:M47,1,1)</f>
        <v>S45</v>
      </c>
      <c r="B1232" s="58">
        <f>INDEX('S45'!A1:M47,3,9)</f>
        <v>43047</v>
      </c>
      <c r="C1232" t="str">
        <f>INDEX('S45'!A1:N47,4,9)</f>
        <v>Jour</v>
      </c>
      <c r="D1232" t="str">
        <f>INDEX('S45'!A1:N47,14,1)</f>
        <v>Reynold Mutombo</v>
      </c>
      <c r="E1232">
        <f>INDEX('S45'!A1:N47,14,2)</f>
        <v>0</v>
      </c>
      <c r="F1232">
        <f>INDEX('S45'!A1:N47,14,9)</f>
        <v>0</v>
      </c>
      <c r="G1232">
        <f>INDEX('S45'!A1:N47,15,9)</f>
        <v>0</v>
      </c>
      <c r="H1232">
        <f>INDEX('S45'!A1:N47,16,9)</f>
        <v>0</v>
      </c>
    </row>
    <row r="1233" spans="1:8" x14ac:dyDescent="0.3">
      <c r="A1233" t="str">
        <f>INDEX('S45'!A1:M47,1,1)</f>
        <v>S45</v>
      </c>
      <c r="B1233" s="58">
        <f>INDEX('S45'!A1:M47,3,9)</f>
        <v>43047</v>
      </c>
      <c r="C1233" t="str">
        <f>INDEX('S45'!A1:N47,4,10)</f>
        <v>Nuit</v>
      </c>
      <c r="D1233" t="str">
        <f>INDEX('S45'!A1:N47,14,1)</f>
        <v>Reynold Mutombo</v>
      </c>
      <c r="E1233">
        <f>INDEX('S45'!A1:N47,14,2)</f>
        <v>0</v>
      </c>
      <c r="F1233">
        <f>INDEX('S45'!A1:N47,14,10)</f>
        <v>0</v>
      </c>
      <c r="G1233">
        <f>INDEX('S45'!A1:N47,15,10)</f>
        <v>0</v>
      </c>
      <c r="H1233">
        <f>INDEX('S45'!A1:N47,16,10)</f>
        <v>0</v>
      </c>
    </row>
    <row r="1234" spans="1:8" x14ac:dyDescent="0.3">
      <c r="A1234" t="str">
        <f>INDEX('S45'!A1:M47,1,1)</f>
        <v>S45</v>
      </c>
      <c r="B1234" s="58">
        <f>INDEX('S45'!A1:M47,3,11)</f>
        <v>43048</v>
      </c>
      <c r="C1234" t="str">
        <f>INDEX('S45'!A1:N47,4,11)</f>
        <v>Jour</v>
      </c>
      <c r="D1234" t="str">
        <f>INDEX('S45'!A1:N47,14,1)</f>
        <v>Reynold Mutombo</v>
      </c>
      <c r="E1234">
        <f>INDEX('S45'!A1:N47,14,2)</f>
        <v>0</v>
      </c>
      <c r="F1234">
        <f>INDEX('S45'!A1:N47,14,11)</f>
        <v>0</v>
      </c>
      <c r="G1234">
        <f>INDEX('S45'!A1:N47,15,11)</f>
        <v>0</v>
      </c>
      <c r="H1234">
        <f>INDEX('S45'!A1:N47,16,11)</f>
        <v>0</v>
      </c>
    </row>
    <row r="1235" spans="1:8" x14ac:dyDescent="0.3">
      <c r="A1235" t="str">
        <f>INDEX('S45'!A1:M47,1,1)</f>
        <v>S45</v>
      </c>
      <c r="B1235" s="58">
        <f>INDEX('S45'!A1:M47,3,11)</f>
        <v>43048</v>
      </c>
      <c r="C1235" t="str">
        <f>INDEX('S45'!A1:N47,4,12)</f>
        <v>Nuit</v>
      </c>
      <c r="D1235" t="str">
        <f>INDEX('S45'!A1:N47,14,1)</f>
        <v>Reynold Mutombo</v>
      </c>
      <c r="E1235">
        <f>INDEX('S45'!A1:N47,14,2)</f>
        <v>0</v>
      </c>
      <c r="F1235">
        <f>INDEX('S45'!A1:N47,14,12)</f>
        <v>0</v>
      </c>
      <c r="G1235">
        <f>INDEX('S45'!A1:N47,15,12)</f>
        <v>0</v>
      </c>
      <c r="H1235">
        <f>INDEX('S45'!A1:N47,16,12)</f>
        <v>0</v>
      </c>
    </row>
    <row r="1236" spans="1:8" x14ac:dyDescent="0.3">
      <c r="A1236" t="str">
        <f>INDEX('S45'!A1:M47,1,1)</f>
        <v>S45</v>
      </c>
      <c r="B1236" s="58">
        <f>INDEX('S45'!A1:M47,3,13)</f>
        <v>43049</v>
      </c>
      <c r="C1236" t="str">
        <f>INDEX('S45'!A1:N47,4,13)</f>
        <v>Jour</v>
      </c>
      <c r="D1236" t="str">
        <f>INDEX('S45'!A1:N47,14,1)</f>
        <v>Reynold Mutombo</v>
      </c>
      <c r="E1236">
        <f>INDEX('S45'!A1:N47,14,2)</f>
        <v>0</v>
      </c>
      <c r="F1236">
        <f>INDEX('S45'!A1:N47,14,13)</f>
        <v>0</v>
      </c>
      <c r="G1236">
        <f>INDEX('S45'!A1:N47,15,13)</f>
        <v>0</v>
      </c>
      <c r="H1236">
        <f>INDEX('S45'!A1:N47,16,13)</f>
        <v>0</v>
      </c>
    </row>
    <row r="1237" spans="1:8" x14ac:dyDescent="0.3">
      <c r="A1237" t="str">
        <f>INDEX('S45'!A1:M47,1,1)</f>
        <v>S45</v>
      </c>
      <c r="B1237" s="58">
        <f>INDEX('S45'!A1:M47,3,13)</f>
        <v>43049</v>
      </c>
      <c r="C1237" t="str">
        <f>INDEX('S45'!A1:N47,4,14)</f>
        <v>Nuit</v>
      </c>
      <c r="D1237" t="str">
        <f>INDEX('S45'!A1:N47,14,1)</f>
        <v>Reynold Mutombo</v>
      </c>
      <c r="E1237">
        <f>INDEX('S45'!A1:N47,14,2)</f>
        <v>0</v>
      </c>
      <c r="F1237">
        <f>INDEX('S45'!A1:N47,14,14)</f>
        <v>0</v>
      </c>
      <c r="G1237">
        <f>INDEX('S45'!A1:N47,15,14)</f>
        <v>0</v>
      </c>
      <c r="H1237">
        <f>INDEX('S45'!A1:N47,16,14)</f>
        <v>0</v>
      </c>
    </row>
    <row r="1238" spans="1:8" x14ac:dyDescent="0.3">
      <c r="A1238" t="str">
        <f>INDEX('S45'!A1:M47,1,1)</f>
        <v>S45</v>
      </c>
      <c r="B1238" s="58">
        <f>INDEX('S45'!A1:L47,3,3)</f>
        <v>43044</v>
      </c>
      <c r="C1238" t="str">
        <f>INDEX('S45'!A1:N47,4,3)</f>
        <v>Jour</v>
      </c>
      <c r="D1238" t="str">
        <f>INDEX('S45'!A1:N47,17,1)</f>
        <v>Samir Abdelyacin</v>
      </c>
      <c r="E1238">
        <f>INDEX('S45'!A1:N47,17,2)</f>
        <v>0</v>
      </c>
      <c r="F1238">
        <f>INDEX('S45'!A1:N47,17,3)</f>
        <v>0</v>
      </c>
      <c r="G1238">
        <f>INDEX('S45'!A1:N47,18,3)</f>
        <v>0</v>
      </c>
      <c r="H1238">
        <f>INDEX('S45'!A1:N47,19,3)</f>
        <v>0</v>
      </c>
    </row>
    <row r="1239" spans="1:8" x14ac:dyDescent="0.3">
      <c r="A1239" t="str">
        <f>INDEX('S45'!A1:M47,1,1)</f>
        <v>S45</v>
      </c>
      <c r="B1239" s="58">
        <f>INDEX('S45'!A1:M47,3,3)</f>
        <v>43044</v>
      </c>
      <c r="C1239" t="str">
        <f>INDEX('S45'!A1:N47,4,4)</f>
        <v>Nuit</v>
      </c>
      <c r="D1239" t="str">
        <f>INDEX('S45'!A1:N47,17,1)</f>
        <v>Samir Abdelyacin</v>
      </c>
      <c r="E1239">
        <f>INDEX('S45'!A1:N47,17,2)</f>
        <v>0</v>
      </c>
      <c r="F1239">
        <f>INDEX('S45'!A1:N47,17,4)</f>
        <v>0</v>
      </c>
      <c r="G1239">
        <f>INDEX('S45'!A1:N47,18,4)</f>
        <v>0</v>
      </c>
      <c r="H1239">
        <f>INDEX('S45'!A1:N47,19,4)</f>
        <v>0</v>
      </c>
    </row>
    <row r="1240" spans="1:8" x14ac:dyDescent="0.3">
      <c r="A1240" t="str">
        <f>INDEX('S45'!A1:M47,1,1)</f>
        <v>S45</v>
      </c>
      <c r="B1240" s="58">
        <f>INDEX('S45'!A1:M47,3,5)</f>
        <v>43045</v>
      </c>
      <c r="C1240" t="str">
        <f>INDEX('S45'!A1:N47,4,5)</f>
        <v>Jour</v>
      </c>
      <c r="D1240" t="str">
        <f>INDEX('S45'!A1:N47,17,1)</f>
        <v>Samir Abdelyacin</v>
      </c>
      <c r="E1240">
        <f>INDEX('S45'!A1:N47,17,2)</f>
        <v>0</v>
      </c>
      <c r="F1240">
        <f>INDEX('S45'!A1:N47,17,5)</f>
        <v>0</v>
      </c>
      <c r="G1240">
        <f>INDEX('S45'!A1:N47,18,5)</f>
        <v>0</v>
      </c>
      <c r="H1240">
        <f>INDEX('S45'!A1:N47,19,5)</f>
        <v>0</v>
      </c>
    </row>
    <row r="1241" spans="1:8" x14ac:dyDescent="0.3">
      <c r="A1241" t="str">
        <f>INDEX('S45'!A1:M47,1,1)</f>
        <v>S45</v>
      </c>
      <c r="B1241" s="58">
        <f>INDEX('S45'!A1:M47,3,5)</f>
        <v>43045</v>
      </c>
      <c r="C1241" t="str">
        <f>INDEX('S45'!A1:N47,4,6)</f>
        <v>Nuit</v>
      </c>
      <c r="D1241" t="str">
        <f>INDEX('S45'!A1:N47,17,1)</f>
        <v>Samir Abdelyacin</v>
      </c>
      <c r="E1241">
        <f>INDEX('S45'!A1:N47,17,2)</f>
        <v>0</v>
      </c>
      <c r="F1241">
        <f>INDEX('S45'!A1:N47,17,6)</f>
        <v>0</v>
      </c>
      <c r="G1241">
        <f>INDEX('S45'!A1:N47,18,6)</f>
        <v>0</v>
      </c>
      <c r="H1241">
        <f>INDEX('S45'!A1:N47,19,6)</f>
        <v>0</v>
      </c>
    </row>
    <row r="1242" spans="1:8" x14ac:dyDescent="0.3">
      <c r="A1242" t="str">
        <f>INDEX('S45'!A1:M47,1,1)</f>
        <v>S45</v>
      </c>
      <c r="B1242" s="58">
        <f>INDEX('S45'!A1:M47,3,7)</f>
        <v>43046</v>
      </c>
      <c r="C1242" t="str">
        <f>INDEX('S45'!A1:N47,4,7)</f>
        <v>Jour</v>
      </c>
      <c r="D1242" t="str">
        <f>INDEX('S45'!A1:N47,17,1)</f>
        <v>Samir Abdelyacin</v>
      </c>
      <c r="E1242">
        <f>INDEX('S45'!A1:N47,17,2)</f>
        <v>0</v>
      </c>
      <c r="F1242">
        <f>INDEX('S45'!A1:N47,17,7)</f>
        <v>0</v>
      </c>
      <c r="G1242">
        <f>INDEX('S45'!A1:N47,18,7)</f>
        <v>0</v>
      </c>
      <c r="H1242">
        <f>INDEX('S45'!A1:N47,19,7)</f>
        <v>0</v>
      </c>
    </row>
    <row r="1243" spans="1:8" x14ac:dyDescent="0.3">
      <c r="A1243" t="str">
        <f>INDEX('S45'!A1:M47,1,1)</f>
        <v>S45</v>
      </c>
      <c r="B1243" s="58">
        <f>INDEX('S45'!A1:M47,3,7)</f>
        <v>43046</v>
      </c>
      <c r="C1243" t="str">
        <f>INDEX('S45'!A1:N47,4,8)</f>
        <v>Nuit</v>
      </c>
      <c r="D1243" t="str">
        <f>INDEX('S45'!A1:N47,17,1)</f>
        <v>Samir Abdelyacin</v>
      </c>
      <c r="E1243">
        <f>INDEX('S45'!A1:N47,17,2)</f>
        <v>0</v>
      </c>
      <c r="F1243">
        <f>INDEX('S45'!A1:N47,17,8)</f>
        <v>0</v>
      </c>
      <c r="G1243">
        <f>INDEX('S45'!A1:N47,18,8)</f>
        <v>0</v>
      </c>
      <c r="H1243">
        <f>INDEX('S45'!A1:N47,19,8)</f>
        <v>0</v>
      </c>
    </row>
    <row r="1244" spans="1:8" x14ac:dyDescent="0.3">
      <c r="A1244" t="str">
        <f>INDEX('S45'!A1:M47,1,1)</f>
        <v>S45</v>
      </c>
      <c r="B1244" s="58">
        <f>INDEX('S45'!A1:M47,3,9)</f>
        <v>43047</v>
      </c>
      <c r="C1244" t="str">
        <f>INDEX('S45'!A1:N47,4,9)</f>
        <v>Jour</v>
      </c>
      <c r="D1244" t="str">
        <f>INDEX('S45'!A1:N47,17,1)</f>
        <v>Samir Abdelyacin</v>
      </c>
      <c r="E1244">
        <f>INDEX('S45'!A1:N47,17,2)</f>
        <v>0</v>
      </c>
      <c r="F1244">
        <f>INDEX('S45'!A1:N47,17,9)</f>
        <v>0</v>
      </c>
      <c r="G1244">
        <f>INDEX('S45'!A1:N47,18,9)</f>
        <v>0</v>
      </c>
      <c r="H1244">
        <f>INDEX('S45'!A1:N47,19,9)</f>
        <v>0</v>
      </c>
    </row>
    <row r="1245" spans="1:8" x14ac:dyDescent="0.3">
      <c r="A1245" t="str">
        <f>INDEX('S45'!A1:M47,1,1)</f>
        <v>S45</v>
      </c>
      <c r="B1245" s="58">
        <f>INDEX('S45'!A1:M47,3,9)</f>
        <v>43047</v>
      </c>
      <c r="C1245" t="str">
        <f>INDEX('S45'!A1:N47,4,10)</f>
        <v>Nuit</v>
      </c>
      <c r="D1245" t="str">
        <f>INDEX('S45'!A1:N47,17,1)</f>
        <v>Samir Abdelyacin</v>
      </c>
      <c r="E1245">
        <f>INDEX('S45'!A1:N47,17,2)</f>
        <v>0</v>
      </c>
      <c r="F1245">
        <f>INDEX('S45'!A1:N47,17,10)</f>
        <v>0</v>
      </c>
      <c r="G1245">
        <f>INDEX('S45'!A1:N47,18,10)</f>
        <v>0</v>
      </c>
      <c r="H1245">
        <f>INDEX('S45'!A1:N47,19,10)</f>
        <v>0</v>
      </c>
    </row>
    <row r="1246" spans="1:8" x14ac:dyDescent="0.3">
      <c r="A1246" t="str">
        <f>INDEX('S45'!A1:M47,1,1)</f>
        <v>S45</v>
      </c>
      <c r="B1246" s="58">
        <f>INDEX('S45'!A1:M47,3,11)</f>
        <v>43048</v>
      </c>
      <c r="C1246" t="str">
        <f>INDEX('S45'!A1:N47,4,11)</f>
        <v>Jour</v>
      </c>
      <c r="D1246" t="str">
        <f>INDEX('S45'!A1:N47,17,1)</f>
        <v>Samir Abdelyacin</v>
      </c>
      <c r="E1246">
        <f>INDEX('S45'!A1:N47,17,2)</f>
        <v>0</v>
      </c>
      <c r="F1246">
        <f>INDEX('S45'!A1:N47,17,11)</f>
        <v>0</v>
      </c>
      <c r="G1246">
        <f>INDEX('S45'!A1:N47,18,11)</f>
        <v>0</v>
      </c>
      <c r="H1246">
        <f>INDEX('S45'!A1:N47,19,11)</f>
        <v>0</v>
      </c>
    </row>
    <row r="1247" spans="1:8" x14ac:dyDescent="0.3">
      <c r="A1247" t="str">
        <f>INDEX('S45'!A1:M47,1,1)</f>
        <v>S45</v>
      </c>
      <c r="B1247" s="58">
        <f>INDEX('S45'!A1:M47,3,11)</f>
        <v>43048</v>
      </c>
      <c r="C1247" t="str">
        <f>INDEX('S45'!A1:N47,4,12)</f>
        <v>Nuit</v>
      </c>
      <c r="D1247" t="str">
        <f>INDEX('S45'!A1:N47,17,1)</f>
        <v>Samir Abdelyacin</v>
      </c>
      <c r="E1247">
        <f>INDEX('S45'!A1:N47,17,2)</f>
        <v>0</v>
      </c>
      <c r="F1247">
        <f>INDEX('S45'!A1:N47,17,12)</f>
        <v>0</v>
      </c>
      <c r="G1247">
        <f>INDEX('S45'!A1:N47,18,12)</f>
        <v>0</v>
      </c>
      <c r="H1247">
        <f>INDEX('S45'!A1:N47,19,12)</f>
        <v>0</v>
      </c>
    </row>
    <row r="1248" spans="1:8" x14ac:dyDescent="0.3">
      <c r="A1248" t="str">
        <f>INDEX('S45'!A1:M47,1,1)</f>
        <v>S45</v>
      </c>
      <c r="B1248" s="58">
        <f>INDEX('S45'!A1:M47,3,13)</f>
        <v>43049</v>
      </c>
      <c r="C1248" t="str">
        <f>INDEX('S45'!A1:N47,4,13)</f>
        <v>Jour</v>
      </c>
      <c r="D1248" t="str">
        <f>INDEX('S45'!A1:N47,17,1)</f>
        <v>Samir Abdelyacin</v>
      </c>
      <c r="E1248">
        <f>INDEX('S45'!A1:N47,17,2)</f>
        <v>0</v>
      </c>
      <c r="F1248">
        <f>INDEX('S45'!A1:N47,17,13)</f>
        <v>0</v>
      </c>
      <c r="G1248">
        <f>INDEX('S45'!A1:N47,18,13)</f>
        <v>0</v>
      </c>
      <c r="H1248">
        <f>INDEX('S45'!A1:N47,19,13)</f>
        <v>0</v>
      </c>
    </row>
    <row r="1249" spans="1:8" x14ac:dyDescent="0.3">
      <c r="A1249" t="str">
        <f>INDEX('S45'!A1:M47,1,1)</f>
        <v>S45</v>
      </c>
      <c r="B1249" s="58">
        <f>INDEX('S45'!A1:M47,3,13)</f>
        <v>43049</v>
      </c>
      <c r="C1249" t="str">
        <f>INDEX('S45'!A1:N47,4,14)</f>
        <v>Nuit</v>
      </c>
      <c r="D1249" t="str">
        <f>INDEX('S45'!A1:N47,17,1)</f>
        <v>Samir Abdelyacin</v>
      </c>
      <c r="E1249">
        <f>INDEX('S45'!A1:N47,17,2)</f>
        <v>0</v>
      </c>
      <c r="F1249">
        <f>INDEX('S45'!A1:N47,17,14)</f>
        <v>0</v>
      </c>
      <c r="G1249">
        <f>INDEX('S45'!A1:N47,18,14)</f>
        <v>0</v>
      </c>
      <c r="H1249">
        <f>INDEX('S45'!A1:N47,19,14)</f>
        <v>0</v>
      </c>
    </row>
    <row r="1250" spans="1:8" x14ac:dyDescent="0.3">
      <c r="A1250" t="str">
        <f>INDEX('S45'!A1:M47,1,1)</f>
        <v>S45</v>
      </c>
      <c r="B1250" s="58">
        <f>INDEX('S45'!A1:L47,3,3)</f>
        <v>43044</v>
      </c>
      <c r="C1250" t="str">
        <f>INDEX('S45'!A1:N47,4,3)</f>
        <v>Jour</v>
      </c>
      <c r="D1250" t="str">
        <f>INDEX('S45'!A1:N47,20,1)</f>
        <v>Guillaume Mayimakanda</v>
      </c>
      <c r="E1250">
        <f>INDEX('S45'!A1:N47,20,2)</f>
        <v>0</v>
      </c>
      <c r="F1250">
        <f>INDEX('S45'!A1:N47,20,3)</f>
        <v>0</v>
      </c>
      <c r="G1250">
        <f>INDEX('S45'!A1:N47,21,3)</f>
        <v>0</v>
      </c>
      <c r="H1250">
        <f>INDEX('S45'!A1:N47,22,3)</f>
        <v>0</v>
      </c>
    </row>
    <row r="1251" spans="1:8" x14ac:dyDescent="0.3">
      <c r="A1251" t="str">
        <f>INDEX('S45'!A1:M47,1,1)</f>
        <v>S45</v>
      </c>
      <c r="B1251" s="58">
        <f>INDEX('S45'!A1:M47,3,3)</f>
        <v>43044</v>
      </c>
      <c r="C1251" t="str">
        <f>INDEX('S45'!A1:N47,4,4)</f>
        <v>Nuit</v>
      </c>
      <c r="D1251" t="str">
        <f>INDEX('S45'!A1:N47,20,1)</f>
        <v>Guillaume Mayimakanda</v>
      </c>
      <c r="E1251">
        <f>INDEX('S45'!A1:N47,20,2)</f>
        <v>0</v>
      </c>
      <c r="F1251">
        <f>INDEX('S45'!A1:N47,20,4)</f>
        <v>0</v>
      </c>
      <c r="G1251">
        <f>INDEX('S45'!A1:N47,21,4)</f>
        <v>0</v>
      </c>
      <c r="H1251">
        <f>INDEX('S45'!A1:N47,22,4)</f>
        <v>0</v>
      </c>
    </row>
    <row r="1252" spans="1:8" x14ac:dyDescent="0.3">
      <c r="A1252" t="str">
        <f>INDEX('S45'!A1:M47,1,1)</f>
        <v>S45</v>
      </c>
      <c r="B1252" s="58">
        <f>INDEX('S45'!A1:M47,3,5)</f>
        <v>43045</v>
      </c>
      <c r="C1252" t="str">
        <f>INDEX('S45'!A1:N47,4,5)</f>
        <v>Jour</v>
      </c>
      <c r="D1252" t="str">
        <f>INDEX('S45'!A1:N47,20,1)</f>
        <v>Guillaume Mayimakanda</v>
      </c>
      <c r="E1252">
        <f>INDEX('S45'!A1:N47,20,2)</f>
        <v>0</v>
      </c>
      <c r="F1252">
        <f>INDEX('S45'!A1:N47,20,5)</f>
        <v>0</v>
      </c>
      <c r="G1252">
        <f>INDEX('S45'!A1:N47,21,5)</f>
        <v>0</v>
      </c>
      <c r="H1252">
        <f>INDEX('S45'!A1:N47,22,5)</f>
        <v>0</v>
      </c>
    </row>
    <row r="1253" spans="1:8" x14ac:dyDescent="0.3">
      <c r="A1253" t="str">
        <f>INDEX('S45'!A1:M47,1,1)</f>
        <v>S45</v>
      </c>
      <c r="B1253" s="58">
        <f>INDEX('S45'!A1:M47,3,5)</f>
        <v>43045</v>
      </c>
      <c r="C1253" t="str">
        <f>INDEX('S45'!A1:N47,4,6)</f>
        <v>Nuit</v>
      </c>
      <c r="D1253" t="str">
        <f>INDEX('S45'!A1:N47,20,1)</f>
        <v>Guillaume Mayimakanda</v>
      </c>
      <c r="E1253">
        <f>INDEX('S45'!A1:N47,20,2)</f>
        <v>0</v>
      </c>
      <c r="F1253">
        <f>INDEX('S45'!A1:N47,20,6)</f>
        <v>0</v>
      </c>
      <c r="G1253">
        <f>INDEX('S45'!A1:N47,21,6)</f>
        <v>0</v>
      </c>
      <c r="H1253">
        <f>INDEX('S45'!A1:N47,22,6)</f>
        <v>0</v>
      </c>
    </row>
    <row r="1254" spans="1:8" x14ac:dyDescent="0.3">
      <c r="A1254" t="str">
        <f>INDEX('S45'!A1:M47,1,1)</f>
        <v>S45</v>
      </c>
      <c r="B1254" s="58">
        <f>INDEX('S45'!A1:M47,3,7)</f>
        <v>43046</v>
      </c>
      <c r="C1254" t="str">
        <f>INDEX('S45'!A1:N47,4,7)</f>
        <v>Jour</v>
      </c>
      <c r="D1254" t="str">
        <f>INDEX('S45'!A1:N47,20,1)</f>
        <v>Guillaume Mayimakanda</v>
      </c>
      <c r="E1254">
        <f>INDEX('S45'!A1:N47,20,2)</f>
        <v>0</v>
      </c>
      <c r="F1254">
        <f>INDEX('S45'!A1:N47,20,7)</f>
        <v>0</v>
      </c>
      <c r="G1254">
        <f>INDEX('S45'!A1:N47,21,7)</f>
        <v>0</v>
      </c>
      <c r="H1254">
        <f>INDEX('S45'!A1:N47,22,7)</f>
        <v>0</v>
      </c>
    </row>
    <row r="1255" spans="1:8" x14ac:dyDescent="0.3">
      <c r="A1255" t="str">
        <f>INDEX('S45'!A1:M47,1,1)</f>
        <v>S45</v>
      </c>
      <c r="B1255" s="58">
        <f>INDEX('S45'!A1:M47,3,7)</f>
        <v>43046</v>
      </c>
      <c r="C1255" t="str">
        <f>INDEX('S45'!A1:N47,4,8)</f>
        <v>Nuit</v>
      </c>
      <c r="D1255" t="str">
        <f>INDEX('S45'!A1:N47,20,1)</f>
        <v>Guillaume Mayimakanda</v>
      </c>
      <c r="E1255">
        <f>INDEX('S45'!A1:N47,20,2)</f>
        <v>0</v>
      </c>
      <c r="F1255">
        <f>INDEX('S45'!A1:N47,20,8)</f>
        <v>0</v>
      </c>
      <c r="G1255">
        <f>INDEX('S45'!A1:N47,21,8)</f>
        <v>0</v>
      </c>
      <c r="H1255">
        <f>INDEX('S45'!A1:N47,22,8)</f>
        <v>0</v>
      </c>
    </row>
    <row r="1256" spans="1:8" x14ac:dyDescent="0.3">
      <c r="A1256" t="str">
        <f>INDEX('S45'!A1:M47,1,1)</f>
        <v>S45</v>
      </c>
      <c r="B1256" s="58">
        <f>INDEX('S45'!A1:M47,3,9)</f>
        <v>43047</v>
      </c>
      <c r="C1256" t="str">
        <f>INDEX('S45'!A1:N47,4,9)</f>
        <v>Jour</v>
      </c>
      <c r="D1256" t="str">
        <f>INDEX('S45'!A1:N47,20,1)</f>
        <v>Guillaume Mayimakanda</v>
      </c>
      <c r="E1256">
        <f>INDEX('S45'!A1:N47,20,2)</f>
        <v>0</v>
      </c>
      <c r="F1256">
        <f>INDEX('S45'!A1:N47,20,9)</f>
        <v>0</v>
      </c>
      <c r="G1256">
        <f>INDEX('S45'!A1:N47,21,9)</f>
        <v>0</v>
      </c>
      <c r="H1256">
        <f>INDEX('S45'!A1:N47,22,9)</f>
        <v>0</v>
      </c>
    </row>
    <row r="1257" spans="1:8" x14ac:dyDescent="0.3">
      <c r="A1257" t="str">
        <f>INDEX('S45'!A1:M47,1,1)</f>
        <v>S45</v>
      </c>
      <c r="B1257" s="58">
        <f>INDEX('S45'!A1:M47,3,9)</f>
        <v>43047</v>
      </c>
      <c r="C1257" t="str">
        <f>INDEX('S45'!A1:N47,4,10)</f>
        <v>Nuit</v>
      </c>
      <c r="D1257" t="str">
        <f>INDEX('S45'!A1:N47,20,1)</f>
        <v>Guillaume Mayimakanda</v>
      </c>
      <c r="E1257">
        <f>INDEX('S45'!A1:N47,20,2)</f>
        <v>0</v>
      </c>
      <c r="F1257">
        <f>INDEX('S45'!A1:N47,20,10)</f>
        <v>0</v>
      </c>
      <c r="G1257">
        <f>INDEX('S45'!A1:N47,21,10)</f>
        <v>0</v>
      </c>
      <c r="H1257">
        <f>INDEX('S45'!A1:N47,22,10)</f>
        <v>0</v>
      </c>
    </row>
    <row r="1258" spans="1:8" x14ac:dyDescent="0.3">
      <c r="A1258" t="str">
        <f>INDEX('S45'!A1:M47,1,1)</f>
        <v>S45</v>
      </c>
      <c r="B1258" s="58">
        <f>INDEX('S45'!A1:M47,3,11)</f>
        <v>43048</v>
      </c>
      <c r="C1258" t="str">
        <f>INDEX('S45'!A1:N47,4,11)</f>
        <v>Jour</v>
      </c>
      <c r="D1258" t="str">
        <f>INDEX('S45'!A1:N47,20,1)</f>
        <v>Guillaume Mayimakanda</v>
      </c>
      <c r="E1258">
        <f>INDEX('S45'!A1:N47,20,2)</f>
        <v>0</v>
      </c>
      <c r="F1258">
        <f>INDEX('S45'!A1:N47,20,11)</f>
        <v>0</v>
      </c>
      <c r="G1258">
        <f>INDEX('S45'!A1:N47,21,11)</f>
        <v>0</v>
      </c>
      <c r="H1258">
        <f>INDEX('S45'!A1:N47,22,11)</f>
        <v>0</v>
      </c>
    </row>
    <row r="1259" spans="1:8" x14ac:dyDescent="0.3">
      <c r="A1259" t="str">
        <f>INDEX('S45'!A1:M47,1,1)</f>
        <v>S45</v>
      </c>
      <c r="B1259" s="58">
        <f>INDEX('S45'!A1:M47,3,11)</f>
        <v>43048</v>
      </c>
      <c r="C1259" t="str">
        <f>INDEX('S45'!A1:N47,4,12)</f>
        <v>Nuit</v>
      </c>
      <c r="D1259" t="str">
        <f>INDEX('S45'!A1:N47,20,1)</f>
        <v>Guillaume Mayimakanda</v>
      </c>
      <c r="E1259">
        <f>INDEX('S45'!A1:N47,20,2)</f>
        <v>0</v>
      </c>
      <c r="F1259">
        <f>INDEX('S45'!A1:N47,20,12)</f>
        <v>0</v>
      </c>
      <c r="G1259">
        <f>INDEX('S45'!A1:N47,21,12)</f>
        <v>0</v>
      </c>
      <c r="H1259">
        <f>INDEX('S45'!A1:N47,22,12)</f>
        <v>0</v>
      </c>
    </row>
    <row r="1260" spans="1:8" x14ac:dyDescent="0.3">
      <c r="A1260" t="str">
        <f>INDEX('S45'!A1:M47,1,1)</f>
        <v>S45</v>
      </c>
      <c r="B1260" s="58">
        <f>INDEX('S45'!A1:M47,3,13)</f>
        <v>43049</v>
      </c>
      <c r="C1260" t="str">
        <f>INDEX('S45'!A1:N47,4,13)</f>
        <v>Jour</v>
      </c>
      <c r="D1260" t="str">
        <f>INDEX('S45'!A1:N47,20,1)</f>
        <v>Guillaume Mayimakanda</v>
      </c>
      <c r="E1260">
        <f>INDEX('S45'!A1:N47,20,2)</f>
        <v>0</v>
      </c>
      <c r="F1260">
        <f>INDEX('S45'!A1:N47,20,13)</f>
        <v>0</v>
      </c>
      <c r="G1260">
        <f>INDEX('S45'!A1:N47,21,13)</f>
        <v>0</v>
      </c>
      <c r="H1260">
        <f>INDEX('S45'!A1:N47,22,13)</f>
        <v>0</v>
      </c>
    </row>
    <row r="1261" spans="1:8" x14ac:dyDescent="0.3">
      <c r="A1261" t="str">
        <f>INDEX('S45'!A1:M47,1,1)</f>
        <v>S45</v>
      </c>
      <c r="B1261" s="58">
        <f>INDEX('S45'!A1:M47,3,13)</f>
        <v>43049</v>
      </c>
      <c r="C1261" t="str">
        <f>INDEX('S45'!A1:N47,4,14)</f>
        <v>Nuit</v>
      </c>
      <c r="D1261" t="str">
        <f>INDEX('S45'!A1:N47,20,1)</f>
        <v>Guillaume Mayimakanda</v>
      </c>
      <c r="E1261">
        <f>INDEX('S45'!A1:N47,20,2)</f>
        <v>0</v>
      </c>
      <c r="F1261">
        <f>INDEX('S45'!A1:N47,20,14)</f>
        <v>0</v>
      </c>
      <c r="G1261">
        <f>INDEX('S45'!A1:N47,21,14)</f>
        <v>0</v>
      </c>
      <c r="H1261">
        <f>INDEX('S45'!A1:N47,22,14)</f>
        <v>0</v>
      </c>
    </row>
    <row r="1262" spans="1:8" x14ac:dyDescent="0.3">
      <c r="A1262" t="str">
        <f>INDEX('S45'!A1:M47,1,1)</f>
        <v>S45</v>
      </c>
      <c r="B1262" s="58">
        <f>INDEX('S45'!A1:L47,3,3)</f>
        <v>43044</v>
      </c>
      <c r="C1262" t="str">
        <f>INDEX('S45'!A1:N47,4,3)</f>
        <v>Jour</v>
      </c>
      <c r="D1262" t="str">
        <f>INDEX('S45'!A1:N47,23,1)</f>
        <v>Kevin Leon</v>
      </c>
      <c r="E1262">
        <f>INDEX('S45'!A1:N47,23,2)</f>
        <v>0</v>
      </c>
      <c r="F1262">
        <f>INDEX('S45'!A1:N47,23,3)</f>
        <v>0</v>
      </c>
      <c r="G1262">
        <f>INDEX('S45'!A1:N47,24,3)</f>
        <v>0</v>
      </c>
      <c r="H1262">
        <f>INDEX('S45'!A1:N47,25,3)</f>
        <v>0</v>
      </c>
    </row>
    <row r="1263" spans="1:8" x14ac:dyDescent="0.3">
      <c r="A1263" t="str">
        <f>INDEX('S45'!A1:M47,1,1)</f>
        <v>S45</v>
      </c>
      <c r="B1263" s="58">
        <f>INDEX('S45'!A1:M47,3,3)</f>
        <v>43044</v>
      </c>
      <c r="C1263" t="str">
        <f>INDEX('S45'!A1:N47,4,4)</f>
        <v>Nuit</v>
      </c>
      <c r="D1263" t="str">
        <f>INDEX('S45'!A1:N47,23,1)</f>
        <v>Kevin Leon</v>
      </c>
      <c r="E1263">
        <f>INDEX('S45'!A1:N47,23,2)</f>
        <v>0</v>
      </c>
      <c r="F1263">
        <f>INDEX('S45'!A1:N47,23,4)</f>
        <v>0</v>
      </c>
      <c r="G1263">
        <f>INDEX('S45'!A1:N47,24,4)</f>
        <v>0</v>
      </c>
      <c r="H1263">
        <f>INDEX('S45'!A1:N47,25,4)</f>
        <v>0</v>
      </c>
    </row>
    <row r="1264" spans="1:8" x14ac:dyDescent="0.3">
      <c r="A1264" t="str">
        <f>INDEX('S45'!A1:M47,1,1)</f>
        <v>S45</v>
      </c>
      <c r="B1264" s="58">
        <f>INDEX('S45'!A1:M47,3,5)</f>
        <v>43045</v>
      </c>
      <c r="C1264" t="str">
        <f>INDEX('S45'!A1:N47,4,5)</f>
        <v>Jour</v>
      </c>
      <c r="D1264" t="str">
        <f>INDEX('S45'!A1:N47,23,1)</f>
        <v>Kevin Leon</v>
      </c>
      <c r="E1264">
        <f>INDEX('S45'!A1:N47,23,2)</f>
        <v>0</v>
      </c>
      <c r="F1264">
        <f>INDEX('S45'!A1:N47,23,5)</f>
        <v>0</v>
      </c>
      <c r="G1264">
        <f>INDEX('S45'!A1:N47,24,5)</f>
        <v>0</v>
      </c>
      <c r="H1264">
        <f>INDEX('S45'!A1:N47,25,5)</f>
        <v>0</v>
      </c>
    </row>
    <row r="1265" spans="1:8" x14ac:dyDescent="0.3">
      <c r="A1265" t="str">
        <f>INDEX('S45'!A1:M47,1,1)</f>
        <v>S45</v>
      </c>
      <c r="B1265" s="58">
        <f>INDEX('S45'!A1:M47,3,5)</f>
        <v>43045</v>
      </c>
      <c r="C1265" t="str">
        <f>INDEX('S45'!A1:N47,4,6)</f>
        <v>Nuit</v>
      </c>
      <c r="D1265" t="str">
        <f>INDEX('S45'!A1:N47,23,1)</f>
        <v>Kevin Leon</v>
      </c>
      <c r="E1265">
        <f>INDEX('S45'!A1:N47,23,2)</f>
        <v>0</v>
      </c>
      <c r="F1265">
        <f>INDEX('S45'!A1:N47,23,6)</f>
        <v>0</v>
      </c>
      <c r="G1265">
        <f>INDEX('S45'!A1:N47,24,6)</f>
        <v>0</v>
      </c>
      <c r="H1265">
        <f>INDEX('S45'!A1:N47,25,6)</f>
        <v>0</v>
      </c>
    </row>
    <row r="1266" spans="1:8" x14ac:dyDescent="0.3">
      <c r="A1266" t="str">
        <f>INDEX('S45'!A1:M47,1,1)</f>
        <v>S45</v>
      </c>
      <c r="B1266" s="58">
        <f>INDEX('S45'!A1:M47,3,7)</f>
        <v>43046</v>
      </c>
      <c r="C1266" t="str">
        <f>INDEX('S45'!A1:N47,4,7)</f>
        <v>Jour</v>
      </c>
      <c r="D1266" t="str">
        <f>INDEX('S45'!A1:N47,23,1)</f>
        <v>Kevin Leon</v>
      </c>
      <c r="E1266">
        <f>INDEX('S45'!A1:N47,23,2)</f>
        <v>0</v>
      </c>
      <c r="F1266">
        <f>INDEX('S45'!A1:N47,23,7)</f>
        <v>0</v>
      </c>
      <c r="G1266">
        <f>INDEX('S45'!A1:N47,24,7)</f>
        <v>0</v>
      </c>
      <c r="H1266">
        <f>INDEX('S45'!A1:N47,25,7)</f>
        <v>0</v>
      </c>
    </row>
    <row r="1267" spans="1:8" x14ac:dyDescent="0.3">
      <c r="A1267" t="str">
        <f>INDEX('S45'!A1:M47,1,1)</f>
        <v>S45</v>
      </c>
      <c r="B1267" s="58">
        <f>INDEX('S45'!A1:M47,3,7)</f>
        <v>43046</v>
      </c>
      <c r="C1267" t="str">
        <f>INDEX('S45'!A1:N47,4,8)</f>
        <v>Nuit</v>
      </c>
      <c r="D1267" t="str">
        <f>INDEX('S45'!A1:N47,23,1)</f>
        <v>Kevin Leon</v>
      </c>
      <c r="E1267">
        <f>INDEX('S45'!A1:N47,23,2)</f>
        <v>0</v>
      </c>
      <c r="F1267">
        <f>INDEX('S45'!A1:N47,23,8)</f>
        <v>0</v>
      </c>
      <c r="G1267">
        <f>INDEX('S45'!A1:N47,24,8)</f>
        <v>0</v>
      </c>
      <c r="H1267">
        <f>INDEX('S45'!A1:N47,25,8)</f>
        <v>0</v>
      </c>
    </row>
    <row r="1268" spans="1:8" x14ac:dyDescent="0.3">
      <c r="A1268" t="str">
        <f>INDEX('S45'!A1:M47,1,1)</f>
        <v>S45</v>
      </c>
      <c r="B1268" s="58">
        <f>INDEX('S45'!A1:M47,3,9)</f>
        <v>43047</v>
      </c>
      <c r="C1268" t="str">
        <f>INDEX('S45'!A1:N47,4,9)</f>
        <v>Jour</v>
      </c>
      <c r="D1268" t="str">
        <f>INDEX('S45'!A1:N47,23,1)</f>
        <v>Kevin Leon</v>
      </c>
      <c r="E1268">
        <f>INDEX('S45'!A1:N47,23,2)</f>
        <v>0</v>
      </c>
      <c r="F1268">
        <f>INDEX('S45'!A1:N47,23,9)</f>
        <v>0</v>
      </c>
      <c r="G1268">
        <f>INDEX('S45'!A1:N47,24,9)</f>
        <v>0</v>
      </c>
      <c r="H1268">
        <f>INDEX('S45'!A1:N47,25,9)</f>
        <v>0</v>
      </c>
    </row>
    <row r="1269" spans="1:8" x14ac:dyDescent="0.3">
      <c r="A1269" t="str">
        <f>INDEX('S45'!A1:M47,1,1)</f>
        <v>S45</v>
      </c>
      <c r="B1269" s="58">
        <f>INDEX('S45'!A1:M47,3,9)</f>
        <v>43047</v>
      </c>
      <c r="C1269" t="str">
        <f>INDEX('S45'!A1:N47,4,10)</f>
        <v>Nuit</v>
      </c>
      <c r="D1269" t="str">
        <f>INDEX('S45'!A1:N47,23,1)</f>
        <v>Kevin Leon</v>
      </c>
      <c r="E1269">
        <f>INDEX('S45'!A1:N47,23,2)</f>
        <v>0</v>
      </c>
      <c r="F1269">
        <f>INDEX('S45'!A1:N47,23,10)</f>
        <v>0</v>
      </c>
      <c r="G1269">
        <f>INDEX('S45'!A1:N47,24,10)</f>
        <v>0</v>
      </c>
      <c r="H1269">
        <f>INDEX('S45'!A1:N47,25,10)</f>
        <v>0</v>
      </c>
    </row>
    <row r="1270" spans="1:8" x14ac:dyDescent="0.3">
      <c r="A1270" t="str">
        <f>INDEX('S45'!A1:M47,1,1)</f>
        <v>S45</v>
      </c>
      <c r="B1270" s="58">
        <f>INDEX('S45'!A1:M47,3,11)</f>
        <v>43048</v>
      </c>
      <c r="C1270" t="str">
        <f>INDEX('S45'!A1:N47,4,11)</f>
        <v>Jour</v>
      </c>
      <c r="D1270" t="str">
        <f>INDEX('S45'!A1:N47,23,1)</f>
        <v>Kevin Leon</v>
      </c>
      <c r="E1270">
        <f>INDEX('S45'!A1:N47,23,2)</f>
        <v>0</v>
      </c>
      <c r="F1270">
        <f>INDEX('S45'!A1:N47,23,11)</f>
        <v>0</v>
      </c>
      <c r="G1270">
        <f>INDEX('S45'!A1:N47,24,11)</f>
        <v>0</v>
      </c>
      <c r="H1270">
        <f>INDEX('S45'!A1:N47,25,11)</f>
        <v>0</v>
      </c>
    </row>
    <row r="1271" spans="1:8" x14ac:dyDescent="0.3">
      <c r="A1271" t="str">
        <f>INDEX('S45'!A1:M47,1,1)</f>
        <v>S45</v>
      </c>
      <c r="B1271" s="58">
        <f>INDEX('S45'!A1:M47,3,11)</f>
        <v>43048</v>
      </c>
      <c r="C1271" t="str">
        <f>INDEX('S45'!A1:N47,4,12)</f>
        <v>Nuit</v>
      </c>
      <c r="D1271" t="str">
        <f>INDEX('S45'!A1:N47,23,1)</f>
        <v>Kevin Leon</v>
      </c>
      <c r="E1271">
        <f>INDEX('S45'!A1:N47,23,2)</f>
        <v>0</v>
      </c>
      <c r="F1271">
        <f>INDEX('S45'!A1:N47,23,12)</f>
        <v>0</v>
      </c>
      <c r="G1271">
        <f>INDEX('S45'!A1:N47,24,12)</f>
        <v>0</v>
      </c>
      <c r="H1271">
        <f>INDEX('S45'!A1:N47,25,12)</f>
        <v>0</v>
      </c>
    </row>
    <row r="1272" spans="1:8" x14ac:dyDescent="0.3">
      <c r="A1272" t="str">
        <f>INDEX('S45'!A1:M47,1,1)</f>
        <v>S45</v>
      </c>
      <c r="B1272" s="58">
        <f>INDEX('S45'!A1:M47,3,13)</f>
        <v>43049</v>
      </c>
      <c r="C1272" t="str">
        <f>INDEX('S45'!A1:N47,4,13)</f>
        <v>Jour</v>
      </c>
      <c r="D1272" t="str">
        <f>INDEX('S45'!A1:N47,23,1)</f>
        <v>Kevin Leon</v>
      </c>
      <c r="E1272">
        <f>INDEX('S45'!A1:N47,23,2)</f>
        <v>0</v>
      </c>
      <c r="F1272">
        <f>INDEX('S45'!A1:N47,23,13)</f>
        <v>0</v>
      </c>
      <c r="G1272">
        <f>INDEX('S45'!A1:N47,24,13)</f>
        <v>0</v>
      </c>
      <c r="H1272">
        <f>INDEX('S45'!A1:N47,25,13)</f>
        <v>0</v>
      </c>
    </row>
    <row r="1273" spans="1:8" x14ac:dyDescent="0.3">
      <c r="A1273" t="str">
        <f>INDEX('S45'!A1:M47,1,1)</f>
        <v>S45</v>
      </c>
      <c r="B1273" s="58">
        <f>INDEX('S45'!A1:M47,3,13)</f>
        <v>43049</v>
      </c>
      <c r="C1273" t="str">
        <f>INDEX('S45'!A1:N47,4,14)</f>
        <v>Nuit</v>
      </c>
      <c r="D1273" t="str">
        <f>INDEX('S45'!A1:N47,23,1)</f>
        <v>Kevin Leon</v>
      </c>
      <c r="E1273">
        <f>INDEX('S45'!A1:N47,23,2)</f>
        <v>0</v>
      </c>
      <c r="F1273">
        <f>INDEX('S45'!A1:N47,23,14)</f>
        <v>0</v>
      </c>
      <c r="G1273">
        <f>INDEX('S45'!A1:N47,24,14)</f>
        <v>0</v>
      </c>
      <c r="H1273">
        <f>INDEX('S45'!A1:N47,25,14)</f>
        <v>0</v>
      </c>
    </row>
    <row r="1274" spans="1:8" x14ac:dyDescent="0.3">
      <c r="A1274" t="str">
        <f>INDEX('S45'!A1:M47,1,1)</f>
        <v>S45</v>
      </c>
      <c r="B1274" s="58">
        <f>INDEX('S45'!A1:L47,3,3)</f>
        <v>43044</v>
      </c>
      <c r="C1274" t="str">
        <f>INDEX('S45'!A1:N47,4,3)</f>
        <v>Jour</v>
      </c>
      <c r="D1274" t="str">
        <f>INDEX('S45'!A1:N47,26,1)</f>
        <v>Lionel De Champs</v>
      </c>
      <c r="E1274">
        <f>INDEX('S45'!A1:N47,26,2)</f>
        <v>0</v>
      </c>
      <c r="F1274">
        <f>INDEX('S45'!A1:N47,26,3)</f>
        <v>0</v>
      </c>
      <c r="G1274">
        <f>INDEX('S45'!A1:N47,27,3)</f>
        <v>0</v>
      </c>
      <c r="H1274">
        <f>INDEX('S45'!A1:N47,28,3)</f>
        <v>0</v>
      </c>
    </row>
    <row r="1275" spans="1:8" x14ac:dyDescent="0.3">
      <c r="A1275" t="str">
        <f>INDEX('S45'!A1:M47,1,1)</f>
        <v>S45</v>
      </c>
      <c r="B1275" s="58">
        <f>INDEX('S45'!A1:M47,3,3)</f>
        <v>43044</v>
      </c>
      <c r="C1275" t="str">
        <f>INDEX('S45'!A1:N47,4,4)</f>
        <v>Nuit</v>
      </c>
      <c r="D1275" t="str">
        <f>INDEX('S45'!A1:N47,26,1)</f>
        <v>Lionel De Champs</v>
      </c>
      <c r="E1275">
        <f>INDEX('S45'!A1:N47,26,2)</f>
        <v>0</v>
      </c>
      <c r="F1275">
        <f>INDEX('S45'!A1:N47,26,4)</f>
        <v>0</v>
      </c>
      <c r="G1275">
        <f>INDEX('S45'!A1:N47,27,4)</f>
        <v>0</v>
      </c>
      <c r="H1275">
        <f>INDEX('S45'!A1:N47,28,4)</f>
        <v>0</v>
      </c>
    </row>
    <row r="1276" spans="1:8" x14ac:dyDescent="0.3">
      <c r="A1276" t="str">
        <f>INDEX('S45'!A1:M47,1,1)</f>
        <v>S45</v>
      </c>
      <c r="B1276" s="58">
        <f>INDEX('S45'!A1:M47,3,5)</f>
        <v>43045</v>
      </c>
      <c r="C1276" t="str">
        <f>INDEX('S45'!A1:N47,4,5)</f>
        <v>Jour</v>
      </c>
      <c r="D1276" t="str">
        <f>INDEX('S45'!A1:N47,26,1)</f>
        <v>Lionel De Champs</v>
      </c>
      <c r="E1276">
        <f>INDEX('S45'!A1:N47,26,2)</f>
        <v>0</v>
      </c>
      <c r="F1276">
        <f>INDEX('S45'!A1:N47,26,5)</f>
        <v>0</v>
      </c>
      <c r="G1276">
        <f>INDEX('S45'!A1:N47,27,5)</f>
        <v>0</v>
      </c>
      <c r="H1276">
        <f>INDEX('S45'!A1:N47,28,5)</f>
        <v>0</v>
      </c>
    </row>
    <row r="1277" spans="1:8" x14ac:dyDescent="0.3">
      <c r="A1277" t="str">
        <f>INDEX('S45'!A1:M47,1,1)</f>
        <v>S45</v>
      </c>
      <c r="B1277" s="58">
        <f>INDEX('S45'!A1:M47,3,5)</f>
        <v>43045</v>
      </c>
      <c r="C1277" t="str">
        <f>INDEX('S45'!A1:N47,4,6)</f>
        <v>Nuit</v>
      </c>
      <c r="D1277" t="str">
        <f>INDEX('S45'!A1:N47,26,1)</f>
        <v>Lionel De Champs</v>
      </c>
      <c r="E1277">
        <f>INDEX('S45'!A1:N47,26,2)</f>
        <v>0</v>
      </c>
      <c r="F1277">
        <f>INDEX('S45'!A1:N47,26,6)</f>
        <v>0</v>
      </c>
      <c r="G1277">
        <f>INDEX('S45'!A1:N47,27,6)</f>
        <v>0</v>
      </c>
      <c r="H1277">
        <f>INDEX('S45'!A1:N47,28,6)</f>
        <v>0</v>
      </c>
    </row>
    <row r="1278" spans="1:8" x14ac:dyDescent="0.3">
      <c r="A1278" t="str">
        <f>INDEX('S45'!A1:M47,1,1)</f>
        <v>S45</v>
      </c>
      <c r="B1278" s="58">
        <f>INDEX('S45'!A1:M47,3,7)</f>
        <v>43046</v>
      </c>
      <c r="C1278" t="str">
        <f>INDEX('S45'!A1:N47,4,7)</f>
        <v>Jour</v>
      </c>
      <c r="D1278" t="str">
        <f>INDEX('S45'!A1:N47,26,1)</f>
        <v>Lionel De Champs</v>
      </c>
      <c r="E1278">
        <f>INDEX('S45'!A1:N47,26,2)</f>
        <v>0</v>
      </c>
      <c r="F1278">
        <f>INDEX('S45'!A1:N47,26,7)</f>
        <v>0</v>
      </c>
      <c r="G1278">
        <f>INDEX('S45'!A1:N47,27,7)</f>
        <v>0</v>
      </c>
      <c r="H1278">
        <f>INDEX('S45'!A1:N47,28,7)</f>
        <v>0</v>
      </c>
    </row>
    <row r="1279" spans="1:8" x14ac:dyDescent="0.3">
      <c r="A1279" t="str">
        <f>INDEX('S45'!A1:M47,1,1)</f>
        <v>S45</v>
      </c>
      <c r="B1279" s="58">
        <f>INDEX('S45'!A1:M47,3,7)</f>
        <v>43046</v>
      </c>
      <c r="C1279" t="str">
        <f>INDEX('S45'!A1:N47,4,8)</f>
        <v>Nuit</v>
      </c>
      <c r="D1279" t="str">
        <f>INDEX('S45'!A1:N47,26,1)</f>
        <v>Lionel De Champs</v>
      </c>
      <c r="E1279">
        <f>INDEX('S45'!A1:N47,26,2)</f>
        <v>0</v>
      </c>
      <c r="F1279">
        <f>INDEX('S45'!A1:N47,26,8)</f>
        <v>0</v>
      </c>
      <c r="G1279">
        <f>INDEX('S45'!A1:N47,27,8)</f>
        <v>0</v>
      </c>
      <c r="H1279">
        <f>INDEX('S45'!A1:N47,28,8)</f>
        <v>0</v>
      </c>
    </row>
    <row r="1280" spans="1:8" x14ac:dyDescent="0.3">
      <c r="A1280" t="str">
        <f>INDEX('S45'!A1:M47,1,1)</f>
        <v>S45</v>
      </c>
      <c r="B1280" s="58">
        <f>INDEX('S45'!A1:M47,3,9)</f>
        <v>43047</v>
      </c>
      <c r="C1280" t="str">
        <f>INDEX('S45'!A1:N47,4,9)</f>
        <v>Jour</v>
      </c>
      <c r="D1280" t="str">
        <f>INDEX('S45'!A1:N47,26,1)</f>
        <v>Lionel De Champs</v>
      </c>
      <c r="E1280">
        <f>INDEX('S45'!A1:N47,26,2)</f>
        <v>0</v>
      </c>
      <c r="F1280">
        <f>INDEX('S45'!A1:N47,26,9)</f>
        <v>0</v>
      </c>
      <c r="G1280">
        <f>INDEX('S45'!A1:N47,27,9)</f>
        <v>0</v>
      </c>
      <c r="H1280">
        <f>INDEX('S45'!A1:N47,28,9)</f>
        <v>0</v>
      </c>
    </row>
    <row r="1281" spans="1:8" x14ac:dyDescent="0.3">
      <c r="A1281" t="str">
        <f>INDEX('S45'!A1:M47,1,1)</f>
        <v>S45</v>
      </c>
      <c r="B1281" s="58">
        <f>INDEX('S45'!A1:M47,3,9)</f>
        <v>43047</v>
      </c>
      <c r="C1281" t="str">
        <f>INDEX('S45'!A1:N47,4,10)</f>
        <v>Nuit</v>
      </c>
      <c r="D1281" t="str">
        <f>INDEX('S45'!A1:N47,26,1)</f>
        <v>Lionel De Champs</v>
      </c>
      <c r="E1281">
        <f>INDEX('S45'!A1:N47,26,2)</f>
        <v>0</v>
      </c>
      <c r="F1281">
        <f>INDEX('S45'!A1:N47,26,10)</f>
        <v>0</v>
      </c>
      <c r="G1281">
        <f>INDEX('S45'!A1:N47,27,10)</f>
        <v>0</v>
      </c>
      <c r="H1281">
        <f>INDEX('S45'!A1:N47,28,10)</f>
        <v>0</v>
      </c>
    </row>
    <row r="1282" spans="1:8" x14ac:dyDescent="0.3">
      <c r="A1282" t="str">
        <f>INDEX('S45'!A1:M47,1,1)</f>
        <v>S45</v>
      </c>
      <c r="B1282" s="58">
        <f>INDEX('S45'!A1:M47,3,11)</f>
        <v>43048</v>
      </c>
      <c r="C1282" t="str">
        <f>INDEX('S45'!A1:N47,4,11)</f>
        <v>Jour</v>
      </c>
      <c r="D1282" t="str">
        <f>INDEX('S45'!A1:N47,26,1)</f>
        <v>Lionel De Champs</v>
      </c>
      <c r="E1282">
        <f>INDEX('S45'!A1:N47,26,2)</f>
        <v>0</v>
      </c>
      <c r="F1282">
        <f>INDEX('S45'!A1:N47,26,11)</f>
        <v>0</v>
      </c>
      <c r="G1282">
        <f>INDEX('S45'!A1:N47,27,11)</f>
        <v>0</v>
      </c>
      <c r="H1282">
        <f>INDEX('S45'!A1:N47,28,11)</f>
        <v>0</v>
      </c>
    </row>
    <row r="1283" spans="1:8" x14ac:dyDescent="0.3">
      <c r="A1283" t="str">
        <f>INDEX('S45'!A1:M47,1,1)</f>
        <v>S45</v>
      </c>
      <c r="B1283" s="58">
        <f>INDEX('S45'!A1:M47,3,11)</f>
        <v>43048</v>
      </c>
      <c r="C1283" t="str">
        <f>INDEX('S45'!A1:N47,4,12)</f>
        <v>Nuit</v>
      </c>
      <c r="D1283" t="str">
        <f>INDEX('S45'!A1:N47,26,1)</f>
        <v>Lionel De Champs</v>
      </c>
      <c r="E1283">
        <f>INDEX('S45'!A1:N47,26,2)</f>
        <v>0</v>
      </c>
      <c r="F1283">
        <f>INDEX('S45'!A1:N47,26,12)</f>
        <v>0</v>
      </c>
      <c r="G1283">
        <f>INDEX('S45'!A1:N47,27,12)</f>
        <v>0</v>
      </c>
      <c r="H1283">
        <f>INDEX('S45'!A1:N47,28,12)</f>
        <v>0</v>
      </c>
    </row>
    <row r="1284" spans="1:8" x14ac:dyDescent="0.3">
      <c r="A1284" t="str">
        <f>INDEX('S45'!A1:M47,1,1)</f>
        <v>S45</v>
      </c>
      <c r="B1284" s="58">
        <f>INDEX('S45'!A1:M47,3,13)</f>
        <v>43049</v>
      </c>
      <c r="C1284" t="str">
        <f>INDEX('S45'!A1:N47,4,13)</f>
        <v>Jour</v>
      </c>
      <c r="D1284" t="str">
        <f>INDEX('S45'!A1:N47,26,1)</f>
        <v>Lionel De Champs</v>
      </c>
      <c r="E1284">
        <f>INDEX('S45'!A1:N47,26,2)</f>
        <v>0</v>
      </c>
      <c r="F1284">
        <f>INDEX('S45'!A1:N47,26,13)</f>
        <v>0</v>
      </c>
      <c r="G1284">
        <f>INDEX('S45'!A1:N47,27,13)</f>
        <v>0</v>
      </c>
      <c r="H1284">
        <f>INDEX('S45'!A1:N47,28,13)</f>
        <v>0</v>
      </c>
    </row>
    <row r="1285" spans="1:8" x14ac:dyDescent="0.3">
      <c r="A1285" t="str">
        <f>INDEX('S45'!A1:M47,1,1)</f>
        <v>S45</v>
      </c>
      <c r="B1285" s="58">
        <f>INDEX('S45'!A1:M47,3,13)</f>
        <v>43049</v>
      </c>
      <c r="C1285" t="str">
        <f>INDEX('S45'!A1:N47,4,14)</f>
        <v>Nuit</v>
      </c>
      <c r="D1285" t="str">
        <f>INDEX('S45'!A1:N47,26,1)</f>
        <v>Lionel De Champs</v>
      </c>
      <c r="E1285">
        <f>INDEX('S45'!A1:N47,26,2)</f>
        <v>0</v>
      </c>
      <c r="F1285">
        <f>INDEX('S45'!A1:N47,26,14)</f>
        <v>0</v>
      </c>
      <c r="G1285">
        <f>INDEX('S45'!A1:N47,27,14)</f>
        <v>0</v>
      </c>
      <c r="H1285">
        <f>INDEX('S45'!A1:N47,28,14)</f>
        <v>0</v>
      </c>
    </row>
    <row r="1286" spans="1:8" x14ac:dyDescent="0.3">
      <c r="A1286" t="str">
        <f>INDEX('S45'!A1:M47,1,1)</f>
        <v>S45</v>
      </c>
      <c r="B1286" s="58">
        <f>INDEX('S45'!A1:L47,3,3)</f>
        <v>43044</v>
      </c>
      <c r="C1286" t="str">
        <f>INDEX('S45'!A1:N47,4,3)</f>
        <v>Jour</v>
      </c>
      <c r="D1286">
        <f>INDEX('S45'!A1:N47,29,1)</f>
        <v>0</v>
      </c>
      <c r="E1286">
        <f>INDEX('S45'!A1:N47,29,2)</f>
        <v>0</v>
      </c>
      <c r="F1286">
        <f>INDEX('S45'!A1:N47,29,3)</f>
        <v>0</v>
      </c>
      <c r="G1286">
        <f>INDEX('S45'!A1:N47,30,3)</f>
        <v>0</v>
      </c>
      <c r="H1286">
        <f>INDEX('S45'!A1:N47,31,3)</f>
        <v>0</v>
      </c>
    </row>
    <row r="1287" spans="1:8" x14ac:dyDescent="0.3">
      <c r="A1287" t="str">
        <f>INDEX('S45'!A1:M47,1,1)</f>
        <v>S45</v>
      </c>
      <c r="B1287" s="58">
        <f>INDEX('S45'!A1:M47,3,3)</f>
        <v>43044</v>
      </c>
      <c r="C1287" t="str">
        <f>INDEX('S45'!A1:N47,4,4)</f>
        <v>Nuit</v>
      </c>
      <c r="D1287">
        <f>INDEX('S45'!A1:N47,29,1)</f>
        <v>0</v>
      </c>
      <c r="E1287">
        <f>INDEX('S45'!A1:N47,29,2)</f>
        <v>0</v>
      </c>
      <c r="F1287">
        <f>INDEX('S45'!A1:N47,29,4)</f>
        <v>0</v>
      </c>
      <c r="G1287">
        <f>INDEX('S45'!A1:N47,30,4)</f>
        <v>0</v>
      </c>
      <c r="H1287">
        <f>INDEX('S45'!A1:N47,31,4)</f>
        <v>0</v>
      </c>
    </row>
    <row r="1288" spans="1:8" x14ac:dyDescent="0.3">
      <c r="A1288" t="str">
        <f>INDEX('S45'!A1:M47,1,1)</f>
        <v>S45</v>
      </c>
      <c r="B1288" s="58">
        <f>INDEX('S45'!A1:M47,3,5)</f>
        <v>43045</v>
      </c>
      <c r="C1288" t="str">
        <f>INDEX('S45'!A1:N47,4,5)</f>
        <v>Jour</v>
      </c>
      <c r="D1288">
        <f>INDEX('S45'!A1:N47,29,1)</f>
        <v>0</v>
      </c>
      <c r="E1288">
        <f>INDEX('S45'!A1:N47,29,2)</f>
        <v>0</v>
      </c>
      <c r="F1288">
        <f>INDEX('S45'!A1:N47,29,5)</f>
        <v>0</v>
      </c>
      <c r="G1288">
        <f>INDEX('S45'!A1:N47,30,5)</f>
        <v>0</v>
      </c>
      <c r="H1288">
        <f>INDEX('S45'!A1:N47,31,5)</f>
        <v>0</v>
      </c>
    </row>
    <row r="1289" spans="1:8" x14ac:dyDescent="0.3">
      <c r="A1289" t="str">
        <f>INDEX('S45'!A1:M47,1,1)</f>
        <v>S45</v>
      </c>
      <c r="B1289" s="58">
        <f>INDEX('S45'!A1:M47,3,5)</f>
        <v>43045</v>
      </c>
      <c r="C1289" t="str">
        <f>INDEX('S45'!A1:N47,4,6)</f>
        <v>Nuit</v>
      </c>
      <c r="D1289">
        <f>INDEX('S45'!A1:N47,29,1)</f>
        <v>0</v>
      </c>
      <c r="E1289">
        <f>INDEX('S45'!A1:N47,29,2)</f>
        <v>0</v>
      </c>
      <c r="F1289">
        <f>INDEX('S45'!A1:N47,29,6)</f>
        <v>0</v>
      </c>
      <c r="G1289">
        <f>INDEX('S45'!A1:N47,30,6)</f>
        <v>0</v>
      </c>
      <c r="H1289">
        <f>INDEX('S45'!A1:N47,31,6)</f>
        <v>0</v>
      </c>
    </row>
    <row r="1290" spans="1:8" x14ac:dyDescent="0.3">
      <c r="A1290" t="str">
        <f>INDEX('S45'!A1:M47,1,1)</f>
        <v>S45</v>
      </c>
      <c r="B1290" s="58">
        <f>INDEX('S45'!A1:M47,3,7)</f>
        <v>43046</v>
      </c>
      <c r="C1290" t="str">
        <f>INDEX('S45'!A1:N47,4,7)</f>
        <v>Jour</v>
      </c>
      <c r="D1290">
        <f>INDEX('S45'!A1:N47,29,1)</f>
        <v>0</v>
      </c>
      <c r="E1290">
        <f>INDEX('S45'!A1:N47,29,2)</f>
        <v>0</v>
      </c>
      <c r="F1290">
        <f>INDEX('S45'!A1:N47,29,7)</f>
        <v>0</v>
      </c>
      <c r="G1290">
        <f>INDEX('S45'!A1:N47,30,7)</f>
        <v>0</v>
      </c>
      <c r="H1290">
        <f>INDEX('S45'!A1:N47,31,7)</f>
        <v>0</v>
      </c>
    </row>
    <row r="1291" spans="1:8" x14ac:dyDescent="0.3">
      <c r="A1291" t="str">
        <f>INDEX('S45'!A1:M47,1,1)</f>
        <v>S45</v>
      </c>
      <c r="B1291" s="58">
        <f>INDEX('S45'!A1:M47,3,7)</f>
        <v>43046</v>
      </c>
      <c r="C1291" t="str">
        <f>INDEX('S45'!A1:N47,4,8)</f>
        <v>Nuit</v>
      </c>
      <c r="D1291">
        <f>INDEX('S45'!A1:N47,2,1)</f>
        <v>0</v>
      </c>
      <c r="E1291">
        <f>INDEX('S45'!A1:N47,29,2)</f>
        <v>0</v>
      </c>
      <c r="F1291">
        <f>INDEX('S45'!A1:N47,29,8)</f>
        <v>0</v>
      </c>
      <c r="G1291">
        <f>INDEX('S45'!A1:N47,30,8)</f>
        <v>0</v>
      </c>
      <c r="H1291">
        <f>INDEX('S45'!A1:N47,31,8)</f>
        <v>0</v>
      </c>
    </row>
    <row r="1292" spans="1:8" x14ac:dyDescent="0.3">
      <c r="A1292" t="str">
        <f>INDEX('S45'!A1:M47,1,1)</f>
        <v>S45</v>
      </c>
      <c r="B1292" s="58">
        <f>INDEX('S45'!A1:M47,3,9)</f>
        <v>43047</v>
      </c>
      <c r="C1292" t="str">
        <f>INDEX('S45'!A1:N47,4,9)</f>
        <v>Jour</v>
      </c>
      <c r="D1292">
        <f>INDEX('S45'!A1:N47,29,1)</f>
        <v>0</v>
      </c>
      <c r="E1292">
        <f>INDEX('S45'!A1:N47,29,2)</f>
        <v>0</v>
      </c>
      <c r="F1292">
        <f>INDEX('S45'!A1:N47,29,9)</f>
        <v>0</v>
      </c>
      <c r="G1292">
        <f>INDEX('S45'!A1:N47,30,9)</f>
        <v>0</v>
      </c>
      <c r="H1292">
        <f>INDEX('S45'!A1:N47,31,9)</f>
        <v>0</v>
      </c>
    </row>
    <row r="1293" spans="1:8" x14ac:dyDescent="0.3">
      <c r="A1293" t="str">
        <f>INDEX('S45'!A1:M47,1,1)</f>
        <v>S45</v>
      </c>
      <c r="B1293" s="58">
        <f>INDEX('S45'!A1:M47,3,9)</f>
        <v>43047</v>
      </c>
      <c r="C1293" t="str">
        <f>INDEX('S45'!A1:N47,4,10)</f>
        <v>Nuit</v>
      </c>
      <c r="D1293">
        <f>INDEX('S45'!A1:N47,29,1)</f>
        <v>0</v>
      </c>
      <c r="E1293">
        <f>INDEX('S45'!A1:N47,29,2)</f>
        <v>0</v>
      </c>
      <c r="F1293">
        <f>INDEX('S45'!A1:N47,29,10)</f>
        <v>0</v>
      </c>
      <c r="G1293">
        <f>INDEX('S45'!A1:N47,30,10)</f>
        <v>0</v>
      </c>
      <c r="H1293">
        <f>INDEX('S45'!A1:N47,31,10)</f>
        <v>0</v>
      </c>
    </row>
    <row r="1294" spans="1:8" x14ac:dyDescent="0.3">
      <c r="A1294" t="str">
        <f>INDEX('S45'!A1:M47,1,1)</f>
        <v>S45</v>
      </c>
      <c r="B1294" s="58">
        <f>INDEX('S45'!A1:M47,3,11)</f>
        <v>43048</v>
      </c>
      <c r="C1294" t="str">
        <f>INDEX('S45'!A1:N47,4,11)</f>
        <v>Jour</v>
      </c>
      <c r="D1294">
        <f>INDEX('S45'!A1:N47,29,1)</f>
        <v>0</v>
      </c>
      <c r="E1294">
        <f>INDEX('S45'!A1:N47,29,2)</f>
        <v>0</v>
      </c>
      <c r="F1294">
        <f>INDEX('S45'!A1:N47,29,11)</f>
        <v>0</v>
      </c>
      <c r="G1294">
        <f>INDEX('S45'!A1:N47,30,11)</f>
        <v>0</v>
      </c>
      <c r="H1294">
        <f>INDEX('S45'!A1:N47,31,11)</f>
        <v>0</v>
      </c>
    </row>
    <row r="1295" spans="1:8" x14ac:dyDescent="0.3">
      <c r="A1295" t="str">
        <f>INDEX('S45'!A1:M47,1,1)</f>
        <v>S45</v>
      </c>
      <c r="B1295" s="58">
        <f>INDEX('S45'!A1:M47,3,11)</f>
        <v>43048</v>
      </c>
      <c r="C1295" t="str">
        <f>INDEX('S45'!A1:N47,4,12)</f>
        <v>Nuit</v>
      </c>
      <c r="D1295">
        <f>INDEX('S45'!A1:N47,29,1)</f>
        <v>0</v>
      </c>
      <c r="E1295">
        <f>INDEX('S45'!A1:N47,29,2)</f>
        <v>0</v>
      </c>
      <c r="F1295">
        <f>INDEX('S45'!A1:N47,29,12)</f>
        <v>0</v>
      </c>
      <c r="G1295">
        <f>INDEX('S45'!A1:N47,30,12)</f>
        <v>0</v>
      </c>
      <c r="H1295">
        <f>INDEX('S45'!A1:N47,31,12)</f>
        <v>0</v>
      </c>
    </row>
    <row r="1296" spans="1:8" x14ac:dyDescent="0.3">
      <c r="A1296" t="str">
        <f>INDEX('S45'!A1:M47,1,1)</f>
        <v>S45</v>
      </c>
      <c r="B1296" s="58">
        <f>INDEX('S45'!A1:M47,3,13)</f>
        <v>43049</v>
      </c>
      <c r="C1296" t="str">
        <f>INDEX('S45'!A1:N47,4,13)</f>
        <v>Jour</v>
      </c>
      <c r="D1296">
        <f>INDEX('S45'!A1:N47,29,1)</f>
        <v>0</v>
      </c>
      <c r="E1296">
        <f>INDEX('S45'!A1:N47,29,2)</f>
        <v>0</v>
      </c>
      <c r="F1296">
        <f>INDEX('S45'!A1:N47,29,13)</f>
        <v>0</v>
      </c>
      <c r="G1296">
        <f>INDEX('S45'!A1:N47,30,13)</f>
        <v>0</v>
      </c>
      <c r="H1296">
        <f>INDEX('S45'!A1:N47,31,13)</f>
        <v>0</v>
      </c>
    </row>
    <row r="1297" spans="1:8" x14ac:dyDescent="0.3">
      <c r="A1297" t="str">
        <f>INDEX('S45'!A1:M47,1,1)</f>
        <v>S45</v>
      </c>
      <c r="B1297" s="58">
        <f>INDEX('S45'!A1:M47,3,13)</f>
        <v>43049</v>
      </c>
      <c r="C1297" t="str">
        <f>INDEX('S45'!A1:N47,4,14)</f>
        <v>Nuit</v>
      </c>
      <c r="D1297">
        <f>INDEX('S45'!A1:N47,29,1)</f>
        <v>0</v>
      </c>
      <c r="E1297">
        <f>INDEX('S45'!A1:N47,29,2)</f>
        <v>0</v>
      </c>
      <c r="F1297">
        <f>INDEX('S45'!A1:N47,29,14)</f>
        <v>0</v>
      </c>
      <c r="G1297">
        <f>INDEX('S45'!A1:N47,30,14)</f>
        <v>0</v>
      </c>
      <c r="H1297">
        <f>INDEX('S45'!A1:N47,31,14)</f>
        <v>0</v>
      </c>
    </row>
    <row r="1298" spans="1:8" x14ac:dyDescent="0.3">
      <c r="A1298" t="str">
        <f>INDEX('S45'!A1:M47,1,1)</f>
        <v>S45</v>
      </c>
      <c r="B1298" s="58">
        <f>INDEX('S45'!A1:L47,3,3)</f>
        <v>43044</v>
      </c>
      <c r="C1298" t="str">
        <f>INDEX('S45'!A1:N47,4,3)</f>
        <v>Jour</v>
      </c>
      <c r="D1298">
        <f>INDEX('S45'!A1:N47,32,1)</f>
        <v>0</v>
      </c>
      <c r="E1298">
        <f>INDEX('S45'!A1:N47,32,2)</f>
        <v>0</v>
      </c>
      <c r="F1298">
        <f>INDEX('S45'!A1:N47,32,3)</f>
        <v>0</v>
      </c>
      <c r="G1298">
        <f>INDEX('S45'!A1:N47,33,3)</f>
        <v>0</v>
      </c>
      <c r="H1298">
        <f>INDEX('S45'!A1:N47,34,3)</f>
        <v>0</v>
      </c>
    </row>
    <row r="1299" spans="1:8" x14ac:dyDescent="0.3">
      <c r="A1299" t="str">
        <f>INDEX('S45'!A1:M47,1,1)</f>
        <v>S45</v>
      </c>
      <c r="B1299" s="58">
        <f>INDEX('S45'!A1:M47,3,3)</f>
        <v>43044</v>
      </c>
      <c r="C1299" t="str">
        <f>INDEX('S45'!A1:N47,4,4)</f>
        <v>Nuit</v>
      </c>
      <c r="D1299">
        <f>INDEX('S45'!A1:N47,32,1)</f>
        <v>0</v>
      </c>
      <c r="E1299">
        <f>INDEX('S45'!A1:N47,32,2)</f>
        <v>0</v>
      </c>
      <c r="F1299">
        <f>INDEX('S45'!A1:N47,32,4)</f>
        <v>0</v>
      </c>
      <c r="G1299">
        <f>INDEX('S45'!A1:N47,33,4)</f>
        <v>0</v>
      </c>
      <c r="H1299">
        <f>INDEX('S45'!A1:N47,34,4)</f>
        <v>0</v>
      </c>
    </row>
    <row r="1300" spans="1:8" x14ac:dyDescent="0.3">
      <c r="A1300" t="str">
        <f>INDEX('S45'!A1:M47,1,1)</f>
        <v>S45</v>
      </c>
      <c r="B1300" s="58">
        <f>INDEX('S45'!A1:M47,3,5)</f>
        <v>43045</v>
      </c>
      <c r="C1300" t="str">
        <f>INDEX('S45'!A1:N47,4,5)</f>
        <v>Jour</v>
      </c>
      <c r="D1300">
        <f>INDEX('S45'!A1:N47,32,1)</f>
        <v>0</v>
      </c>
      <c r="E1300">
        <f>INDEX('S45'!A1:N47,32,2)</f>
        <v>0</v>
      </c>
      <c r="F1300">
        <f>INDEX('S45'!A1:N47,32,5)</f>
        <v>0</v>
      </c>
      <c r="G1300">
        <f>INDEX('S45'!A1:N47,33,5)</f>
        <v>0</v>
      </c>
      <c r="H1300">
        <f>INDEX('S45'!A1:N47,34,5)</f>
        <v>0</v>
      </c>
    </row>
    <row r="1301" spans="1:8" x14ac:dyDescent="0.3">
      <c r="A1301" t="str">
        <f>INDEX('S45'!A1:M47,1,1)</f>
        <v>S45</v>
      </c>
      <c r="B1301" s="58">
        <f>INDEX('S45'!A1:M47,3,5)</f>
        <v>43045</v>
      </c>
      <c r="C1301" t="str">
        <f>INDEX('S45'!A1:N47,4,6)</f>
        <v>Nuit</v>
      </c>
      <c r="D1301">
        <f>INDEX('S45'!A1:N47,32,1)</f>
        <v>0</v>
      </c>
      <c r="E1301">
        <f>INDEX('S45'!A1:N47,32,2)</f>
        <v>0</v>
      </c>
      <c r="F1301">
        <f>INDEX('S45'!A1:N47,32,6)</f>
        <v>0</v>
      </c>
      <c r="G1301">
        <f>INDEX('S45'!A1:N47,33,6)</f>
        <v>0</v>
      </c>
      <c r="H1301">
        <f>INDEX('S45'!A1:N47,34,6)</f>
        <v>0</v>
      </c>
    </row>
    <row r="1302" spans="1:8" x14ac:dyDescent="0.3">
      <c r="A1302" t="str">
        <f>INDEX('S45'!A1:M47,1,1)</f>
        <v>S45</v>
      </c>
      <c r="B1302" s="58">
        <f>INDEX('S45'!A1:M47,3,7)</f>
        <v>43046</v>
      </c>
      <c r="C1302" t="str">
        <f>INDEX('S45'!A1:N47,4,7)</f>
        <v>Jour</v>
      </c>
      <c r="D1302">
        <f>INDEX('S45'!A1:N47,32,1)</f>
        <v>0</v>
      </c>
      <c r="E1302">
        <f>INDEX('S45'!A1:N47,32,2)</f>
        <v>0</v>
      </c>
      <c r="F1302">
        <f>INDEX('S45'!A1:N47,32,7)</f>
        <v>0</v>
      </c>
      <c r="G1302">
        <f>INDEX('S45'!A1:N47,33,7)</f>
        <v>0</v>
      </c>
      <c r="H1302">
        <f>INDEX('S45'!A1:N47,34,7)</f>
        <v>0</v>
      </c>
    </row>
    <row r="1303" spans="1:8" x14ac:dyDescent="0.3">
      <c r="A1303" t="str">
        <f>INDEX('S45'!A1:M47,1,1)</f>
        <v>S45</v>
      </c>
      <c r="B1303" s="58">
        <f>INDEX('S45'!A1:M47,3,7)</f>
        <v>43046</v>
      </c>
      <c r="C1303" t="str">
        <f>INDEX('S45'!A1:N47,4,8)</f>
        <v>Nuit</v>
      </c>
      <c r="D1303">
        <f>INDEX('S45'!A1:N47,32,1)</f>
        <v>0</v>
      </c>
      <c r="E1303">
        <f>INDEX('S45'!A1:N47,32,2)</f>
        <v>0</v>
      </c>
      <c r="F1303">
        <f>INDEX('S45'!A1:N47,32,8)</f>
        <v>0</v>
      </c>
      <c r="G1303">
        <f>INDEX('S45'!A1:N47,33,8)</f>
        <v>0</v>
      </c>
      <c r="H1303">
        <f>INDEX('S45'!A1:N47,34,8)</f>
        <v>0</v>
      </c>
    </row>
    <row r="1304" spans="1:8" x14ac:dyDescent="0.3">
      <c r="A1304" t="str">
        <f>INDEX('S45'!A1:M47,1,1)</f>
        <v>S45</v>
      </c>
      <c r="B1304" s="58">
        <f>INDEX('S45'!A1:M47,3,9)</f>
        <v>43047</v>
      </c>
      <c r="C1304" t="str">
        <f>INDEX('S45'!A1:N47,4,9)</f>
        <v>Jour</v>
      </c>
      <c r="D1304">
        <f>INDEX('S45'!A1:N47,32,1)</f>
        <v>0</v>
      </c>
      <c r="E1304">
        <f>INDEX('S45'!A1:N47,32,2)</f>
        <v>0</v>
      </c>
      <c r="F1304">
        <f>INDEX('S45'!A1:N47,32,9)</f>
        <v>0</v>
      </c>
      <c r="G1304">
        <f>INDEX('S45'!A1:N47,33,9)</f>
        <v>0</v>
      </c>
      <c r="H1304">
        <f>INDEX('S45'!A1:N47,34,9)</f>
        <v>0</v>
      </c>
    </row>
    <row r="1305" spans="1:8" x14ac:dyDescent="0.3">
      <c r="A1305" t="str">
        <f>INDEX('S45'!A1:M47,1,1)</f>
        <v>S45</v>
      </c>
      <c r="B1305" s="58">
        <f>INDEX('S45'!A1:M47,3,9)</f>
        <v>43047</v>
      </c>
      <c r="C1305" t="str">
        <f>INDEX('S45'!A1:N47,4,10)</f>
        <v>Nuit</v>
      </c>
      <c r="D1305">
        <f>INDEX('S45'!A1:N47,32,1)</f>
        <v>0</v>
      </c>
      <c r="E1305">
        <f>INDEX('S45'!A1:N47,32,2)</f>
        <v>0</v>
      </c>
      <c r="F1305">
        <f>INDEX('S45'!A1:N47,32,10)</f>
        <v>0</v>
      </c>
      <c r="G1305">
        <f>INDEX('S45'!A1:N47,33,10)</f>
        <v>0</v>
      </c>
      <c r="H1305">
        <f>INDEX('S45'!A1:N47,34,10)</f>
        <v>0</v>
      </c>
    </row>
    <row r="1306" spans="1:8" x14ac:dyDescent="0.3">
      <c r="A1306" t="str">
        <f>INDEX('S45'!A1:M47,1,1)</f>
        <v>S45</v>
      </c>
      <c r="B1306" s="58">
        <f>INDEX('S45'!A1:M47,3,11)</f>
        <v>43048</v>
      </c>
      <c r="C1306" t="str">
        <f>INDEX('S45'!A1:N47,4,11)</f>
        <v>Jour</v>
      </c>
      <c r="D1306">
        <f>INDEX('S45'!A1:N47,32,1)</f>
        <v>0</v>
      </c>
      <c r="E1306">
        <f>INDEX('S45'!A1:N47,32,2)</f>
        <v>0</v>
      </c>
      <c r="F1306">
        <f>INDEX('S45'!A1:N47,32,11)</f>
        <v>0</v>
      </c>
      <c r="G1306">
        <f>INDEX('S45'!A1:N47,33,11)</f>
        <v>0</v>
      </c>
      <c r="H1306">
        <f>INDEX('S45'!A1:N47,34,11)</f>
        <v>0</v>
      </c>
    </row>
    <row r="1307" spans="1:8" x14ac:dyDescent="0.3">
      <c r="A1307" t="str">
        <f>INDEX('S45'!A1:M47,1,1)</f>
        <v>S45</v>
      </c>
      <c r="B1307" s="58">
        <f>INDEX('S45'!A1:M47,3,11)</f>
        <v>43048</v>
      </c>
      <c r="C1307" t="str">
        <f>INDEX('S45'!A1:N47,4,12)</f>
        <v>Nuit</v>
      </c>
      <c r="D1307">
        <f>INDEX('S45'!A1:N47,32,1)</f>
        <v>0</v>
      </c>
      <c r="E1307">
        <f>INDEX('S45'!A1:N47,32,2)</f>
        <v>0</v>
      </c>
      <c r="F1307">
        <f>INDEX('S45'!A1:N47,32,12)</f>
        <v>0</v>
      </c>
      <c r="G1307">
        <f>INDEX('S45'!A1:N47,33,12)</f>
        <v>0</v>
      </c>
      <c r="H1307">
        <f>INDEX('S45'!A1:N47,34,12)</f>
        <v>0</v>
      </c>
    </row>
    <row r="1308" spans="1:8" x14ac:dyDescent="0.3">
      <c r="A1308" t="str">
        <f>INDEX('S45'!A1:M47,1,1)</f>
        <v>S45</v>
      </c>
      <c r="B1308" s="58">
        <f>INDEX('S45'!A1:M47,3,13)</f>
        <v>43049</v>
      </c>
      <c r="C1308" t="str">
        <f>INDEX('S45'!A1:N47,4,13)</f>
        <v>Jour</v>
      </c>
      <c r="D1308">
        <f>INDEX('S45'!A1:N47,32,1)</f>
        <v>0</v>
      </c>
      <c r="E1308">
        <f>INDEX('S45'!A1:N47,32,2)</f>
        <v>0</v>
      </c>
      <c r="F1308">
        <f>INDEX('S45'!A1:N47,32,13)</f>
        <v>0</v>
      </c>
      <c r="G1308">
        <f>INDEX('S45'!A1:N47,33,13)</f>
        <v>0</v>
      </c>
      <c r="H1308">
        <f>INDEX('S45'!A1:N47,34,13)</f>
        <v>0</v>
      </c>
    </row>
    <row r="1309" spans="1:8" x14ac:dyDescent="0.3">
      <c r="A1309" t="str">
        <f>INDEX('S45'!A1:M47,1,1)</f>
        <v>S45</v>
      </c>
      <c r="B1309" s="58">
        <f>INDEX('S45'!A1:M47,3,13)</f>
        <v>43049</v>
      </c>
      <c r="C1309" t="str">
        <f>INDEX('S45'!A1:N47,4,14)</f>
        <v>Nuit</v>
      </c>
      <c r="D1309">
        <f>INDEX('S45'!A1:N47,32,1)</f>
        <v>0</v>
      </c>
      <c r="E1309">
        <f>INDEX('S45'!A1:N47,32,2)</f>
        <v>0</v>
      </c>
      <c r="F1309">
        <f>INDEX('S45'!A1:N47,32,14)</f>
        <v>0</v>
      </c>
      <c r="G1309">
        <f>INDEX('S45'!A1:N47,33,14)</f>
        <v>0</v>
      </c>
      <c r="H1309">
        <f>INDEX('S45'!A1:N47,34,14)</f>
        <v>0</v>
      </c>
    </row>
    <row r="1310" spans="1:8" x14ac:dyDescent="0.3">
      <c r="A1310" t="str">
        <f>INDEX('S45'!A1:M47,1,1)</f>
        <v>S45</v>
      </c>
      <c r="B1310" s="58">
        <f>INDEX('S45'!A1:L47,3,3)</f>
        <v>43044</v>
      </c>
      <c r="C1310" t="str">
        <f>INDEX('S45'!A1:N47,4,3)</f>
        <v>Jour</v>
      </c>
      <c r="D1310">
        <f>INDEX('S45'!A1:N47,35,1)</f>
        <v>0</v>
      </c>
      <c r="E1310">
        <f>INDEX('S45'!A1:N47,35,2)</f>
        <v>0</v>
      </c>
      <c r="F1310">
        <f>INDEX('S45'!A1:N47,35,3)</f>
        <v>0</v>
      </c>
      <c r="G1310">
        <f>INDEX('S45'!A1:N47,36,3)</f>
        <v>0</v>
      </c>
      <c r="H1310">
        <f>INDEX('S45'!A1:N47,37,3)</f>
        <v>0</v>
      </c>
    </row>
    <row r="1311" spans="1:8" x14ac:dyDescent="0.3">
      <c r="A1311" t="str">
        <f>INDEX('S45'!A1:M47,1,1)</f>
        <v>S45</v>
      </c>
      <c r="B1311" s="58">
        <f>INDEX('S45'!A1:M47,3,3)</f>
        <v>43044</v>
      </c>
      <c r="C1311" t="str">
        <f>INDEX('S45'!A1:N47,4,4)</f>
        <v>Nuit</v>
      </c>
      <c r="D1311">
        <f>INDEX('S45'!A1:N47,35,1)</f>
        <v>0</v>
      </c>
      <c r="E1311">
        <f>INDEX('S45'!A1:N47,35,2)</f>
        <v>0</v>
      </c>
      <c r="F1311">
        <f>INDEX('S45'!A1:N47,35,4)</f>
        <v>0</v>
      </c>
      <c r="G1311">
        <f>INDEX('S45'!A1:N47,36,4)</f>
        <v>0</v>
      </c>
      <c r="H1311">
        <f>INDEX('S45'!A1:N47,37,4)</f>
        <v>0</v>
      </c>
    </row>
    <row r="1312" spans="1:8" x14ac:dyDescent="0.3">
      <c r="A1312" t="str">
        <f>INDEX('S45'!A1:M47,1,1)</f>
        <v>S45</v>
      </c>
      <c r="B1312" s="58">
        <f>INDEX('S45'!A1:M47,3,5)</f>
        <v>43045</v>
      </c>
      <c r="C1312" t="str">
        <f>INDEX('S45'!A1:N47,4,5)</f>
        <v>Jour</v>
      </c>
      <c r="D1312">
        <f>INDEX('S45'!A1:N47,35,1)</f>
        <v>0</v>
      </c>
      <c r="E1312">
        <f>INDEX('S45'!A1:N47,35,2)</f>
        <v>0</v>
      </c>
      <c r="F1312">
        <f>INDEX('S45'!A1:N47,35,5)</f>
        <v>0</v>
      </c>
      <c r="G1312">
        <f>INDEX('S45'!A1:N47,36,5)</f>
        <v>0</v>
      </c>
      <c r="H1312">
        <f>INDEX('S45'!A1:N47,37,5)</f>
        <v>0</v>
      </c>
    </row>
    <row r="1313" spans="1:8" x14ac:dyDescent="0.3">
      <c r="A1313" t="str">
        <f>INDEX('S45'!A1:M47,1,1)</f>
        <v>S45</v>
      </c>
      <c r="B1313" s="58">
        <f>INDEX('S45'!A1:M47,3,5)</f>
        <v>43045</v>
      </c>
      <c r="C1313" t="str">
        <f>INDEX('S45'!A1:N47,4,6)</f>
        <v>Nuit</v>
      </c>
      <c r="D1313">
        <f>INDEX('S45'!A1:N47,35,1)</f>
        <v>0</v>
      </c>
      <c r="E1313">
        <f>INDEX('S45'!A1:N47,35,2)</f>
        <v>0</v>
      </c>
      <c r="F1313">
        <f>INDEX('S45'!A1:N47,35,6)</f>
        <v>0</v>
      </c>
      <c r="G1313">
        <f>INDEX('S45'!A1:N47,36,6)</f>
        <v>0</v>
      </c>
      <c r="H1313">
        <f>INDEX('S45'!A1:N47,37,6)</f>
        <v>0</v>
      </c>
    </row>
    <row r="1314" spans="1:8" x14ac:dyDescent="0.3">
      <c r="A1314" t="str">
        <f>INDEX('S45'!A1:M47,1,1)</f>
        <v>S45</v>
      </c>
      <c r="B1314" s="58">
        <f>INDEX('S45'!A1:M47,3,7)</f>
        <v>43046</v>
      </c>
      <c r="C1314" t="str">
        <f>INDEX('S45'!A1:N47,4,7)</f>
        <v>Jour</v>
      </c>
      <c r="D1314">
        <f>INDEX('S45'!A1:N47,35,1)</f>
        <v>0</v>
      </c>
      <c r="E1314">
        <f>INDEX('S45'!A1:N47,35,2)</f>
        <v>0</v>
      </c>
      <c r="F1314">
        <f>INDEX('S45'!A1:N47,35,7)</f>
        <v>0</v>
      </c>
      <c r="G1314">
        <f>INDEX('S45'!A1:N47,36,7)</f>
        <v>0</v>
      </c>
      <c r="H1314">
        <f>INDEX('S45'!A1:N47,37,7)</f>
        <v>0</v>
      </c>
    </row>
    <row r="1315" spans="1:8" x14ac:dyDescent="0.3">
      <c r="A1315" t="str">
        <f>INDEX('S45'!A1:M47,1,1)</f>
        <v>S45</v>
      </c>
      <c r="B1315" s="58">
        <f>INDEX('S45'!A1:M47,3,7)</f>
        <v>43046</v>
      </c>
      <c r="C1315" t="str">
        <f>INDEX('S45'!A1:N47,4,8)</f>
        <v>Nuit</v>
      </c>
      <c r="D1315">
        <f>INDEX('S45'!A1:N47,35,1)</f>
        <v>0</v>
      </c>
      <c r="E1315">
        <f>INDEX('S45'!A1:N47,35,2)</f>
        <v>0</v>
      </c>
      <c r="F1315">
        <f>INDEX('S45'!A1:N47,35,8)</f>
        <v>0</v>
      </c>
      <c r="G1315">
        <f>INDEX('S45'!A1:N47,36,8)</f>
        <v>0</v>
      </c>
      <c r="H1315">
        <f>INDEX('S45'!A1:N47,37,8)</f>
        <v>0</v>
      </c>
    </row>
    <row r="1316" spans="1:8" x14ac:dyDescent="0.3">
      <c r="A1316" t="str">
        <f>INDEX('S45'!A1:M47,1,1)</f>
        <v>S45</v>
      </c>
      <c r="B1316" s="58">
        <f>INDEX('S45'!A1:M47,3,9)</f>
        <v>43047</v>
      </c>
      <c r="C1316" t="str">
        <f>INDEX('S45'!A1:N47,4,9)</f>
        <v>Jour</v>
      </c>
      <c r="D1316">
        <f>INDEX('S45'!A1:N47,35,1)</f>
        <v>0</v>
      </c>
      <c r="E1316">
        <f>INDEX('S45'!A1:N47,35,2)</f>
        <v>0</v>
      </c>
      <c r="F1316">
        <f>INDEX('S45'!A1:N47,35,9)</f>
        <v>0</v>
      </c>
      <c r="G1316">
        <f>INDEX('S45'!A1:N47,36,9)</f>
        <v>0</v>
      </c>
      <c r="H1316">
        <f>INDEX('S45'!A1:N47,37,9)</f>
        <v>0</v>
      </c>
    </row>
    <row r="1317" spans="1:8" x14ac:dyDescent="0.3">
      <c r="A1317" t="str">
        <f>INDEX('S45'!A1:M47,1,1)</f>
        <v>S45</v>
      </c>
      <c r="B1317" s="58">
        <f>INDEX('S45'!A1:M47,3,9)</f>
        <v>43047</v>
      </c>
      <c r="C1317" t="str">
        <f>INDEX('S45'!A1:N47,4,10)</f>
        <v>Nuit</v>
      </c>
      <c r="D1317">
        <f>INDEX('S45'!A1:N47,35,1)</f>
        <v>0</v>
      </c>
      <c r="E1317">
        <f>INDEX('S45'!A1:N47,35,2)</f>
        <v>0</v>
      </c>
      <c r="F1317">
        <f>INDEX('S45'!A1:N47,35,10)</f>
        <v>0</v>
      </c>
      <c r="G1317">
        <f>INDEX('S45'!A1:N47,36,10)</f>
        <v>0</v>
      </c>
      <c r="H1317">
        <f>INDEX('S45'!A1:N47,37,10)</f>
        <v>0</v>
      </c>
    </row>
    <row r="1318" spans="1:8" x14ac:dyDescent="0.3">
      <c r="A1318" t="str">
        <f>INDEX('S45'!A1:M47,1,1)</f>
        <v>S45</v>
      </c>
      <c r="B1318" s="58">
        <f>INDEX('S45'!A1:M47,3,11)</f>
        <v>43048</v>
      </c>
      <c r="C1318" t="str">
        <f>INDEX('S45'!A1:N47,4,11)</f>
        <v>Jour</v>
      </c>
      <c r="D1318">
        <f>INDEX('S45'!A1:N47,35,1)</f>
        <v>0</v>
      </c>
      <c r="E1318">
        <f>INDEX('S45'!A1:N47,35,2)</f>
        <v>0</v>
      </c>
      <c r="F1318">
        <f>INDEX('S45'!A1:N47,35,11)</f>
        <v>0</v>
      </c>
      <c r="G1318">
        <f>INDEX('S45'!A1:N47,36,11)</f>
        <v>0</v>
      </c>
      <c r="H1318">
        <f>INDEX('S45'!A1:N47,37,11)</f>
        <v>0</v>
      </c>
    </row>
    <row r="1319" spans="1:8" x14ac:dyDescent="0.3">
      <c r="A1319" t="str">
        <f>INDEX('S45'!A1:M47,1,1)</f>
        <v>S45</v>
      </c>
      <c r="B1319" s="58">
        <f>INDEX('S45'!A1:M47,3,11)</f>
        <v>43048</v>
      </c>
      <c r="C1319" t="str">
        <f>INDEX('S45'!A1:N47,4,12)</f>
        <v>Nuit</v>
      </c>
      <c r="D1319">
        <f>INDEX('S45'!A1:N47,35,1)</f>
        <v>0</v>
      </c>
      <c r="E1319">
        <f>INDEX('S45'!A1:N47,35,2)</f>
        <v>0</v>
      </c>
      <c r="F1319">
        <f>INDEX('S45'!A1:N47,35,12)</f>
        <v>0</v>
      </c>
      <c r="G1319">
        <f>INDEX('S45'!A1:N47,36,12)</f>
        <v>0</v>
      </c>
      <c r="H1319">
        <f>INDEX('S45'!A1:N47,37,12)</f>
        <v>0</v>
      </c>
    </row>
    <row r="1320" spans="1:8" x14ac:dyDescent="0.3">
      <c r="A1320" t="str">
        <f>INDEX('S45'!A1:M47,1,1)</f>
        <v>S45</v>
      </c>
      <c r="B1320" s="58">
        <f>INDEX('S45'!A1:M47,3,13)</f>
        <v>43049</v>
      </c>
      <c r="C1320" t="str">
        <f>INDEX('S45'!A1:N47,4,13)</f>
        <v>Jour</v>
      </c>
      <c r="D1320">
        <f>INDEX('S45'!A1:N47,35,1)</f>
        <v>0</v>
      </c>
      <c r="E1320">
        <f>INDEX('S45'!A1:N47,35,2)</f>
        <v>0</v>
      </c>
      <c r="F1320">
        <f>INDEX('S45'!A1:N47,35,13)</f>
        <v>0</v>
      </c>
      <c r="G1320">
        <f>INDEX('S45'!A1:N47,36,13)</f>
        <v>0</v>
      </c>
      <c r="H1320">
        <f>INDEX('S45'!A1:N47,37,13)</f>
        <v>0</v>
      </c>
    </row>
    <row r="1321" spans="1:8" x14ac:dyDescent="0.3">
      <c r="A1321" t="str">
        <f>INDEX('S45'!A1:M47,1,1)</f>
        <v>S45</v>
      </c>
      <c r="B1321" s="58">
        <f>INDEX('S45'!A1:M47,3,13)</f>
        <v>43049</v>
      </c>
      <c r="C1321" t="str">
        <f>INDEX('S45'!A1:N47,4,14)</f>
        <v>Nuit</v>
      </c>
      <c r="D1321">
        <f>INDEX('S45'!A1:N47,35,1)</f>
        <v>0</v>
      </c>
      <c r="E1321">
        <f>INDEX('S45'!A1:N47,35,2)</f>
        <v>0</v>
      </c>
      <c r="F1321">
        <f>INDEX('S45'!A1:N47,35,14)</f>
        <v>0</v>
      </c>
      <c r="G1321">
        <f>INDEX('S45'!A1:N47,36,14)</f>
        <v>0</v>
      </c>
      <c r="H1321">
        <f>INDEX('S45'!A1:N47,37,14)</f>
        <v>0</v>
      </c>
    </row>
    <row r="1322" spans="1:8" x14ac:dyDescent="0.3">
      <c r="A1322" t="str">
        <f>INDEX('S46'!A1:L47,1,1)</f>
        <v>S46</v>
      </c>
      <c r="B1322" s="58">
        <f>INDEX('S46'!A1:L47,3,3)</f>
        <v>43051</v>
      </c>
      <c r="C1322" t="str">
        <f>INDEX('S46'!A1:N47,4,3)</f>
        <v>Jour</v>
      </c>
      <c r="D1322" t="str">
        <f>INDEX('S46'!A1:N47,5,1)</f>
        <v>Kevin Morillon</v>
      </c>
      <c r="E1322">
        <f>INDEX('S46'!A1:N47,5,2)</f>
        <v>0</v>
      </c>
      <c r="F1322">
        <f>INDEX('S46'!A1:N47,5,3)</f>
        <v>0</v>
      </c>
      <c r="G1322">
        <f>INDEX('S46'!A1:N47,6,3)</f>
        <v>0</v>
      </c>
      <c r="H1322">
        <f>INDEX('S46'!A1:N47,7,3)</f>
        <v>0</v>
      </c>
    </row>
    <row r="1323" spans="1:8" x14ac:dyDescent="0.3">
      <c r="A1323" t="str">
        <f>INDEX('S46'!A1:M47,1,1)</f>
        <v>S46</v>
      </c>
      <c r="B1323" s="58">
        <f>INDEX('S46'!A1:M47,3,3)</f>
        <v>43051</v>
      </c>
      <c r="C1323" t="str">
        <f>INDEX('S46'!A1:N47,4,4)</f>
        <v>Nuit</v>
      </c>
      <c r="D1323" t="str">
        <f>INDEX('S46'!A1:N47,5,1)</f>
        <v>Kevin Morillon</v>
      </c>
      <c r="E1323">
        <f>INDEX('S46'!A1:N47,5,2)</f>
        <v>0</v>
      </c>
      <c r="F1323">
        <f>INDEX('S46'!A1:N47,5,4)</f>
        <v>0</v>
      </c>
      <c r="G1323">
        <f>INDEX('S46'!A1:N47,6,4)</f>
        <v>0</v>
      </c>
      <c r="H1323">
        <f>INDEX('S46'!A1:N47,7,4)</f>
        <v>0</v>
      </c>
    </row>
    <row r="1324" spans="1:8" x14ac:dyDescent="0.3">
      <c r="A1324" t="str">
        <f>INDEX('S46'!A1:M47,1,1)</f>
        <v>S46</v>
      </c>
      <c r="B1324" s="58">
        <f>INDEX('S46'!A1:M47,3,5)</f>
        <v>43052</v>
      </c>
      <c r="C1324" t="str">
        <f>INDEX('S46'!A1:N47,4,5)</f>
        <v>Jour</v>
      </c>
      <c r="D1324" t="str">
        <f>INDEX('S46'!A1:N47,5,1)</f>
        <v>Kevin Morillon</v>
      </c>
      <c r="E1324">
        <f>INDEX('S46'!A1:N47,5,2)</f>
        <v>0</v>
      </c>
      <c r="F1324">
        <f>INDEX('S46'!A1:N47,5,5)</f>
        <v>0</v>
      </c>
      <c r="G1324">
        <f>INDEX('S46'!A1:N47,6,5)</f>
        <v>0</v>
      </c>
      <c r="H1324">
        <f>INDEX('S46'!A1:N47,7,5)</f>
        <v>0</v>
      </c>
    </row>
    <row r="1325" spans="1:8" x14ac:dyDescent="0.3">
      <c r="A1325" t="str">
        <f>INDEX('S46'!A1:M47,1,1)</f>
        <v>S46</v>
      </c>
      <c r="B1325" s="58">
        <f>INDEX('S46'!A1:M47,3,5)</f>
        <v>43052</v>
      </c>
      <c r="C1325" t="str">
        <f>INDEX('S46'!A1:N47,4,6)</f>
        <v>Nuit</v>
      </c>
      <c r="D1325" t="str">
        <f>INDEX('S46'!A1:N47,5,1)</f>
        <v>Kevin Morillon</v>
      </c>
      <c r="E1325">
        <f>INDEX('S46'!A1:N47,5,2)</f>
        <v>0</v>
      </c>
      <c r="F1325">
        <f>INDEX('S46'!A1:N47,5,6)</f>
        <v>0</v>
      </c>
      <c r="G1325">
        <f>INDEX('S46'!A1:N47,6,6)</f>
        <v>0</v>
      </c>
      <c r="H1325">
        <f>INDEX('S46'!A1:N47,7,6)</f>
        <v>0</v>
      </c>
    </row>
    <row r="1326" spans="1:8" x14ac:dyDescent="0.3">
      <c r="A1326" t="str">
        <f>INDEX('S46'!A1:M47,1,1)</f>
        <v>S46</v>
      </c>
      <c r="B1326" s="58">
        <f>INDEX('S46'!A1:M47,3,7)</f>
        <v>43053</v>
      </c>
      <c r="C1326" t="str">
        <f>INDEX('S46'!A1:N47,4,7)</f>
        <v>Jour</v>
      </c>
      <c r="D1326" t="str">
        <f>INDEX('S46'!A1:N47,5,1)</f>
        <v>Kevin Morillon</v>
      </c>
      <c r="E1326">
        <f>INDEX('S46'!A1:N47,5,2)</f>
        <v>0</v>
      </c>
      <c r="F1326">
        <f>INDEX('S46'!A1:N47,5,7)</f>
        <v>0</v>
      </c>
      <c r="G1326">
        <f>INDEX('S46'!A1:N47,6,7)</f>
        <v>0</v>
      </c>
      <c r="H1326">
        <f>INDEX('S46'!A1:N47,7,7)</f>
        <v>0</v>
      </c>
    </row>
    <row r="1327" spans="1:8" x14ac:dyDescent="0.3">
      <c r="A1327" t="str">
        <f>INDEX('S46'!A1:M47,1,1)</f>
        <v>S46</v>
      </c>
      <c r="B1327" s="58">
        <f>INDEX('S46'!A1:M47,3,7)</f>
        <v>43053</v>
      </c>
      <c r="C1327" t="str">
        <f>INDEX('S46'!A1:N47,4,8)</f>
        <v>Nuit</v>
      </c>
      <c r="D1327" t="str">
        <f>INDEX('S46'!A1:N47,5,1)</f>
        <v>Kevin Morillon</v>
      </c>
      <c r="E1327">
        <f>INDEX('S46'!A1:N47,5,2)</f>
        <v>0</v>
      </c>
      <c r="F1327">
        <f>INDEX('S46'!A1:N47,5,8)</f>
        <v>0</v>
      </c>
      <c r="G1327">
        <f>INDEX('S46'!A1:N47,6,8)</f>
        <v>0</v>
      </c>
      <c r="H1327">
        <f>INDEX('S46'!A1:N47,7,8)</f>
        <v>0</v>
      </c>
    </row>
    <row r="1328" spans="1:8" x14ac:dyDescent="0.3">
      <c r="A1328" t="str">
        <f>INDEX('S46'!A1:M47,1,1)</f>
        <v>S46</v>
      </c>
      <c r="B1328" s="58">
        <f>INDEX('S46'!A1:M47,3,9)</f>
        <v>43054</v>
      </c>
      <c r="C1328" t="str">
        <f>INDEX('S46'!A1:N47,4,9)</f>
        <v>Jour</v>
      </c>
      <c r="D1328" t="str">
        <f>INDEX('S46'!A1:N47,5,1)</f>
        <v>Kevin Morillon</v>
      </c>
      <c r="E1328">
        <f>INDEX('S46'!A1:N47,5,2)</f>
        <v>0</v>
      </c>
      <c r="F1328">
        <f>INDEX('S46'!A1:N47,5,9)</f>
        <v>0</v>
      </c>
      <c r="G1328">
        <f>INDEX('S46'!A1:N47,6,9)</f>
        <v>0</v>
      </c>
      <c r="H1328">
        <f>INDEX('S46'!A1:N47,7,9)</f>
        <v>0</v>
      </c>
    </row>
    <row r="1329" spans="1:8" x14ac:dyDescent="0.3">
      <c r="A1329" t="str">
        <f>INDEX('S46'!A1:M47,1,1)</f>
        <v>S46</v>
      </c>
      <c r="B1329" s="58">
        <f>INDEX('S46'!A1:M47,3,9)</f>
        <v>43054</v>
      </c>
      <c r="C1329" t="str">
        <f>INDEX('S46'!A1:N47,4,10)</f>
        <v>Nuit</v>
      </c>
      <c r="D1329" t="str">
        <f>INDEX('S46'!A1:N47,5,1)</f>
        <v>Kevin Morillon</v>
      </c>
      <c r="E1329">
        <f>INDEX('S46'!A1:N47,5,2)</f>
        <v>0</v>
      </c>
      <c r="F1329">
        <f>INDEX('S46'!A1:N47,5,10)</f>
        <v>0</v>
      </c>
      <c r="G1329">
        <f>INDEX('S46'!A1:N47,6,10)</f>
        <v>0</v>
      </c>
      <c r="H1329">
        <f>INDEX('S46'!A1:N47,7,10)</f>
        <v>0</v>
      </c>
    </row>
    <row r="1330" spans="1:8" x14ac:dyDescent="0.3">
      <c r="A1330" t="str">
        <f>INDEX('S46'!A1:M47,1,1)</f>
        <v>S46</v>
      </c>
      <c r="B1330" s="58">
        <f>INDEX('S46'!A1:M47,3,11)</f>
        <v>43055</v>
      </c>
      <c r="C1330" t="str">
        <f>INDEX('S46'!A1:N47,4,11)</f>
        <v>Jour</v>
      </c>
      <c r="D1330" t="str">
        <f>INDEX('S46'!A1:N47,5,1)</f>
        <v>Kevin Morillon</v>
      </c>
      <c r="E1330">
        <f>INDEX('S46'!A1:N47,5,2)</f>
        <v>0</v>
      </c>
      <c r="F1330">
        <f>INDEX('S46'!A1:N47,5,11)</f>
        <v>0</v>
      </c>
      <c r="G1330">
        <f>INDEX('S46'!A1:N47,6,11)</f>
        <v>0</v>
      </c>
      <c r="H1330">
        <f>INDEX('S46'!A1:N47,7,11)</f>
        <v>0</v>
      </c>
    </row>
    <row r="1331" spans="1:8" x14ac:dyDescent="0.3">
      <c r="A1331" t="str">
        <f>INDEX('S46'!A1:M47,1,1)</f>
        <v>S46</v>
      </c>
      <c r="B1331" s="58">
        <f>INDEX('S46'!A1:M47,3,11)</f>
        <v>43055</v>
      </c>
      <c r="C1331" t="str">
        <f>INDEX('S46'!A1:N47,4,12)</f>
        <v>Nuit</v>
      </c>
      <c r="D1331" t="str">
        <f>INDEX('S46'!A1:N47,5,1)</f>
        <v>Kevin Morillon</v>
      </c>
      <c r="E1331">
        <f>INDEX('S46'!A1:N47,5,2)</f>
        <v>0</v>
      </c>
      <c r="F1331">
        <f>INDEX('S46'!A1:N47,5,12)</f>
        <v>0</v>
      </c>
      <c r="G1331">
        <f>INDEX('S46'!A1:N47,6,12)</f>
        <v>0</v>
      </c>
      <c r="H1331">
        <f>INDEX('S46'!A1:N47,7,12)</f>
        <v>0</v>
      </c>
    </row>
    <row r="1332" spans="1:8" x14ac:dyDescent="0.3">
      <c r="A1332" t="str">
        <f>INDEX('S46'!A1:M47,1,1)</f>
        <v>S46</v>
      </c>
      <c r="B1332" s="58">
        <f>INDEX('S46'!A1:M47,3,13)</f>
        <v>43056</v>
      </c>
      <c r="C1332" t="str">
        <f>INDEX('S46'!A1:N47,4,13)</f>
        <v>Jour</v>
      </c>
      <c r="D1332" t="str">
        <f>INDEX('S46'!A1:N47,5,1)</f>
        <v>Kevin Morillon</v>
      </c>
      <c r="E1332">
        <f>INDEX('S46'!A1:N47,5,2)</f>
        <v>0</v>
      </c>
      <c r="F1332">
        <f>INDEX('S46'!A1:N47,5,13)</f>
        <v>0</v>
      </c>
      <c r="G1332">
        <f>INDEX('S46'!A1:N47,6,13)</f>
        <v>0</v>
      </c>
      <c r="H1332">
        <f>INDEX('S46'!A1:N47,7,13)</f>
        <v>0</v>
      </c>
    </row>
    <row r="1333" spans="1:8" x14ac:dyDescent="0.3">
      <c r="A1333" t="str">
        <f>INDEX('S46'!A1:M47,1,1)</f>
        <v>S46</v>
      </c>
      <c r="B1333" s="58">
        <f>INDEX('S46'!A1:M47,3,13)</f>
        <v>43056</v>
      </c>
      <c r="C1333" t="str">
        <f>INDEX('S46'!A1:N47,4,14)</f>
        <v>Nuit</v>
      </c>
      <c r="D1333" t="str">
        <f>INDEX('S46'!A1:N47,5,1)</f>
        <v>Kevin Morillon</v>
      </c>
      <c r="E1333">
        <f>INDEX('S46'!A1:N47,5,2)</f>
        <v>0</v>
      </c>
      <c r="F1333">
        <f>INDEX('S46'!A1:N47,5,14)</f>
        <v>0</v>
      </c>
      <c r="G1333">
        <f>INDEX('S46'!A1:N47,6,14)</f>
        <v>0</v>
      </c>
      <c r="H1333">
        <f>INDEX('S46'!A1:N47,7,14)</f>
        <v>0</v>
      </c>
    </row>
    <row r="1334" spans="1:8" x14ac:dyDescent="0.3">
      <c r="A1334" t="str">
        <f>INDEX('S46'!A1:M47,1,1)</f>
        <v>S46</v>
      </c>
      <c r="B1334" s="58">
        <f>INDEX('S46'!A1:L47,3,3)</f>
        <v>43051</v>
      </c>
      <c r="C1334" t="str">
        <f>INDEX('S46'!A1:N47,4,3)</f>
        <v>Jour</v>
      </c>
      <c r="D1334" t="str">
        <f>INDEX('S46'!A1:N47,8,1)</f>
        <v>Victor DIONISIO</v>
      </c>
      <c r="E1334">
        <f>INDEX('S46'!A1:N47,8,2)</f>
        <v>0</v>
      </c>
      <c r="F1334">
        <f>INDEX('S46'!A1:N47,8,3)</f>
        <v>0</v>
      </c>
      <c r="G1334">
        <f>INDEX('S46'!A1:N47,9,3)</f>
        <v>0</v>
      </c>
      <c r="H1334">
        <f>INDEX('S46'!A1:N47,10,3)</f>
        <v>0</v>
      </c>
    </row>
    <row r="1335" spans="1:8" x14ac:dyDescent="0.3">
      <c r="A1335" t="str">
        <f>INDEX('S46'!A1:M47,1,1)</f>
        <v>S46</v>
      </c>
      <c r="B1335" s="58">
        <f>INDEX('S46'!A1:M47,3,3)</f>
        <v>43051</v>
      </c>
      <c r="C1335" t="str">
        <f>INDEX('S46'!A1:N47,4,4)</f>
        <v>Nuit</v>
      </c>
      <c r="D1335" t="str">
        <f>INDEX('S46'!A1:N47,8,1)</f>
        <v>Victor DIONISIO</v>
      </c>
      <c r="E1335">
        <f>INDEX('S46'!A1:N47,8,2)</f>
        <v>0</v>
      </c>
      <c r="F1335">
        <f>INDEX('S46'!A1:N47,8,4)</f>
        <v>0</v>
      </c>
      <c r="G1335">
        <f>INDEX('S46'!A1:N47,9,4)</f>
        <v>0</v>
      </c>
      <c r="H1335">
        <f>INDEX('S46'!A1:N47,10,4)</f>
        <v>0</v>
      </c>
    </row>
    <row r="1336" spans="1:8" x14ac:dyDescent="0.3">
      <c r="A1336" t="str">
        <f>INDEX('S46'!A1:M47,1,1)</f>
        <v>S46</v>
      </c>
      <c r="B1336" s="58">
        <f>INDEX('S46'!A1:M47,3,5)</f>
        <v>43052</v>
      </c>
      <c r="C1336" t="str">
        <f>INDEX('S46'!A1:N47,4,5)</f>
        <v>Jour</v>
      </c>
      <c r="D1336" t="str">
        <f>INDEX('S46'!A1:N47,8,1)</f>
        <v>Victor DIONISIO</v>
      </c>
      <c r="E1336">
        <f>INDEX('S46'!A1:N47,8,2)</f>
        <v>0</v>
      </c>
      <c r="F1336">
        <f>INDEX('S46'!A1:N47,8,5)</f>
        <v>0</v>
      </c>
      <c r="G1336">
        <f>INDEX('S46'!A1:N47,9,5)</f>
        <v>0</v>
      </c>
      <c r="H1336">
        <f>INDEX('S46'!A1:N47,10,5)</f>
        <v>0</v>
      </c>
    </row>
    <row r="1337" spans="1:8" x14ac:dyDescent="0.3">
      <c r="A1337" t="str">
        <f>INDEX('S46'!A1:M47,1,1)</f>
        <v>S46</v>
      </c>
      <c r="B1337" s="58">
        <f>INDEX('S46'!A1:M47,3,5)</f>
        <v>43052</v>
      </c>
      <c r="C1337" t="str">
        <f>INDEX('S46'!A1:N47,4,6)</f>
        <v>Nuit</v>
      </c>
      <c r="D1337" t="str">
        <f>INDEX('S46'!A1:N47,8,1)</f>
        <v>Victor DIONISIO</v>
      </c>
      <c r="E1337">
        <f>INDEX('S46'!A1:N47,8,2)</f>
        <v>0</v>
      </c>
      <c r="F1337">
        <f>INDEX('S46'!A1:N47,8,6)</f>
        <v>0</v>
      </c>
      <c r="G1337">
        <f>INDEX('S46'!A1:N47,9,6)</f>
        <v>0</v>
      </c>
      <c r="H1337">
        <f>INDEX('S46'!A1:N47,10,6)</f>
        <v>0</v>
      </c>
    </row>
    <row r="1338" spans="1:8" x14ac:dyDescent="0.3">
      <c r="A1338" t="str">
        <f>INDEX('S46'!A1:M47,1,1)</f>
        <v>S46</v>
      </c>
      <c r="B1338" s="58">
        <f>INDEX('S46'!A1:M47,3,7)</f>
        <v>43053</v>
      </c>
      <c r="C1338" t="str">
        <f>INDEX('S46'!A1:N47,4,7)</f>
        <v>Jour</v>
      </c>
      <c r="D1338" t="str">
        <f>INDEX('S46'!A1:N47,8,1)</f>
        <v>Victor DIONISIO</v>
      </c>
      <c r="E1338">
        <f>INDEX('S46'!A1:N47,8,2)</f>
        <v>0</v>
      </c>
      <c r="F1338">
        <f>INDEX('S46'!A1:N47,8,7)</f>
        <v>0</v>
      </c>
      <c r="G1338">
        <f>INDEX('S46'!A1:N47,9,7)</f>
        <v>0</v>
      </c>
      <c r="H1338">
        <f>INDEX('S46'!A1:N47,10,7)</f>
        <v>0</v>
      </c>
    </row>
    <row r="1339" spans="1:8" x14ac:dyDescent="0.3">
      <c r="A1339" t="str">
        <f>INDEX('S46'!A1:M47,1,1)</f>
        <v>S46</v>
      </c>
      <c r="B1339" s="58">
        <f>INDEX('S46'!A1:M47,3,7)</f>
        <v>43053</v>
      </c>
      <c r="C1339" t="str">
        <f>INDEX('S46'!A1:N47,4,8)</f>
        <v>Nuit</v>
      </c>
      <c r="D1339" t="str">
        <f>INDEX('S46'!A1:N47,8,1)</f>
        <v>Victor DIONISIO</v>
      </c>
      <c r="E1339">
        <f>INDEX('S46'!A1:N47,8,2)</f>
        <v>0</v>
      </c>
      <c r="F1339">
        <f>INDEX('S46'!A1:N47,8,8)</f>
        <v>0</v>
      </c>
      <c r="G1339">
        <f>INDEX('S46'!A1:N47,9,8)</f>
        <v>0</v>
      </c>
      <c r="H1339">
        <f>INDEX('S46'!A1:N47,10,8)</f>
        <v>0</v>
      </c>
    </row>
    <row r="1340" spans="1:8" x14ac:dyDescent="0.3">
      <c r="A1340" t="str">
        <f>INDEX('S46'!A1:M47,1,1)</f>
        <v>S46</v>
      </c>
      <c r="B1340" s="58">
        <f>INDEX('S46'!A1:M47,3,9)</f>
        <v>43054</v>
      </c>
      <c r="C1340" t="str">
        <f>INDEX('S46'!A1:N47,4,9)</f>
        <v>Jour</v>
      </c>
      <c r="D1340" t="str">
        <f>INDEX('S46'!A1:N47,8,1)</f>
        <v>Victor DIONISIO</v>
      </c>
      <c r="E1340">
        <f>INDEX('S46'!A1:N47,8,2)</f>
        <v>0</v>
      </c>
      <c r="F1340">
        <f>INDEX('S46'!A1:N47,8,9)</f>
        <v>0</v>
      </c>
      <c r="G1340">
        <f>INDEX('S46'!A1:N47,9,9)</f>
        <v>0</v>
      </c>
      <c r="H1340">
        <f>INDEX('S46'!A1:N47,10,9)</f>
        <v>0</v>
      </c>
    </row>
    <row r="1341" spans="1:8" x14ac:dyDescent="0.3">
      <c r="A1341" t="str">
        <f>INDEX('S46'!A1:M47,1,1)</f>
        <v>S46</v>
      </c>
      <c r="B1341" s="58">
        <f>INDEX('S46'!A1:M47,3,9)</f>
        <v>43054</v>
      </c>
      <c r="C1341" t="str">
        <f>INDEX('S46'!A1:N47,4,10)</f>
        <v>Nuit</v>
      </c>
      <c r="D1341" t="str">
        <f>INDEX('S46'!A1:N47,8,1)</f>
        <v>Victor DIONISIO</v>
      </c>
      <c r="E1341">
        <f>INDEX('S46'!A1:N47,8,2)</f>
        <v>0</v>
      </c>
      <c r="F1341">
        <f>INDEX('S46'!A1:N47,8,10)</f>
        <v>0</v>
      </c>
      <c r="G1341">
        <f>INDEX('S46'!A1:N47,9,10)</f>
        <v>0</v>
      </c>
      <c r="H1341">
        <f>INDEX('S46'!A1:N47,10,10)</f>
        <v>0</v>
      </c>
    </row>
    <row r="1342" spans="1:8" x14ac:dyDescent="0.3">
      <c r="A1342" t="str">
        <f>INDEX('S46'!A1:M47,1,1)</f>
        <v>S46</v>
      </c>
      <c r="B1342" s="58">
        <f>INDEX('S46'!A1:M47,3,11)</f>
        <v>43055</v>
      </c>
      <c r="C1342" t="str">
        <f>INDEX('S46'!A1:N47,4,11)</f>
        <v>Jour</v>
      </c>
      <c r="D1342" t="str">
        <f>INDEX('S46'!A1:N47,8,1)</f>
        <v>Victor DIONISIO</v>
      </c>
      <c r="E1342">
        <f>INDEX('S46'!A1:N47,8,2)</f>
        <v>0</v>
      </c>
      <c r="F1342">
        <f>INDEX('S46'!A1:N47,8,11)</f>
        <v>0</v>
      </c>
      <c r="G1342">
        <f>INDEX('S46'!A1:N47,9,11)</f>
        <v>0</v>
      </c>
      <c r="H1342">
        <f>INDEX('S46'!A1:N47,10,11)</f>
        <v>0</v>
      </c>
    </row>
    <row r="1343" spans="1:8" x14ac:dyDescent="0.3">
      <c r="A1343" t="str">
        <f>INDEX('S46'!A1:M47,1,1)</f>
        <v>S46</v>
      </c>
      <c r="B1343" s="58">
        <f>INDEX('S46'!A1:M47,3,11)</f>
        <v>43055</v>
      </c>
      <c r="C1343" t="str">
        <f>INDEX('S46'!A1:N47,4,12)</f>
        <v>Nuit</v>
      </c>
      <c r="D1343" t="str">
        <f>INDEX('S46'!A1:N47,8,1)</f>
        <v>Victor DIONISIO</v>
      </c>
      <c r="E1343">
        <f>INDEX('S46'!A1:N47,8,2)</f>
        <v>0</v>
      </c>
      <c r="F1343">
        <f>INDEX('S46'!A1:N47,8,12)</f>
        <v>0</v>
      </c>
      <c r="G1343">
        <f>INDEX('S46'!A1:N47,9,12)</f>
        <v>0</v>
      </c>
      <c r="H1343">
        <f>INDEX('S46'!A1:N47,10,12)</f>
        <v>0</v>
      </c>
    </row>
    <row r="1344" spans="1:8" x14ac:dyDescent="0.3">
      <c r="A1344" t="str">
        <f>INDEX('S46'!A1:M47,1,1)</f>
        <v>S46</v>
      </c>
      <c r="B1344" s="58">
        <f>INDEX('S46'!A1:M47,3,13)</f>
        <v>43056</v>
      </c>
      <c r="C1344" t="str">
        <f>INDEX('S46'!A1:N47,4,13)</f>
        <v>Jour</v>
      </c>
      <c r="D1344" t="str">
        <f>INDEX('S46'!A1:N47,8,1)</f>
        <v>Victor DIONISIO</v>
      </c>
      <c r="E1344">
        <f>INDEX('S46'!A1:N47,8,2)</f>
        <v>0</v>
      </c>
      <c r="F1344">
        <f>INDEX('S46'!A1:N47,8,13)</f>
        <v>0</v>
      </c>
      <c r="G1344">
        <f>INDEX('S46'!A1:N47,9,13)</f>
        <v>0</v>
      </c>
      <c r="H1344">
        <f>INDEX('S46'!A1:N47,10,13)</f>
        <v>0</v>
      </c>
    </row>
    <row r="1345" spans="1:8" x14ac:dyDescent="0.3">
      <c r="A1345" t="str">
        <f>INDEX('S46'!A1:M47,1,1)</f>
        <v>S46</v>
      </c>
      <c r="B1345" s="58">
        <f>INDEX('S46'!A1:M47,3,13)</f>
        <v>43056</v>
      </c>
      <c r="C1345" t="str">
        <f>INDEX('S46'!A1:N47,4,14)</f>
        <v>Nuit</v>
      </c>
      <c r="D1345" t="str">
        <f>INDEX('S46'!A1:N47,8,1)</f>
        <v>Victor DIONISIO</v>
      </c>
      <c r="E1345">
        <f>INDEX('S46'!A1:N47,8,2)</f>
        <v>0</v>
      </c>
      <c r="F1345">
        <f>INDEX('S46'!A1:N47,8,14)</f>
        <v>0</v>
      </c>
      <c r="G1345">
        <f>INDEX('S46'!A1:N47,9,14)</f>
        <v>0</v>
      </c>
      <c r="H1345">
        <f>INDEX('S46'!A1:N47,10,14)</f>
        <v>0</v>
      </c>
    </row>
    <row r="1346" spans="1:8" x14ac:dyDescent="0.3">
      <c r="A1346" t="str">
        <f>INDEX('S46'!A1:M47,1,1)</f>
        <v>S46</v>
      </c>
      <c r="B1346" s="58">
        <f>INDEX('S46'!A1:L47,3,3)</f>
        <v>43051</v>
      </c>
      <c r="C1346" t="str">
        <f>INDEX('S46'!A1:N47,4,3)</f>
        <v>Jour</v>
      </c>
      <c r="D1346" t="str">
        <f>INDEX('S46'!A1:N47,11,1)</f>
        <v>Benjamin Lime</v>
      </c>
      <c r="E1346">
        <f>INDEX('S46'!A1:N47,11,2)</f>
        <v>0</v>
      </c>
      <c r="F1346">
        <f>INDEX('S46'!A1:N47,11,3)</f>
        <v>0</v>
      </c>
      <c r="G1346">
        <f>INDEX('S46'!A1:N47,12,3)</f>
        <v>0</v>
      </c>
      <c r="H1346">
        <f>INDEX('S46'!A1:N47,13,3)</f>
        <v>0</v>
      </c>
    </row>
    <row r="1347" spans="1:8" x14ac:dyDescent="0.3">
      <c r="A1347" t="str">
        <f>INDEX('S46'!A1:M47,1,1)</f>
        <v>S46</v>
      </c>
      <c r="B1347" s="58">
        <f>INDEX('S46'!A1:M47,3,3)</f>
        <v>43051</v>
      </c>
      <c r="C1347" t="str">
        <f>INDEX('S46'!A1:N47,4,4)</f>
        <v>Nuit</v>
      </c>
      <c r="D1347" t="str">
        <f>INDEX('S46'!A1:N47,11,1)</f>
        <v>Benjamin Lime</v>
      </c>
      <c r="E1347">
        <f>INDEX('S46'!A1:N47,11,2)</f>
        <v>0</v>
      </c>
      <c r="F1347">
        <f>INDEX('S46'!A1:N47,11,4)</f>
        <v>0</v>
      </c>
      <c r="G1347">
        <f>INDEX('S46'!A1:N47,12,4)</f>
        <v>0</v>
      </c>
      <c r="H1347">
        <f>INDEX('S46'!A1:N47,13,4)</f>
        <v>0</v>
      </c>
    </row>
    <row r="1348" spans="1:8" x14ac:dyDescent="0.3">
      <c r="A1348" t="str">
        <f>INDEX('S46'!A1:M47,1,1)</f>
        <v>S46</v>
      </c>
      <c r="B1348" s="58">
        <f>INDEX('S46'!A1:M47,3,5)</f>
        <v>43052</v>
      </c>
      <c r="C1348" t="str">
        <f>INDEX('S46'!A1:N47,4,5)</f>
        <v>Jour</v>
      </c>
      <c r="D1348" t="str">
        <f>INDEX('S46'!A1:N47,11,1)</f>
        <v>Benjamin Lime</v>
      </c>
      <c r="E1348">
        <f>INDEX('S46'!A1:N47,11,2)</f>
        <v>0</v>
      </c>
      <c r="F1348">
        <f>INDEX('S46'!A1:N47,11,5)</f>
        <v>0</v>
      </c>
      <c r="G1348">
        <f>INDEX('S46'!A1:N47,12,5)</f>
        <v>0</v>
      </c>
      <c r="H1348">
        <f>INDEX('S46'!A1:N47,13,5)</f>
        <v>0</v>
      </c>
    </row>
    <row r="1349" spans="1:8" x14ac:dyDescent="0.3">
      <c r="A1349" t="str">
        <f>INDEX('S46'!A1:M47,1,1)</f>
        <v>S46</v>
      </c>
      <c r="B1349" s="58">
        <f>INDEX('S46'!A1:M47,3,5)</f>
        <v>43052</v>
      </c>
      <c r="C1349" t="str">
        <f>INDEX('S46'!A1:N47,4,6)</f>
        <v>Nuit</v>
      </c>
      <c r="D1349" t="str">
        <f>INDEX('S46'!A1:N47,11,1)</f>
        <v>Benjamin Lime</v>
      </c>
      <c r="E1349">
        <f>INDEX('S46'!A1:N47,11,2)</f>
        <v>0</v>
      </c>
      <c r="F1349">
        <f>INDEX('S46'!A1:N47,11,6)</f>
        <v>0</v>
      </c>
      <c r="G1349">
        <f>INDEX('S46'!A1:N47,12,6)</f>
        <v>0</v>
      </c>
      <c r="H1349">
        <f>INDEX('S46'!A1:N47,13,6)</f>
        <v>0</v>
      </c>
    </row>
    <row r="1350" spans="1:8" x14ac:dyDescent="0.3">
      <c r="A1350" t="str">
        <f>INDEX('S46'!A1:M47,1,1)</f>
        <v>S46</v>
      </c>
      <c r="B1350" s="58">
        <f>INDEX('S46'!A1:M47,3,7)</f>
        <v>43053</v>
      </c>
      <c r="C1350" t="str">
        <f>INDEX('S46'!A1:N47,4,7)</f>
        <v>Jour</v>
      </c>
      <c r="D1350" t="str">
        <f>INDEX('S46'!A1:N47,11,1)</f>
        <v>Benjamin Lime</v>
      </c>
      <c r="E1350">
        <f>INDEX('S46'!A1:N47,11,2)</f>
        <v>0</v>
      </c>
      <c r="F1350">
        <f>INDEX('S46'!A1:N47,11,7)</f>
        <v>0</v>
      </c>
      <c r="G1350">
        <f>INDEX('S46'!A1:N47,12,7)</f>
        <v>0</v>
      </c>
      <c r="H1350">
        <f>INDEX('S46'!A1:N47,13,7)</f>
        <v>0</v>
      </c>
    </row>
    <row r="1351" spans="1:8" x14ac:dyDescent="0.3">
      <c r="A1351" t="str">
        <f>INDEX('S46'!A1:M47,1,1)</f>
        <v>S46</v>
      </c>
      <c r="B1351" s="58">
        <f>INDEX('S46'!A1:M47,3,7)</f>
        <v>43053</v>
      </c>
      <c r="C1351" t="str">
        <f>INDEX('S46'!A1:N47,4,8)</f>
        <v>Nuit</v>
      </c>
      <c r="D1351" t="str">
        <f>INDEX('S46'!A1:N47,11,1)</f>
        <v>Benjamin Lime</v>
      </c>
      <c r="E1351">
        <f>INDEX('S46'!A1:N47,11,2)</f>
        <v>0</v>
      </c>
      <c r="F1351">
        <f>INDEX('S46'!A1:N47,11,8)</f>
        <v>0</v>
      </c>
      <c r="G1351">
        <f>INDEX('S46'!A1:N47,12,8)</f>
        <v>0</v>
      </c>
      <c r="H1351">
        <f>INDEX('S46'!A1:N47,13,8)</f>
        <v>0</v>
      </c>
    </row>
    <row r="1352" spans="1:8" x14ac:dyDescent="0.3">
      <c r="A1352" t="str">
        <f>INDEX('S46'!A1:M47,1,1)</f>
        <v>S46</v>
      </c>
      <c r="B1352" s="58">
        <f>INDEX('S46'!A1:M47,3,9)</f>
        <v>43054</v>
      </c>
      <c r="C1352" t="str">
        <f>INDEX('S46'!A1:N47,4,9)</f>
        <v>Jour</v>
      </c>
      <c r="D1352" t="str">
        <f>INDEX('S46'!A1:N47,11,1)</f>
        <v>Benjamin Lime</v>
      </c>
      <c r="E1352">
        <f>INDEX('S46'!A1:N47,11,2)</f>
        <v>0</v>
      </c>
      <c r="F1352">
        <f>INDEX('S46'!A1:N47,11,9)</f>
        <v>0</v>
      </c>
      <c r="G1352">
        <f>INDEX('S46'!A1:N47,12,9)</f>
        <v>0</v>
      </c>
      <c r="H1352">
        <f>INDEX('S46'!A1:N47,13,9)</f>
        <v>0</v>
      </c>
    </row>
    <row r="1353" spans="1:8" x14ac:dyDescent="0.3">
      <c r="A1353" t="str">
        <f>INDEX('S46'!A1:M47,1,1)</f>
        <v>S46</v>
      </c>
      <c r="B1353" s="58">
        <f>INDEX('S46'!A1:M47,3,9)</f>
        <v>43054</v>
      </c>
      <c r="C1353" t="str">
        <f>INDEX('S46'!A1:N47,4,10)</f>
        <v>Nuit</v>
      </c>
      <c r="D1353" t="str">
        <f>INDEX('S46'!A1:N47,11,1)</f>
        <v>Benjamin Lime</v>
      </c>
      <c r="E1353">
        <f>INDEX('S46'!A1:N47,11,2)</f>
        <v>0</v>
      </c>
      <c r="F1353">
        <f>INDEX('S46'!A1:N47,11,10)</f>
        <v>0</v>
      </c>
      <c r="G1353">
        <f>INDEX('S46'!A1:N47,12,10)</f>
        <v>0</v>
      </c>
      <c r="H1353">
        <f>INDEX('S46'!A1:N47,13,10)</f>
        <v>0</v>
      </c>
    </row>
    <row r="1354" spans="1:8" x14ac:dyDescent="0.3">
      <c r="A1354" t="str">
        <f>INDEX('S46'!A1:M47,1,1)</f>
        <v>S46</v>
      </c>
      <c r="B1354" s="58">
        <f>INDEX('S46'!A1:M47,3,11)</f>
        <v>43055</v>
      </c>
      <c r="C1354" t="str">
        <f>INDEX('S46'!A1:N47,4,11)</f>
        <v>Jour</v>
      </c>
      <c r="D1354" t="str">
        <f>INDEX('S46'!A1:N47,11,1)</f>
        <v>Benjamin Lime</v>
      </c>
      <c r="E1354">
        <f>INDEX('S46'!A1:N47,11,2)</f>
        <v>0</v>
      </c>
      <c r="F1354">
        <f>INDEX('S46'!A1:N47,11,11)</f>
        <v>0</v>
      </c>
      <c r="G1354">
        <f>INDEX('S46'!A1:N47,12,11)</f>
        <v>0</v>
      </c>
      <c r="H1354">
        <f>INDEX('S46'!A1:N47,13,11)</f>
        <v>0</v>
      </c>
    </row>
    <row r="1355" spans="1:8" x14ac:dyDescent="0.3">
      <c r="A1355" t="str">
        <f>INDEX('S46'!A1:M47,1,1)</f>
        <v>S46</v>
      </c>
      <c r="B1355" s="58">
        <f>INDEX('S46'!A1:M47,3,11)</f>
        <v>43055</v>
      </c>
      <c r="C1355" t="str">
        <f>INDEX('S46'!A1:N47,4,12)</f>
        <v>Nuit</v>
      </c>
      <c r="D1355" t="str">
        <f>INDEX('S46'!A1:N47,11,1)</f>
        <v>Benjamin Lime</v>
      </c>
      <c r="E1355">
        <f>INDEX('S46'!A1:N47,11,2)</f>
        <v>0</v>
      </c>
      <c r="F1355">
        <f>INDEX('S46'!A1:N47,11,12)</f>
        <v>0</v>
      </c>
      <c r="G1355">
        <f>INDEX('S46'!A1:N47,12,12)</f>
        <v>0</v>
      </c>
      <c r="H1355">
        <f>INDEX('S46'!A1:N47,13,12)</f>
        <v>0</v>
      </c>
    </row>
    <row r="1356" spans="1:8" x14ac:dyDescent="0.3">
      <c r="A1356" t="str">
        <f>INDEX('S46'!A1:M47,1,1)</f>
        <v>S46</v>
      </c>
      <c r="B1356" s="58">
        <f>INDEX('S46'!A1:M47,3,13)</f>
        <v>43056</v>
      </c>
      <c r="C1356" t="str">
        <f>INDEX('S46'!A1:N47,4,13)</f>
        <v>Jour</v>
      </c>
      <c r="D1356" t="str">
        <f>INDEX('S46'!A1:N47,11,1)</f>
        <v>Benjamin Lime</v>
      </c>
      <c r="E1356">
        <f>INDEX('S46'!A1:N47,11,2)</f>
        <v>0</v>
      </c>
      <c r="F1356">
        <f>INDEX('S46'!A1:N47,11,13)</f>
        <v>0</v>
      </c>
      <c r="G1356">
        <f>INDEX('S46'!A1:N47,12,13)</f>
        <v>0</v>
      </c>
      <c r="H1356">
        <f>INDEX('S46'!A1:N47,13,13)</f>
        <v>0</v>
      </c>
    </row>
    <row r="1357" spans="1:8" x14ac:dyDescent="0.3">
      <c r="A1357" t="str">
        <f>INDEX('S46'!A1:M47,1,1)</f>
        <v>S46</v>
      </c>
      <c r="B1357" s="58">
        <f>INDEX('S46'!A1:M47,3,13)</f>
        <v>43056</v>
      </c>
      <c r="C1357" t="str">
        <f>INDEX('S46'!A1:N47,4,14)</f>
        <v>Nuit</v>
      </c>
      <c r="D1357" t="str">
        <f>INDEX('S46'!A1:N47,11,1)</f>
        <v>Benjamin Lime</v>
      </c>
      <c r="E1357">
        <f>INDEX('S46'!A1:N47,11,2)</f>
        <v>0</v>
      </c>
      <c r="F1357">
        <f>INDEX('S46'!A1:N47,11,14)</f>
        <v>0</v>
      </c>
      <c r="G1357">
        <f>INDEX('S46'!A1:N47,12,14)</f>
        <v>0</v>
      </c>
      <c r="H1357">
        <f>INDEX('S46'!A1:N47,13,14)</f>
        <v>0</v>
      </c>
    </row>
    <row r="1358" spans="1:8" x14ac:dyDescent="0.3">
      <c r="A1358" t="str">
        <f>INDEX('S46'!A1:M47,1,1)</f>
        <v>S46</v>
      </c>
      <c r="B1358" s="58">
        <f>INDEX('S46'!A1:L47,3,3)</f>
        <v>43051</v>
      </c>
      <c r="C1358" t="str">
        <f>INDEX('S46'!A1:N47,4,3)</f>
        <v>Jour</v>
      </c>
      <c r="D1358" t="str">
        <f>INDEX('S46'!A1:N47,14,1)</f>
        <v>Reynold Mutombo</v>
      </c>
      <c r="E1358">
        <f>INDEX('S46'!A1:N47,14,2)</f>
        <v>0</v>
      </c>
      <c r="F1358">
        <f>INDEX('S46'!A1:N47,14,3)</f>
        <v>0</v>
      </c>
      <c r="G1358">
        <f>INDEX('S46'!A1:N47,15,3)</f>
        <v>0</v>
      </c>
      <c r="H1358">
        <f>INDEX('S46'!A1:N47,16,3)</f>
        <v>0</v>
      </c>
    </row>
    <row r="1359" spans="1:8" x14ac:dyDescent="0.3">
      <c r="A1359" t="str">
        <f>INDEX('S46'!A1:M47,1,1)</f>
        <v>S46</v>
      </c>
      <c r="B1359" s="58">
        <f>INDEX('S46'!A1:M47,3,3)</f>
        <v>43051</v>
      </c>
      <c r="C1359" t="str">
        <f>INDEX('S46'!A1:N47,4,4)</f>
        <v>Nuit</v>
      </c>
      <c r="D1359" t="str">
        <f>INDEX('S46'!A1:N47,14,1)</f>
        <v>Reynold Mutombo</v>
      </c>
      <c r="E1359">
        <f>INDEX('S46'!A1:N47,14,2)</f>
        <v>0</v>
      </c>
      <c r="F1359">
        <f>INDEX('S46'!A1:N47,14,4)</f>
        <v>0</v>
      </c>
      <c r="G1359">
        <f>INDEX('S46'!A1:N47,15,4)</f>
        <v>0</v>
      </c>
      <c r="H1359">
        <f>INDEX('S46'!A1:N47,16,4)</f>
        <v>0</v>
      </c>
    </row>
    <row r="1360" spans="1:8" x14ac:dyDescent="0.3">
      <c r="A1360" t="str">
        <f>INDEX('S46'!A1:M47,1,1)</f>
        <v>S46</v>
      </c>
      <c r="B1360" s="58">
        <f>INDEX('S46'!A1:M47,3,5)</f>
        <v>43052</v>
      </c>
      <c r="C1360" t="str">
        <f>INDEX('S46'!A1:N47,4,5)</f>
        <v>Jour</v>
      </c>
      <c r="D1360" t="str">
        <f>INDEX('S46'!A1:N47,14,1)</f>
        <v>Reynold Mutombo</v>
      </c>
      <c r="E1360">
        <f>INDEX('S46'!A1:N47,14,2)</f>
        <v>0</v>
      </c>
      <c r="F1360">
        <f>INDEX('S46'!A1:N47,14,5)</f>
        <v>0</v>
      </c>
      <c r="G1360">
        <f>INDEX('S46'!A1:N47,15,5)</f>
        <v>0</v>
      </c>
      <c r="H1360">
        <f>INDEX('S46'!A1:N47,16,5)</f>
        <v>0</v>
      </c>
    </row>
    <row r="1361" spans="1:8" x14ac:dyDescent="0.3">
      <c r="A1361" t="str">
        <f>INDEX('S46'!A1:M47,1,1)</f>
        <v>S46</v>
      </c>
      <c r="B1361" s="58">
        <f>INDEX('S46'!A1:M47,3,5)</f>
        <v>43052</v>
      </c>
      <c r="C1361" t="str">
        <f>INDEX('S46'!A1:N47,4,6)</f>
        <v>Nuit</v>
      </c>
      <c r="D1361" t="str">
        <f>INDEX('S46'!A1:N47,14,1)</f>
        <v>Reynold Mutombo</v>
      </c>
      <c r="E1361">
        <f>INDEX('S46'!A1:N47,14,2)</f>
        <v>0</v>
      </c>
      <c r="F1361">
        <f>INDEX('S46'!A1:N47,14,6)</f>
        <v>0</v>
      </c>
      <c r="G1361">
        <f>INDEX('S46'!A1:N47,15,6)</f>
        <v>0</v>
      </c>
      <c r="H1361">
        <f>INDEX('S46'!A1:N47,16,6)</f>
        <v>0</v>
      </c>
    </row>
    <row r="1362" spans="1:8" x14ac:dyDescent="0.3">
      <c r="A1362" t="str">
        <f>INDEX('S46'!A1:M47,1,1)</f>
        <v>S46</v>
      </c>
      <c r="B1362" s="58">
        <f>INDEX('S46'!A1:M47,3,7)</f>
        <v>43053</v>
      </c>
      <c r="C1362" t="str">
        <f>INDEX('S46'!A1:N47,4,7)</f>
        <v>Jour</v>
      </c>
      <c r="D1362" t="str">
        <f>INDEX('S46'!A1:N47,14,1)</f>
        <v>Reynold Mutombo</v>
      </c>
      <c r="E1362">
        <f>INDEX('S46'!A1:N47,14,2)</f>
        <v>0</v>
      </c>
      <c r="F1362">
        <f>INDEX('S46'!A1:N47,14,7)</f>
        <v>0</v>
      </c>
      <c r="G1362">
        <f>INDEX('S46'!A1:N47,15,7)</f>
        <v>0</v>
      </c>
      <c r="H1362">
        <f>INDEX('S46'!A1:N47,16,7)</f>
        <v>0</v>
      </c>
    </row>
    <row r="1363" spans="1:8" x14ac:dyDescent="0.3">
      <c r="A1363" t="str">
        <f>INDEX('S46'!A1:M47,1,1)</f>
        <v>S46</v>
      </c>
      <c r="B1363" s="58">
        <f>INDEX('S46'!A1:M47,3,7)</f>
        <v>43053</v>
      </c>
      <c r="C1363" t="str">
        <f>INDEX('S46'!A1:N47,4,8)</f>
        <v>Nuit</v>
      </c>
      <c r="D1363" t="str">
        <f>INDEX('S46'!A1:N47,14,1)</f>
        <v>Reynold Mutombo</v>
      </c>
      <c r="E1363">
        <f>INDEX('S46'!A1:N47,14,2)</f>
        <v>0</v>
      </c>
      <c r="F1363">
        <f>INDEX('S46'!A1:N47,14,8)</f>
        <v>0</v>
      </c>
      <c r="G1363">
        <f>INDEX('S46'!A1:N47,15,8)</f>
        <v>0</v>
      </c>
      <c r="H1363">
        <f>INDEX('S46'!A1:N47,16,8)</f>
        <v>0</v>
      </c>
    </row>
    <row r="1364" spans="1:8" x14ac:dyDescent="0.3">
      <c r="A1364" t="str">
        <f>INDEX('S46'!A1:M47,1,1)</f>
        <v>S46</v>
      </c>
      <c r="B1364" s="58">
        <f>INDEX('S46'!A1:M47,3,9)</f>
        <v>43054</v>
      </c>
      <c r="C1364" t="str">
        <f>INDEX('S46'!A1:N47,4,9)</f>
        <v>Jour</v>
      </c>
      <c r="D1364" t="str">
        <f>INDEX('S46'!A1:N47,14,1)</f>
        <v>Reynold Mutombo</v>
      </c>
      <c r="E1364">
        <f>INDEX('S46'!A1:N47,14,2)</f>
        <v>0</v>
      </c>
      <c r="F1364">
        <f>INDEX('S46'!A1:N47,14,9)</f>
        <v>0</v>
      </c>
      <c r="G1364">
        <f>INDEX('S46'!A1:N47,15,9)</f>
        <v>0</v>
      </c>
      <c r="H1364">
        <f>INDEX('S46'!A1:N47,16,9)</f>
        <v>0</v>
      </c>
    </row>
    <row r="1365" spans="1:8" x14ac:dyDescent="0.3">
      <c r="A1365" t="str">
        <f>INDEX('S46'!A1:M47,1,1)</f>
        <v>S46</v>
      </c>
      <c r="B1365" s="58">
        <f>INDEX('S46'!A1:M47,3,9)</f>
        <v>43054</v>
      </c>
      <c r="C1365" t="str">
        <f>INDEX('S46'!A1:N47,4,10)</f>
        <v>Nuit</v>
      </c>
      <c r="D1365" t="str">
        <f>INDEX('S46'!A1:N47,14,1)</f>
        <v>Reynold Mutombo</v>
      </c>
      <c r="E1365">
        <f>INDEX('S46'!A1:N47,14,2)</f>
        <v>0</v>
      </c>
      <c r="F1365">
        <f>INDEX('S46'!A1:N47,14,10)</f>
        <v>0</v>
      </c>
      <c r="G1365">
        <f>INDEX('S46'!A1:N47,15,10)</f>
        <v>0</v>
      </c>
      <c r="H1365">
        <f>INDEX('S46'!A1:N47,16,10)</f>
        <v>0</v>
      </c>
    </row>
    <row r="1366" spans="1:8" x14ac:dyDescent="0.3">
      <c r="A1366" t="str">
        <f>INDEX('S46'!A1:M47,1,1)</f>
        <v>S46</v>
      </c>
      <c r="B1366" s="58">
        <f>INDEX('S46'!A1:M47,3,11)</f>
        <v>43055</v>
      </c>
      <c r="C1366" t="str">
        <f>INDEX('S46'!A1:N47,4,11)</f>
        <v>Jour</v>
      </c>
      <c r="D1366" t="str">
        <f>INDEX('S46'!A1:N47,14,1)</f>
        <v>Reynold Mutombo</v>
      </c>
      <c r="E1366">
        <f>INDEX('S46'!A1:N47,14,2)</f>
        <v>0</v>
      </c>
      <c r="F1366">
        <f>INDEX('S46'!A1:N47,14,11)</f>
        <v>0</v>
      </c>
      <c r="G1366">
        <f>INDEX('S46'!A1:N47,15,11)</f>
        <v>0</v>
      </c>
      <c r="H1366">
        <f>INDEX('S46'!A1:N47,16,11)</f>
        <v>0</v>
      </c>
    </row>
    <row r="1367" spans="1:8" x14ac:dyDescent="0.3">
      <c r="A1367" t="str">
        <f>INDEX('S46'!A1:M47,1,1)</f>
        <v>S46</v>
      </c>
      <c r="B1367" s="58">
        <f>INDEX('S46'!A1:M47,3,11)</f>
        <v>43055</v>
      </c>
      <c r="C1367" t="str">
        <f>INDEX('S46'!A1:N47,4,12)</f>
        <v>Nuit</v>
      </c>
      <c r="D1367" t="str">
        <f>INDEX('S46'!A1:N47,14,1)</f>
        <v>Reynold Mutombo</v>
      </c>
      <c r="E1367">
        <f>INDEX('S46'!A1:N47,14,2)</f>
        <v>0</v>
      </c>
      <c r="F1367">
        <f>INDEX('S46'!A1:N47,14,12)</f>
        <v>0</v>
      </c>
      <c r="G1367">
        <f>INDEX('S46'!A1:N47,15,12)</f>
        <v>0</v>
      </c>
      <c r="H1367">
        <f>INDEX('S46'!A1:N47,16,12)</f>
        <v>0</v>
      </c>
    </row>
    <row r="1368" spans="1:8" x14ac:dyDescent="0.3">
      <c r="A1368" t="str">
        <f>INDEX('S46'!A1:M47,1,1)</f>
        <v>S46</v>
      </c>
      <c r="B1368" s="58">
        <f>INDEX('S46'!A1:M47,3,13)</f>
        <v>43056</v>
      </c>
      <c r="C1368" t="str">
        <f>INDEX('S46'!A1:N47,4,13)</f>
        <v>Jour</v>
      </c>
      <c r="D1368" t="str">
        <f>INDEX('S46'!A1:N47,14,1)</f>
        <v>Reynold Mutombo</v>
      </c>
      <c r="E1368">
        <f>INDEX('S46'!A1:N47,14,2)</f>
        <v>0</v>
      </c>
      <c r="F1368">
        <f>INDEX('S46'!A1:N47,14,13)</f>
        <v>0</v>
      </c>
      <c r="G1368">
        <f>INDEX('S46'!A1:N47,15,13)</f>
        <v>0</v>
      </c>
      <c r="H1368">
        <f>INDEX('S46'!A1:N47,16,13)</f>
        <v>0</v>
      </c>
    </row>
    <row r="1369" spans="1:8" x14ac:dyDescent="0.3">
      <c r="A1369" t="str">
        <f>INDEX('S46'!A1:M47,1,1)</f>
        <v>S46</v>
      </c>
      <c r="B1369" s="58">
        <f>INDEX('S46'!A1:M47,3,13)</f>
        <v>43056</v>
      </c>
      <c r="C1369" t="str">
        <f>INDEX('S46'!A1:N47,4,14)</f>
        <v>Nuit</v>
      </c>
      <c r="D1369" t="str">
        <f>INDEX('S46'!A1:N47,14,1)</f>
        <v>Reynold Mutombo</v>
      </c>
      <c r="E1369">
        <f>INDEX('S46'!A1:N47,14,2)</f>
        <v>0</v>
      </c>
      <c r="F1369">
        <f>INDEX('S46'!A1:N47,14,14)</f>
        <v>0</v>
      </c>
      <c r="G1369">
        <f>INDEX('S46'!A1:N47,15,14)</f>
        <v>0</v>
      </c>
      <c r="H1369">
        <f>INDEX('S46'!A1:N47,16,14)</f>
        <v>0</v>
      </c>
    </row>
    <row r="1370" spans="1:8" x14ac:dyDescent="0.3">
      <c r="A1370" t="str">
        <f>INDEX('S46'!A1:M47,1,1)</f>
        <v>S46</v>
      </c>
      <c r="B1370" s="58">
        <f>INDEX('S46'!A1:L47,3,3)</f>
        <v>43051</v>
      </c>
      <c r="C1370" t="str">
        <f>INDEX('S46'!A1:N47,4,3)</f>
        <v>Jour</v>
      </c>
      <c r="D1370" t="str">
        <f>INDEX('S46'!A1:N47,17,1)</f>
        <v>Samir Abdelyacin</v>
      </c>
      <c r="E1370">
        <f>INDEX('S46'!A1:N47,17,2)</f>
        <v>0</v>
      </c>
      <c r="F1370">
        <f>INDEX('S46'!A1:N47,17,3)</f>
        <v>0</v>
      </c>
      <c r="G1370">
        <f>INDEX('S46'!A1:N47,18,3)</f>
        <v>0</v>
      </c>
      <c r="H1370">
        <f>INDEX('S46'!A1:N47,19,3)</f>
        <v>0</v>
      </c>
    </row>
    <row r="1371" spans="1:8" x14ac:dyDescent="0.3">
      <c r="A1371" t="str">
        <f>INDEX('S46'!A1:M47,1,1)</f>
        <v>S46</v>
      </c>
      <c r="B1371" s="58">
        <f>INDEX('S46'!A1:M47,3,3)</f>
        <v>43051</v>
      </c>
      <c r="C1371" t="str">
        <f>INDEX('S46'!A1:N47,4,4)</f>
        <v>Nuit</v>
      </c>
      <c r="D1371" t="str">
        <f>INDEX('S46'!A1:N47,17,1)</f>
        <v>Samir Abdelyacin</v>
      </c>
      <c r="E1371">
        <f>INDEX('S46'!A1:N47,17,2)</f>
        <v>0</v>
      </c>
      <c r="F1371">
        <f>INDEX('S46'!A1:N47,17,4)</f>
        <v>0</v>
      </c>
      <c r="G1371">
        <f>INDEX('S46'!A1:N47,18,4)</f>
        <v>0</v>
      </c>
      <c r="H1371">
        <f>INDEX('S46'!A1:N47,19,4)</f>
        <v>0</v>
      </c>
    </row>
    <row r="1372" spans="1:8" x14ac:dyDescent="0.3">
      <c r="A1372" t="str">
        <f>INDEX('S46'!A1:M47,1,1)</f>
        <v>S46</v>
      </c>
      <c r="B1372" s="58">
        <f>INDEX('S46'!A1:M47,3,5)</f>
        <v>43052</v>
      </c>
      <c r="C1372" t="str">
        <f>INDEX('S46'!A1:N47,4,5)</f>
        <v>Jour</v>
      </c>
      <c r="D1372" t="str">
        <f>INDEX('S46'!A1:N47,17,1)</f>
        <v>Samir Abdelyacin</v>
      </c>
      <c r="E1372">
        <f>INDEX('S46'!A1:N47,17,2)</f>
        <v>0</v>
      </c>
      <c r="F1372">
        <f>INDEX('S46'!A1:N47,17,5)</f>
        <v>0</v>
      </c>
      <c r="G1372">
        <f>INDEX('S46'!A1:N47,18,5)</f>
        <v>0</v>
      </c>
      <c r="H1372">
        <f>INDEX('S46'!A1:N47,19,5)</f>
        <v>0</v>
      </c>
    </row>
    <row r="1373" spans="1:8" x14ac:dyDescent="0.3">
      <c r="A1373" t="str">
        <f>INDEX('S46'!A1:M47,1,1)</f>
        <v>S46</v>
      </c>
      <c r="B1373" s="58">
        <f>INDEX('S46'!A1:M47,3,5)</f>
        <v>43052</v>
      </c>
      <c r="C1373" t="str">
        <f>INDEX('S46'!A1:N47,4,6)</f>
        <v>Nuit</v>
      </c>
      <c r="D1373" t="str">
        <f>INDEX('S46'!A1:N47,17,1)</f>
        <v>Samir Abdelyacin</v>
      </c>
      <c r="E1373">
        <f>INDEX('S46'!A1:N47,17,2)</f>
        <v>0</v>
      </c>
      <c r="F1373">
        <f>INDEX('S46'!A1:N47,17,6)</f>
        <v>0</v>
      </c>
      <c r="G1373">
        <f>INDEX('S46'!A1:N47,18,6)</f>
        <v>0</v>
      </c>
      <c r="H1373">
        <f>INDEX('S46'!A1:N47,19,6)</f>
        <v>0</v>
      </c>
    </row>
    <row r="1374" spans="1:8" x14ac:dyDescent="0.3">
      <c r="A1374" t="str">
        <f>INDEX('S46'!A1:M47,1,1)</f>
        <v>S46</v>
      </c>
      <c r="B1374" s="58">
        <f>INDEX('S46'!A1:M47,3,7)</f>
        <v>43053</v>
      </c>
      <c r="C1374" t="str">
        <f>INDEX('S46'!A1:N47,4,7)</f>
        <v>Jour</v>
      </c>
      <c r="D1374" t="str">
        <f>INDEX('S46'!A1:N47,17,1)</f>
        <v>Samir Abdelyacin</v>
      </c>
      <c r="E1374">
        <f>INDEX('S46'!A1:N47,17,2)</f>
        <v>0</v>
      </c>
      <c r="F1374">
        <f>INDEX('S46'!A1:N47,17,7)</f>
        <v>0</v>
      </c>
      <c r="G1374">
        <f>INDEX('S46'!A1:N47,18,7)</f>
        <v>0</v>
      </c>
      <c r="H1374">
        <f>INDEX('S46'!A1:N47,19,7)</f>
        <v>0</v>
      </c>
    </row>
    <row r="1375" spans="1:8" x14ac:dyDescent="0.3">
      <c r="A1375" t="str">
        <f>INDEX('S46'!A1:M47,1,1)</f>
        <v>S46</v>
      </c>
      <c r="B1375" s="58">
        <f>INDEX('S46'!A1:M47,3,7)</f>
        <v>43053</v>
      </c>
      <c r="C1375" t="str">
        <f>INDEX('S46'!A1:N47,4,8)</f>
        <v>Nuit</v>
      </c>
      <c r="D1375" t="str">
        <f>INDEX('S46'!A1:N47,17,1)</f>
        <v>Samir Abdelyacin</v>
      </c>
      <c r="E1375">
        <f>INDEX('S46'!A1:N47,17,2)</f>
        <v>0</v>
      </c>
      <c r="F1375">
        <f>INDEX('S46'!A1:N47,17,8)</f>
        <v>0</v>
      </c>
      <c r="G1375">
        <f>INDEX('S46'!A1:N47,18,8)</f>
        <v>0</v>
      </c>
      <c r="H1375">
        <f>INDEX('S46'!A1:N47,19,8)</f>
        <v>0</v>
      </c>
    </row>
    <row r="1376" spans="1:8" x14ac:dyDescent="0.3">
      <c r="A1376" t="str">
        <f>INDEX('S46'!A1:M47,1,1)</f>
        <v>S46</v>
      </c>
      <c r="B1376" s="58">
        <f>INDEX('S46'!A1:M47,3,9)</f>
        <v>43054</v>
      </c>
      <c r="C1376" t="str">
        <f>INDEX('S46'!A1:N47,4,9)</f>
        <v>Jour</v>
      </c>
      <c r="D1376" t="str">
        <f>INDEX('S46'!A1:N47,17,1)</f>
        <v>Samir Abdelyacin</v>
      </c>
      <c r="E1376">
        <f>INDEX('S46'!A1:N47,17,2)</f>
        <v>0</v>
      </c>
      <c r="F1376">
        <f>INDEX('S46'!A1:N47,17,9)</f>
        <v>0</v>
      </c>
      <c r="G1376">
        <f>INDEX('S46'!A1:N47,18,9)</f>
        <v>0</v>
      </c>
      <c r="H1376">
        <f>INDEX('S46'!A1:N47,19,9)</f>
        <v>0</v>
      </c>
    </row>
    <row r="1377" spans="1:8" x14ac:dyDescent="0.3">
      <c r="A1377" t="str">
        <f>INDEX('S46'!A1:M47,1,1)</f>
        <v>S46</v>
      </c>
      <c r="B1377" s="58">
        <f>INDEX('S46'!A1:M47,3,9)</f>
        <v>43054</v>
      </c>
      <c r="C1377" t="str">
        <f>INDEX('S46'!A1:N47,4,10)</f>
        <v>Nuit</v>
      </c>
      <c r="D1377" t="str">
        <f>INDEX('S46'!A1:N47,17,1)</f>
        <v>Samir Abdelyacin</v>
      </c>
      <c r="E1377">
        <f>INDEX('S46'!A1:N47,17,2)</f>
        <v>0</v>
      </c>
      <c r="F1377">
        <f>INDEX('S46'!A1:N47,17,10)</f>
        <v>0</v>
      </c>
      <c r="G1377">
        <f>INDEX('S46'!A1:N47,18,10)</f>
        <v>0</v>
      </c>
      <c r="H1377">
        <f>INDEX('S46'!A1:N47,19,10)</f>
        <v>0</v>
      </c>
    </row>
    <row r="1378" spans="1:8" x14ac:dyDescent="0.3">
      <c r="A1378" t="str">
        <f>INDEX('S46'!A1:M47,1,1)</f>
        <v>S46</v>
      </c>
      <c r="B1378" s="58">
        <f>INDEX('S46'!A1:M47,3,11)</f>
        <v>43055</v>
      </c>
      <c r="C1378" t="str">
        <f>INDEX('S46'!A1:N47,4,11)</f>
        <v>Jour</v>
      </c>
      <c r="D1378" t="str">
        <f>INDEX('S46'!A1:N47,17,1)</f>
        <v>Samir Abdelyacin</v>
      </c>
      <c r="E1378">
        <f>INDEX('S46'!A1:N47,17,2)</f>
        <v>0</v>
      </c>
      <c r="F1378">
        <f>INDEX('S46'!A1:N47,17,11)</f>
        <v>0</v>
      </c>
      <c r="G1378">
        <f>INDEX('S46'!A1:N47,18,11)</f>
        <v>0</v>
      </c>
      <c r="H1378">
        <f>INDEX('S46'!A1:N47,19,11)</f>
        <v>0</v>
      </c>
    </row>
    <row r="1379" spans="1:8" x14ac:dyDescent="0.3">
      <c r="A1379" t="str">
        <f>INDEX('S46'!A1:M47,1,1)</f>
        <v>S46</v>
      </c>
      <c r="B1379" s="58">
        <f>INDEX('S46'!A1:M47,3,11)</f>
        <v>43055</v>
      </c>
      <c r="C1379" t="str">
        <f>INDEX('S46'!A1:N47,4,12)</f>
        <v>Nuit</v>
      </c>
      <c r="D1379" t="str">
        <f>INDEX('S46'!A1:N47,17,1)</f>
        <v>Samir Abdelyacin</v>
      </c>
      <c r="E1379">
        <f>INDEX('S46'!A1:N47,17,2)</f>
        <v>0</v>
      </c>
      <c r="F1379">
        <f>INDEX('S46'!A1:N47,17,12)</f>
        <v>0</v>
      </c>
      <c r="G1379">
        <f>INDEX('S46'!A1:N47,18,12)</f>
        <v>0</v>
      </c>
      <c r="H1379">
        <f>INDEX('S46'!A1:N47,19,12)</f>
        <v>0</v>
      </c>
    </row>
    <row r="1380" spans="1:8" x14ac:dyDescent="0.3">
      <c r="A1380" t="str">
        <f>INDEX('S46'!A1:M47,1,1)</f>
        <v>S46</v>
      </c>
      <c r="B1380" s="58">
        <f>INDEX('S46'!A1:M47,3,13)</f>
        <v>43056</v>
      </c>
      <c r="C1380" t="str">
        <f>INDEX('S46'!A1:N47,4,13)</f>
        <v>Jour</v>
      </c>
      <c r="D1380" t="str">
        <f>INDEX('S46'!A1:N47,17,1)</f>
        <v>Samir Abdelyacin</v>
      </c>
      <c r="E1380">
        <f>INDEX('S46'!A1:N47,17,2)</f>
        <v>0</v>
      </c>
      <c r="F1380">
        <f>INDEX('S46'!A1:N47,17,13)</f>
        <v>0</v>
      </c>
      <c r="G1380">
        <f>INDEX('S46'!A1:N47,18,13)</f>
        <v>0</v>
      </c>
      <c r="H1380">
        <f>INDEX('S46'!A1:N47,19,13)</f>
        <v>0</v>
      </c>
    </row>
    <row r="1381" spans="1:8" x14ac:dyDescent="0.3">
      <c r="A1381" t="str">
        <f>INDEX('S46'!A1:M47,1,1)</f>
        <v>S46</v>
      </c>
      <c r="B1381" s="58">
        <f>INDEX('S46'!A1:M47,3,13)</f>
        <v>43056</v>
      </c>
      <c r="C1381" t="str">
        <f>INDEX('S46'!A1:N47,4,14)</f>
        <v>Nuit</v>
      </c>
      <c r="D1381" t="str">
        <f>INDEX('S46'!A1:N47,17,1)</f>
        <v>Samir Abdelyacin</v>
      </c>
      <c r="E1381">
        <f>INDEX('S46'!A1:N47,17,2)</f>
        <v>0</v>
      </c>
      <c r="F1381">
        <f>INDEX('S46'!A1:N47,17,14)</f>
        <v>0</v>
      </c>
      <c r="G1381">
        <f>INDEX('S46'!A1:N47,18,14)</f>
        <v>0</v>
      </c>
      <c r="H1381">
        <f>INDEX('S46'!A1:N47,19,14)</f>
        <v>0</v>
      </c>
    </row>
    <row r="1382" spans="1:8" x14ac:dyDescent="0.3">
      <c r="A1382" t="str">
        <f>INDEX('S46'!A1:M47,1,1)</f>
        <v>S46</v>
      </c>
      <c r="B1382" s="58">
        <f>INDEX('S46'!A1:L47,3,3)</f>
        <v>43051</v>
      </c>
      <c r="C1382" t="str">
        <f>INDEX('S46'!A1:N47,4,3)</f>
        <v>Jour</v>
      </c>
      <c r="D1382" t="str">
        <f>INDEX('S46'!A1:N47,20,1)</f>
        <v>Guillaume Mayimakanda</v>
      </c>
      <c r="E1382">
        <f>INDEX('S46'!A1:N47,20,2)</f>
        <v>0</v>
      </c>
      <c r="F1382">
        <f>INDEX('S46'!A1:N47,20,3)</f>
        <v>0</v>
      </c>
      <c r="G1382">
        <f>INDEX('S46'!A1:N47,21,3)</f>
        <v>0</v>
      </c>
      <c r="H1382">
        <f>INDEX('S46'!A1:N47,22,3)</f>
        <v>0</v>
      </c>
    </row>
    <row r="1383" spans="1:8" x14ac:dyDescent="0.3">
      <c r="A1383" t="str">
        <f>INDEX('S46'!A1:M47,1,1)</f>
        <v>S46</v>
      </c>
      <c r="B1383" s="58">
        <f>INDEX('S46'!A1:M47,3,3)</f>
        <v>43051</v>
      </c>
      <c r="C1383" t="str">
        <f>INDEX('S46'!A1:N47,4,4)</f>
        <v>Nuit</v>
      </c>
      <c r="D1383" t="str">
        <f>INDEX('S46'!A1:N47,20,1)</f>
        <v>Guillaume Mayimakanda</v>
      </c>
      <c r="E1383">
        <f>INDEX('S46'!A1:N47,20,2)</f>
        <v>0</v>
      </c>
      <c r="F1383">
        <f>INDEX('S46'!A1:N47,20,4)</f>
        <v>0</v>
      </c>
      <c r="G1383">
        <f>INDEX('S46'!A1:N47,21,4)</f>
        <v>0</v>
      </c>
      <c r="H1383">
        <f>INDEX('S46'!A1:N47,22,4)</f>
        <v>0</v>
      </c>
    </row>
    <row r="1384" spans="1:8" x14ac:dyDescent="0.3">
      <c r="A1384" t="str">
        <f>INDEX('S46'!A1:M47,1,1)</f>
        <v>S46</v>
      </c>
      <c r="B1384" s="58">
        <f>INDEX('S46'!A1:M47,3,5)</f>
        <v>43052</v>
      </c>
      <c r="C1384" t="str">
        <f>INDEX('S46'!A1:N47,4,5)</f>
        <v>Jour</v>
      </c>
      <c r="D1384" t="str">
        <f>INDEX('S46'!A1:N47,20,1)</f>
        <v>Guillaume Mayimakanda</v>
      </c>
      <c r="E1384">
        <f>INDEX('S46'!A1:N47,20,2)</f>
        <v>0</v>
      </c>
      <c r="F1384">
        <f>INDEX('S46'!A1:N47,20,5)</f>
        <v>0</v>
      </c>
      <c r="G1384">
        <f>INDEX('S46'!A1:N47,21,5)</f>
        <v>0</v>
      </c>
      <c r="H1384">
        <f>INDEX('S46'!A1:N47,22,5)</f>
        <v>0</v>
      </c>
    </row>
    <row r="1385" spans="1:8" x14ac:dyDescent="0.3">
      <c r="A1385" t="str">
        <f>INDEX('S46'!A1:M47,1,1)</f>
        <v>S46</v>
      </c>
      <c r="B1385" s="58">
        <f>INDEX('S46'!A1:M47,3,5)</f>
        <v>43052</v>
      </c>
      <c r="C1385" t="str">
        <f>INDEX('S46'!A1:N47,4,6)</f>
        <v>Nuit</v>
      </c>
      <c r="D1385" t="str">
        <f>INDEX('S46'!A1:N47,20,1)</f>
        <v>Guillaume Mayimakanda</v>
      </c>
      <c r="E1385">
        <f>INDEX('S46'!A1:N47,20,2)</f>
        <v>0</v>
      </c>
      <c r="F1385">
        <f>INDEX('S46'!A1:N47,20,6)</f>
        <v>0</v>
      </c>
      <c r="G1385">
        <f>INDEX('S46'!A1:N47,21,6)</f>
        <v>0</v>
      </c>
      <c r="H1385">
        <f>INDEX('S46'!A1:N47,22,6)</f>
        <v>0</v>
      </c>
    </row>
    <row r="1386" spans="1:8" x14ac:dyDescent="0.3">
      <c r="A1386" t="str">
        <f>INDEX('S46'!A1:M47,1,1)</f>
        <v>S46</v>
      </c>
      <c r="B1386" s="58">
        <f>INDEX('S46'!A1:M47,3,7)</f>
        <v>43053</v>
      </c>
      <c r="C1386" t="str">
        <f>INDEX('S46'!A1:N47,4,7)</f>
        <v>Jour</v>
      </c>
      <c r="D1386" t="str">
        <f>INDEX('S46'!A1:N47,20,1)</f>
        <v>Guillaume Mayimakanda</v>
      </c>
      <c r="E1386">
        <f>INDEX('S46'!A1:N47,20,2)</f>
        <v>0</v>
      </c>
      <c r="F1386">
        <f>INDEX('S46'!A1:N47,20,7)</f>
        <v>0</v>
      </c>
      <c r="G1386">
        <f>INDEX('S46'!A1:N47,21,7)</f>
        <v>0</v>
      </c>
      <c r="H1386">
        <f>INDEX('S46'!A1:N47,22,7)</f>
        <v>0</v>
      </c>
    </row>
    <row r="1387" spans="1:8" x14ac:dyDescent="0.3">
      <c r="A1387" t="str">
        <f>INDEX('S46'!A1:M47,1,1)</f>
        <v>S46</v>
      </c>
      <c r="B1387" s="58">
        <f>INDEX('S46'!A1:M47,3,7)</f>
        <v>43053</v>
      </c>
      <c r="C1387" t="str">
        <f>INDEX('S46'!A1:N47,4,8)</f>
        <v>Nuit</v>
      </c>
      <c r="D1387" t="str">
        <f>INDEX('S46'!A1:N47,20,1)</f>
        <v>Guillaume Mayimakanda</v>
      </c>
      <c r="E1387">
        <f>INDEX('S46'!A1:N47,20,2)</f>
        <v>0</v>
      </c>
      <c r="F1387">
        <f>INDEX('S46'!A1:N47,20,8)</f>
        <v>0</v>
      </c>
      <c r="G1387">
        <f>INDEX('S46'!A1:N47,21,8)</f>
        <v>0</v>
      </c>
      <c r="H1387">
        <f>INDEX('S46'!A1:N47,22,8)</f>
        <v>0</v>
      </c>
    </row>
    <row r="1388" spans="1:8" x14ac:dyDescent="0.3">
      <c r="A1388" t="str">
        <f>INDEX('S46'!A1:M47,1,1)</f>
        <v>S46</v>
      </c>
      <c r="B1388" s="58">
        <f>INDEX('S46'!A1:M47,3,9)</f>
        <v>43054</v>
      </c>
      <c r="C1388" t="str">
        <f>INDEX('S46'!A1:N47,4,9)</f>
        <v>Jour</v>
      </c>
      <c r="D1388" t="str">
        <f>INDEX('S46'!A1:N47,20,1)</f>
        <v>Guillaume Mayimakanda</v>
      </c>
      <c r="E1388">
        <f>INDEX('S46'!A1:N47,20,2)</f>
        <v>0</v>
      </c>
      <c r="F1388">
        <f>INDEX('S46'!A1:N47,20,9)</f>
        <v>0</v>
      </c>
      <c r="G1388">
        <f>INDEX('S46'!A1:N47,21,9)</f>
        <v>0</v>
      </c>
      <c r="H1388">
        <f>INDEX('S46'!A1:N47,22,9)</f>
        <v>0</v>
      </c>
    </row>
    <row r="1389" spans="1:8" x14ac:dyDescent="0.3">
      <c r="A1389" t="str">
        <f>INDEX('S46'!A1:M47,1,1)</f>
        <v>S46</v>
      </c>
      <c r="B1389" s="58">
        <f>INDEX('S46'!A1:M47,3,9)</f>
        <v>43054</v>
      </c>
      <c r="C1389" t="str">
        <f>INDEX('S46'!A1:N47,4,10)</f>
        <v>Nuit</v>
      </c>
      <c r="D1389" t="str">
        <f>INDEX('S46'!A1:N47,20,1)</f>
        <v>Guillaume Mayimakanda</v>
      </c>
      <c r="E1389">
        <f>INDEX('S46'!A1:N47,20,2)</f>
        <v>0</v>
      </c>
      <c r="F1389">
        <f>INDEX('S46'!A1:N47,20,10)</f>
        <v>0</v>
      </c>
      <c r="G1389">
        <f>INDEX('S46'!A1:N47,21,10)</f>
        <v>0</v>
      </c>
      <c r="H1389">
        <f>INDEX('S46'!A1:N47,22,10)</f>
        <v>0</v>
      </c>
    </row>
    <row r="1390" spans="1:8" x14ac:dyDescent="0.3">
      <c r="A1390" t="str">
        <f>INDEX('S46'!A1:M47,1,1)</f>
        <v>S46</v>
      </c>
      <c r="B1390" s="58">
        <f>INDEX('S46'!A1:M47,3,11)</f>
        <v>43055</v>
      </c>
      <c r="C1390" t="str">
        <f>INDEX('S46'!A1:N47,4,11)</f>
        <v>Jour</v>
      </c>
      <c r="D1390" t="str">
        <f>INDEX('S46'!A1:N47,20,1)</f>
        <v>Guillaume Mayimakanda</v>
      </c>
      <c r="E1390">
        <f>INDEX('S46'!A1:N47,20,2)</f>
        <v>0</v>
      </c>
      <c r="F1390">
        <f>INDEX('S46'!A1:N47,20,11)</f>
        <v>0</v>
      </c>
      <c r="G1390">
        <f>INDEX('S46'!A1:N47,21,11)</f>
        <v>0</v>
      </c>
      <c r="H1390">
        <f>INDEX('S46'!A1:N47,22,11)</f>
        <v>0</v>
      </c>
    </row>
    <row r="1391" spans="1:8" x14ac:dyDescent="0.3">
      <c r="A1391" t="str">
        <f>INDEX('S46'!A1:M47,1,1)</f>
        <v>S46</v>
      </c>
      <c r="B1391" s="58">
        <f>INDEX('S46'!A1:M47,3,11)</f>
        <v>43055</v>
      </c>
      <c r="C1391" t="str">
        <f>INDEX('S46'!A1:N47,4,12)</f>
        <v>Nuit</v>
      </c>
      <c r="D1391" t="str">
        <f>INDEX('S46'!A1:N47,20,1)</f>
        <v>Guillaume Mayimakanda</v>
      </c>
      <c r="E1391">
        <f>INDEX('S46'!A1:N47,20,2)</f>
        <v>0</v>
      </c>
      <c r="F1391">
        <f>INDEX('S46'!A1:N47,20,12)</f>
        <v>0</v>
      </c>
      <c r="G1391">
        <f>INDEX('S46'!A1:N47,21,12)</f>
        <v>0</v>
      </c>
      <c r="H1391">
        <f>INDEX('S46'!A1:N47,22,12)</f>
        <v>0</v>
      </c>
    </row>
    <row r="1392" spans="1:8" x14ac:dyDescent="0.3">
      <c r="A1392" t="str">
        <f>INDEX('S46'!A1:M47,1,1)</f>
        <v>S46</v>
      </c>
      <c r="B1392" s="58">
        <f>INDEX('S46'!A1:M47,3,13)</f>
        <v>43056</v>
      </c>
      <c r="C1392" t="str">
        <f>INDEX('S46'!A1:N47,4,13)</f>
        <v>Jour</v>
      </c>
      <c r="D1392" t="str">
        <f>INDEX('S46'!A1:N47,20,1)</f>
        <v>Guillaume Mayimakanda</v>
      </c>
      <c r="E1392">
        <f>INDEX('S46'!A1:N47,20,2)</f>
        <v>0</v>
      </c>
      <c r="F1392">
        <f>INDEX('S46'!A1:N47,20,13)</f>
        <v>0</v>
      </c>
      <c r="G1392">
        <f>INDEX('S46'!A1:N47,21,13)</f>
        <v>0</v>
      </c>
      <c r="H1392">
        <f>INDEX('S46'!A1:N47,22,13)</f>
        <v>0</v>
      </c>
    </row>
    <row r="1393" spans="1:8" x14ac:dyDescent="0.3">
      <c r="A1393" t="str">
        <f>INDEX('S46'!A1:M47,1,1)</f>
        <v>S46</v>
      </c>
      <c r="B1393" s="58">
        <f>INDEX('S46'!A1:M47,3,13)</f>
        <v>43056</v>
      </c>
      <c r="C1393" t="str">
        <f>INDEX('S46'!A1:N47,4,14)</f>
        <v>Nuit</v>
      </c>
      <c r="D1393" t="str">
        <f>INDEX('S46'!A1:N47,20,1)</f>
        <v>Guillaume Mayimakanda</v>
      </c>
      <c r="E1393">
        <f>INDEX('S46'!A1:N47,20,2)</f>
        <v>0</v>
      </c>
      <c r="F1393">
        <f>INDEX('S46'!A1:N47,20,14)</f>
        <v>0</v>
      </c>
      <c r="G1393">
        <f>INDEX('S46'!A1:N47,21,14)</f>
        <v>0</v>
      </c>
      <c r="H1393">
        <f>INDEX('S46'!A1:N47,22,14)</f>
        <v>0</v>
      </c>
    </row>
    <row r="1394" spans="1:8" x14ac:dyDescent="0.3">
      <c r="A1394" t="str">
        <f>INDEX('S46'!A1:M47,1,1)</f>
        <v>S46</v>
      </c>
      <c r="B1394" s="58">
        <f>INDEX('S46'!A1:L47,3,3)</f>
        <v>43051</v>
      </c>
      <c r="C1394" t="str">
        <f>INDEX('S46'!A1:N47,4,3)</f>
        <v>Jour</v>
      </c>
      <c r="D1394" t="str">
        <f>INDEX('S46'!A1:N47,23,1)</f>
        <v>Kevin Leon</v>
      </c>
      <c r="E1394">
        <f>INDEX('S46'!A1:N47,23,2)</f>
        <v>0</v>
      </c>
      <c r="F1394">
        <f>INDEX('S46'!A1:N47,23,3)</f>
        <v>0</v>
      </c>
      <c r="G1394">
        <f>INDEX('S46'!A1:N47,24,3)</f>
        <v>0</v>
      </c>
      <c r="H1394">
        <f>INDEX('S46'!A1:N47,25,3)</f>
        <v>0</v>
      </c>
    </row>
    <row r="1395" spans="1:8" x14ac:dyDescent="0.3">
      <c r="A1395" t="str">
        <f>INDEX('S46'!A1:M47,1,1)</f>
        <v>S46</v>
      </c>
      <c r="B1395" s="58">
        <f>INDEX('S46'!A1:M47,3,3)</f>
        <v>43051</v>
      </c>
      <c r="C1395" t="str">
        <f>INDEX('S46'!A1:N47,4,4)</f>
        <v>Nuit</v>
      </c>
      <c r="D1395" t="str">
        <f>INDEX('S46'!A1:N47,23,1)</f>
        <v>Kevin Leon</v>
      </c>
      <c r="E1395">
        <f>INDEX('S46'!A1:N47,23,2)</f>
        <v>0</v>
      </c>
      <c r="F1395">
        <f>INDEX('S46'!A1:N47,23,4)</f>
        <v>0</v>
      </c>
      <c r="G1395">
        <f>INDEX('S46'!A1:N47,24,4)</f>
        <v>0</v>
      </c>
      <c r="H1395">
        <f>INDEX('S46'!A1:N47,25,4)</f>
        <v>0</v>
      </c>
    </row>
    <row r="1396" spans="1:8" x14ac:dyDescent="0.3">
      <c r="A1396" t="str">
        <f>INDEX('S46'!A1:M47,1,1)</f>
        <v>S46</v>
      </c>
      <c r="B1396" s="58">
        <f>INDEX('S46'!A1:M47,3,5)</f>
        <v>43052</v>
      </c>
      <c r="C1396" t="str">
        <f>INDEX('S46'!A1:N47,4,5)</f>
        <v>Jour</v>
      </c>
      <c r="D1396" t="str">
        <f>INDEX('S46'!A1:N47,23,1)</f>
        <v>Kevin Leon</v>
      </c>
      <c r="E1396">
        <f>INDEX('S46'!A1:N47,23,2)</f>
        <v>0</v>
      </c>
      <c r="F1396">
        <f>INDEX('S46'!A1:N47,23,5)</f>
        <v>0</v>
      </c>
      <c r="G1396">
        <f>INDEX('S46'!A1:N47,24,5)</f>
        <v>0</v>
      </c>
      <c r="H1396">
        <f>INDEX('S46'!A1:N47,25,5)</f>
        <v>0</v>
      </c>
    </row>
    <row r="1397" spans="1:8" x14ac:dyDescent="0.3">
      <c r="A1397" t="str">
        <f>INDEX('S46'!A1:M47,1,1)</f>
        <v>S46</v>
      </c>
      <c r="B1397" s="58">
        <f>INDEX('S46'!A1:M47,3,5)</f>
        <v>43052</v>
      </c>
      <c r="C1397" t="str">
        <f>INDEX('S46'!A1:N47,4,6)</f>
        <v>Nuit</v>
      </c>
      <c r="D1397" t="str">
        <f>INDEX('S46'!A1:N47,23,1)</f>
        <v>Kevin Leon</v>
      </c>
      <c r="E1397">
        <f>INDEX('S46'!A1:N47,23,2)</f>
        <v>0</v>
      </c>
      <c r="F1397">
        <f>INDEX('S46'!A1:N47,23,6)</f>
        <v>0</v>
      </c>
      <c r="G1397">
        <f>INDEX('S46'!A1:N47,24,6)</f>
        <v>0</v>
      </c>
      <c r="H1397">
        <f>INDEX('S46'!A1:N47,25,6)</f>
        <v>0</v>
      </c>
    </row>
    <row r="1398" spans="1:8" x14ac:dyDescent="0.3">
      <c r="A1398" t="str">
        <f>INDEX('S46'!A1:M47,1,1)</f>
        <v>S46</v>
      </c>
      <c r="B1398" s="58">
        <f>INDEX('S46'!A1:M47,3,7)</f>
        <v>43053</v>
      </c>
      <c r="C1398" t="str">
        <f>INDEX('S46'!A1:N47,4,7)</f>
        <v>Jour</v>
      </c>
      <c r="D1398" t="str">
        <f>INDEX('S46'!A1:N47,23,1)</f>
        <v>Kevin Leon</v>
      </c>
      <c r="E1398">
        <f>INDEX('S46'!A1:N47,23,2)</f>
        <v>0</v>
      </c>
      <c r="F1398">
        <f>INDEX('S46'!A1:N47,23,7)</f>
        <v>0</v>
      </c>
      <c r="G1398">
        <f>INDEX('S46'!A1:N47,24,7)</f>
        <v>0</v>
      </c>
      <c r="H1398">
        <f>INDEX('S46'!A1:N47,25,7)</f>
        <v>0</v>
      </c>
    </row>
    <row r="1399" spans="1:8" x14ac:dyDescent="0.3">
      <c r="A1399" t="str">
        <f>INDEX('S46'!A1:M47,1,1)</f>
        <v>S46</v>
      </c>
      <c r="B1399" s="58">
        <f>INDEX('S46'!A1:M47,3,7)</f>
        <v>43053</v>
      </c>
      <c r="C1399" t="str">
        <f>INDEX('S46'!A1:N47,4,8)</f>
        <v>Nuit</v>
      </c>
      <c r="D1399" t="str">
        <f>INDEX('S46'!A1:N47,23,1)</f>
        <v>Kevin Leon</v>
      </c>
      <c r="E1399">
        <f>INDEX('S46'!A1:N47,23,2)</f>
        <v>0</v>
      </c>
      <c r="F1399">
        <f>INDEX('S46'!A1:N47,23,8)</f>
        <v>0</v>
      </c>
      <c r="G1399">
        <f>INDEX('S46'!A1:N47,24,8)</f>
        <v>0</v>
      </c>
      <c r="H1399">
        <f>INDEX('S46'!A1:N47,25,8)</f>
        <v>0</v>
      </c>
    </row>
    <row r="1400" spans="1:8" x14ac:dyDescent="0.3">
      <c r="A1400" t="str">
        <f>INDEX('S46'!A1:M47,1,1)</f>
        <v>S46</v>
      </c>
      <c r="B1400" s="58">
        <f>INDEX('S46'!A1:M47,3,9)</f>
        <v>43054</v>
      </c>
      <c r="C1400" t="str">
        <f>INDEX('S46'!A1:N47,4,9)</f>
        <v>Jour</v>
      </c>
      <c r="D1400" t="str">
        <f>INDEX('S46'!A1:N47,23,1)</f>
        <v>Kevin Leon</v>
      </c>
      <c r="E1400">
        <f>INDEX('S46'!A1:N47,23,2)</f>
        <v>0</v>
      </c>
      <c r="F1400">
        <f>INDEX('S46'!A1:N47,23,9)</f>
        <v>0</v>
      </c>
      <c r="G1400">
        <f>INDEX('S46'!A1:N47,24,9)</f>
        <v>0</v>
      </c>
      <c r="H1400">
        <f>INDEX('S46'!A1:N47,25,9)</f>
        <v>0</v>
      </c>
    </row>
    <row r="1401" spans="1:8" x14ac:dyDescent="0.3">
      <c r="A1401" t="str">
        <f>INDEX('S46'!A1:M47,1,1)</f>
        <v>S46</v>
      </c>
      <c r="B1401" s="58">
        <f>INDEX('S46'!A1:M47,3,9)</f>
        <v>43054</v>
      </c>
      <c r="C1401" t="str">
        <f>INDEX('S46'!A1:N47,4,10)</f>
        <v>Nuit</v>
      </c>
      <c r="D1401" t="str">
        <f>INDEX('S46'!A1:N47,23,1)</f>
        <v>Kevin Leon</v>
      </c>
      <c r="E1401">
        <f>INDEX('S46'!A1:N47,23,2)</f>
        <v>0</v>
      </c>
      <c r="F1401">
        <f>INDEX('S46'!A1:N47,23,10)</f>
        <v>0</v>
      </c>
      <c r="G1401">
        <f>INDEX('S46'!A1:N47,24,10)</f>
        <v>0</v>
      </c>
      <c r="H1401">
        <f>INDEX('S46'!A1:N47,25,10)</f>
        <v>0</v>
      </c>
    </row>
    <row r="1402" spans="1:8" x14ac:dyDescent="0.3">
      <c r="A1402" t="str">
        <f>INDEX('S46'!A1:M47,1,1)</f>
        <v>S46</v>
      </c>
      <c r="B1402" s="58">
        <f>INDEX('S46'!A1:M47,3,11)</f>
        <v>43055</v>
      </c>
      <c r="C1402" t="str">
        <f>INDEX('S46'!A1:N47,4,11)</f>
        <v>Jour</v>
      </c>
      <c r="D1402" t="str">
        <f>INDEX('S46'!A1:N47,23,1)</f>
        <v>Kevin Leon</v>
      </c>
      <c r="E1402">
        <f>INDEX('S46'!A1:N47,23,2)</f>
        <v>0</v>
      </c>
      <c r="F1402">
        <f>INDEX('S46'!A1:N47,23,11)</f>
        <v>0</v>
      </c>
      <c r="G1402">
        <f>INDEX('S46'!A1:N47,24,11)</f>
        <v>0</v>
      </c>
      <c r="H1402">
        <f>INDEX('S46'!A1:N47,25,11)</f>
        <v>0</v>
      </c>
    </row>
    <row r="1403" spans="1:8" x14ac:dyDescent="0.3">
      <c r="A1403" t="str">
        <f>INDEX('S46'!A1:M47,1,1)</f>
        <v>S46</v>
      </c>
      <c r="B1403" s="58">
        <f>INDEX('S46'!A1:M47,3,11)</f>
        <v>43055</v>
      </c>
      <c r="C1403" t="str">
        <f>INDEX('S46'!A1:N47,4,12)</f>
        <v>Nuit</v>
      </c>
      <c r="D1403" t="str">
        <f>INDEX('S46'!A1:N47,23,1)</f>
        <v>Kevin Leon</v>
      </c>
      <c r="E1403">
        <f>INDEX('S46'!A1:N47,23,2)</f>
        <v>0</v>
      </c>
      <c r="F1403">
        <f>INDEX('S46'!A1:N47,23,12)</f>
        <v>0</v>
      </c>
      <c r="G1403">
        <f>INDEX('S46'!A1:N47,24,12)</f>
        <v>0</v>
      </c>
      <c r="H1403">
        <f>INDEX('S46'!A1:N47,25,12)</f>
        <v>0</v>
      </c>
    </row>
    <row r="1404" spans="1:8" x14ac:dyDescent="0.3">
      <c r="A1404" t="str">
        <f>INDEX('S46'!A1:M47,1,1)</f>
        <v>S46</v>
      </c>
      <c r="B1404" s="58">
        <f>INDEX('S46'!A1:M47,3,13)</f>
        <v>43056</v>
      </c>
      <c r="C1404" t="str">
        <f>INDEX('S46'!A1:N47,4,13)</f>
        <v>Jour</v>
      </c>
      <c r="D1404" t="str">
        <f>INDEX('S46'!A1:N47,23,1)</f>
        <v>Kevin Leon</v>
      </c>
      <c r="E1404">
        <f>INDEX('S46'!A1:N47,23,2)</f>
        <v>0</v>
      </c>
      <c r="F1404">
        <f>INDEX('S46'!A1:N47,23,13)</f>
        <v>0</v>
      </c>
      <c r="G1404">
        <f>INDEX('S46'!A1:N47,24,13)</f>
        <v>0</v>
      </c>
      <c r="H1404">
        <f>INDEX('S46'!A1:N47,25,13)</f>
        <v>0</v>
      </c>
    </row>
    <row r="1405" spans="1:8" x14ac:dyDescent="0.3">
      <c r="A1405" t="str">
        <f>INDEX('S46'!A1:M47,1,1)</f>
        <v>S46</v>
      </c>
      <c r="B1405" s="58">
        <f>INDEX('S46'!A1:M47,3,13)</f>
        <v>43056</v>
      </c>
      <c r="C1405" t="str">
        <f>INDEX('S46'!A1:N47,4,14)</f>
        <v>Nuit</v>
      </c>
      <c r="D1405" t="str">
        <f>INDEX('S46'!A1:N47,23,1)</f>
        <v>Kevin Leon</v>
      </c>
      <c r="E1405">
        <f>INDEX('S46'!A1:N47,23,2)</f>
        <v>0</v>
      </c>
      <c r="F1405">
        <f>INDEX('S46'!A1:N47,23,14)</f>
        <v>0</v>
      </c>
      <c r="G1405">
        <f>INDEX('S46'!A1:N47,24,14)</f>
        <v>0</v>
      </c>
      <c r="H1405">
        <f>INDEX('S46'!A1:N47,25,14)</f>
        <v>0</v>
      </c>
    </row>
    <row r="1406" spans="1:8" x14ac:dyDescent="0.3">
      <c r="A1406" t="str">
        <f>INDEX('S46'!A1:M47,1,1)</f>
        <v>S46</v>
      </c>
      <c r="B1406" s="58">
        <f>INDEX('S46'!A1:L47,3,3)</f>
        <v>43051</v>
      </c>
      <c r="C1406" t="str">
        <f>INDEX('S46'!A1:N47,4,3)</f>
        <v>Jour</v>
      </c>
      <c r="D1406" t="str">
        <f>INDEX('S46'!A1:N47,26,1)</f>
        <v>Lionel De Champs</v>
      </c>
      <c r="E1406">
        <f>INDEX('S46'!A1:N47,26,2)</f>
        <v>0</v>
      </c>
      <c r="F1406">
        <f>INDEX('S46'!A1:N47,26,3)</f>
        <v>0</v>
      </c>
      <c r="G1406">
        <f>INDEX('S46'!A1:N47,27,3)</f>
        <v>0</v>
      </c>
      <c r="H1406">
        <f>INDEX('S46'!A1:N47,28,3)</f>
        <v>0</v>
      </c>
    </row>
    <row r="1407" spans="1:8" x14ac:dyDescent="0.3">
      <c r="A1407" t="str">
        <f>INDEX('S46'!A1:M47,1,1)</f>
        <v>S46</v>
      </c>
      <c r="B1407" s="58">
        <f>INDEX('S46'!A1:M47,3,3)</f>
        <v>43051</v>
      </c>
      <c r="C1407" t="str">
        <f>INDEX('S46'!A1:N47,4,4)</f>
        <v>Nuit</v>
      </c>
      <c r="D1407" t="str">
        <f>INDEX('S46'!A1:N47,26,1)</f>
        <v>Lionel De Champs</v>
      </c>
      <c r="E1407">
        <f>INDEX('S46'!A1:N47,26,2)</f>
        <v>0</v>
      </c>
      <c r="F1407">
        <f>INDEX('S46'!A1:N47,26,4)</f>
        <v>0</v>
      </c>
      <c r="G1407">
        <f>INDEX('S46'!A1:N47,27,4)</f>
        <v>0</v>
      </c>
      <c r="H1407">
        <f>INDEX('S46'!A1:N47,28,4)</f>
        <v>0</v>
      </c>
    </row>
    <row r="1408" spans="1:8" x14ac:dyDescent="0.3">
      <c r="A1408" t="str">
        <f>INDEX('S46'!A1:M47,1,1)</f>
        <v>S46</v>
      </c>
      <c r="B1408" s="58">
        <f>INDEX('S46'!A1:M47,3,5)</f>
        <v>43052</v>
      </c>
      <c r="C1408" t="str">
        <f>INDEX('S46'!A1:N47,4,5)</f>
        <v>Jour</v>
      </c>
      <c r="D1408" t="str">
        <f>INDEX('S46'!A1:N47,26,1)</f>
        <v>Lionel De Champs</v>
      </c>
      <c r="E1408">
        <f>INDEX('S46'!A1:N47,26,2)</f>
        <v>0</v>
      </c>
      <c r="F1408">
        <f>INDEX('S46'!A1:N47,26,5)</f>
        <v>0</v>
      </c>
      <c r="G1408">
        <f>INDEX('S46'!A1:N47,27,5)</f>
        <v>0</v>
      </c>
      <c r="H1408">
        <f>INDEX('S46'!A1:N47,28,5)</f>
        <v>0</v>
      </c>
    </row>
    <row r="1409" spans="1:8" x14ac:dyDescent="0.3">
      <c r="A1409" t="str">
        <f>INDEX('S46'!A1:M47,1,1)</f>
        <v>S46</v>
      </c>
      <c r="B1409" s="58">
        <f>INDEX('S46'!A1:M47,3,5)</f>
        <v>43052</v>
      </c>
      <c r="C1409" t="str">
        <f>INDEX('S46'!A1:N47,4,6)</f>
        <v>Nuit</v>
      </c>
      <c r="D1409" t="str">
        <f>INDEX('S46'!A1:N47,26,1)</f>
        <v>Lionel De Champs</v>
      </c>
      <c r="E1409">
        <f>INDEX('S46'!A1:N47,26,2)</f>
        <v>0</v>
      </c>
      <c r="F1409">
        <f>INDEX('S46'!A1:N47,26,6)</f>
        <v>0</v>
      </c>
      <c r="G1409">
        <f>INDEX('S46'!A1:N47,27,6)</f>
        <v>0</v>
      </c>
      <c r="H1409">
        <f>INDEX('S46'!A1:N47,28,6)</f>
        <v>0</v>
      </c>
    </row>
    <row r="1410" spans="1:8" x14ac:dyDescent="0.3">
      <c r="A1410" t="str">
        <f>INDEX('S46'!A1:M47,1,1)</f>
        <v>S46</v>
      </c>
      <c r="B1410" s="58">
        <f>INDEX('S46'!A1:M47,3,7)</f>
        <v>43053</v>
      </c>
      <c r="C1410" t="str">
        <f>INDEX('S46'!A1:N47,4,7)</f>
        <v>Jour</v>
      </c>
      <c r="D1410" t="str">
        <f>INDEX('S46'!A1:N47,26,1)</f>
        <v>Lionel De Champs</v>
      </c>
      <c r="E1410">
        <f>INDEX('S46'!A1:N47,26,2)</f>
        <v>0</v>
      </c>
      <c r="F1410">
        <f>INDEX('S46'!A1:N47,26,7)</f>
        <v>0</v>
      </c>
      <c r="G1410">
        <f>INDEX('S46'!A1:N47,27,7)</f>
        <v>0</v>
      </c>
      <c r="H1410">
        <f>INDEX('S46'!A1:N47,28,7)</f>
        <v>0</v>
      </c>
    </row>
    <row r="1411" spans="1:8" x14ac:dyDescent="0.3">
      <c r="A1411" t="str">
        <f>INDEX('S46'!A1:M47,1,1)</f>
        <v>S46</v>
      </c>
      <c r="B1411" s="58">
        <f>INDEX('S46'!A1:M47,3,7)</f>
        <v>43053</v>
      </c>
      <c r="C1411" t="str">
        <f>INDEX('S46'!A1:N47,4,8)</f>
        <v>Nuit</v>
      </c>
      <c r="D1411" t="str">
        <f>INDEX('S46'!A1:N47,26,1)</f>
        <v>Lionel De Champs</v>
      </c>
      <c r="E1411">
        <f>INDEX('S46'!A1:N47,26,2)</f>
        <v>0</v>
      </c>
      <c r="F1411">
        <f>INDEX('S46'!A1:N47,26,8)</f>
        <v>0</v>
      </c>
      <c r="G1411">
        <f>INDEX('S46'!A1:N47,27,8)</f>
        <v>0</v>
      </c>
      <c r="H1411">
        <f>INDEX('S46'!A1:N47,28,8)</f>
        <v>0</v>
      </c>
    </row>
    <row r="1412" spans="1:8" x14ac:dyDescent="0.3">
      <c r="A1412" t="str">
        <f>INDEX('S46'!A1:M47,1,1)</f>
        <v>S46</v>
      </c>
      <c r="B1412" s="58">
        <f>INDEX('S46'!A1:M47,3,9)</f>
        <v>43054</v>
      </c>
      <c r="C1412" t="str">
        <f>INDEX('S46'!A1:N47,4,9)</f>
        <v>Jour</v>
      </c>
      <c r="D1412" t="str">
        <f>INDEX('S46'!A1:N47,26,1)</f>
        <v>Lionel De Champs</v>
      </c>
      <c r="E1412">
        <f>INDEX('S46'!A1:N47,26,2)</f>
        <v>0</v>
      </c>
      <c r="F1412">
        <f>INDEX('S46'!A1:N47,26,9)</f>
        <v>0</v>
      </c>
      <c r="G1412">
        <f>INDEX('S46'!A1:N47,27,9)</f>
        <v>0</v>
      </c>
      <c r="H1412">
        <f>INDEX('S46'!A1:N47,28,9)</f>
        <v>0</v>
      </c>
    </row>
    <row r="1413" spans="1:8" x14ac:dyDescent="0.3">
      <c r="A1413" t="str">
        <f>INDEX('S46'!A1:M47,1,1)</f>
        <v>S46</v>
      </c>
      <c r="B1413" s="58">
        <f>INDEX('S46'!A1:M47,3,9)</f>
        <v>43054</v>
      </c>
      <c r="C1413" t="str">
        <f>INDEX('S46'!A1:N47,4,10)</f>
        <v>Nuit</v>
      </c>
      <c r="D1413" t="str">
        <f>INDEX('S46'!A1:N47,26,1)</f>
        <v>Lionel De Champs</v>
      </c>
      <c r="E1413">
        <f>INDEX('S46'!A1:N47,26,2)</f>
        <v>0</v>
      </c>
      <c r="F1413">
        <f>INDEX('S46'!A1:N47,26,10)</f>
        <v>0</v>
      </c>
      <c r="G1413">
        <f>INDEX('S46'!A1:N47,27,10)</f>
        <v>0</v>
      </c>
      <c r="H1413">
        <f>INDEX('S46'!A1:N47,28,10)</f>
        <v>0</v>
      </c>
    </row>
    <row r="1414" spans="1:8" x14ac:dyDescent="0.3">
      <c r="A1414" t="str">
        <f>INDEX('S46'!A1:M47,1,1)</f>
        <v>S46</v>
      </c>
      <c r="B1414" s="58">
        <f>INDEX('S46'!A1:M47,3,11)</f>
        <v>43055</v>
      </c>
      <c r="C1414" t="str">
        <f>INDEX('S46'!A1:N47,4,11)</f>
        <v>Jour</v>
      </c>
      <c r="D1414" t="str">
        <f>INDEX('S46'!A1:N47,26,1)</f>
        <v>Lionel De Champs</v>
      </c>
      <c r="E1414">
        <f>INDEX('S46'!A1:N47,26,2)</f>
        <v>0</v>
      </c>
      <c r="F1414">
        <f>INDEX('S46'!A1:N47,26,11)</f>
        <v>0</v>
      </c>
      <c r="G1414">
        <f>INDEX('S46'!A1:N47,27,11)</f>
        <v>0</v>
      </c>
      <c r="H1414">
        <f>INDEX('S46'!A1:N47,28,11)</f>
        <v>0</v>
      </c>
    </row>
    <row r="1415" spans="1:8" x14ac:dyDescent="0.3">
      <c r="A1415" t="str">
        <f>INDEX('S46'!A1:M47,1,1)</f>
        <v>S46</v>
      </c>
      <c r="B1415" s="58">
        <f>INDEX('S46'!A1:M47,3,11)</f>
        <v>43055</v>
      </c>
      <c r="C1415" t="str">
        <f>INDEX('S46'!A1:N47,4,12)</f>
        <v>Nuit</v>
      </c>
      <c r="D1415" t="str">
        <f>INDEX('S46'!A1:N47,26,1)</f>
        <v>Lionel De Champs</v>
      </c>
      <c r="E1415">
        <f>INDEX('S46'!A1:N47,26,2)</f>
        <v>0</v>
      </c>
      <c r="F1415">
        <f>INDEX('S46'!A1:N47,26,12)</f>
        <v>0</v>
      </c>
      <c r="G1415">
        <f>INDEX('S46'!A1:N47,27,12)</f>
        <v>0</v>
      </c>
      <c r="H1415">
        <f>INDEX('S46'!A1:N47,28,12)</f>
        <v>0</v>
      </c>
    </row>
    <row r="1416" spans="1:8" x14ac:dyDescent="0.3">
      <c r="A1416" t="str">
        <f>INDEX('S46'!A1:M47,1,1)</f>
        <v>S46</v>
      </c>
      <c r="B1416" s="58">
        <f>INDEX('S46'!A1:M47,3,13)</f>
        <v>43056</v>
      </c>
      <c r="C1416" t="str">
        <f>INDEX('S46'!A1:N47,4,13)</f>
        <v>Jour</v>
      </c>
      <c r="D1416" t="str">
        <f>INDEX('S46'!A1:N47,26,1)</f>
        <v>Lionel De Champs</v>
      </c>
      <c r="E1416">
        <f>INDEX('S46'!A1:N47,26,2)</f>
        <v>0</v>
      </c>
      <c r="F1416">
        <f>INDEX('S46'!A1:N47,26,13)</f>
        <v>0</v>
      </c>
      <c r="G1416">
        <f>INDEX('S46'!A1:N47,27,13)</f>
        <v>0</v>
      </c>
      <c r="H1416">
        <f>INDEX('S46'!A1:N47,28,13)</f>
        <v>0</v>
      </c>
    </row>
    <row r="1417" spans="1:8" x14ac:dyDescent="0.3">
      <c r="A1417" t="str">
        <f>INDEX('S46'!A1:M47,1,1)</f>
        <v>S46</v>
      </c>
      <c r="B1417" s="58">
        <f>INDEX('S46'!A1:M47,3,13)</f>
        <v>43056</v>
      </c>
      <c r="C1417" t="str">
        <f>INDEX('S46'!A1:N47,4,14)</f>
        <v>Nuit</v>
      </c>
      <c r="D1417" t="str">
        <f>INDEX('S46'!A1:N47,26,1)</f>
        <v>Lionel De Champs</v>
      </c>
      <c r="E1417">
        <f>INDEX('S46'!A1:N47,26,2)</f>
        <v>0</v>
      </c>
      <c r="F1417">
        <f>INDEX('S46'!A1:N47,26,14)</f>
        <v>0</v>
      </c>
      <c r="G1417">
        <f>INDEX('S46'!A1:N47,27,14)</f>
        <v>0</v>
      </c>
      <c r="H1417">
        <f>INDEX('S46'!A1:N47,28,14)</f>
        <v>0</v>
      </c>
    </row>
    <row r="1418" spans="1:8" x14ac:dyDescent="0.3">
      <c r="A1418" t="str">
        <f>INDEX('S46'!A1:M47,1,1)</f>
        <v>S46</v>
      </c>
      <c r="B1418" s="58">
        <f>INDEX('S46'!A1:L47,3,3)</f>
        <v>43051</v>
      </c>
      <c r="C1418" t="str">
        <f>INDEX('S46'!A1:N47,4,3)</f>
        <v>Jour</v>
      </c>
      <c r="D1418">
        <f>INDEX('S46'!A1:N47,29,1)</f>
        <v>0</v>
      </c>
      <c r="E1418">
        <f>INDEX('S46'!A1:N47,29,2)</f>
        <v>0</v>
      </c>
      <c r="F1418">
        <f>INDEX('S46'!A1:N47,29,3)</f>
        <v>0</v>
      </c>
      <c r="G1418">
        <f>INDEX('S46'!A1:N47,30,3)</f>
        <v>0</v>
      </c>
      <c r="H1418">
        <f>INDEX('S46'!A1:N47,31,3)</f>
        <v>0</v>
      </c>
    </row>
    <row r="1419" spans="1:8" x14ac:dyDescent="0.3">
      <c r="A1419" t="str">
        <f>INDEX('S46'!A1:M47,1,1)</f>
        <v>S46</v>
      </c>
      <c r="B1419" s="58">
        <f>INDEX('S46'!A1:M47,3,3)</f>
        <v>43051</v>
      </c>
      <c r="C1419" t="str">
        <f>INDEX('S46'!A1:N47,4,4)</f>
        <v>Nuit</v>
      </c>
      <c r="D1419">
        <f>INDEX('S46'!A1:N47,29,1)</f>
        <v>0</v>
      </c>
      <c r="E1419">
        <f>INDEX('S46'!A1:N47,29,2)</f>
        <v>0</v>
      </c>
      <c r="F1419">
        <f>INDEX('S46'!A1:N47,29,4)</f>
        <v>0</v>
      </c>
      <c r="G1419">
        <f>INDEX('S46'!A1:N47,30,4)</f>
        <v>0</v>
      </c>
      <c r="H1419">
        <f>INDEX('S46'!A1:N47,31,4)</f>
        <v>0</v>
      </c>
    </row>
    <row r="1420" spans="1:8" x14ac:dyDescent="0.3">
      <c r="A1420" t="str">
        <f>INDEX('S46'!A1:M47,1,1)</f>
        <v>S46</v>
      </c>
      <c r="B1420" s="58">
        <f>INDEX('S46'!A1:M47,3,5)</f>
        <v>43052</v>
      </c>
      <c r="C1420" t="str">
        <f>INDEX('S46'!A1:N47,4,5)</f>
        <v>Jour</v>
      </c>
      <c r="D1420">
        <f>INDEX('S46'!A1:N47,29,1)</f>
        <v>0</v>
      </c>
      <c r="E1420">
        <f>INDEX('S46'!A1:N47,29,2)</f>
        <v>0</v>
      </c>
      <c r="F1420">
        <f>INDEX('S46'!A1:N47,29,5)</f>
        <v>0</v>
      </c>
      <c r="G1420">
        <f>INDEX('S46'!A1:N47,30,5)</f>
        <v>0</v>
      </c>
      <c r="H1420">
        <f>INDEX('S46'!A1:N47,31,5)</f>
        <v>0</v>
      </c>
    </row>
    <row r="1421" spans="1:8" x14ac:dyDescent="0.3">
      <c r="A1421" t="str">
        <f>INDEX('S46'!A1:M47,1,1)</f>
        <v>S46</v>
      </c>
      <c r="B1421" s="58">
        <f>INDEX('S46'!A1:M47,3,5)</f>
        <v>43052</v>
      </c>
      <c r="C1421" t="str">
        <f>INDEX('S46'!A1:N47,4,6)</f>
        <v>Nuit</v>
      </c>
      <c r="D1421">
        <f>INDEX('S46'!A1:N47,29,1)</f>
        <v>0</v>
      </c>
      <c r="E1421">
        <f>INDEX('S46'!A1:N47,29,2)</f>
        <v>0</v>
      </c>
      <c r="F1421">
        <f>INDEX('S46'!A1:N47,29,6)</f>
        <v>0</v>
      </c>
      <c r="G1421">
        <f>INDEX('S46'!A1:N47,30,6)</f>
        <v>0</v>
      </c>
      <c r="H1421">
        <f>INDEX('S46'!A1:N47,31,6)</f>
        <v>0</v>
      </c>
    </row>
    <row r="1422" spans="1:8" x14ac:dyDescent="0.3">
      <c r="A1422" t="str">
        <f>INDEX('S46'!A1:M47,1,1)</f>
        <v>S46</v>
      </c>
      <c r="B1422" s="58">
        <f>INDEX('S46'!A1:M47,3,7)</f>
        <v>43053</v>
      </c>
      <c r="C1422" t="str">
        <f>INDEX('S46'!A1:N47,4,7)</f>
        <v>Jour</v>
      </c>
      <c r="D1422">
        <f>INDEX('S46'!A1:N47,29,1)</f>
        <v>0</v>
      </c>
      <c r="E1422">
        <f>INDEX('S46'!A1:N47,29,2)</f>
        <v>0</v>
      </c>
      <c r="F1422">
        <f>INDEX('S46'!A1:N47,29,7)</f>
        <v>0</v>
      </c>
      <c r="G1422">
        <f>INDEX('S46'!A1:N47,30,7)</f>
        <v>0</v>
      </c>
      <c r="H1422">
        <f>INDEX('S46'!A1:N47,31,7)</f>
        <v>0</v>
      </c>
    </row>
    <row r="1423" spans="1:8" x14ac:dyDescent="0.3">
      <c r="A1423" t="str">
        <f>INDEX('S46'!A1:M47,1,1)</f>
        <v>S46</v>
      </c>
      <c r="B1423" s="58">
        <f>INDEX('S46'!A1:M47,3,7)</f>
        <v>43053</v>
      </c>
      <c r="C1423" t="str">
        <f>INDEX('S46'!A1:N47,4,8)</f>
        <v>Nuit</v>
      </c>
      <c r="D1423">
        <f>INDEX('S46'!A1:N47,2,1)</f>
        <v>0</v>
      </c>
      <c r="E1423">
        <f>INDEX('S46'!A1:N47,29,2)</f>
        <v>0</v>
      </c>
      <c r="F1423">
        <f>INDEX('S46'!A1:N47,29,8)</f>
        <v>0</v>
      </c>
      <c r="G1423">
        <f>INDEX('S46'!A1:N47,30,8)</f>
        <v>0</v>
      </c>
      <c r="H1423">
        <f>INDEX('S46'!A1:N47,31,8)</f>
        <v>0</v>
      </c>
    </row>
    <row r="1424" spans="1:8" x14ac:dyDescent="0.3">
      <c r="A1424" t="str">
        <f>INDEX('S46'!A1:M47,1,1)</f>
        <v>S46</v>
      </c>
      <c r="B1424" s="58">
        <f>INDEX('S46'!A1:M47,3,9)</f>
        <v>43054</v>
      </c>
      <c r="C1424" t="str">
        <f>INDEX('S46'!A1:N47,4,9)</f>
        <v>Jour</v>
      </c>
      <c r="D1424">
        <f>INDEX('S46'!A1:N47,29,1)</f>
        <v>0</v>
      </c>
      <c r="E1424">
        <f>INDEX('S46'!A1:N47,29,2)</f>
        <v>0</v>
      </c>
      <c r="F1424">
        <f>INDEX('S46'!A1:N47,29,9)</f>
        <v>0</v>
      </c>
      <c r="G1424">
        <f>INDEX('S46'!A1:N47,30,9)</f>
        <v>0</v>
      </c>
      <c r="H1424">
        <f>INDEX('S46'!A1:N47,31,9)</f>
        <v>0</v>
      </c>
    </row>
    <row r="1425" spans="1:8" x14ac:dyDescent="0.3">
      <c r="A1425" t="str">
        <f>INDEX('S46'!A1:M47,1,1)</f>
        <v>S46</v>
      </c>
      <c r="B1425" s="58">
        <f>INDEX('S46'!A1:M47,3,9)</f>
        <v>43054</v>
      </c>
      <c r="C1425" t="str">
        <f>INDEX('S46'!A1:N47,4,10)</f>
        <v>Nuit</v>
      </c>
      <c r="D1425">
        <f>INDEX('S46'!A1:N47,29,1)</f>
        <v>0</v>
      </c>
      <c r="E1425">
        <f>INDEX('S46'!A1:N47,29,2)</f>
        <v>0</v>
      </c>
      <c r="F1425">
        <f>INDEX('S46'!A1:N47,29,10)</f>
        <v>0</v>
      </c>
      <c r="G1425">
        <f>INDEX('S46'!A1:N47,30,10)</f>
        <v>0</v>
      </c>
      <c r="H1425">
        <f>INDEX('S46'!A1:N47,31,10)</f>
        <v>0</v>
      </c>
    </row>
    <row r="1426" spans="1:8" x14ac:dyDescent="0.3">
      <c r="A1426" t="str">
        <f>INDEX('S46'!A1:M47,1,1)</f>
        <v>S46</v>
      </c>
      <c r="B1426" s="58">
        <f>INDEX('S46'!A1:M47,3,11)</f>
        <v>43055</v>
      </c>
      <c r="C1426" t="str">
        <f>INDEX('S46'!A1:N47,4,11)</f>
        <v>Jour</v>
      </c>
      <c r="D1426">
        <f>INDEX('S46'!A1:N47,29,1)</f>
        <v>0</v>
      </c>
      <c r="E1426">
        <f>INDEX('S46'!A1:N47,29,2)</f>
        <v>0</v>
      </c>
      <c r="F1426">
        <f>INDEX('S46'!A1:N47,29,11)</f>
        <v>0</v>
      </c>
      <c r="G1426">
        <f>INDEX('S46'!A1:N47,30,11)</f>
        <v>0</v>
      </c>
      <c r="H1426">
        <f>INDEX('S46'!A1:N47,31,11)</f>
        <v>0</v>
      </c>
    </row>
    <row r="1427" spans="1:8" x14ac:dyDescent="0.3">
      <c r="A1427" t="str">
        <f>INDEX('S46'!A1:M47,1,1)</f>
        <v>S46</v>
      </c>
      <c r="B1427" s="58">
        <f>INDEX('S46'!A1:M47,3,11)</f>
        <v>43055</v>
      </c>
      <c r="C1427" t="str">
        <f>INDEX('S46'!A1:N47,4,12)</f>
        <v>Nuit</v>
      </c>
      <c r="D1427">
        <f>INDEX('S46'!A1:N47,29,1)</f>
        <v>0</v>
      </c>
      <c r="E1427">
        <f>INDEX('S46'!A1:N47,29,2)</f>
        <v>0</v>
      </c>
      <c r="F1427">
        <f>INDEX('S46'!A1:N47,29,12)</f>
        <v>0</v>
      </c>
      <c r="G1427">
        <f>INDEX('S46'!A1:N47,30,12)</f>
        <v>0</v>
      </c>
      <c r="H1427">
        <f>INDEX('S46'!A1:N47,31,12)</f>
        <v>0</v>
      </c>
    </row>
    <row r="1428" spans="1:8" x14ac:dyDescent="0.3">
      <c r="A1428" t="str">
        <f>INDEX('S46'!A1:M47,1,1)</f>
        <v>S46</v>
      </c>
      <c r="B1428" s="58">
        <f>INDEX('S46'!A1:M47,3,13)</f>
        <v>43056</v>
      </c>
      <c r="C1428" t="str">
        <f>INDEX('S46'!A1:N47,4,13)</f>
        <v>Jour</v>
      </c>
      <c r="D1428">
        <f>INDEX('S46'!A1:N47,29,1)</f>
        <v>0</v>
      </c>
      <c r="E1428">
        <f>INDEX('S46'!A1:N47,29,2)</f>
        <v>0</v>
      </c>
      <c r="F1428">
        <f>INDEX('S46'!A1:N47,29,13)</f>
        <v>0</v>
      </c>
      <c r="G1428">
        <f>INDEX('S46'!A1:N47,30,13)</f>
        <v>0</v>
      </c>
      <c r="H1428">
        <f>INDEX('S46'!A1:N47,31,13)</f>
        <v>0</v>
      </c>
    </row>
    <row r="1429" spans="1:8" x14ac:dyDescent="0.3">
      <c r="A1429" t="str">
        <f>INDEX('S46'!A1:M47,1,1)</f>
        <v>S46</v>
      </c>
      <c r="B1429" s="58">
        <f>INDEX('S46'!A1:M47,3,13)</f>
        <v>43056</v>
      </c>
      <c r="C1429" t="str">
        <f>INDEX('S46'!A1:N47,4,14)</f>
        <v>Nuit</v>
      </c>
      <c r="D1429">
        <f>INDEX('S46'!A1:N47,29,1)</f>
        <v>0</v>
      </c>
      <c r="E1429">
        <f>INDEX('S46'!A1:N47,29,2)</f>
        <v>0</v>
      </c>
      <c r="F1429">
        <f>INDEX('S46'!A1:N47,29,14)</f>
        <v>0</v>
      </c>
      <c r="G1429">
        <f>INDEX('S46'!A1:N47,30,14)</f>
        <v>0</v>
      </c>
      <c r="H1429">
        <f>INDEX('S46'!A1:N47,31,14)</f>
        <v>0</v>
      </c>
    </row>
    <row r="1430" spans="1:8" x14ac:dyDescent="0.3">
      <c r="A1430" t="str">
        <f>INDEX('S46'!A1:M47,1,1)</f>
        <v>S46</v>
      </c>
      <c r="B1430" s="58">
        <f>INDEX('S46'!A1:L47,3,3)</f>
        <v>43051</v>
      </c>
      <c r="C1430" t="str">
        <f>INDEX('S46'!A1:N47,4,3)</f>
        <v>Jour</v>
      </c>
      <c r="D1430">
        <f>INDEX('S46'!A1:N47,32,1)</f>
        <v>0</v>
      </c>
      <c r="E1430">
        <f>INDEX('S46'!A1:N47,32,2)</f>
        <v>0</v>
      </c>
      <c r="F1430">
        <f>INDEX('S46'!A1:N47,32,3)</f>
        <v>0</v>
      </c>
      <c r="G1430">
        <f>INDEX('S46'!A1:N47,33,3)</f>
        <v>0</v>
      </c>
      <c r="H1430">
        <f>INDEX('S46'!A1:N47,34,3)</f>
        <v>0</v>
      </c>
    </row>
    <row r="1431" spans="1:8" x14ac:dyDescent="0.3">
      <c r="A1431" t="str">
        <f>INDEX('S46'!A1:M47,1,1)</f>
        <v>S46</v>
      </c>
      <c r="B1431" s="58">
        <f>INDEX('S46'!A1:M47,3,3)</f>
        <v>43051</v>
      </c>
      <c r="C1431" t="str">
        <f>INDEX('S46'!A1:N47,4,4)</f>
        <v>Nuit</v>
      </c>
      <c r="D1431">
        <f>INDEX('S46'!A1:N47,32,1)</f>
        <v>0</v>
      </c>
      <c r="E1431">
        <f>INDEX('S46'!A1:N47,32,2)</f>
        <v>0</v>
      </c>
      <c r="F1431">
        <f>INDEX('S46'!A1:N47,32,4)</f>
        <v>0</v>
      </c>
      <c r="G1431">
        <f>INDEX('S46'!A1:N47,33,4)</f>
        <v>0</v>
      </c>
      <c r="H1431">
        <f>INDEX('S46'!A1:N47,34,4)</f>
        <v>0</v>
      </c>
    </row>
    <row r="1432" spans="1:8" x14ac:dyDescent="0.3">
      <c r="A1432" t="str">
        <f>INDEX('S46'!A1:M47,1,1)</f>
        <v>S46</v>
      </c>
      <c r="B1432" s="58">
        <f>INDEX('S46'!A1:M47,3,5)</f>
        <v>43052</v>
      </c>
      <c r="C1432" t="str">
        <f>INDEX('S46'!A1:N47,4,5)</f>
        <v>Jour</v>
      </c>
      <c r="D1432">
        <f>INDEX('S46'!A1:N47,32,1)</f>
        <v>0</v>
      </c>
      <c r="E1432">
        <f>INDEX('S46'!A1:N47,32,2)</f>
        <v>0</v>
      </c>
      <c r="F1432">
        <f>INDEX('S46'!A1:N47,32,5)</f>
        <v>0</v>
      </c>
      <c r="G1432">
        <f>INDEX('S46'!A1:N47,33,5)</f>
        <v>0</v>
      </c>
      <c r="H1432">
        <f>INDEX('S46'!A1:N47,34,5)</f>
        <v>0</v>
      </c>
    </row>
    <row r="1433" spans="1:8" x14ac:dyDescent="0.3">
      <c r="A1433" t="str">
        <f>INDEX('S46'!A1:M47,1,1)</f>
        <v>S46</v>
      </c>
      <c r="B1433" s="58">
        <f>INDEX('S46'!A1:M47,3,5)</f>
        <v>43052</v>
      </c>
      <c r="C1433" t="str">
        <f>INDEX('S46'!A1:N47,4,6)</f>
        <v>Nuit</v>
      </c>
      <c r="D1433">
        <f>INDEX('S46'!A1:N47,32,1)</f>
        <v>0</v>
      </c>
      <c r="E1433">
        <f>INDEX('S46'!A1:N47,32,2)</f>
        <v>0</v>
      </c>
      <c r="F1433">
        <f>INDEX('S46'!A1:N47,32,6)</f>
        <v>0</v>
      </c>
      <c r="G1433">
        <f>INDEX('S46'!A1:N47,33,6)</f>
        <v>0</v>
      </c>
      <c r="H1433">
        <f>INDEX('S46'!A1:N47,34,6)</f>
        <v>0</v>
      </c>
    </row>
    <row r="1434" spans="1:8" x14ac:dyDescent="0.3">
      <c r="A1434" t="str">
        <f>INDEX('S46'!A1:M47,1,1)</f>
        <v>S46</v>
      </c>
      <c r="B1434" s="58">
        <f>INDEX('S46'!A1:M47,3,7)</f>
        <v>43053</v>
      </c>
      <c r="C1434" t="str">
        <f>INDEX('S46'!A1:N47,4,7)</f>
        <v>Jour</v>
      </c>
      <c r="D1434">
        <f>INDEX('S46'!A1:N47,32,1)</f>
        <v>0</v>
      </c>
      <c r="E1434">
        <f>INDEX('S46'!A1:N47,32,2)</f>
        <v>0</v>
      </c>
      <c r="F1434">
        <f>INDEX('S46'!A1:N47,32,7)</f>
        <v>0</v>
      </c>
      <c r="G1434">
        <f>INDEX('S46'!A1:N47,33,7)</f>
        <v>0</v>
      </c>
      <c r="H1434">
        <f>INDEX('S46'!A1:N47,34,7)</f>
        <v>0</v>
      </c>
    </row>
    <row r="1435" spans="1:8" x14ac:dyDescent="0.3">
      <c r="A1435" t="str">
        <f>INDEX('S46'!A1:M47,1,1)</f>
        <v>S46</v>
      </c>
      <c r="B1435" s="58">
        <f>INDEX('S46'!A1:M47,3,7)</f>
        <v>43053</v>
      </c>
      <c r="C1435" t="str">
        <f>INDEX('S46'!A1:N47,4,8)</f>
        <v>Nuit</v>
      </c>
      <c r="D1435">
        <f>INDEX('S46'!A1:N47,32,1)</f>
        <v>0</v>
      </c>
      <c r="E1435">
        <f>INDEX('S46'!A1:N47,32,2)</f>
        <v>0</v>
      </c>
      <c r="F1435">
        <f>INDEX('S46'!A1:N47,32,8)</f>
        <v>0</v>
      </c>
      <c r="G1435">
        <f>INDEX('S46'!A1:N47,33,8)</f>
        <v>0</v>
      </c>
      <c r="H1435">
        <f>INDEX('S46'!A1:N47,34,8)</f>
        <v>0</v>
      </c>
    </row>
    <row r="1436" spans="1:8" x14ac:dyDescent="0.3">
      <c r="A1436" t="str">
        <f>INDEX('S46'!A1:M47,1,1)</f>
        <v>S46</v>
      </c>
      <c r="B1436" s="58">
        <f>INDEX('S46'!A1:M47,3,9)</f>
        <v>43054</v>
      </c>
      <c r="C1436" t="str">
        <f>INDEX('S46'!A1:N47,4,9)</f>
        <v>Jour</v>
      </c>
      <c r="D1436">
        <f>INDEX('S46'!A1:N47,32,1)</f>
        <v>0</v>
      </c>
      <c r="E1436">
        <f>INDEX('S46'!A1:N47,32,2)</f>
        <v>0</v>
      </c>
      <c r="F1436">
        <f>INDEX('S46'!A1:N47,32,9)</f>
        <v>0</v>
      </c>
      <c r="G1436">
        <f>INDEX('S46'!A1:N47,33,9)</f>
        <v>0</v>
      </c>
      <c r="H1436">
        <f>INDEX('S46'!A1:N47,34,9)</f>
        <v>0</v>
      </c>
    </row>
    <row r="1437" spans="1:8" x14ac:dyDescent="0.3">
      <c r="A1437" t="str">
        <f>INDEX('S46'!A1:M47,1,1)</f>
        <v>S46</v>
      </c>
      <c r="B1437" s="58">
        <f>INDEX('S46'!A1:M47,3,9)</f>
        <v>43054</v>
      </c>
      <c r="C1437" t="str">
        <f>INDEX('S46'!A1:N47,4,10)</f>
        <v>Nuit</v>
      </c>
      <c r="D1437">
        <f>INDEX('S46'!A1:N47,32,1)</f>
        <v>0</v>
      </c>
      <c r="E1437">
        <f>INDEX('S46'!A1:N47,32,2)</f>
        <v>0</v>
      </c>
      <c r="F1437">
        <f>INDEX('S46'!A1:N47,32,10)</f>
        <v>0</v>
      </c>
      <c r="G1437">
        <f>INDEX('S46'!A1:N47,33,10)</f>
        <v>0</v>
      </c>
      <c r="H1437">
        <f>INDEX('S46'!A1:N47,34,10)</f>
        <v>0</v>
      </c>
    </row>
    <row r="1438" spans="1:8" x14ac:dyDescent="0.3">
      <c r="A1438" t="str">
        <f>INDEX('S46'!A1:M47,1,1)</f>
        <v>S46</v>
      </c>
      <c r="B1438" s="58">
        <f>INDEX('S46'!A1:M47,3,11)</f>
        <v>43055</v>
      </c>
      <c r="C1438" t="str">
        <f>INDEX('S46'!A1:N47,4,11)</f>
        <v>Jour</v>
      </c>
      <c r="D1438">
        <f>INDEX('S46'!A1:N47,32,1)</f>
        <v>0</v>
      </c>
      <c r="E1438">
        <f>INDEX('S46'!A1:N47,32,2)</f>
        <v>0</v>
      </c>
      <c r="F1438">
        <f>INDEX('S46'!A1:N47,32,11)</f>
        <v>0</v>
      </c>
      <c r="G1438">
        <f>INDEX('S46'!A1:N47,33,11)</f>
        <v>0</v>
      </c>
      <c r="H1438">
        <f>INDEX('S46'!A1:N47,34,11)</f>
        <v>0</v>
      </c>
    </row>
    <row r="1439" spans="1:8" x14ac:dyDescent="0.3">
      <c r="A1439" t="str">
        <f>INDEX('S46'!A1:M47,1,1)</f>
        <v>S46</v>
      </c>
      <c r="B1439" s="58">
        <f>INDEX('S46'!A1:M47,3,11)</f>
        <v>43055</v>
      </c>
      <c r="C1439" t="str">
        <f>INDEX('S46'!A1:N47,4,12)</f>
        <v>Nuit</v>
      </c>
      <c r="D1439">
        <f>INDEX('S46'!A1:N47,32,1)</f>
        <v>0</v>
      </c>
      <c r="E1439">
        <f>INDEX('S46'!A1:N47,32,2)</f>
        <v>0</v>
      </c>
      <c r="F1439">
        <f>INDEX('S46'!A1:N47,32,12)</f>
        <v>0</v>
      </c>
      <c r="G1439">
        <f>INDEX('S46'!A1:N47,33,12)</f>
        <v>0</v>
      </c>
      <c r="H1439">
        <f>INDEX('S46'!A1:N47,34,12)</f>
        <v>0</v>
      </c>
    </row>
    <row r="1440" spans="1:8" x14ac:dyDescent="0.3">
      <c r="A1440" t="str">
        <f>INDEX('S46'!A1:M47,1,1)</f>
        <v>S46</v>
      </c>
      <c r="B1440" s="58">
        <f>INDEX('S46'!A1:M47,3,13)</f>
        <v>43056</v>
      </c>
      <c r="C1440" t="str">
        <f>INDEX('S46'!A1:N47,4,13)</f>
        <v>Jour</v>
      </c>
      <c r="D1440">
        <f>INDEX('S46'!A1:N47,32,1)</f>
        <v>0</v>
      </c>
      <c r="E1440">
        <f>INDEX('S46'!A1:N47,32,2)</f>
        <v>0</v>
      </c>
      <c r="F1440">
        <f>INDEX('S46'!A1:N47,32,13)</f>
        <v>0</v>
      </c>
      <c r="G1440">
        <f>INDEX('S46'!A1:N47,33,13)</f>
        <v>0</v>
      </c>
      <c r="H1440">
        <f>INDEX('S46'!A1:N47,34,13)</f>
        <v>0</v>
      </c>
    </row>
    <row r="1441" spans="1:8" x14ac:dyDescent="0.3">
      <c r="A1441" t="str">
        <f>INDEX('S46'!A1:M47,1,1)</f>
        <v>S46</v>
      </c>
      <c r="B1441" s="58">
        <f>INDEX('S46'!A1:M47,3,13)</f>
        <v>43056</v>
      </c>
      <c r="C1441" t="str">
        <f>INDEX('S46'!A1:N47,4,14)</f>
        <v>Nuit</v>
      </c>
      <c r="D1441">
        <f>INDEX('S46'!A1:N47,32,1)</f>
        <v>0</v>
      </c>
      <c r="E1441">
        <f>INDEX('S46'!A1:N47,32,2)</f>
        <v>0</v>
      </c>
      <c r="F1441">
        <f>INDEX('S46'!A1:N47,32,14)</f>
        <v>0</v>
      </c>
      <c r="G1441">
        <f>INDEX('S46'!A1:N47,33,14)</f>
        <v>0</v>
      </c>
      <c r="H1441">
        <f>INDEX('S46'!A1:N47,34,14)</f>
        <v>0</v>
      </c>
    </row>
    <row r="1442" spans="1:8" x14ac:dyDescent="0.3">
      <c r="A1442" t="str">
        <f>INDEX('S46'!A1:M47,1,1)</f>
        <v>S46</v>
      </c>
      <c r="B1442" s="58">
        <f>INDEX('S46'!A1:L47,3,3)</f>
        <v>43051</v>
      </c>
      <c r="C1442" t="str">
        <f>INDEX('S46'!A1:N47,4,3)</f>
        <v>Jour</v>
      </c>
      <c r="D1442">
        <f>INDEX('S46'!A1:N47,35,1)</f>
        <v>0</v>
      </c>
      <c r="E1442">
        <f>INDEX('S46'!A1:N47,35,2)</f>
        <v>0</v>
      </c>
      <c r="F1442">
        <f>INDEX('S46'!A1:N47,35,3)</f>
        <v>0</v>
      </c>
      <c r="G1442">
        <f>INDEX('S46'!A1:N47,36,3)</f>
        <v>0</v>
      </c>
      <c r="H1442">
        <f>INDEX('S46'!A1:N47,37,3)</f>
        <v>0</v>
      </c>
    </row>
    <row r="1443" spans="1:8" x14ac:dyDescent="0.3">
      <c r="A1443" t="str">
        <f>INDEX('S46'!A1:M47,1,1)</f>
        <v>S46</v>
      </c>
      <c r="B1443" s="58">
        <f>INDEX('S46'!A1:M47,3,3)</f>
        <v>43051</v>
      </c>
      <c r="C1443" t="str">
        <f>INDEX('S46'!A1:N47,4,4)</f>
        <v>Nuit</v>
      </c>
      <c r="D1443">
        <f>INDEX('S46'!A1:N47,35,1)</f>
        <v>0</v>
      </c>
      <c r="E1443">
        <f>INDEX('S46'!A1:N47,35,2)</f>
        <v>0</v>
      </c>
      <c r="F1443">
        <f>INDEX('S46'!A1:N47,35,4)</f>
        <v>0</v>
      </c>
      <c r="G1443">
        <f>INDEX('S46'!A1:N47,36,4)</f>
        <v>0</v>
      </c>
      <c r="H1443">
        <f>INDEX('S46'!A1:N47,37,4)</f>
        <v>0</v>
      </c>
    </row>
    <row r="1444" spans="1:8" x14ac:dyDescent="0.3">
      <c r="A1444" t="str">
        <f>INDEX('S46'!A1:M47,1,1)</f>
        <v>S46</v>
      </c>
      <c r="B1444" s="58">
        <f>INDEX('S46'!A1:M47,3,5)</f>
        <v>43052</v>
      </c>
      <c r="C1444" t="str">
        <f>INDEX('S46'!A1:N47,4,5)</f>
        <v>Jour</v>
      </c>
      <c r="D1444">
        <f>INDEX('S46'!A1:N47,35,1)</f>
        <v>0</v>
      </c>
      <c r="E1444">
        <f>INDEX('S46'!A1:N47,35,2)</f>
        <v>0</v>
      </c>
      <c r="F1444">
        <f>INDEX('S46'!A1:N47,35,5)</f>
        <v>0</v>
      </c>
      <c r="G1444">
        <f>INDEX('S46'!A1:N47,36,5)</f>
        <v>0</v>
      </c>
      <c r="H1444">
        <f>INDEX('S46'!A1:N47,37,5)</f>
        <v>0</v>
      </c>
    </row>
    <row r="1445" spans="1:8" x14ac:dyDescent="0.3">
      <c r="A1445" t="str">
        <f>INDEX('S46'!A1:M47,1,1)</f>
        <v>S46</v>
      </c>
      <c r="B1445" s="58">
        <f>INDEX('S46'!A1:M47,3,5)</f>
        <v>43052</v>
      </c>
      <c r="C1445" t="str">
        <f>INDEX('S46'!A1:N47,4,6)</f>
        <v>Nuit</v>
      </c>
      <c r="D1445">
        <f>INDEX('S46'!A1:N47,35,1)</f>
        <v>0</v>
      </c>
      <c r="E1445">
        <f>INDEX('S46'!A1:N47,35,2)</f>
        <v>0</v>
      </c>
      <c r="F1445">
        <f>INDEX('S46'!A1:N47,35,6)</f>
        <v>0</v>
      </c>
      <c r="G1445">
        <f>INDEX('S46'!A1:N47,36,6)</f>
        <v>0</v>
      </c>
      <c r="H1445">
        <f>INDEX('S46'!A1:N47,37,6)</f>
        <v>0</v>
      </c>
    </row>
    <row r="1446" spans="1:8" x14ac:dyDescent="0.3">
      <c r="A1446" t="str">
        <f>INDEX('S46'!A1:M47,1,1)</f>
        <v>S46</v>
      </c>
      <c r="B1446" s="58">
        <f>INDEX('S46'!A1:M47,3,7)</f>
        <v>43053</v>
      </c>
      <c r="C1446" t="str">
        <f>INDEX('S46'!A1:N47,4,7)</f>
        <v>Jour</v>
      </c>
      <c r="D1446">
        <f>INDEX('S46'!A1:N47,35,1)</f>
        <v>0</v>
      </c>
      <c r="E1446">
        <f>INDEX('S46'!A1:N47,35,2)</f>
        <v>0</v>
      </c>
      <c r="F1446">
        <f>INDEX('S46'!A1:N47,35,7)</f>
        <v>0</v>
      </c>
      <c r="G1446">
        <f>INDEX('S46'!A1:N47,36,7)</f>
        <v>0</v>
      </c>
      <c r="H1446">
        <f>INDEX('S46'!A1:N47,37,7)</f>
        <v>0</v>
      </c>
    </row>
    <row r="1447" spans="1:8" x14ac:dyDescent="0.3">
      <c r="A1447" t="str">
        <f>INDEX('S46'!A1:M47,1,1)</f>
        <v>S46</v>
      </c>
      <c r="B1447" s="58">
        <f>INDEX('S46'!A1:M47,3,7)</f>
        <v>43053</v>
      </c>
      <c r="C1447" t="str">
        <f>INDEX('S46'!A1:N47,4,8)</f>
        <v>Nuit</v>
      </c>
      <c r="D1447">
        <f>INDEX('S46'!A1:N47,35,1)</f>
        <v>0</v>
      </c>
      <c r="E1447">
        <f>INDEX('S46'!A1:N47,35,2)</f>
        <v>0</v>
      </c>
      <c r="F1447">
        <f>INDEX('S46'!A1:N47,35,8)</f>
        <v>0</v>
      </c>
      <c r="G1447">
        <f>INDEX('S46'!A1:N47,36,8)</f>
        <v>0</v>
      </c>
      <c r="H1447">
        <f>INDEX('S46'!A1:N47,37,8)</f>
        <v>0</v>
      </c>
    </row>
    <row r="1448" spans="1:8" x14ac:dyDescent="0.3">
      <c r="A1448" t="str">
        <f>INDEX('S46'!A1:M47,1,1)</f>
        <v>S46</v>
      </c>
      <c r="B1448" s="58">
        <f>INDEX('S46'!A1:M47,3,9)</f>
        <v>43054</v>
      </c>
      <c r="C1448" t="str">
        <f>INDEX('S46'!A1:N47,4,9)</f>
        <v>Jour</v>
      </c>
      <c r="D1448">
        <f>INDEX('S46'!A1:N47,35,1)</f>
        <v>0</v>
      </c>
      <c r="E1448">
        <f>INDEX('S46'!A1:N47,35,2)</f>
        <v>0</v>
      </c>
      <c r="F1448">
        <f>INDEX('S46'!A1:N47,35,9)</f>
        <v>0</v>
      </c>
      <c r="G1448">
        <f>INDEX('S46'!A1:N47,36,9)</f>
        <v>0</v>
      </c>
      <c r="H1448">
        <f>INDEX('S46'!A1:N47,37,9)</f>
        <v>0</v>
      </c>
    </row>
    <row r="1449" spans="1:8" x14ac:dyDescent="0.3">
      <c r="A1449" t="str">
        <f>INDEX('S46'!A1:M47,1,1)</f>
        <v>S46</v>
      </c>
      <c r="B1449" s="58">
        <f>INDEX('S46'!A1:M47,3,9)</f>
        <v>43054</v>
      </c>
      <c r="C1449" t="str">
        <f>INDEX('S46'!A1:N47,4,10)</f>
        <v>Nuit</v>
      </c>
      <c r="D1449">
        <f>INDEX('S46'!A1:N47,35,1)</f>
        <v>0</v>
      </c>
      <c r="E1449">
        <f>INDEX('S46'!A1:N47,35,2)</f>
        <v>0</v>
      </c>
      <c r="F1449">
        <f>INDEX('S46'!A1:N47,35,10)</f>
        <v>0</v>
      </c>
      <c r="G1449">
        <f>INDEX('S46'!A1:N47,36,10)</f>
        <v>0</v>
      </c>
      <c r="H1449">
        <f>INDEX('S46'!A1:N47,37,10)</f>
        <v>0</v>
      </c>
    </row>
    <row r="1450" spans="1:8" x14ac:dyDescent="0.3">
      <c r="A1450" t="str">
        <f>INDEX('S46'!A1:M47,1,1)</f>
        <v>S46</v>
      </c>
      <c r="B1450" s="58">
        <f>INDEX('S46'!A1:M47,3,11)</f>
        <v>43055</v>
      </c>
      <c r="C1450" t="str">
        <f>INDEX('S46'!A1:N47,4,11)</f>
        <v>Jour</v>
      </c>
      <c r="D1450">
        <f>INDEX('S46'!A1:N47,35,1)</f>
        <v>0</v>
      </c>
      <c r="E1450">
        <f>INDEX('S46'!A1:N47,35,2)</f>
        <v>0</v>
      </c>
      <c r="F1450">
        <f>INDEX('S46'!A1:N47,35,11)</f>
        <v>0</v>
      </c>
      <c r="G1450">
        <f>INDEX('S46'!A1:N47,36,11)</f>
        <v>0</v>
      </c>
      <c r="H1450">
        <f>INDEX('S46'!A1:N47,37,11)</f>
        <v>0</v>
      </c>
    </row>
    <row r="1451" spans="1:8" x14ac:dyDescent="0.3">
      <c r="A1451" t="str">
        <f>INDEX('S46'!A1:M47,1,1)</f>
        <v>S46</v>
      </c>
      <c r="B1451" s="58">
        <f>INDEX('S46'!A1:M47,3,11)</f>
        <v>43055</v>
      </c>
      <c r="C1451" t="str">
        <f>INDEX('S46'!A1:N47,4,12)</f>
        <v>Nuit</v>
      </c>
      <c r="D1451">
        <f>INDEX('S46'!A1:N47,35,1)</f>
        <v>0</v>
      </c>
      <c r="E1451">
        <f>INDEX('S46'!A1:N47,35,2)</f>
        <v>0</v>
      </c>
      <c r="F1451">
        <f>INDEX('S46'!A1:N47,35,12)</f>
        <v>0</v>
      </c>
      <c r="G1451">
        <f>INDEX('S46'!A1:N47,36,12)</f>
        <v>0</v>
      </c>
      <c r="H1451">
        <f>INDEX('S46'!A1:N47,37,12)</f>
        <v>0</v>
      </c>
    </row>
    <row r="1452" spans="1:8" x14ac:dyDescent="0.3">
      <c r="A1452" t="str">
        <f>INDEX('S46'!A1:M47,1,1)</f>
        <v>S46</v>
      </c>
      <c r="B1452" s="58">
        <f>INDEX('S46'!A1:M47,3,13)</f>
        <v>43056</v>
      </c>
      <c r="C1452" t="str">
        <f>INDEX('S46'!A1:N47,4,13)</f>
        <v>Jour</v>
      </c>
      <c r="D1452">
        <f>INDEX('S46'!A1:N47,35,1)</f>
        <v>0</v>
      </c>
      <c r="E1452">
        <f>INDEX('S46'!A1:N47,35,2)</f>
        <v>0</v>
      </c>
      <c r="F1452">
        <f>INDEX('S46'!A1:N47,35,13)</f>
        <v>0</v>
      </c>
      <c r="G1452">
        <f>INDEX('S46'!A1:N47,36,13)</f>
        <v>0</v>
      </c>
      <c r="H1452">
        <f>INDEX('S46'!A1:N47,37,13)</f>
        <v>0</v>
      </c>
    </row>
    <row r="1453" spans="1:8" x14ac:dyDescent="0.3">
      <c r="A1453" t="str">
        <f>INDEX('S46'!A1:M47,1,1)</f>
        <v>S46</v>
      </c>
      <c r="B1453" s="58">
        <f>INDEX('S46'!A1:M47,3,13)</f>
        <v>43056</v>
      </c>
      <c r="C1453" t="str">
        <f>INDEX('S46'!A1:N47,4,14)</f>
        <v>Nuit</v>
      </c>
      <c r="D1453">
        <f>INDEX('S46'!A1:N47,35,1)</f>
        <v>0</v>
      </c>
      <c r="E1453">
        <f>INDEX('S46'!A1:N47,35,2)</f>
        <v>0</v>
      </c>
      <c r="F1453">
        <f>INDEX('S46'!A1:N47,35,14)</f>
        <v>0</v>
      </c>
      <c r="G1453">
        <f>INDEX('S46'!A1:N47,36,14)</f>
        <v>0</v>
      </c>
      <c r="H1453">
        <f>INDEX('S46'!A1:N47,37,14)</f>
        <v>0</v>
      </c>
    </row>
    <row r="1454" spans="1:8" x14ac:dyDescent="0.3">
      <c r="A1454" t="str">
        <f>INDEX('S47'!A1:L47,1,1)</f>
        <v>S47</v>
      </c>
      <c r="B1454" s="58">
        <f>INDEX('S47'!A1:L47,3,3)</f>
        <v>43058</v>
      </c>
      <c r="C1454" t="str">
        <f>INDEX('S47'!A1:N47,4,3)</f>
        <v>Jour</v>
      </c>
      <c r="D1454" t="str">
        <f>INDEX('S47'!A1:N47,5,1)</f>
        <v>Kevin Morillon</v>
      </c>
      <c r="E1454">
        <f>INDEX('S47'!A1:N47,5,2)</f>
        <v>0</v>
      </c>
      <c r="F1454">
        <f>INDEX('S47'!A1:N47,5,3)</f>
        <v>0</v>
      </c>
      <c r="G1454">
        <f>INDEX('S47'!A1:N47,6,3)</f>
        <v>0</v>
      </c>
      <c r="H1454">
        <f>INDEX('S47'!A1:N47,7,3)</f>
        <v>0</v>
      </c>
    </row>
    <row r="1455" spans="1:8" x14ac:dyDescent="0.3">
      <c r="A1455" t="str">
        <f>INDEX('S47'!A1:M47,1,1)</f>
        <v>S47</v>
      </c>
      <c r="B1455" s="58">
        <f>INDEX('S47'!A1:M47,3,3)</f>
        <v>43058</v>
      </c>
      <c r="C1455" t="str">
        <f>INDEX('S47'!A1:N47,4,4)</f>
        <v>Nuit</v>
      </c>
      <c r="D1455" t="str">
        <f>INDEX('S47'!A1:N47,5,1)</f>
        <v>Kevin Morillon</v>
      </c>
      <c r="E1455">
        <f>INDEX('S47'!A1:N47,5,2)</f>
        <v>0</v>
      </c>
      <c r="F1455">
        <f>INDEX('S47'!A1:N47,5,4)</f>
        <v>0</v>
      </c>
      <c r="G1455">
        <f>INDEX('S47'!A1:N47,6,4)</f>
        <v>0</v>
      </c>
      <c r="H1455">
        <f>INDEX('S47'!A1:N47,7,4)</f>
        <v>0</v>
      </c>
    </row>
    <row r="1456" spans="1:8" x14ac:dyDescent="0.3">
      <c r="A1456" t="str">
        <f>INDEX('S47'!A1:M47,1,1)</f>
        <v>S47</v>
      </c>
      <c r="B1456" s="58">
        <f>INDEX('S47'!A1:M47,3,5)</f>
        <v>43059</v>
      </c>
      <c r="C1456" t="str">
        <f>INDEX('S47'!A1:N47,4,5)</f>
        <v>Jour</v>
      </c>
      <c r="D1456" t="str">
        <f>INDEX('S47'!A1:N47,5,1)</f>
        <v>Kevin Morillon</v>
      </c>
      <c r="E1456">
        <f>INDEX('S47'!A1:N47,5,2)</f>
        <v>0</v>
      </c>
      <c r="F1456">
        <f>INDEX('S47'!A1:N47,5,5)</f>
        <v>0</v>
      </c>
      <c r="G1456">
        <f>INDEX('S47'!A1:N47,6,5)</f>
        <v>0</v>
      </c>
      <c r="H1456">
        <f>INDEX('S47'!A1:N47,7,5)</f>
        <v>0</v>
      </c>
    </row>
    <row r="1457" spans="1:8" x14ac:dyDescent="0.3">
      <c r="A1457" t="str">
        <f>INDEX('S47'!A1:M47,1,1)</f>
        <v>S47</v>
      </c>
      <c r="B1457" s="58">
        <f>INDEX('S47'!A1:M47,3,5)</f>
        <v>43059</v>
      </c>
      <c r="C1457" t="str">
        <f>INDEX('S47'!A1:N47,4,6)</f>
        <v>Nuit</v>
      </c>
      <c r="D1457" t="str">
        <f>INDEX('S47'!A1:N47,5,1)</f>
        <v>Kevin Morillon</v>
      </c>
      <c r="E1457">
        <f>INDEX('S47'!A1:N47,5,2)</f>
        <v>0</v>
      </c>
      <c r="F1457">
        <f>INDEX('S47'!A1:N47,5,6)</f>
        <v>0</v>
      </c>
      <c r="G1457">
        <f>INDEX('S47'!A1:N47,6,6)</f>
        <v>0</v>
      </c>
      <c r="H1457">
        <f>INDEX('S47'!A1:N47,7,6)</f>
        <v>0</v>
      </c>
    </row>
    <row r="1458" spans="1:8" x14ac:dyDescent="0.3">
      <c r="A1458" t="str">
        <f>INDEX('S47'!A1:M47,1,1)</f>
        <v>S47</v>
      </c>
      <c r="B1458" s="58">
        <f>INDEX('S47'!A1:M47,3,7)</f>
        <v>43060</v>
      </c>
      <c r="C1458" t="str">
        <f>INDEX('S47'!A1:N47,4,7)</f>
        <v>Jour</v>
      </c>
      <c r="D1458" t="str">
        <f>INDEX('S47'!A1:N47,5,1)</f>
        <v>Kevin Morillon</v>
      </c>
      <c r="E1458">
        <f>INDEX('S47'!A1:N47,5,2)</f>
        <v>0</v>
      </c>
      <c r="F1458">
        <f>INDEX('S47'!A1:N47,5,7)</f>
        <v>0</v>
      </c>
      <c r="G1458">
        <f>INDEX('S47'!A1:N47,6,7)</f>
        <v>0</v>
      </c>
      <c r="H1458">
        <f>INDEX('S47'!A1:N47,7,7)</f>
        <v>0</v>
      </c>
    </row>
    <row r="1459" spans="1:8" x14ac:dyDescent="0.3">
      <c r="A1459" t="str">
        <f>INDEX('S47'!A1:M47,1,1)</f>
        <v>S47</v>
      </c>
      <c r="B1459" s="58">
        <f>INDEX('S47'!A1:M47,3,7)</f>
        <v>43060</v>
      </c>
      <c r="C1459" t="str">
        <f>INDEX('S47'!A1:N47,4,8)</f>
        <v>Nuit</v>
      </c>
      <c r="D1459" t="str">
        <f>INDEX('S47'!A1:N47,5,1)</f>
        <v>Kevin Morillon</v>
      </c>
      <c r="E1459">
        <f>INDEX('S47'!A1:N47,5,2)</f>
        <v>0</v>
      </c>
      <c r="F1459">
        <f>INDEX('S47'!A1:N47,5,8)</f>
        <v>0</v>
      </c>
      <c r="G1459">
        <f>INDEX('S47'!A1:N47,6,8)</f>
        <v>0</v>
      </c>
      <c r="H1459">
        <f>INDEX('S47'!A1:N47,7,8)</f>
        <v>0</v>
      </c>
    </row>
    <row r="1460" spans="1:8" x14ac:dyDescent="0.3">
      <c r="A1460" t="str">
        <f>INDEX('S47'!A1:M47,1,1)</f>
        <v>S47</v>
      </c>
      <c r="B1460" s="58">
        <f>INDEX('S47'!A1:M47,3,9)</f>
        <v>43061</v>
      </c>
      <c r="C1460" t="str">
        <f>INDEX('S47'!A1:N47,4,9)</f>
        <v>Jour</v>
      </c>
      <c r="D1460" t="str">
        <f>INDEX('S47'!A1:N47,5,1)</f>
        <v>Kevin Morillon</v>
      </c>
      <c r="E1460">
        <f>INDEX('S47'!A1:N47,5,2)</f>
        <v>0</v>
      </c>
      <c r="F1460">
        <f>INDEX('S47'!A1:N47,5,9)</f>
        <v>0</v>
      </c>
      <c r="G1460">
        <f>INDEX('S47'!A1:N47,6,9)</f>
        <v>0</v>
      </c>
      <c r="H1460">
        <f>INDEX('S47'!A1:N47,7,9)</f>
        <v>0</v>
      </c>
    </row>
    <row r="1461" spans="1:8" x14ac:dyDescent="0.3">
      <c r="A1461" t="str">
        <f>INDEX('S47'!A1:M47,1,1)</f>
        <v>S47</v>
      </c>
      <c r="B1461" s="58">
        <f>INDEX('S47'!A1:M47,3,9)</f>
        <v>43061</v>
      </c>
      <c r="C1461" t="str">
        <f>INDEX('S47'!A1:N47,4,10)</f>
        <v>Nuit</v>
      </c>
      <c r="D1461" t="str">
        <f>INDEX('S47'!A1:N47,5,1)</f>
        <v>Kevin Morillon</v>
      </c>
      <c r="E1461">
        <f>INDEX('S47'!A1:N47,5,2)</f>
        <v>0</v>
      </c>
      <c r="F1461">
        <f>INDEX('S47'!A1:N47,5,10)</f>
        <v>0</v>
      </c>
      <c r="G1461">
        <f>INDEX('S47'!A1:N47,6,10)</f>
        <v>0</v>
      </c>
      <c r="H1461">
        <f>INDEX('S47'!A1:N47,7,10)</f>
        <v>0</v>
      </c>
    </row>
    <row r="1462" spans="1:8" x14ac:dyDescent="0.3">
      <c r="A1462" t="str">
        <f>INDEX('S47'!A1:M47,1,1)</f>
        <v>S47</v>
      </c>
      <c r="B1462" s="58">
        <f>INDEX('S47'!A1:M47,3,11)</f>
        <v>43062</v>
      </c>
      <c r="C1462" t="str">
        <f>INDEX('S47'!A1:N47,4,11)</f>
        <v>Jour</v>
      </c>
      <c r="D1462" t="str">
        <f>INDEX('S47'!A1:N47,5,1)</f>
        <v>Kevin Morillon</v>
      </c>
      <c r="E1462">
        <f>INDEX('S47'!A1:N47,5,2)</f>
        <v>0</v>
      </c>
      <c r="F1462">
        <f>INDEX('S47'!A1:N47,5,11)</f>
        <v>0</v>
      </c>
      <c r="G1462">
        <f>INDEX('S47'!A1:N47,6,11)</f>
        <v>0</v>
      </c>
      <c r="H1462">
        <f>INDEX('S47'!A1:N47,7,11)</f>
        <v>0</v>
      </c>
    </row>
    <row r="1463" spans="1:8" x14ac:dyDescent="0.3">
      <c r="A1463" t="str">
        <f>INDEX('S47'!A1:M47,1,1)</f>
        <v>S47</v>
      </c>
      <c r="B1463" s="58">
        <f>INDEX('S47'!A1:M47,3,11)</f>
        <v>43062</v>
      </c>
      <c r="C1463" t="str">
        <f>INDEX('S47'!A1:N47,4,12)</f>
        <v>Nuit</v>
      </c>
      <c r="D1463" t="str">
        <f>INDEX('S47'!A1:N47,5,1)</f>
        <v>Kevin Morillon</v>
      </c>
      <c r="E1463">
        <f>INDEX('S47'!A1:N47,5,2)</f>
        <v>0</v>
      </c>
      <c r="F1463">
        <f>INDEX('S47'!A1:N47,5,12)</f>
        <v>0</v>
      </c>
      <c r="G1463">
        <f>INDEX('S47'!A1:N47,6,12)</f>
        <v>0</v>
      </c>
      <c r="H1463">
        <f>INDEX('S47'!A1:N47,7,12)</f>
        <v>0</v>
      </c>
    </row>
    <row r="1464" spans="1:8" x14ac:dyDescent="0.3">
      <c r="A1464" t="str">
        <f>INDEX('S47'!A1:M47,1,1)</f>
        <v>S47</v>
      </c>
      <c r="B1464" s="58">
        <f>INDEX('S47'!A1:M47,3,13)</f>
        <v>43063</v>
      </c>
      <c r="C1464" t="str">
        <f>INDEX('S47'!A1:N47,4,13)</f>
        <v>Jour</v>
      </c>
      <c r="D1464" t="str">
        <f>INDEX('S47'!A1:N47,5,1)</f>
        <v>Kevin Morillon</v>
      </c>
      <c r="E1464">
        <f>INDEX('S47'!A1:N47,5,2)</f>
        <v>0</v>
      </c>
      <c r="F1464">
        <f>INDEX('S47'!A1:N47,5,13)</f>
        <v>0</v>
      </c>
      <c r="G1464">
        <f>INDEX('S47'!A1:N47,6,13)</f>
        <v>0</v>
      </c>
      <c r="H1464">
        <f>INDEX('S47'!A1:N47,7,13)</f>
        <v>0</v>
      </c>
    </row>
    <row r="1465" spans="1:8" x14ac:dyDescent="0.3">
      <c r="A1465" t="str">
        <f>INDEX('S47'!A1:M47,1,1)</f>
        <v>S47</v>
      </c>
      <c r="B1465" s="58">
        <f>INDEX('S47'!A1:M47,3,13)</f>
        <v>43063</v>
      </c>
      <c r="C1465" t="str">
        <f>INDEX('S47'!A1:N47,4,14)</f>
        <v>Nuit</v>
      </c>
      <c r="D1465" t="str">
        <f>INDEX('S47'!A1:N47,5,1)</f>
        <v>Kevin Morillon</v>
      </c>
      <c r="E1465">
        <f>INDEX('S47'!A1:N47,5,2)</f>
        <v>0</v>
      </c>
      <c r="F1465">
        <f>INDEX('S47'!A1:N47,5,14)</f>
        <v>0</v>
      </c>
      <c r="G1465">
        <f>INDEX('S47'!A1:N47,6,14)</f>
        <v>0</v>
      </c>
      <c r="H1465">
        <f>INDEX('S47'!A1:N47,7,14)</f>
        <v>0</v>
      </c>
    </row>
    <row r="1466" spans="1:8" x14ac:dyDescent="0.3">
      <c r="A1466" t="str">
        <f>INDEX('S47'!A1:M47,1,1)</f>
        <v>S47</v>
      </c>
      <c r="B1466" s="58">
        <f>INDEX('S47'!A1:L47,3,3)</f>
        <v>43058</v>
      </c>
      <c r="C1466" t="str">
        <f>INDEX('S47'!A1:N47,4,3)</f>
        <v>Jour</v>
      </c>
      <c r="D1466" t="str">
        <f>INDEX('S47'!A1:N47,8,1)</f>
        <v>Victor DIONISIO</v>
      </c>
      <c r="E1466">
        <f>INDEX('S47'!A1:N47,8,2)</f>
        <v>0</v>
      </c>
      <c r="F1466">
        <f>INDEX('S47'!A1:N47,8,3)</f>
        <v>0</v>
      </c>
      <c r="G1466">
        <f>INDEX('S47'!A1:N47,9,3)</f>
        <v>0</v>
      </c>
      <c r="H1466">
        <f>INDEX('S47'!A1:N47,10,3)</f>
        <v>0</v>
      </c>
    </row>
    <row r="1467" spans="1:8" x14ac:dyDescent="0.3">
      <c r="A1467" t="str">
        <f>INDEX('S47'!A1:M47,1,1)</f>
        <v>S47</v>
      </c>
      <c r="B1467" s="58">
        <f>INDEX('S47'!A1:M47,3,3)</f>
        <v>43058</v>
      </c>
      <c r="C1467" t="str">
        <f>INDEX('S47'!A1:N47,4,4)</f>
        <v>Nuit</v>
      </c>
      <c r="D1467" t="str">
        <f>INDEX('S47'!A1:N47,8,1)</f>
        <v>Victor DIONISIO</v>
      </c>
      <c r="E1467">
        <f>INDEX('S47'!A1:N47,8,2)</f>
        <v>0</v>
      </c>
      <c r="F1467">
        <f>INDEX('S47'!A1:N47,8,4)</f>
        <v>0</v>
      </c>
      <c r="G1467">
        <f>INDEX('S47'!A1:N47,9,4)</f>
        <v>0</v>
      </c>
      <c r="H1467">
        <f>INDEX('S47'!A1:N47,10,4)</f>
        <v>0</v>
      </c>
    </row>
    <row r="1468" spans="1:8" x14ac:dyDescent="0.3">
      <c r="A1468" t="str">
        <f>INDEX('S47'!A1:M47,1,1)</f>
        <v>S47</v>
      </c>
      <c r="B1468" s="58">
        <f>INDEX('S47'!A1:M47,3,5)</f>
        <v>43059</v>
      </c>
      <c r="C1468" t="str">
        <f>INDEX('S47'!A1:N47,4,5)</f>
        <v>Jour</v>
      </c>
      <c r="D1468" t="str">
        <f>INDEX('S47'!A1:N47,8,1)</f>
        <v>Victor DIONISIO</v>
      </c>
      <c r="E1468">
        <f>INDEX('S47'!A1:N47,8,2)</f>
        <v>0</v>
      </c>
      <c r="F1468">
        <f>INDEX('S47'!A1:N47,8,5)</f>
        <v>0</v>
      </c>
      <c r="G1468">
        <f>INDEX('S47'!A1:N47,9,5)</f>
        <v>0</v>
      </c>
      <c r="H1468">
        <f>INDEX('S47'!A1:N47,10,5)</f>
        <v>0</v>
      </c>
    </row>
    <row r="1469" spans="1:8" x14ac:dyDescent="0.3">
      <c r="A1469" t="str">
        <f>INDEX('S47'!A1:M47,1,1)</f>
        <v>S47</v>
      </c>
      <c r="B1469" s="58">
        <f>INDEX('S47'!A1:M47,3,5)</f>
        <v>43059</v>
      </c>
      <c r="C1469" t="str">
        <f>INDEX('S47'!A1:N47,4,6)</f>
        <v>Nuit</v>
      </c>
      <c r="D1469" t="str">
        <f>INDEX('S47'!A1:N47,8,1)</f>
        <v>Victor DIONISIO</v>
      </c>
      <c r="E1469">
        <f>INDEX('S47'!A1:N47,8,2)</f>
        <v>0</v>
      </c>
      <c r="F1469">
        <f>INDEX('S47'!A1:N47,8,6)</f>
        <v>0</v>
      </c>
      <c r="G1469">
        <f>INDEX('S47'!A1:N47,9,6)</f>
        <v>0</v>
      </c>
      <c r="H1469">
        <f>INDEX('S47'!A1:N47,10,6)</f>
        <v>0</v>
      </c>
    </row>
    <row r="1470" spans="1:8" x14ac:dyDescent="0.3">
      <c r="A1470" t="str">
        <f>INDEX('S47'!A1:M47,1,1)</f>
        <v>S47</v>
      </c>
      <c r="B1470" s="58">
        <f>INDEX('S47'!A1:M47,3,7)</f>
        <v>43060</v>
      </c>
      <c r="C1470" t="str">
        <f>INDEX('S47'!A1:N47,4,7)</f>
        <v>Jour</v>
      </c>
      <c r="D1470" t="str">
        <f>INDEX('S47'!A1:N47,8,1)</f>
        <v>Victor DIONISIO</v>
      </c>
      <c r="E1470">
        <f>INDEX('S47'!A1:N47,8,2)</f>
        <v>0</v>
      </c>
      <c r="F1470">
        <f>INDEX('S47'!A1:N47,8,7)</f>
        <v>0</v>
      </c>
      <c r="G1470">
        <f>INDEX('S47'!A1:N47,9,7)</f>
        <v>0</v>
      </c>
      <c r="H1470">
        <f>INDEX('S47'!A1:N47,10,7)</f>
        <v>0</v>
      </c>
    </row>
    <row r="1471" spans="1:8" x14ac:dyDescent="0.3">
      <c r="A1471" t="str">
        <f>INDEX('S47'!A1:M47,1,1)</f>
        <v>S47</v>
      </c>
      <c r="B1471" s="58">
        <f>INDEX('S47'!A1:M47,3,7)</f>
        <v>43060</v>
      </c>
      <c r="C1471" t="str">
        <f>INDEX('S47'!A1:N47,4,8)</f>
        <v>Nuit</v>
      </c>
      <c r="D1471" t="str">
        <f>INDEX('S47'!A1:N47,8,1)</f>
        <v>Victor DIONISIO</v>
      </c>
      <c r="E1471">
        <f>INDEX('S47'!A1:N47,8,2)</f>
        <v>0</v>
      </c>
      <c r="F1471">
        <f>INDEX('S47'!A1:N47,8,8)</f>
        <v>0</v>
      </c>
      <c r="G1471">
        <f>INDEX('S47'!A1:N47,9,8)</f>
        <v>0</v>
      </c>
      <c r="H1471">
        <f>INDEX('S47'!A1:N47,10,8)</f>
        <v>0</v>
      </c>
    </row>
    <row r="1472" spans="1:8" x14ac:dyDescent="0.3">
      <c r="A1472" t="str">
        <f>INDEX('S47'!A1:M47,1,1)</f>
        <v>S47</v>
      </c>
      <c r="B1472" s="58">
        <f>INDEX('S47'!A1:M47,3,9)</f>
        <v>43061</v>
      </c>
      <c r="C1472" t="str">
        <f>INDEX('S47'!A1:N47,4,9)</f>
        <v>Jour</v>
      </c>
      <c r="D1472" t="str">
        <f>INDEX('S47'!A1:N47,8,1)</f>
        <v>Victor DIONISIO</v>
      </c>
      <c r="E1472">
        <f>INDEX('S47'!A1:N47,8,2)</f>
        <v>0</v>
      </c>
      <c r="F1472">
        <f>INDEX('S47'!A1:N47,8,9)</f>
        <v>0</v>
      </c>
      <c r="G1472">
        <f>INDEX('S47'!A1:N47,9,9)</f>
        <v>0</v>
      </c>
      <c r="H1472">
        <f>INDEX('S47'!A1:N47,10,9)</f>
        <v>0</v>
      </c>
    </row>
    <row r="1473" spans="1:8" x14ac:dyDescent="0.3">
      <c r="A1473" t="str">
        <f>INDEX('S47'!A1:M47,1,1)</f>
        <v>S47</v>
      </c>
      <c r="B1473" s="58">
        <f>INDEX('S47'!A1:M47,3,9)</f>
        <v>43061</v>
      </c>
      <c r="C1473" t="str">
        <f>INDEX('S47'!A1:N47,4,10)</f>
        <v>Nuit</v>
      </c>
      <c r="D1473" t="str">
        <f>INDEX('S47'!A1:N47,8,1)</f>
        <v>Victor DIONISIO</v>
      </c>
      <c r="E1473">
        <f>INDEX('S47'!A1:N47,8,2)</f>
        <v>0</v>
      </c>
      <c r="F1473">
        <f>INDEX('S47'!A1:N47,8,10)</f>
        <v>0</v>
      </c>
      <c r="G1473">
        <f>INDEX('S47'!A1:N47,9,10)</f>
        <v>0</v>
      </c>
      <c r="H1473">
        <f>INDEX('S47'!A1:N47,10,10)</f>
        <v>0</v>
      </c>
    </row>
    <row r="1474" spans="1:8" x14ac:dyDescent="0.3">
      <c r="A1474" t="str">
        <f>INDEX('S47'!A1:M47,1,1)</f>
        <v>S47</v>
      </c>
      <c r="B1474" s="58">
        <f>INDEX('S47'!A1:M47,3,11)</f>
        <v>43062</v>
      </c>
      <c r="C1474" t="str">
        <f>INDEX('S47'!A1:N47,4,11)</f>
        <v>Jour</v>
      </c>
      <c r="D1474" t="str">
        <f>INDEX('S47'!A1:N47,8,1)</f>
        <v>Victor DIONISIO</v>
      </c>
      <c r="E1474">
        <f>INDEX('S47'!A1:N47,8,2)</f>
        <v>0</v>
      </c>
      <c r="F1474">
        <f>INDEX('S47'!A1:N47,8,11)</f>
        <v>0</v>
      </c>
      <c r="G1474">
        <f>INDEX('S47'!A1:N47,9,11)</f>
        <v>0</v>
      </c>
      <c r="H1474">
        <f>INDEX('S47'!A1:N47,10,11)</f>
        <v>0</v>
      </c>
    </row>
    <row r="1475" spans="1:8" x14ac:dyDescent="0.3">
      <c r="A1475" t="str">
        <f>INDEX('S47'!A1:M47,1,1)</f>
        <v>S47</v>
      </c>
      <c r="B1475" s="58">
        <f>INDEX('S47'!A1:M47,3,11)</f>
        <v>43062</v>
      </c>
      <c r="C1475" t="str">
        <f>INDEX('S47'!A1:N47,4,12)</f>
        <v>Nuit</v>
      </c>
      <c r="D1475" t="str">
        <f>INDEX('S47'!A1:N47,8,1)</f>
        <v>Victor DIONISIO</v>
      </c>
      <c r="E1475">
        <f>INDEX('S47'!A1:N47,8,2)</f>
        <v>0</v>
      </c>
      <c r="F1475">
        <f>INDEX('S47'!A1:N47,8,12)</f>
        <v>0</v>
      </c>
      <c r="G1475">
        <f>INDEX('S47'!A1:N47,9,12)</f>
        <v>0</v>
      </c>
      <c r="H1475">
        <f>INDEX('S47'!A1:N47,10,12)</f>
        <v>0</v>
      </c>
    </row>
    <row r="1476" spans="1:8" x14ac:dyDescent="0.3">
      <c r="A1476" t="str">
        <f>INDEX('S47'!A1:M47,1,1)</f>
        <v>S47</v>
      </c>
      <c r="B1476" s="58">
        <f>INDEX('S47'!A1:M47,3,13)</f>
        <v>43063</v>
      </c>
      <c r="C1476" t="str">
        <f>INDEX('S47'!A1:N47,4,13)</f>
        <v>Jour</v>
      </c>
      <c r="D1476" t="str">
        <f>INDEX('S47'!A1:N47,8,1)</f>
        <v>Victor DIONISIO</v>
      </c>
      <c r="E1476">
        <f>INDEX('S47'!A1:N47,8,2)</f>
        <v>0</v>
      </c>
      <c r="F1476">
        <f>INDEX('S47'!A1:N47,8,13)</f>
        <v>0</v>
      </c>
      <c r="G1476">
        <f>INDEX('S47'!A1:N47,9,13)</f>
        <v>0</v>
      </c>
      <c r="H1476">
        <f>INDEX('S47'!A1:N47,10,13)</f>
        <v>0</v>
      </c>
    </row>
    <row r="1477" spans="1:8" x14ac:dyDescent="0.3">
      <c r="A1477" t="str">
        <f>INDEX('S47'!A1:M47,1,1)</f>
        <v>S47</v>
      </c>
      <c r="B1477" s="58">
        <f>INDEX('S47'!A1:M47,3,13)</f>
        <v>43063</v>
      </c>
      <c r="C1477" t="str">
        <f>INDEX('S47'!A1:N47,4,14)</f>
        <v>Nuit</v>
      </c>
      <c r="D1477" t="str">
        <f>INDEX('S47'!A1:N47,8,1)</f>
        <v>Victor DIONISIO</v>
      </c>
      <c r="E1477">
        <f>INDEX('S47'!A1:N47,8,2)</f>
        <v>0</v>
      </c>
      <c r="F1477">
        <f>INDEX('S47'!A1:N47,8,14)</f>
        <v>0</v>
      </c>
      <c r="G1477">
        <f>INDEX('S47'!A1:N47,9,14)</f>
        <v>0</v>
      </c>
      <c r="H1477">
        <f>INDEX('S47'!A1:N47,10,14)</f>
        <v>0</v>
      </c>
    </row>
    <row r="1478" spans="1:8" x14ac:dyDescent="0.3">
      <c r="A1478" t="str">
        <f>INDEX('S47'!A1:M47,1,1)</f>
        <v>S47</v>
      </c>
      <c r="B1478" s="58">
        <f>INDEX('S47'!A1:L47,3,3)</f>
        <v>43058</v>
      </c>
      <c r="C1478" t="str">
        <f>INDEX('S47'!A1:N47,4,3)</f>
        <v>Jour</v>
      </c>
      <c r="D1478" t="str">
        <f>INDEX('S47'!A1:N47,11,1)</f>
        <v>Benjamin Lime</v>
      </c>
      <c r="E1478">
        <f>INDEX('S47'!A1:N47,11,2)</f>
        <v>0</v>
      </c>
      <c r="F1478">
        <f>INDEX('S47'!A1:N47,11,3)</f>
        <v>0</v>
      </c>
      <c r="G1478">
        <f>INDEX('S47'!A1:N47,12,3)</f>
        <v>0</v>
      </c>
      <c r="H1478">
        <f>INDEX('S47'!A1:N47,13,3)</f>
        <v>0</v>
      </c>
    </row>
    <row r="1479" spans="1:8" x14ac:dyDescent="0.3">
      <c r="A1479" t="str">
        <f>INDEX('S47'!A1:M47,1,1)</f>
        <v>S47</v>
      </c>
      <c r="B1479" s="58">
        <f>INDEX('S47'!A1:M47,3,3)</f>
        <v>43058</v>
      </c>
      <c r="C1479" t="str">
        <f>INDEX('S47'!A1:N47,4,4)</f>
        <v>Nuit</v>
      </c>
      <c r="D1479" t="str">
        <f>INDEX('S47'!A1:N47,11,1)</f>
        <v>Benjamin Lime</v>
      </c>
      <c r="E1479">
        <f>INDEX('S47'!A1:N47,11,2)</f>
        <v>0</v>
      </c>
      <c r="F1479">
        <f>INDEX('S47'!A1:N47,11,4)</f>
        <v>0</v>
      </c>
      <c r="G1479">
        <f>INDEX('S47'!A1:N47,12,4)</f>
        <v>0</v>
      </c>
      <c r="H1479">
        <f>INDEX('S47'!A1:N47,13,4)</f>
        <v>0</v>
      </c>
    </row>
    <row r="1480" spans="1:8" x14ac:dyDescent="0.3">
      <c r="A1480" t="str">
        <f>INDEX('S47'!A1:M47,1,1)</f>
        <v>S47</v>
      </c>
      <c r="B1480" s="58">
        <f>INDEX('S47'!A1:M47,3,5)</f>
        <v>43059</v>
      </c>
      <c r="C1480" t="str">
        <f>INDEX('S47'!A1:N47,4,5)</f>
        <v>Jour</v>
      </c>
      <c r="D1480" t="str">
        <f>INDEX('S47'!A1:N47,11,1)</f>
        <v>Benjamin Lime</v>
      </c>
      <c r="E1480">
        <f>INDEX('S47'!A1:N47,11,2)</f>
        <v>0</v>
      </c>
      <c r="F1480">
        <f>INDEX('S47'!A1:N47,11,5)</f>
        <v>0</v>
      </c>
      <c r="G1480">
        <f>INDEX('S47'!A1:N47,12,5)</f>
        <v>0</v>
      </c>
      <c r="H1480">
        <f>INDEX('S47'!A1:N47,13,5)</f>
        <v>0</v>
      </c>
    </row>
    <row r="1481" spans="1:8" x14ac:dyDescent="0.3">
      <c r="A1481" t="str">
        <f>INDEX('S47'!A1:M47,1,1)</f>
        <v>S47</v>
      </c>
      <c r="B1481" s="58">
        <f>INDEX('S47'!A1:M47,3,5)</f>
        <v>43059</v>
      </c>
      <c r="C1481" t="str">
        <f>INDEX('S47'!A1:N47,4,6)</f>
        <v>Nuit</v>
      </c>
      <c r="D1481" t="str">
        <f>INDEX('S47'!A1:N47,11,1)</f>
        <v>Benjamin Lime</v>
      </c>
      <c r="E1481">
        <f>INDEX('S47'!A1:N47,11,2)</f>
        <v>0</v>
      </c>
      <c r="F1481">
        <f>INDEX('S47'!A1:N47,11,6)</f>
        <v>0</v>
      </c>
      <c r="G1481">
        <f>INDEX('S47'!A1:N47,12,6)</f>
        <v>0</v>
      </c>
      <c r="H1481">
        <f>INDEX('S47'!A1:N47,13,6)</f>
        <v>0</v>
      </c>
    </row>
    <row r="1482" spans="1:8" x14ac:dyDescent="0.3">
      <c r="A1482" t="str">
        <f>INDEX('S47'!A1:M47,1,1)</f>
        <v>S47</v>
      </c>
      <c r="B1482" s="58">
        <f>INDEX('S47'!A1:M47,3,7)</f>
        <v>43060</v>
      </c>
      <c r="C1482" t="str">
        <f>INDEX('S47'!A1:N47,4,7)</f>
        <v>Jour</v>
      </c>
      <c r="D1482" t="str">
        <f>INDEX('S47'!A1:N47,11,1)</f>
        <v>Benjamin Lime</v>
      </c>
      <c r="E1482">
        <f>INDEX('S47'!A1:N47,11,2)</f>
        <v>0</v>
      </c>
      <c r="F1482">
        <f>INDEX('S47'!A1:N47,11,7)</f>
        <v>0</v>
      </c>
      <c r="G1482">
        <f>INDEX('S47'!A1:N47,12,7)</f>
        <v>0</v>
      </c>
      <c r="H1482">
        <f>INDEX('S47'!A1:N47,13,7)</f>
        <v>0</v>
      </c>
    </row>
    <row r="1483" spans="1:8" x14ac:dyDescent="0.3">
      <c r="A1483" t="str">
        <f>INDEX('S47'!A1:M47,1,1)</f>
        <v>S47</v>
      </c>
      <c r="B1483" s="58">
        <f>INDEX('S47'!A1:M47,3,7)</f>
        <v>43060</v>
      </c>
      <c r="C1483" t="str">
        <f>INDEX('S47'!A1:N47,4,8)</f>
        <v>Nuit</v>
      </c>
      <c r="D1483" t="str">
        <f>INDEX('S47'!A1:N47,11,1)</f>
        <v>Benjamin Lime</v>
      </c>
      <c r="E1483">
        <f>INDEX('S47'!A1:N47,11,2)</f>
        <v>0</v>
      </c>
      <c r="F1483">
        <f>INDEX('S47'!A1:N47,11,8)</f>
        <v>0</v>
      </c>
      <c r="G1483">
        <f>INDEX('S47'!A1:N47,12,8)</f>
        <v>0</v>
      </c>
      <c r="H1483">
        <f>INDEX('S47'!A1:N47,13,8)</f>
        <v>0</v>
      </c>
    </row>
    <row r="1484" spans="1:8" x14ac:dyDescent="0.3">
      <c r="A1484" t="str">
        <f>INDEX('S47'!A1:M47,1,1)</f>
        <v>S47</v>
      </c>
      <c r="B1484" s="58">
        <f>INDEX('S47'!A1:M47,3,9)</f>
        <v>43061</v>
      </c>
      <c r="C1484" t="str">
        <f>INDEX('S47'!A1:N47,4,9)</f>
        <v>Jour</v>
      </c>
      <c r="D1484" t="str">
        <f>INDEX('S47'!A1:N47,11,1)</f>
        <v>Benjamin Lime</v>
      </c>
      <c r="E1484">
        <f>INDEX('S47'!A1:N47,11,2)</f>
        <v>0</v>
      </c>
      <c r="F1484">
        <f>INDEX('S47'!A1:N47,11,9)</f>
        <v>0</v>
      </c>
      <c r="G1484">
        <f>INDEX('S47'!A1:N47,12,9)</f>
        <v>0</v>
      </c>
      <c r="H1484">
        <f>INDEX('S47'!A1:N47,13,9)</f>
        <v>0</v>
      </c>
    </row>
    <row r="1485" spans="1:8" x14ac:dyDescent="0.3">
      <c r="A1485" t="str">
        <f>INDEX('S47'!A1:M47,1,1)</f>
        <v>S47</v>
      </c>
      <c r="B1485" s="58">
        <f>INDEX('S47'!A1:M47,3,9)</f>
        <v>43061</v>
      </c>
      <c r="C1485" t="str">
        <f>INDEX('S47'!A1:N47,4,10)</f>
        <v>Nuit</v>
      </c>
      <c r="D1485" t="str">
        <f>INDEX('S47'!A1:N47,11,1)</f>
        <v>Benjamin Lime</v>
      </c>
      <c r="E1485">
        <f>INDEX('S47'!A1:N47,11,2)</f>
        <v>0</v>
      </c>
      <c r="F1485">
        <f>INDEX('S47'!A1:N47,11,10)</f>
        <v>0</v>
      </c>
      <c r="G1485">
        <f>INDEX('S47'!A1:N47,12,10)</f>
        <v>0</v>
      </c>
      <c r="H1485">
        <f>INDEX('S47'!A1:N47,13,10)</f>
        <v>0</v>
      </c>
    </row>
    <row r="1486" spans="1:8" x14ac:dyDescent="0.3">
      <c r="A1486" t="str">
        <f>INDEX('S47'!A1:M47,1,1)</f>
        <v>S47</v>
      </c>
      <c r="B1486" s="58">
        <f>INDEX('S47'!A1:M47,3,11)</f>
        <v>43062</v>
      </c>
      <c r="C1486" t="str">
        <f>INDEX('S47'!A1:N47,4,11)</f>
        <v>Jour</v>
      </c>
      <c r="D1486" t="str">
        <f>INDEX('S47'!A1:N47,11,1)</f>
        <v>Benjamin Lime</v>
      </c>
      <c r="E1486">
        <f>INDEX('S47'!A1:N47,11,2)</f>
        <v>0</v>
      </c>
      <c r="F1486">
        <f>INDEX('S47'!A1:N47,11,11)</f>
        <v>0</v>
      </c>
      <c r="G1486">
        <f>INDEX('S47'!A1:N47,12,11)</f>
        <v>0</v>
      </c>
      <c r="H1486">
        <f>INDEX('S47'!A1:N47,13,11)</f>
        <v>0</v>
      </c>
    </row>
    <row r="1487" spans="1:8" x14ac:dyDescent="0.3">
      <c r="A1487" t="str">
        <f>INDEX('S47'!A1:M47,1,1)</f>
        <v>S47</v>
      </c>
      <c r="B1487" s="58">
        <f>INDEX('S47'!A1:M47,3,11)</f>
        <v>43062</v>
      </c>
      <c r="C1487" t="str">
        <f>INDEX('S47'!A1:N47,4,12)</f>
        <v>Nuit</v>
      </c>
      <c r="D1487" t="str">
        <f>INDEX('S47'!A1:N47,11,1)</f>
        <v>Benjamin Lime</v>
      </c>
      <c r="E1487">
        <f>INDEX('S47'!A1:N47,11,2)</f>
        <v>0</v>
      </c>
      <c r="F1487">
        <f>INDEX('S47'!A1:N47,11,12)</f>
        <v>0</v>
      </c>
      <c r="G1487">
        <f>INDEX('S47'!A1:N47,12,12)</f>
        <v>0</v>
      </c>
      <c r="H1487">
        <f>INDEX('S47'!A1:N47,13,12)</f>
        <v>0</v>
      </c>
    </row>
    <row r="1488" spans="1:8" x14ac:dyDescent="0.3">
      <c r="A1488" t="str">
        <f>INDEX('S47'!A1:M47,1,1)</f>
        <v>S47</v>
      </c>
      <c r="B1488" s="58">
        <f>INDEX('S47'!A1:M47,3,13)</f>
        <v>43063</v>
      </c>
      <c r="C1488" t="str">
        <f>INDEX('S47'!A1:N47,4,13)</f>
        <v>Jour</v>
      </c>
      <c r="D1488" t="str">
        <f>INDEX('S47'!A1:N47,11,1)</f>
        <v>Benjamin Lime</v>
      </c>
      <c r="E1488">
        <f>INDEX('S47'!A1:N47,11,2)</f>
        <v>0</v>
      </c>
      <c r="F1488">
        <f>INDEX('S47'!A1:N47,11,13)</f>
        <v>0</v>
      </c>
      <c r="G1488">
        <f>INDEX('S47'!A1:N47,12,13)</f>
        <v>0</v>
      </c>
      <c r="H1488">
        <f>INDEX('S47'!A1:N47,13,13)</f>
        <v>0</v>
      </c>
    </row>
    <row r="1489" spans="1:8" x14ac:dyDescent="0.3">
      <c r="A1489" t="str">
        <f>INDEX('S47'!A1:M47,1,1)</f>
        <v>S47</v>
      </c>
      <c r="B1489" s="58">
        <f>INDEX('S47'!A1:M47,3,13)</f>
        <v>43063</v>
      </c>
      <c r="C1489" t="str">
        <f>INDEX('S47'!A1:N47,4,14)</f>
        <v>Nuit</v>
      </c>
      <c r="D1489" t="str">
        <f>INDEX('S47'!A1:N47,11,1)</f>
        <v>Benjamin Lime</v>
      </c>
      <c r="E1489">
        <f>INDEX('S47'!A1:N47,11,2)</f>
        <v>0</v>
      </c>
      <c r="F1489">
        <f>INDEX('S47'!A1:N47,11,14)</f>
        <v>0</v>
      </c>
      <c r="G1489">
        <f>INDEX('S47'!A1:N47,12,14)</f>
        <v>0</v>
      </c>
      <c r="H1489">
        <f>INDEX('S47'!A1:N47,13,14)</f>
        <v>0</v>
      </c>
    </row>
    <row r="1490" spans="1:8" x14ac:dyDescent="0.3">
      <c r="A1490" t="str">
        <f>INDEX('S47'!A1:M47,1,1)</f>
        <v>S47</v>
      </c>
      <c r="B1490" s="58">
        <f>INDEX('S47'!A1:L47,3,3)</f>
        <v>43058</v>
      </c>
      <c r="C1490" t="str">
        <f>INDEX('S47'!A1:N47,4,3)</f>
        <v>Jour</v>
      </c>
      <c r="D1490" t="str">
        <f>INDEX('S47'!A1:N47,14,1)</f>
        <v>Reynold Mutombo</v>
      </c>
      <c r="E1490">
        <f>INDEX('S47'!A1:N47,14,2)</f>
        <v>0</v>
      </c>
      <c r="F1490">
        <f>INDEX('S47'!A1:N47,14,3)</f>
        <v>0</v>
      </c>
      <c r="G1490">
        <f>INDEX('S47'!A1:N47,15,3)</f>
        <v>0</v>
      </c>
      <c r="H1490">
        <f>INDEX('S47'!A1:N47,16,3)</f>
        <v>0</v>
      </c>
    </row>
    <row r="1491" spans="1:8" x14ac:dyDescent="0.3">
      <c r="A1491" t="str">
        <f>INDEX('S47'!A1:M47,1,1)</f>
        <v>S47</v>
      </c>
      <c r="B1491" s="58">
        <f>INDEX('S47'!A1:M47,3,3)</f>
        <v>43058</v>
      </c>
      <c r="C1491" t="str">
        <f>INDEX('S47'!A1:N47,4,4)</f>
        <v>Nuit</v>
      </c>
      <c r="D1491" t="str">
        <f>INDEX('S47'!A1:N47,14,1)</f>
        <v>Reynold Mutombo</v>
      </c>
      <c r="E1491">
        <f>INDEX('S47'!A1:N47,14,2)</f>
        <v>0</v>
      </c>
      <c r="F1491">
        <f>INDEX('S47'!A1:N47,14,4)</f>
        <v>0</v>
      </c>
      <c r="G1491">
        <f>INDEX('S47'!A1:N47,15,4)</f>
        <v>0</v>
      </c>
      <c r="H1491">
        <f>INDEX('S47'!A1:N47,16,4)</f>
        <v>0</v>
      </c>
    </row>
    <row r="1492" spans="1:8" x14ac:dyDescent="0.3">
      <c r="A1492" t="str">
        <f>INDEX('S47'!A1:M47,1,1)</f>
        <v>S47</v>
      </c>
      <c r="B1492" s="58">
        <f>INDEX('S47'!A1:M47,3,5)</f>
        <v>43059</v>
      </c>
      <c r="C1492" t="str">
        <f>INDEX('S47'!A1:N47,4,5)</f>
        <v>Jour</v>
      </c>
      <c r="D1492" t="str">
        <f>INDEX('S47'!A1:N47,14,1)</f>
        <v>Reynold Mutombo</v>
      </c>
      <c r="E1492">
        <f>INDEX('S47'!A1:N47,14,2)</f>
        <v>0</v>
      </c>
      <c r="F1492">
        <f>INDEX('S47'!A1:N47,14,5)</f>
        <v>0</v>
      </c>
      <c r="G1492">
        <f>INDEX('S47'!A1:N47,15,5)</f>
        <v>0</v>
      </c>
      <c r="H1492">
        <f>INDEX('S47'!A1:N47,16,5)</f>
        <v>0</v>
      </c>
    </row>
    <row r="1493" spans="1:8" x14ac:dyDescent="0.3">
      <c r="A1493" t="str">
        <f>INDEX('S47'!A1:M47,1,1)</f>
        <v>S47</v>
      </c>
      <c r="B1493" s="58">
        <f>INDEX('S47'!A1:M47,3,5)</f>
        <v>43059</v>
      </c>
      <c r="C1493" t="str">
        <f>INDEX('S47'!A1:N47,4,6)</f>
        <v>Nuit</v>
      </c>
      <c r="D1493" t="str">
        <f>INDEX('S47'!A1:N47,14,1)</f>
        <v>Reynold Mutombo</v>
      </c>
      <c r="E1493">
        <f>INDEX('S47'!A1:N47,14,2)</f>
        <v>0</v>
      </c>
      <c r="F1493">
        <f>INDEX('S47'!A1:N47,14,6)</f>
        <v>0</v>
      </c>
      <c r="G1493">
        <f>INDEX('S47'!A1:N47,15,6)</f>
        <v>0</v>
      </c>
      <c r="H1493">
        <f>INDEX('S47'!A1:N47,16,6)</f>
        <v>0</v>
      </c>
    </row>
    <row r="1494" spans="1:8" x14ac:dyDescent="0.3">
      <c r="A1494" t="str">
        <f>INDEX('S47'!A1:M47,1,1)</f>
        <v>S47</v>
      </c>
      <c r="B1494" s="58">
        <f>INDEX('S47'!A1:M47,3,7)</f>
        <v>43060</v>
      </c>
      <c r="C1494" t="str">
        <f>INDEX('S47'!A1:N47,4,7)</f>
        <v>Jour</v>
      </c>
      <c r="D1494" t="str">
        <f>INDEX('S47'!A1:N47,14,1)</f>
        <v>Reynold Mutombo</v>
      </c>
      <c r="E1494">
        <f>INDEX('S47'!A1:N47,14,2)</f>
        <v>0</v>
      </c>
      <c r="F1494">
        <f>INDEX('S47'!A1:N47,14,7)</f>
        <v>0</v>
      </c>
      <c r="G1494">
        <f>INDEX('S47'!A1:N47,15,7)</f>
        <v>0</v>
      </c>
      <c r="H1494">
        <f>INDEX('S47'!A1:N47,16,7)</f>
        <v>0</v>
      </c>
    </row>
    <row r="1495" spans="1:8" x14ac:dyDescent="0.3">
      <c r="A1495" t="str">
        <f>INDEX('S47'!A1:M47,1,1)</f>
        <v>S47</v>
      </c>
      <c r="B1495" s="58">
        <f>INDEX('S47'!A1:M47,3,7)</f>
        <v>43060</v>
      </c>
      <c r="C1495" t="str">
        <f>INDEX('S47'!A1:N47,4,8)</f>
        <v>Nuit</v>
      </c>
      <c r="D1495" t="str">
        <f>INDEX('S47'!A1:N47,14,1)</f>
        <v>Reynold Mutombo</v>
      </c>
      <c r="E1495">
        <f>INDEX('S47'!A1:N47,14,2)</f>
        <v>0</v>
      </c>
      <c r="F1495">
        <f>INDEX('S47'!A1:N47,14,8)</f>
        <v>0</v>
      </c>
      <c r="G1495">
        <f>INDEX('S47'!A1:N47,15,8)</f>
        <v>0</v>
      </c>
      <c r="H1495">
        <f>INDEX('S47'!A1:N47,16,8)</f>
        <v>0</v>
      </c>
    </row>
    <row r="1496" spans="1:8" x14ac:dyDescent="0.3">
      <c r="A1496" t="str">
        <f>INDEX('S47'!A1:M47,1,1)</f>
        <v>S47</v>
      </c>
      <c r="B1496" s="58">
        <f>INDEX('S47'!A1:M47,3,9)</f>
        <v>43061</v>
      </c>
      <c r="C1496" t="str">
        <f>INDEX('S47'!A1:N47,4,9)</f>
        <v>Jour</v>
      </c>
      <c r="D1496" t="str">
        <f>INDEX('S47'!A1:N47,14,1)</f>
        <v>Reynold Mutombo</v>
      </c>
      <c r="E1496">
        <f>INDEX('S47'!A1:N47,14,2)</f>
        <v>0</v>
      </c>
      <c r="F1496">
        <f>INDEX('S47'!A1:N47,14,9)</f>
        <v>0</v>
      </c>
      <c r="G1496">
        <f>INDEX('S47'!A1:N47,15,9)</f>
        <v>0</v>
      </c>
      <c r="H1496">
        <f>INDEX('S47'!A1:N47,16,9)</f>
        <v>0</v>
      </c>
    </row>
    <row r="1497" spans="1:8" x14ac:dyDescent="0.3">
      <c r="A1497" t="str">
        <f>INDEX('S47'!A1:M47,1,1)</f>
        <v>S47</v>
      </c>
      <c r="B1497" s="58">
        <f>INDEX('S47'!A1:M47,3,9)</f>
        <v>43061</v>
      </c>
      <c r="C1497" t="str">
        <f>INDEX('S47'!A1:N47,4,10)</f>
        <v>Nuit</v>
      </c>
      <c r="D1497" t="str">
        <f>INDEX('S47'!A1:N47,14,1)</f>
        <v>Reynold Mutombo</v>
      </c>
      <c r="E1497">
        <f>INDEX('S47'!A1:N47,14,2)</f>
        <v>0</v>
      </c>
      <c r="F1497">
        <f>INDEX('S47'!A1:N47,14,10)</f>
        <v>0</v>
      </c>
      <c r="G1497">
        <f>INDEX('S47'!A1:N47,15,10)</f>
        <v>0</v>
      </c>
      <c r="H1497">
        <f>INDEX('S47'!A1:N47,16,10)</f>
        <v>0</v>
      </c>
    </row>
    <row r="1498" spans="1:8" x14ac:dyDescent="0.3">
      <c r="A1498" t="str">
        <f>INDEX('S47'!A1:M47,1,1)</f>
        <v>S47</v>
      </c>
      <c r="B1498" s="58">
        <f>INDEX('S47'!A1:M47,3,11)</f>
        <v>43062</v>
      </c>
      <c r="C1498" t="str">
        <f>INDEX('S47'!A1:N47,4,11)</f>
        <v>Jour</v>
      </c>
      <c r="D1498" t="str">
        <f>INDEX('S47'!A1:N47,14,1)</f>
        <v>Reynold Mutombo</v>
      </c>
      <c r="E1498">
        <f>INDEX('S47'!A1:N47,14,2)</f>
        <v>0</v>
      </c>
      <c r="F1498">
        <f>INDEX('S47'!A1:N47,14,11)</f>
        <v>0</v>
      </c>
      <c r="G1498">
        <f>INDEX('S47'!A1:N47,15,11)</f>
        <v>0</v>
      </c>
      <c r="H1498">
        <f>INDEX('S47'!A1:N47,16,11)</f>
        <v>0</v>
      </c>
    </row>
    <row r="1499" spans="1:8" x14ac:dyDescent="0.3">
      <c r="A1499" t="str">
        <f>INDEX('S47'!A1:M47,1,1)</f>
        <v>S47</v>
      </c>
      <c r="B1499" s="58">
        <f>INDEX('S47'!A1:M47,3,11)</f>
        <v>43062</v>
      </c>
      <c r="C1499" t="str">
        <f>INDEX('S47'!A1:N47,4,12)</f>
        <v>Nuit</v>
      </c>
      <c r="D1499" t="str">
        <f>INDEX('S47'!A1:N47,14,1)</f>
        <v>Reynold Mutombo</v>
      </c>
      <c r="E1499">
        <f>INDEX('S47'!A1:N47,14,2)</f>
        <v>0</v>
      </c>
      <c r="F1499">
        <f>INDEX('S47'!A1:N47,14,12)</f>
        <v>0</v>
      </c>
      <c r="G1499">
        <f>INDEX('S47'!A1:N47,15,12)</f>
        <v>0</v>
      </c>
      <c r="H1499">
        <f>INDEX('S47'!A1:N47,16,12)</f>
        <v>0</v>
      </c>
    </row>
    <row r="1500" spans="1:8" x14ac:dyDescent="0.3">
      <c r="A1500" t="str">
        <f>INDEX('S47'!A1:M47,1,1)</f>
        <v>S47</v>
      </c>
      <c r="B1500" s="58">
        <f>INDEX('S47'!A1:M47,3,13)</f>
        <v>43063</v>
      </c>
      <c r="C1500" t="str">
        <f>INDEX('S47'!A1:N47,4,13)</f>
        <v>Jour</v>
      </c>
      <c r="D1500" t="str">
        <f>INDEX('S47'!A1:N47,14,1)</f>
        <v>Reynold Mutombo</v>
      </c>
      <c r="E1500">
        <f>INDEX('S47'!A1:N47,14,2)</f>
        <v>0</v>
      </c>
      <c r="F1500">
        <f>INDEX('S47'!A1:N47,14,13)</f>
        <v>0</v>
      </c>
      <c r="G1500">
        <f>INDEX('S47'!A1:N47,15,13)</f>
        <v>0</v>
      </c>
      <c r="H1500">
        <f>INDEX('S47'!A1:N47,16,13)</f>
        <v>0</v>
      </c>
    </row>
    <row r="1501" spans="1:8" x14ac:dyDescent="0.3">
      <c r="A1501" t="str">
        <f>INDEX('S47'!A1:M47,1,1)</f>
        <v>S47</v>
      </c>
      <c r="B1501" s="58">
        <f>INDEX('S47'!A1:M47,3,13)</f>
        <v>43063</v>
      </c>
      <c r="C1501" t="str">
        <f>INDEX('S47'!A1:N47,4,14)</f>
        <v>Nuit</v>
      </c>
      <c r="D1501" t="str">
        <f>INDEX('S47'!A1:N47,14,1)</f>
        <v>Reynold Mutombo</v>
      </c>
      <c r="E1501">
        <f>INDEX('S47'!A1:N47,14,2)</f>
        <v>0</v>
      </c>
      <c r="F1501">
        <f>INDEX('S47'!A1:N47,14,14)</f>
        <v>0</v>
      </c>
      <c r="G1501">
        <f>INDEX('S47'!A1:N47,15,14)</f>
        <v>0</v>
      </c>
      <c r="H1501">
        <f>INDEX('S47'!A1:N47,16,14)</f>
        <v>0</v>
      </c>
    </row>
    <row r="1502" spans="1:8" x14ac:dyDescent="0.3">
      <c r="A1502" t="str">
        <f>INDEX('S47'!A1:M47,1,1)</f>
        <v>S47</v>
      </c>
      <c r="B1502" s="58">
        <f>INDEX('S47'!A1:L47,3,3)</f>
        <v>43058</v>
      </c>
      <c r="C1502" t="str">
        <f>INDEX('S47'!A1:N47,4,3)</f>
        <v>Jour</v>
      </c>
      <c r="D1502" t="str">
        <f>INDEX('S47'!A1:N47,17,1)</f>
        <v>Samir Abdelyacin</v>
      </c>
      <c r="E1502">
        <f>INDEX('S47'!A1:N47,17,2)</f>
        <v>0</v>
      </c>
      <c r="F1502">
        <f>INDEX('S47'!A1:N47,17,3)</f>
        <v>0</v>
      </c>
      <c r="G1502">
        <f>INDEX('S47'!A1:N47,18,3)</f>
        <v>0</v>
      </c>
      <c r="H1502">
        <f>INDEX('S47'!A1:N47,19,3)</f>
        <v>0</v>
      </c>
    </row>
    <row r="1503" spans="1:8" x14ac:dyDescent="0.3">
      <c r="A1503" t="str">
        <f>INDEX('S47'!A1:M47,1,1)</f>
        <v>S47</v>
      </c>
      <c r="B1503" s="58">
        <f>INDEX('S47'!A1:M47,3,3)</f>
        <v>43058</v>
      </c>
      <c r="C1503" t="str">
        <f>INDEX('S47'!A1:N47,4,4)</f>
        <v>Nuit</v>
      </c>
      <c r="D1503" t="str">
        <f>INDEX('S47'!A1:N47,17,1)</f>
        <v>Samir Abdelyacin</v>
      </c>
      <c r="E1503">
        <f>INDEX('S47'!A1:N47,17,2)</f>
        <v>0</v>
      </c>
      <c r="F1503">
        <f>INDEX('S47'!A1:N47,17,4)</f>
        <v>0</v>
      </c>
      <c r="G1503">
        <f>INDEX('S47'!A1:N47,18,4)</f>
        <v>0</v>
      </c>
      <c r="H1503">
        <f>INDEX('S47'!A1:N47,19,4)</f>
        <v>0</v>
      </c>
    </row>
    <row r="1504" spans="1:8" x14ac:dyDescent="0.3">
      <c r="A1504" t="str">
        <f>INDEX('S47'!A1:M47,1,1)</f>
        <v>S47</v>
      </c>
      <c r="B1504" s="58">
        <f>INDEX('S47'!A1:M47,3,5)</f>
        <v>43059</v>
      </c>
      <c r="C1504" t="str">
        <f>INDEX('S47'!A1:N47,4,5)</f>
        <v>Jour</v>
      </c>
      <c r="D1504" t="str">
        <f>INDEX('S47'!A1:N47,17,1)</f>
        <v>Samir Abdelyacin</v>
      </c>
      <c r="E1504">
        <f>INDEX('S47'!A1:N47,17,2)</f>
        <v>0</v>
      </c>
      <c r="F1504">
        <f>INDEX('S47'!A1:N47,17,5)</f>
        <v>0</v>
      </c>
      <c r="G1504">
        <f>INDEX('S47'!A1:N47,18,5)</f>
        <v>0</v>
      </c>
      <c r="H1504">
        <f>INDEX('S47'!A1:N47,19,5)</f>
        <v>0</v>
      </c>
    </row>
    <row r="1505" spans="1:8" x14ac:dyDescent="0.3">
      <c r="A1505" t="str">
        <f>INDEX('S47'!A1:M47,1,1)</f>
        <v>S47</v>
      </c>
      <c r="B1505" s="58">
        <f>INDEX('S47'!A1:M47,3,5)</f>
        <v>43059</v>
      </c>
      <c r="C1505" t="str">
        <f>INDEX('S47'!A1:N47,4,6)</f>
        <v>Nuit</v>
      </c>
      <c r="D1505" t="str">
        <f>INDEX('S47'!A1:N47,17,1)</f>
        <v>Samir Abdelyacin</v>
      </c>
      <c r="E1505">
        <f>INDEX('S47'!A1:N47,17,2)</f>
        <v>0</v>
      </c>
      <c r="F1505">
        <f>INDEX('S47'!A1:N47,17,6)</f>
        <v>0</v>
      </c>
      <c r="G1505">
        <f>INDEX('S47'!A1:N47,18,6)</f>
        <v>0</v>
      </c>
      <c r="H1505">
        <f>INDEX('S47'!A1:N47,19,6)</f>
        <v>0</v>
      </c>
    </row>
    <row r="1506" spans="1:8" x14ac:dyDescent="0.3">
      <c r="A1506" t="str">
        <f>INDEX('S47'!A1:M47,1,1)</f>
        <v>S47</v>
      </c>
      <c r="B1506" s="58">
        <f>INDEX('S47'!A1:M47,3,7)</f>
        <v>43060</v>
      </c>
      <c r="C1506" t="str">
        <f>INDEX('S47'!A1:N47,4,7)</f>
        <v>Jour</v>
      </c>
      <c r="D1506" t="str">
        <f>INDEX('S47'!A1:N47,17,1)</f>
        <v>Samir Abdelyacin</v>
      </c>
      <c r="E1506">
        <f>INDEX('S47'!A1:N47,17,2)</f>
        <v>0</v>
      </c>
      <c r="F1506">
        <f>INDEX('S47'!A1:N47,17,7)</f>
        <v>0</v>
      </c>
      <c r="G1506">
        <f>INDEX('S47'!A1:N47,18,7)</f>
        <v>0</v>
      </c>
      <c r="H1506">
        <f>INDEX('S47'!A1:N47,19,7)</f>
        <v>0</v>
      </c>
    </row>
    <row r="1507" spans="1:8" x14ac:dyDescent="0.3">
      <c r="A1507" t="str">
        <f>INDEX('S47'!A1:M47,1,1)</f>
        <v>S47</v>
      </c>
      <c r="B1507" s="58">
        <f>INDEX('S47'!A1:M47,3,7)</f>
        <v>43060</v>
      </c>
      <c r="C1507" t="str">
        <f>INDEX('S47'!A1:N47,4,8)</f>
        <v>Nuit</v>
      </c>
      <c r="D1507" t="str">
        <f>INDEX('S47'!A1:N47,17,1)</f>
        <v>Samir Abdelyacin</v>
      </c>
      <c r="E1507">
        <f>INDEX('S47'!A1:N47,17,2)</f>
        <v>0</v>
      </c>
      <c r="F1507">
        <f>INDEX('S47'!A1:N47,17,8)</f>
        <v>0</v>
      </c>
      <c r="G1507">
        <f>INDEX('S47'!A1:N47,18,8)</f>
        <v>0</v>
      </c>
      <c r="H1507">
        <f>INDEX('S47'!A1:N47,19,8)</f>
        <v>0</v>
      </c>
    </row>
    <row r="1508" spans="1:8" x14ac:dyDescent="0.3">
      <c r="A1508" t="str">
        <f>INDEX('S47'!A1:M47,1,1)</f>
        <v>S47</v>
      </c>
      <c r="B1508" s="58">
        <f>INDEX('S47'!A1:M47,3,9)</f>
        <v>43061</v>
      </c>
      <c r="C1508" t="str">
        <f>INDEX('S47'!A1:N47,4,9)</f>
        <v>Jour</v>
      </c>
      <c r="D1508" t="str">
        <f>INDEX('S47'!A1:N47,17,1)</f>
        <v>Samir Abdelyacin</v>
      </c>
      <c r="E1508">
        <f>INDEX('S47'!A1:N47,17,2)</f>
        <v>0</v>
      </c>
      <c r="F1508">
        <f>INDEX('S47'!A1:N47,17,9)</f>
        <v>0</v>
      </c>
      <c r="G1508">
        <f>INDEX('S47'!A1:N47,18,9)</f>
        <v>0</v>
      </c>
      <c r="H1508">
        <f>INDEX('S47'!A1:N47,19,9)</f>
        <v>0</v>
      </c>
    </row>
    <row r="1509" spans="1:8" x14ac:dyDescent="0.3">
      <c r="A1509" t="str">
        <f>INDEX('S47'!A1:M47,1,1)</f>
        <v>S47</v>
      </c>
      <c r="B1509" s="58">
        <f>INDEX('S47'!A1:M47,3,9)</f>
        <v>43061</v>
      </c>
      <c r="C1509" t="str">
        <f>INDEX('S47'!A1:N47,4,10)</f>
        <v>Nuit</v>
      </c>
      <c r="D1509" t="str">
        <f>INDEX('S47'!A1:N47,17,1)</f>
        <v>Samir Abdelyacin</v>
      </c>
      <c r="E1509">
        <f>INDEX('S47'!A1:N47,17,2)</f>
        <v>0</v>
      </c>
      <c r="F1509">
        <f>INDEX('S47'!A1:N47,17,10)</f>
        <v>0</v>
      </c>
      <c r="G1509">
        <f>INDEX('S47'!A1:N47,18,10)</f>
        <v>0</v>
      </c>
      <c r="H1509">
        <f>INDEX('S47'!A1:N47,19,10)</f>
        <v>0</v>
      </c>
    </row>
    <row r="1510" spans="1:8" x14ac:dyDescent="0.3">
      <c r="A1510" t="str">
        <f>INDEX('S47'!A1:M47,1,1)</f>
        <v>S47</v>
      </c>
      <c r="B1510" s="58">
        <f>INDEX('S47'!A1:M47,3,11)</f>
        <v>43062</v>
      </c>
      <c r="C1510" t="str">
        <f>INDEX('S47'!A1:N47,4,11)</f>
        <v>Jour</v>
      </c>
      <c r="D1510" t="str">
        <f>INDEX('S47'!A1:N47,17,1)</f>
        <v>Samir Abdelyacin</v>
      </c>
      <c r="E1510">
        <f>INDEX('S47'!A1:N47,17,2)</f>
        <v>0</v>
      </c>
      <c r="F1510">
        <f>INDEX('S47'!A1:N47,17,11)</f>
        <v>0</v>
      </c>
      <c r="G1510">
        <f>INDEX('S47'!A1:N47,18,11)</f>
        <v>0</v>
      </c>
      <c r="H1510">
        <f>INDEX('S47'!A1:N47,19,11)</f>
        <v>0</v>
      </c>
    </row>
    <row r="1511" spans="1:8" x14ac:dyDescent="0.3">
      <c r="A1511" t="str">
        <f>INDEX('S47'!A1:M47,1,1)</f>
        <v>S47</v>
      </c>
      <c r="B1511" s="58">
        <f>INDEX('S47'!A1:M47,3,11)</f>
        <v>43062</v>
      </c>
      <c r="C1511" t="str">
        <f>INDEX('S47'!A1:N47,4,12)</f>
        <v>Nuit</v>
      </c>
      <c r="D1511" t="str">
        <f>INDEX('S47'!A1:N47,17,1)</f>
        <v>Samir Abdelyacin</v>
      </c>
      <c r="E1511">
        <f>INDEX('S47'!A1:N47,17,2)</f>
        <v>0</v>
      </c>
      <c r="F1511">
        <f>INDEX('S47'!A1:N47,17,12)</f>
        <v>0</v>
      </c>
      <c r="G1511">
        <f>INDEX('S47'!A1:N47,18,12)</f>
        <v>0</v>
      </c>
      <c r="H1511">
        <f>INDEX('S47'!A1:N47,19,12)</f>
        <v>0</v>
      </c>
    </row>
    <row r="1512" spans="1:8" x14ac:dyDescent="0.3">
      <c r="A1512" t="str">
        <f>INDEX('S47'!A1:M47,1,1)</f>
        <v>S47</v>
      </c>
      <c r="B1512" s="58">
        <f>INDEX('S47'!A1:M47,3,13)</f>
        <v>43063</v>
      </c>
      <c r="C1512" t="str">
        <f>INDEX('S47'!A1:N47,4,13)</f>
        <v>Jour</v>
      </c>
      <c r="D1512" t="str">
        <f>INDEX('S47'!A1:N47,17,1)</f>
        <v>Samir Abdelyacin</v>
      </c>
      <c r="E1512">
        <f>INDEX('S47'!A1:N47,17,2)</f>
        <v>0</v>
      </c>
      <c r="F1512">
        <f>INDEX('S47'!A1:N47,17,13)</f>
        <v>0</v>
      </c>
      <c r="G1512">
        <f>INDEX('S47'!A1:N47,18,13)</f>
        <v>0</v>
      </c>
      <c r="H1512">
        <f>INDEX('S47'!A1:N47,19,13)</f>
        <v>0</v>
      </c>
    </row>
    <row r="1513" spans="1:8" x14ac:dyDescent="0.3">
      <c r="A1513" t="str">
        <f>INDEX('S47'!A1:M47,1,1)</f>
        <v>S47</v>
      </c>
      <c r="B1513" s="58">
        <f>INDEX('S47'!A1:M47,3,13)</f>
        <v>43063</v>
      </c>
      <c r="C1513" t="str">
        <f>INDEX('S47'!A1:N47,4,14)</f>
        <v>Nuit</v>
      </c>
      <c r="D1513" t="str">
        <f>INDEX('S47'!A1:N47,17,1)</f>
        <v>Samir Abdelyacin</v>
      </c>
      <c r="E1513">
        <f>INDEX('S47'!A1:N47,17,2)</f>
        <v>0</v>
      </c>
      <c r="F1513">
        <f>INDEX('S47'!A1:N47,17,14)</f>
        <v>0</v>
      </c>
      <c r="G1513">
        <f>INDEX('S47'!A1:N47,18,14)</f>
        <v>0</v>
      </c>
      <c r="H1513">
        <f>INDEX('S47'!A1:N47,19,14)</f>
        <v>0</v>
      </c>
    </row>
    <row r="1514" spans="1:8" x14ac:dyDescent="0.3">
      <c r="A1514" t="str">
        <f>INDEX('S47'!A1:M47,1,1)</f>
        <v>S47</v>
      </c>
      <c r="B1514" s="58">
        <f>INDEX('S47'!A1:L47,3,3)</f>
        <v>43058</v>
      </c>
      <c r="C1514" t="str">
        <f>INDEX('S47'!A1:N47,4,3)</f>
        <v>Jour</v>
      </c>
      <c r="D1514" t="str">
        <f>INDEX('S47'!A1:N47,20,1)</f>
        <v>Guillaume Mayimakanda</v>
      </c>
      <c r="E1514">
        <f>INDEX('S47'!A1:N47,20,2)</f>
        <v>0</v>
      </c>
      <c r="F1514">
        <f>INDEX('S47'!A1:N47,20,3)</f>
        <v>0</v>
      </c>
      <c r="G1514">
        <f>INDEX('S47'!A1:N47,21,3)</f>
        <v>0</v>
      </c>
      <c r="H1514">
        <f>INDEX('S47'!A1:N47,22,3)</f>
        <v>0</v>
      </c>
    </row>
    <row r="1515" spans="1:8" x14ac:dyDescent="0.3">
      <c r="A1515" t="str">
        <f>INDEX('S47'!A1:M47,1,1)</f>
        <v>S47</v>
      </c>
      <c r="B1515" s="58">
        <f>INDEX('S47'!A1:M47,3,3)</f>
        <v>43058</v>
      </c>
      <c r="C1515" t="str">
        <f>INDEX('S47'!A1:N47,4,4)</f>
        <v>Nuit</v>
      </c>
      <c r="D1515" t="str">
        <f>INDEX('S47'!A1:N47,20,1)</f>
        <v>Guillaume Mayimakanda</v>
      </c>
      <c r="E1515">
        <f>INDEX('S47'!A1:N47,20,2)</f>
        <v>0</v>
      </c>
      <c r="F1515">
        <f>INDEX('S47'!A1:N47,20,4)</f>
        <v>0</v>
      </c>
      <c r="G1515">
        <f>INDEX('S47'!A1:N47,21,4)</f>
        <v>0</v>
      </c>
      <c r="H1515">
        <f>INDEX('S47'!A1:N47,22,4)</f>
        <v>0</v>
      </c>
    </row>
    <row r="1516" spans="1:8" x14ac:dyDescent="0.3">
      <c r="A1516" t="str">
        <f>INDEX('S47'!A1:M47,1,1)</f>
        <v>S47</v>
      </c>
      <c r="B1516" s="58">
        <f>INDEX('S47'!A1:M47,3,5)</f>
        <v>43059</v>
      </c>
      <c r="C1516" t="str">
        <f>INDEX('S47'!A1:N47,4,5)</f>
        <v>Jour</v>
      </c>
      <c r="D1516" t="str">
        <f>INDEX('S47'!A1:N47,20,1)</f>
        <v>Guillaume Mayimakanda</v>
      </c>
      <c r="E1516">
        <f>INDEX('S47'!A1:N47,20,2)</f>
        <v>0</v>
      </c>
      <c r="F1516">
        <f>INDEX('S47'!A1:N47,20,5)</f>
        <v>0</v>
      </c>
      <c r="G1516">
        <f>INDEX('S47'!A1:N47,21,5)</f>
        <v>0</v>
      </c>
      <c r="H1516">
        <f>INDEX('S47'!A1:N47,22,5)</f>
        <v>0</v>
      </c>
    </row>
    <row r="1517" spans="1:8" x14ac:dyDescent="0.3">
      <c r="A1517" t="str">
        <f>INDEX('S47'!A1:M47,1,1)</f>
        <v>S47</v>
      </c>
      <c r="B1517" s="58">
        <f>INDEX('S47'!A1:M47,3,5)</f>
        <v>43059</v>
      </c>
      <c r="C1517" t="str">
        <f>INDEX('S47'!A1:N47,4,6)</f>
        <v>Nuit</v>
      </c>
      <c r="D1517" t="str">
        <f>INDEX('S47'!A1:N47,20,1)</f>
        <v>Guillaume Mayimakanda</v>
      </c>
      <c r="E1517">
        <f>INDEX('S47'!A1:N47,20,2)</f>
        <v>0</v>
      </c>
      <c r="F1517">
        <f>INDEX('S47'!A1:N47,20,6)</f>
        <v>0</v>
      </c>
      <c r="G1517">
        <f>INDEX('S47'!A1:N47,21,6)</f>
        <v>0</v>
      </c>
      <c r="H1517">
        <f>INDEX('S47'!A1:N47,22,6)</f>
        <v>0</v>
      </c>
    </row>
    <row r="1518" spans="1:8" x14ac:dyDescent="0.3">
      <c r="A1518" t="str">
        <f>INDEX('S47'!A1:M47,1,1)</f>
        <v>S47</v>
      </c>
      <c r="B1518" s="58">
        <f>INDEX('S47'!A1:M47,3,7)</f>
        <v>43060</v>
      </c>
      <c r="C1518" t="str">
        <f>INDEX('S47'!A1:N47,4,7)</f>
        <v>Jour</v>
      </c>
      <c r="D1518" t="str">
        <f>INDEX('S47'!A1:N47,20,1)</f>
        <v>Guillaume Mayimakanda</v>
      </c>
      <c r="E1518">
        <f>INDEX('S47'!A1:N47,20,2)</f>
        <v>0</v>
      </c>
      <c r="F1518">
        <f>INDEX('S47'!A1:N47,20,7)</f>
        <v>0</v>
      </c>
      <c r="G1518">
        <f>INDEX('S47'!A1:N47,21,7)</f>
        <v>0</v>
      </c>
      <c r="H1518">
        <f>INDEX('S47'!A1:N47,22,7)</f>
        <v>0</v>
      </c>
    </row>
    <row r="1519" spans="1:8" x14ac:dyDescent="0.3">
      <c r="A1519" t="str">
        <f>INDEX('S47'!A1:M47,1,1)</f>
        <v>S47</v>
      </c>
      <c r="B1519" s="58">
        <f>INDEX('S47'!A1:M47,3,7)</f>
        <v>43060</v>
      </c>
      <c r="C1519" t="str">
        <f>INDEX('S47'!A1:N47,4,8)</f>
        <v>Nuit</v>
      </c>
      <c r="D1519" t="str">
        <f>INDEX('S47'!A1:N47,20,1)</f>
        <v>Guillaume Mayimakanda</v>
      </c>
      <c r="E1519">
        <f>INDEX('S47'!A1:N47,20,2)</f>
        <v>0</v>
      </c>
      <c r="F1519">
        <f>INDEX('S47'!A1:N47,20,8)</f>
        <v>0</v>
      </c>
      <c r="G1519">
        <f>INDEX('S47'!A1:N47,21,8)</f>
        <v>0</v>
      </c>
      <c r="H1519">
        <f>INDEX('S47'!A1:N47,22,8)</f>
        <v>0</v>
      </c>
    </row>
    <row r="1520" spans="1:8" x14ac:dyDescent="0.3">
      <c r="A1520" t="str">
        <f>INDEX('S47'!A1:M47,1,1)</f>
        <v>S47</v>
      </c>
      <c r="B1520" s="58">
        <f>INDEX('S47'!A1:M47,3,9)</f>
        <v>43061</v>
      </c>
      <c r="C1520" t="str">
        <f>INDEX('S47'!A1:N47,4,9)</f>
        <v>Jour</v>
      </c>
      <c r="D1520" t="str">
        <f>INDEX('S47'!A1:N47,20,1)</f>
        <v>Guillaume Mayimakanda</v>
      </c>
      <c r="E1520">
        <f>INDEX('S47'!A1:N47,20,2)</f>
        <v>0</v>
      </c>
      <c r="F1520">
        <f>INDEX('S47'!A1:N47,20,9)</f>
        <v>0</v>
      </c>
      <c r="G1520">
        <f>INDEX('S47'!A1:N47,21,9)</f>
        <v>0</v>
      </c>
      <c r="H1520">
        <f>INDEX('S47'!A1:N47,22,9)</f>
        <v>0</v>
      </c>
    </row>
    <row r="1521" spans="1:8" x14ac:dyDescent="0.3">
      <c r="A1521" t="str">
        <f>INDEX('S47'!A1:M47,1,1)</f>
        <v>S47</v>
      </c>
      <c r="B1521" s="58">
        <f>INDEX('S47'!A1:M47,3,9)</f>
        <v>43061</v>
      </c>
      <c r="C1521" t="str">
        <f>INDEX('S47'!A1:N47,4,10)</f>
        <v>Nuit</v>
      </c>
      <c r="D1521" t="str">
        <f>INDEX('S47'!A1:N47,20,1)</f>
        <v>Guillaume Mayimakanda</v>
      </c>
      <c r="E1521">
        <f>INDEX('S47'!A1:N47,20,2)</f>
        <v>0</v>
      </c>
      <c r="F1521">
        <f>INDEX('S47'!A1:N47,20,10)</f>
        <v>0</v>
      </c>
      <c r="G1521">
        <f>INDEX('S47'!A1:N47,21,10)</f>
        <v>0</v>
      </c>
      <c r="H1521">
        <f>INDEX('S47'!A1:N47,22,10)</f>
        <v>0</v>
      </c>
    </row>
    <row r="1522" spans="1:8" x14ac:dyDescent="0.3">
      <c r="A1522" t="str">
        <f>INDEX('S47'!A1:M47,1,1)</f>
        <v>S47</v>
      </c>
      <c r="B1522" s="58">
        <f>INDEX('S47'!A1:M47,3,11)</f>
        <v>43062</v>
      </c>
      <c r="C1522" t="str">
        <f>INDEX('S47'!A1:N47,4,11)</f>
        <v>Jour</v>
      </c>
      <c r="D1522" t="str">
        <f>INDEX('S47'!A1:N47,20,1)</f>
        <v>Guillaume Mayimakanda</v>
      </c>
      <c r="E1522">
        <f>INDEX('S47'!A1:N47,20,2)</f>
        <v>0</v>
      </c>
      <c r="F1522">
        <f>INDEX('S47'!A1:N47,20,11)</f>
        <v>0</v>
      </c>
      <c r="G1522">
        <f>INDEX('S47'!A1:N47,21,11)</f>
        <v>0</v>
      </c>
      <c r="H1522">
        <f>INDEX('S47'!A1:N47,22,11)</f>
        <v>0</v>
      </c>
    </row>
    <row r="1523" spans="1:8" x14ac:dyDescent="0.3">
      <c r="A1523" t="str">
        <f>INDEX('S47'!A1:M47,1,1)</f>
        <v>S47</v>
      </c>
      <c r="B1523" s="58">
        <f>INDEX('S47'!A1:M47,3,11)</f>
        <v>43062</v>
      </c>
      <c r="C1523" t="str">
        <f>INDEX('S47'!A1:N47,4,12)</f>
        <v>Nuit</v>
      </c>
      <c r="D1523" t="str">
        <f>INDEX('S47'!A1:N47,20,1)</f>
        <v>Guillaume Mayimakanda</v>
      </c>
      <c r="E1523">
        <f>INDEX('S47'!A1:N47,20,2)</f>
        <v>0</v>
      </c>
      <c r="F1523">
        <f>INDEX('S47'!A1:N47,20,12)</f>
        <v>0</v>
      </c>
      <c r="G1523">
        <f>INDEX('S47'!A1:N47,21,12)</f>
        <v>0</v>
      </c>
      <c r="H1523">
        <f>INDEX('S47'!A1:N47,22,12)</f>
        <v>0</v>
      </c>
    </row>
    <row r="1524" spans="1:8" x14ac:dyDescent="0.3">
      <c r="A1524" t="str">
        <f>INDEX('S47'!A1:M47,1,1)</f>
        <v>S47</v>
      </c>
      <c r="B1524" s="58">
        <f>INDEX('S47'!A1:M47,3,13)</f>
        <v>43063</v>
      </c>
      <c r="C1524" t="str">
        <f>INDEX('S47'!A1:N47,4,13)</f>
        <v>Jour</v>
      </c>
      <c r="D1524" t="str">
        <f>INDEX('S47'!A1:N47,20,1)</f>
        <v>Guillaume Mayimakanda</v>
      </c>
      <c r="E1524">
        <f>INDEX('S47'!A1:N47,20,2)</f>
        <v>0</v>
      </c>
      <c r="F1524">
        <f>INDEX('S47'!A1:N47,20,13)</f>
        <v>0</v>
      </c>
      <c r="G1524">
        <f>INDEX('S47'!A1:N47,21,13)</f>
        <v>0</v>
      </c>
      <c r="H1524">
        <f>INDEX('S47'!A1:N47,22,13)</f>
        <v>0</v>
      </c>
    </row>
    <row r="1525" spans="1:8" x14ac:dyDescent="0.3">
      <c r="A1525" t="str">
        <f>INDEX('S47'!A1:M47,1,1)</f>
        <v>S47</v>
      </c>
      <c r="B1525" s="58">
        <f>INDEX('S47'!A1:M47,3,13)</f>
        <v>43063</v>
      </c>
      <c r="C1525" t="str">
        <f>INDEX('S47'!A1:N47,4,14)</f>
        <v>Nuit</v>
      </c>
      <c r="D1525" t="str">
        <f>INDEX('S47'!A1:N47,20,1)</f>
        <v>Guillaume Mayimakanda</v>
      </c>
      <c r="E1525">
        <f>INDEX('S47'!A1:N47,20,2)</f>
        <v>0</v>
      </c>
      <c r="F1525">
        <f>INDEX('S47'!A1:N47,20,14)</f>
        <v>0</v>
      </c>
      <c r="G1525">
        <f>INDEX('S47'!A1:N47,21,14)</f>
        <v>0</v>
      </c>
      <c r="H1525">
        <f>INDEX('S47'!A1:N47,22,14)</f>
        <v>0</v>
      </c>
    </row>
    <row r="1526" spans="1:8" x14ac:dyDescent="0.3">
      <c r="A1526" t="str">
        <f>INDEX('S47'!A1:M47,1,1)</f>
        <v>S47</v>
      </c>
      <c r="B1526" s="58">
        <f>INDEX('S47'!A1:L47,3,3)</f>
        <v>43058</v>
      </c>
      <c r="C1526" t="str">
        <f>INDEX('S47'!A1:N47,4,3)</f>
        <v>Jour</v>
      </c>
      <c r="D1526" t="str">
        <f>INDEX('S47'!A1:N47,23,1)</f>
        <v>Kevin Leon</v>
      </c>
      <c r="E1526">
        <f>INDEX('S47'!A1:N47,23,2)</f>
        <v>0</v>
      </c>
      <c r="F1526">
        <f>INDEX('S47'!A1:N47,23,3)</f>
        <v>0</v>
      </c>
      <c r="G1526">
        <f>INDEX('S47'!A1:N47,24,3)</f>
        <v>0</v>
      </c>
      <c r="H1526">
        <f>INDEX('S47'!A1:N47,25,3)</f>
        <v>0</v>
      </c>
    </row>
    <row r="1527" spans="1:8" x14ac:dyDescent="0.3">
      <c r="A1527" t="str">
        <f>INDEX('S47'!A1:M47,1,1)</f>
        <v>S47</v>
      </c>
      <c r="B1527" s="58">
        <f>INDEX('S47'!A1:M47,3,3)</f>
        <v>43058</v>
      </c>
      <c r="C1527" t="str">
        <f>INDEX('S47'!A1:N47,4,4)</f>
        <v>Nuit</v>
      </c>
      <c r="D1527" t="str">
        <f>INDEX('S47'!A1:N47,23,1)</f>
        <v>Kevin Leon</v>
      </c>
      <c r="E1527">
        <f>INDEX('S47'!A1:N47,23,2)</f>
        <v>0</v>
      </c>
      <c r="F1527">
        <f>INDEX('S47'!A1:N47,23,4)</f>
        <v>0</v>
      </c>
      <c r="G1527">
        <f>INDEX('S47'!A1:N47,24,4)</f>
        <v>0</v>
      </c>
      <c r="H1527">
        <f>INDEX('S47'!A1:N47,25,4)</f>
        <v>0</v>
      </c>
    </row>
    <row r="1528" spans="1:8" x14ac:dyDescent="0.3">
      <c r="A1528" t="str">
        <f>INDEX('S47'!A1:M47,1,1)</f>
        <v>S47</v>
      </c>
      <c r="B1528" s="58">
        <f>INDEX('S47'!A1:M47,3,5)</f>
        <v>43059</v>
      </c>
      <c r="C1528" t="str">
        <f>INDEX('S47'!A1:N47,4,5)</f>
        <v>Jour</v>
      </c>
      <c r="D1528" t="str">
        <f>INDEX('S47'!A1:N47,23,1)</f>
        <v>Kevin Leon</v>
      </c>
      <c r="E1528">
        <f>INDEX('S47'!A1:N47,23,2)</f>
        <v>0</v>
      </c>
      <c r="F1528">
        <f>INDEX('S47'!A1:N47,23,5)</f>
        <v>0</v>
      </c>
      <c r="G1528">
        <f>INDEX('S47'!A1:N47,24,5)</f>
        <v>0</v>
      </c>
      <c r="H1528">
        <f>INDEX('S47'!A1:N47,25,5)</f>
        <v>0</v>
      </c>
    </row>
    <row r="1529" spans="1:8" x14ac:dyDescent="0.3">
      <c r="A1529" t="str">
        <f>INDEX('S47'!A1:M47,1,1)</f>
        <v>S47</v>
      </c>
      <c r="B1529" s="58">
        <f>INDEX('S47'!A1:M47,3,5)</f>
        <v>43059</v>
      </c>
      <c r="C1529" t="str">
        <f>INDEX('S47'!A1:N47,4,6)</f>
        <v>Nuit</v>
      </c>
      <c r="D1529" t="str">
        <f>INDEX('S47'!A1:N47,23,1)</f>
        <v>Kevin Leon</v>
      </c>
      <c r="E1529">
        <f>INDEX('S47'!A1:N47,23,2)</f>
        <v>0</v>
      </c>
      <c r="F1529">
        <f>INDEX('S47'!A1:N47,23,6)</f>
        <v>0</v>
      </c>
      <c r="G1529">
        <f>INDEX('S47'!A1:N47,24,6)</f>
        <v>0</v>
      </c>
      <c r="H1529">
        <f>INDEX('S47'!A1:N47,25,6)</f>
        <v>0</v>
      </c>
    </row>
    <row r="1530" spans="1:8" x14ac:dyDescent="0.3">
      <c r="A1530" t="str">
        <f>INDEX('S47'!A1:M47,1,1)</f>
        <v>S47</v>
      </c>
      <c r="B1530" s="58">
        <f>INDEX('S47'!A1:M47,3,7)</f>
        <v>43060</v>
      </c>
      <c r="C1530" t="str">
        <f>INDEX('S47'!A1:N47,4,7)</f>
        <v>Jour</v>
      </c>
      <c r="D1530" t="str">
        <f>INDEX('S47'!A1:N47,23,1)</f>
        <v>Kevin Leon</v>
      </c>
      <c r="E1530">
        <f>INDEX('S47'!A1:N47,23,2)</f>
        <v>0</v>
      </c>
      <c r="F1530">
        <f>INDEX('S47'!A1:N47,23,7)</f>
        <v>0</v>
      </c>
      <c r="G1530">
        <f>INDEX('S47'!A1:N47,24,7)</f>
        <v>0</v>
      </c>
      <c r="H1530">
        <f>INDEX('S47'!A1:N47,25,7)</f>
        <v>0</v>
      </c>
    </row>
    <row r="1531" spans="1:8" x14ac:dyDescent="0.3">
      <c r="A1531" t="str">
        <f>INDEX('S47'!A1:M47,1,1)</f>
        <v>S47</v>
      </c>
      <c r="B1531" s="58">
        <f>INDEX('S47'!A1:M47,3,7)</f>
        <v>43060</v>
      </c>
      <c r="C1531" t="str">
        <f>INDEX('S47'!A1:N47,4,8)</f>
        <v>Nuit</v>
      </c>
      <c r="D1531" t="str">
        <f>INDEX('S47'!A1:N47,23,1)</f>
        <v>Kevin Leon</v>
      </c>
      <c r="E1531">
        <f>INDEX('S47'!A1:N47,23,2)</f>
        <v>0</v>
      </c>
      <c r="F1531">
        <f>INDEX('S47'!A1:N47,23,8)</f>
        <v>0</v>
      </c>
      <c r="G1531">
        <f>INDEX('S47'!A1:N47,24,8)</f>
        <v>0</v>
      </c>
      <c r="H1531">
        <f>INDEX('S47'!A1:N47,25,8)</f>
        <v>0</v>
      </c>
    </row>
    <row r="1532" spans="1:8" x14ac:dyDescent="0.3">
      <c r="A1532" t="str">
        <f>INDEX('S47'!A1:M47,1,1)</f>
        <v>S47</v>
      </c>
      <c r="B1532" s="58">
        <f>INDEX('S47'!A1:M47,3,9)</f>
        <v>43061</v>
      </c>
      <c r="C1532" t="str">
        <f>INDEX('S47'!A1:N47,4,9)</f>
        <v>Jour</v>
      </c>
      <c r="D1532" t="str">
        <f>INDEX('S47'!A1:N47,23,1)</f>
        <v>Kevin Leon</v>
      </c>
      <c r="E1532">
        <f>INDEX('S47'!A1:N47,23,2)</f>
        <v>0</v>
      </c>
      <c r="F1532">
        <f>INDEX('S47'!A1:N47,23,9)</f>
        <v>0</v>
      </c>
      <c r="G1532">
        <f>INDEX('S47'!A1:N47,24,9)</f>
        <v>0</v>
      </c>
      <c r="H1532">
        <f>INDEX('S47'!A1:N47,25,9)</f>
        <v>0</v>
      </c>
    </row>
    <row r="1533" spans="1:8" x14ac:dyDescent="0.3">
      <c r="A1533" t="str">
        <f>INDEX('S47'!A1:M47,1,1)</f>
        <v>S47</v>
      </c>
      <c r="B1533" s="58">
        <f>INDEX('S47'!A1:M47,3,9)</f>
        <v>43061</v>
      </c>
      <c r="C1533" t="str">
        <f>INDEX('S47'!A1:N47,4,10)</f>
        <v>Nuit</v>
      </c>
      <c r="D1533" t="str">
        <f>INDEX('S47'!A1:N47,23,1)</f>
        <v>Kevin Leon</v>
      </c>
      <c r="E1533">
        <f>INDEX('S47'!A1:N47,23,2)</f>
        <v>0</v>
      </c>
      <c r="F1533">
        <f>INDEX('S47'!A1:N47,23,10)</f>
        <v>0</v>
      </c>
      <c r="G1533">
        <f>INDEX('S47'!A1:N47,24,10)</f>
        <v>0</v>
      </c>
      <c r="H1533">
        <f>INDEX('S47'!A1:N47,25,10)</f>
        <v>0</v>
      </c>
    </row>
    <row r="1534" spans="1:8" x14ac:dyDescent="0.3">
      <c r="A1534" t="str">
        <f>INDEX('S47'!A1:M47,1,1)</f>
        <v>S47</v>
      </c>
      <c r="B1534" s="58">
        <f>INDEX('S47'!A1:M47,3,11)</f>
        <v>43062</v>
      </c>
      <c r="C1534" t="str">
        <f>INDEX('S47'!A1:N47,4,11)</f>
        <v>Jour</v>
      </c>
      <c r="D1534" t="str">
        <f>INDEX('S47'!A1:N47,23,1)</f>
        <v>Kevin Leon</v>
      </c>
      <c r="E1534">
        <f>INDEX('S47'!A1:N47,23,2)</f>
        <v>0</v>
      </c>
      <c r="F1534">
        <f>INDEX('S47'!A1:N47,23,11)</f>
        <v>0</v>
      </c>
      <c r="G1534">
        <f>INDEX('S47'!A1:N47,24,11)</f>
        <v>0</v>
      </c>
      <c r="H1534">
        <f>INDEX('S47'!A1:N47,25,11)</f>
        <v>0</v>
      </c>
    </row>
    <row r="1535" spans="1:8" x14ac:dyDescent="0.3">
      <c r="A1535" t="str">
        <f>INDEX('S47'!A1:M47,1,1)</f>
        <v>S47</v>
      </c>
      <c r="B1535" s="58">
        <f>INDEX('S47'!A1:M47,3,11)</f>
        <v>43062</v>
      </c>
      <c r="C1535" t="str">
        <f>INDEX('S47'!A1:N47,4,12)</f>
        <v>Nuit</v>
      </c>
      <c r="D1535" t="str">
        <f>INDEX('S47'!A1:N47,23,1)</f>
        <v>Kevin Leon</v>
      </c>
      <c r="E1535">
        <f>INDEX('S47'!A1:N47,23,2)</f>
        <v>0</v>
      </c>
      <c r="F1535">
        <f>INDEX('S47'!A1:N47,23,12)</f>
        <v>0</v>
      </c>
      <c r="G1535">
        <f>INDEX('S47'!A1:N47,24,12)</f>
        <v>0</v>
      </c>
      <c r="H1535">
        <f>INDEX('S47'!A1:N47,25,12)</f>
        <v>0</v>
      </c>
    </row>
    <row r="1536" spans="1:8" x14ac:dyDescent="0.3">
      <c r="A1536" t="str">
        <f>INDEX('S47'!A1:M47,1,1)</f>
        <v>S47</v>
      </c>
      <c r="B1536" s="58">
        <f>INDEX('S47'!A1:M47,3,13)</f>
        <v>43063</v>
      </c>
      <c r="C1536" t="str">
        <f>INDEX('S47'!A1:N47,4,13)</f>
        <v>Jour</v>
      </c>
      <c r="D1536" t="str">
        <f>INDEX('S47'!A1:N47,23,1)</f>
        <v>Kevin Leon</v>
      </c>
      <c r="E1536">
        <f>INDEX('S47'!A1:N47,23,2)</f>
        <v>0</v>
      </c>
      <c r="F1536">
        <f>INDEX('S47'!A1:N47,23,13)</f>
        <v>0</v>
      </c>
      <c r="G1536">
        <f>INDEX('S47'!A1:N47,24,13)</f>
        <v>0</v>
      </c>
      <c r="H1536">
        <f>INDEX('S47'!A1:N47,25,13)</f>
        <v>0</v>
      </c>
    </row>
    <row r="1537" spans="1:8" x14ac:dyDescent="0.3">
      <c r="A1537" t="str">
        <f>INDEX('S47'!A1:M47,1,1)</f>
        <v>S47</v>
      </c>
      <c r="B1537" s="58">
        <f>INDEX('S47'!A1:M47,3,13)</f>
        <v>43063</v>
      </c>
      <c r="C1537" t="str">
        <f>INDEX('S47'!A1:N47,4,14)</f>
        <v>Nuit</v>
      </c>
      <c r="D1537" t="str">
        <f>INDEX('S47'!A1:N47,23,1)</f>
        <v>Kevin Leon</v>
      </c>
      <c r="E1537">
        <f>INDEX('S47'!A1:N47,23,2)</f>
        <v>0</v>
      </c>
      <c r="F1537">
        <f>INDEX('S47'!A1:N47,23,14)</f>
        <v>0</v>
      </c>
      <c r="G1537">
        <f>INDEX('S47'!A1:N47,24,14)</f>
        <v>0</v>
      </c>
      <c r="H1537">
        <f>INDEX('S47'!A1:N47,25,14)</f>
        <v>0</v>
      </c>
    </row>
    <row r="1538" spans="1:8" x14ac:dyDescent="0.3">
      <c r="A1538" t="str">
        <f>INDEX('S47'!A1:M47,1,1)</f>
        <v>S47</v>
      </c>
      <c r="B1538" s="58">
        <f>INDEX('S47'!A1:L47,3,3)</f>
        <v>43058</v>
      </c>
      <c r="C1538" t="str">
        <f>INDEX('S47'!A1:N47,4,3)</f>
        <v>Jour</v>
      </c>
      <c r="D1538" t="str">
        <f>INDEX('S47'!A1:N47,26,1)</f>
        <v>Lionel De Champs</v>
      </c>
      <c r="E1538">
        <f>INDEX('S47'!A1:N47,26,2)</f>
        <v>0</v>
      </c>
      <c r="F1538">
        <f>INDEX('S47'!A1:N47,26,3)</f>
        <v>0</v>
      </c>
      <c r="G1538">
        <f>INDEX('S47'!A1:N47,27,3)</f>
        <v>0</v>
      </c>
      <c r="H1538">
        <f>INDEX('S47'!A1:N47,28,3)</f>
        <v>0</v>
      </c>
    </row>
    <row r="1539" spans="1:8" x14ac:dyDescent="0.3">
      <c r="A1539" t="str">
        <f>INDEX('S47'!A1:M47,1,1)</f>
        <v>S47</v>
      </c>
      <c r="B1539" s="58">
        <f>INDEX('S47'!A1:M47,3,3)</f>
        <v>43058</v>
      </c>
      <c r="C1539" t="str">
        <f>INDEX('S47'!A1:N47,4,4)</f>
        <v>Nuit</v>
      </c>
      <c r="D1539" t="str">
        <f>INDEX('S47'!A1:N47,26,1)</f>
        <v>Lionel De Champs</v>
      </c>
      <c r="E1539">
        <f>INDEX('S47'!A1:N47,26,2)</f>
        <v>0</v>
      </c>
      <c r="F1539">
        <f>INDEX('S47'!A1:N47,26,4)</f>
        <v>0</v>
      </c>
      <c r="G1539">
        <f>INDEX('S47'!A1:N47,27,4)</f>
        <v>0</v>
      </c>
      <c r="H1539">
        <f>INDEX('S47'!A1:N47,28,4)</f>
        <v>0</v>
      </c>
    </row>
    <row r="1540" spans="1:8" x14ac:dyDescent="0.3">
      <c r="A1540" t="str">
        <f>INDEX('S47'!A1:M47,1,1)</f>
        <v>S47</v>
      </c>
      <c r="B1540" s="58">
        <f>INDEX('S47'!A1:M47,3,5)</f>
        <v>43059</v>
      </c>
      <c r="C1540" t="str">
        <f>INDEX('S47'!A1:N47,4,5)</f>
        <v>Jour</v>
      </c>
      <c r="D1540" t="str">
        <f>INDEX('S47'!A1:N47,26,1)</f>
        <v>Lionel De Champs</v>
      </c>
      <c r="E1540">
        <f>INDEX('S47'!A1:N47,26,2)</f>
        <v>0</v>
      </c>
      <c r="F1540">
        <f>INDEX('S47'!A1:N47,26,5)</f>
        <v>0</v>
      </c>
      <c r="G1540">
        <f>INDEX('S47'!A1:N47,27,5)</f>
        <v>0</v>
      </c>
      <c r="H1540">
        <f>INDEX('S47'!A1:N47,28,5)</f>
        <v>0</v>
      </c>
    </row>
    <row r="1541" spans="1:8" x14ac:dyDescent="0.3">
      <c r="A1541" t="str">
        <f>INDEX('S47'!A1:M47,1,1)</f>
        <v>S47</v>
      </c>
      <c r="B1541" s="58">
        <f>INDEX('S47'!A1:M47,3,5)</f>
        <v>43059</v>
      </c>
      <c r="C1541" t="str">
        <f>INDEX('S47'!A1:N47,4,6)</f>
        <v>Nuit</v>
      </c>
      <c r="D1541" t="str">
        <f>INDEX('S47'!A1:N47,26,1)</f>
        <v>Lionel De Champs</v>
      </c>
      <c r="E1541">
        <f>INDEX('S47'!A1:N47,26,2)</f>
        <v>0</v>
      </c>
      <c r="F1541">
        <f>INDEX('S47'!A1:N47,26,6)</f>
        <v>0</v>
      </c>
      <c r="G1541">
        <f>INDEX('S47'!A1:N47,27,6)</f>
        <v>0</v>
      </c>
      <c r="H1541">
        <f>INDEX('S47'!A1:N47,28,6)</f>
        <v>0</v>
      </c>
    </row>
    <row r="1542" spans="1:8" x14ac:dyDescent="0.3">
      <c r="A1542" t="str">
        <f>INDEX('S47'!A1:M47,1,1)</f>
        <v>S47</v>
      </c>
      <c r="B1542" s="58">
        <f>INDEX('S47'!A1:M47,3,7)</f>
        <v>43060</v>
      </c>
      <c r="C1542" t="str">
        <f>INDEX('S47'!A1:N47,4,7)</f>
        <v>Jour</v>
      </c>
      <c r="D1542" t="str">
        <f>INDEX('S47'!A1:N47,26,1)</f>
        <v>Lionel De Champs</v>
      </c>
      <c r="E1542">
        <f>INDEX('S47'!A1:N47,26,2)</f>
        <v>0</v>
      </c>
      <c r="F1542">
        <f>INDEX('S47'!A1:N47,26,7)</f>
        <v>0</v>
      </c>
      <c r="G1542">
        <f>INDEX('S47'!A1:N47,27,7)</f>
        <v>0</v>
      </c>
      <c r="H1542">
        <f>INDEX('S47'!A1:N47,28,7)</f>
        <v>0</v>
      </c>
    </row>
    <row r="1543" spans="1:8" x14ac:dyDescent="0.3">
      <c r="A1543" t="str">
        <f>INDEX('S47'!A1:M47,1,1)</f>
        <v>S47</v>
      </c>
      <c r="B1543" s="58">
        <f>INDEX('S47'!A1:M47,3,7)</f>
        <v>43060</v>
      </c>
      <c r="C1543" t="str">
        <f>INDEX('S47'!A1:N47,4,8)</f>
        <v>Nuit</v>
      </c>
      <c r="D1543" t="str">
        <f>INDEX('S47'!A1:N47,26,1)</f>
        <v>Lionel De Champs</v>
      </c>
      <c r="E1543">
        <f>INDEX('S47'!A1:N47,26,2)</f>
        <v>0</v>
      </c>
      <c r="F1543">
        <f>INDEX('S47'!A1:N47,26,8)</f>
        <v>0</v>
      </c>
      <c r="G1543">
        <f>INDEX('S47'!A1:N47,27,8)</f>
        <v>0</v>
      </c>
      <c r="H1543">
        <f>INDEX('S47'!A1:N47,28,8)</f>
        <v>0</v>
      </c>
    </row>
    <row r="1544" spans="1:8" x14ac:dyDescent="0.3">
      <c r="A1544" t="str">
        <f>INDEX('S47'!A1:M47,1,1)</f>
        <v>S47</v>
      </c>
      <c r="B1544" s="58">
        <f>INDEX('S47'!A1:M47,3,9)</f>
        <v>43061</v>
      </c>
      <c r="C1544" t="str">
        <f>INDEX('S47'!A1:N47,4,9)</f>
        <v>Jour</v>
      </c>
      <c r="D1544" t="str">
        <f>INDEX('S47'!A1:N47,26,1)</f>
        <v>Lionel De Champs</v>
      </c>
      <c r="E1544">
        <f>INDEX('S47'!A1:N47,26,2)</f>
        <v>0</v>
      </c>
      <c r="F1544">
        <f>INDEX('S47'!A1:N47,26,9)</f>
        <v>0</v>
      </c>
      <c r="G1544">
        <f>INDEX('S47'!A1:N47,27,9)</f>
        <v>0</v>
      </c>
      <c r="H1544">
        <f>INDEX('S47'!A1:N47,28,9)</f>
        <v>0</v>
      </c>
    </row>
    <row r="1545" spans="1:8" x14ac:dyDescent="0.3">
      <c r="A1545" t="str">
        <f>INDEX('S47'!A1:M47,1,1)</f>
        <v>S47</v>
      </c>
      <c r="B1545" s="58">
        <f>INDEX('S47'!A1:M47,3,9)</f>
        <v>43061</v>
      </c>
      <c r="C1545" t="str">
        <f>INDEX('S47'!A1:N47,4,10)</f>
        <v>Nuit</v>
      </c>
      <c r="D1545" t="str">
        <f>INDEX('S47'!A1:N47,26,1)</f>
        <v>Lionel De Champs</v>
      </c>
      <c r="E1545">
        <f>INDEX('S47'!A1:N47,26,2)</f>
        <v>0</v>
      </c>
      <c r="F1545">
        <f>INDEX('S47'!A1:N47,26,10)</f>
        <v>0</v>
      </c>
      <c r="G1545">
        <f>INDEX('S47'!A1:N47,27,10)</f>
        <v>0</v>
      </c>
      <c r="H1545">
        <f>INDEX('S47'!A1:N47,28,10)</f>
        <v>0</v>
      </c>
    </row>
    <row r="1546" spans="1:8" x14ac:dyDescent="0.3">
      <c r="A1546" t="str">
        <f>INDEX('S47'!A1:M47,1,1)</f>
        <v>S47</v>
      </c>
      <c r="B1546" s="58">
        <f>INDEX('S47'!A1:M47,3,11)</f>
        <v>43062</v>
      </c>
      <c r="C1546" t="str">
        <f>INDEX('S47'!A1:N47,4,11)</f>
        <v>Jour</v>
      </c>
      <c r="D1546" t="str">
        <f>INDEX('S47'!A1:N47,26,1)</f>
        <v>Lionel De Champs</v>
      </c>
      <c r="E1546">
        <f>INDEX('S47'!A1:N47,26,2)</f>
        <v>0</v>
      </c>
      <c r="F1546">
        <f>INDEX('S47'!A1:N47,26,11)</f>
        <v>0</v>
      </c>
      <c r="G1546">
        <f>INDEX('S47'!A1:N47,27,11)</f>
        <v>0</v>
      </c>
      <c r="H1546">
        <f>INDEX('S47'!A1:N47,28,11)</f>
        <v>0</v>
      </c>
    </row>
    <row r="1547" spans="1:8" x14ac:dyDescent="0.3">
      <c r="A1547" t="str">
        <f>INDEX('S47'!A1:M47,1,1)</f>
        <v>S47</v>
      </c>
      <c r="B1547" s="58">
        <f>INDEX('S47'!A1:M47,3,11)</f>
        <v>43062</v>
      </c>
      <c r="C1547" t="str">
        <f>INDEX('S47'!A1:N47,4,12)</f>
        <v>Nuit</v>
      </c>
      <c r="D1547" t="str">
        <f>INDEX('S47'!A1:N47,26,1)</f>
        <v>Lionel De Champs</v>
      </c>
      <c r="E1547">
        <f>INDEX('S47'!A1:N47,26,2)</f>
        <v>0</v>
      </c>
      <c r="F1547">
        <f>INDEX('S47'!A1:N47,26,12)</f>
        <v>0</v>
      </c>
      <c r="G1547">
        <f>INDEX('S47'!A1:N47,27,12)</f>
        <v>0</v>
      </c>
      <c r="H1547">
        <f>INDEX('S47'!A1:N47,28,12)</f>
        <v>0</v>
      </c>
    </row>
    <row r="1548" spans="1:8" x14ac:dyDescent="0.3">
      <c r="A1548" t="str">
        <f>INDEX('S47'!A1:M47,1,1)</f>
        <v>S47</v>
      </c>
      <c r="B1548" s="58">
        <f>INDEX('S47'!A1:M47,3,13)</f>
        <v>43063</v>
      </c>
      <c r="C1548" t="str">
        <f>INDEX('S47'!A1:N47,4,13)</f>
        <v>Jour</v>
      </c>
      <c r="D1548" t="str">
        <f>INDEX('S47'!A1:N47,26,1)</f>
        <v>Lionel De Champs</v>
      </c>
      <c r="E1548">
        <f>INDEX('S47'!A1:N47,26,2)</f>
        <v>0</v>
      </c>
      <c r="F1548">
        <f>INDEX('S47'!A1:N47,26,13)</f>
        <v>0</v>
      </c>
      <c r="G1548">
        <f>INDEX('S47'!A1:N47,27,13)</f>
        <v>0</v>
      </c>
      <c r="H1548">
        <f>INDEX('S47'!A1:N47,28,13)</f>
        <v>0</v>
      </c>
    </row>
    <row r="1549" spans="1:8" x14ac:dyDescent="0.3">
      <c r="A1549" t="str">
        <f>INDEX('S47'!A1:M47,1,1)</f>
        <v>S47</v>
      </c>
      <c r="B1549" s="58">
        <f>INDEX('S47'!A1:M47,3,13)</f>
        <v>43063</v>
      </c>
      <c r="C1549" t="str">
        <f>INDEX('S47'!A1:N47,4,14)</f>
        <v>Nuit</v>
      </c>
      <c r="D1549" t="str">
        <f>INDEX('S47'!A1:N47,26,1)</f>
        <v>Lionel De Champs</v>
      </c>
      <c r="E1549">
        <f>INDEX('S47'!A1:N47,26,2)</f>
        <v>0</v>
      </c>
      <c r="F1549">
        <f>INDEX('S47'!A1:N47,26,14)</f>
        <v>0</v>
      </c>
      <c r="G1549">
        <f>INDEX('S47'!A1:N47,27,14)</f>
        <v>0</v>
      </c>
      <c r="H1549">
        <f>INDEX('S47'!A1:N47,28,14)</f>
        <v>0</v>
      </c>
    </row>
    <row r="1550" spans="1:8" x14ac:dyDescent="0.3">
      <c r="A1550" t="str">
        <f>INDEX('S47'!A1:M47,1,1)</f>
        <v>S47</v>
      </c>
      <c r="B1550" s="58">
        <f>INDEX('S47'!A1:L47,3,3)</f>
        <v>43058</v>
      </c>
      <c r="C1550" t="str">
        <f>INDEX('S47'!A1:N47,4,3)</f>
        <v>Jour</v>
      </c>
      <c r="D1550">
        <f>INDEX('S47'!A1:N47,29,1)</f>
        <v>0</v>
      </c>
      <c r="E1550">
        <f>INDEX('S47'!A1:N47,29,2)</f>
        <v>0</v>
      </c>
      <c r="F1550">
        <f>INDEX('S47'!A1:N47,29,3)</f>
        <v>0</v>
      </c>
      <c r="G1550">
        <f>INDEX('S47'!A1:N47,30,3)</f>
        <v>0</v>
      </c>
      <c r="H1550">
        <f>INDEX('S47'!A1:N47,31,3)</f>
        <v>0</v>
      </c>
    </row>
    <row r="1551" spans="1:8" x14ac:dyDescent="0.3">
      <c r="A1551" t="str">
        <f>INDEX('S47'!A1:M47,1,1)</f>
        <v>S47</v>
      </c>
      <c r="B1551" s="58">
        <f>INDEX('S47'!A1:M47,3,3)</f>
        <v>43058</v>
      </c>
      <c r="C1551" t="str">
        <f>INDEX('S47'!A1:N47,4,4)</f>
        <v>Nuit</v>
      </c>
      <c r="D1551">
        <f>INDEX('S47'!A1:N47,29,1)</f>
        <v>0</v>
      </c>
      <c r="E1551">
        <f>INDEX('S47'!A1:N47,29,2)</f>
        <v>0</v>
      </c>
      <c r="F1551">
        <f>INDEX('S47'!A1:N47,29,4)</f>
        <v>0</v>
      </c>
      <c r="G1551">
        <f>INDEX('S47'!A1:N47,30,4)</f>
        <v>0</v>
      </c>
      <c r="H1551">
        <f>INDEX('S47'!A1:N47,31,4)</f>
        <v>0</v>
      </c>
    </row>
    <row r="1552" spans="1:8" x14ac:dyDescent="0.3">
      <c r="A1552" t="str">
        <f>INDEX('S47'!A1:M47,1,1)</f>
        <v>S47</v>
      </c>
      <c r="B1552" s="58">
        <f>INDEX('S47'!A1:M47,3,5)</f>
        <v>43059</v>
      </c>
      <c r="C1552" t="str">
        <f>INDEX('S47'!A1:N47,4,5)</f>
        <v>Jour</v>
      </c>
      <c r="D1552">
        <f>INDEX('S47'!A1:N47,29,1)</f>
        <v>0</v>
      </c>
      <c r="E1552">
        <f>INDEX('S47'!A1:N47,29,2)</f>
        <v>0</v>
      </c>
      <c r="F1552">
        <f>INDEX('S47'!A1:N47,29,5)</f>
        <v>0</v>
      </c>
      <c r="G1552">
        <f>INDEX('S47'!A1:N47,30,5)</f>
        <v>0</v>
      </c>
      <c r="H1552">
        <f>INDEX('S47'!A1:N47,31,5)</f>
        <v>0</v>
      </c>
    </row>
    <row r="1553" spans="1:8" x14ac:dyDescent="0.3">
      <c r="A1553" t="str">
        <f>INDEX('S47'!A1:M47,1,1)</f>
        <v>S47</v>
      </c>
      <c r="B1553" s="58">
        <f>INDEX('S47'!A1:M47,3,5)</f>
        <v>43059</v>
      </c>
      <c r="C1553" t="str">
        <f>INDEX('S47'!A1:N47,4,6)</f>
        <v>Nuit</v>
      </c>
      <c r="D1553">
        <f>INDEX('S47'!A1:N47,29,1)</f>
        <v>0</v>
      </c>
      <c r="E1553">
        <f>INDEX('S47'!A1:N47,29,2)</f>
        <v>0</v>
      </c>
      <c r="F1553">
        <f>INDEX('S47'!A1:N47,29,6)</f>
        <v>0</v>
      </c>
      <c r="G1553">
        <f>INDEX('S47'!A1:N47,30,6)</f>
        <v>0</v>
      </c>
      <c r="H1553">
        <f>INDEX('S47'!A1:N47,31,6)</f>
        <v>0</v>
      </c>
    </row>
    <row r="1554" spans="1:8" x14ac:dyDescent="0.3">
      <c r="A1554" t="str">
        <f>INDEX('S47'!A1:M47,1,1)</f>
        <v>S47</v>
      </c>
      <c r="B1554" s="58">
        <f>INDEX('S47'!A1:M47,3,7)</f>
        <v>43060</v>
      </c>
      <c r="C1554" t="str">
        <f>INDEX('S47'!A1:N47,4,7)</f>
        <v>Jour</v>
      </c>
      <c r="D1554">
        <f>INDEX('S47'!A1:N47,29,1)</f>
        <v>0</v>
      </c>
      <c r="E1554">
        <f>INDEX('S47'!A1:N47,29,2)</f>
        <v>0</v>
      </c>
      <c r="F1554">
        <f>INDEX('S47'!A1:N47,29,7)</f>
        <v>0</v>
      </c>
      <c r="G1554">
        <f>INDEX('S47'!A1:N47,30,7)</f>
        <v>0</v>
      </c>
      <c r="H1554">
        <f>INDEX('S47'!A1:N47,31,7)</f>
        <v>0</v>
      </c>
    </row>
    <row r="1555" spans="1:8" x14ac:dyDescent="0.3">
      <c r="A1555" t="str">
        <f>INDEX('S47'!A1:M47,1,1)</f>
        <v>S47</v>
      </c>
      <c r="B1555" s="58">
        <f>INDEX('S47'!A1:M47,3,7)</f>
        <v>43060</v>
      </c>
      <c r="C1555" t="str">
        <f>INDEX('S47'!A1:N47,4,8)</f>
        <v>Nuit</v>
      </c>
      <c r="D1555">
        <f>INDEX('S47'!A1:N47,2,1)</f>
        <v>0</v>
      </c>
      <c r="E1555">
        <f>INDEX('S47'!A1:N47,29,2)</f>
        <v>0</v>
      </c>
      <c r="F1555">
        <f>INDEX('S47'!A1:N47,29,8)</f>
        <v>0</v>
      </c>
      <c r="G1555">
        <f>INDEX('S47'!A1:N47,30,8)</f>
        <v>0</v>
      </c>
      <c r="H1555">
        <f>INDEX('S47'!A1:N47,31,8)</f>
        <v>0</v>
      </c>
    </row>
    <row r="1556" spans="1:8" x14ac:dyDescent="0.3">
      <c r="A1556" t="str">
        <f>INDEX('S47'!A1:M47,1,1)</f>
        <v>S47</v>
      </c>
      <c r="B1556" s="58">
        <f>INDEX('S47'!A1:M47,3,9)</f>
        <v>43061</v>
      </c>
      <c r="C1556" t="str">
        <f>INDEX('S47'!A1:N47,4,9)</f>
        <v>Jour</v>
      </c>
      <c r="D1556">
        <f>INDEX('S47'!A1:N47,29,1)</f>
        <v>0</v>
      </c>
      <c r="E1556">
        <f>INDEX('S47'!A1:N47,29,2)</f>
        <v>0</v>
      </c>
      <c r="F1556">
        <f>INDEX('S47'!A1:N47,29,9)</f>
        <v>0</v>
      </c>
      <c r="G1556">
        <f>INDEX('S47'!A1:N47,30,9)</f>
        <v>0</v>
      </c>
      <c r="H1556">
        <f>INDEX('S47'!A1:N47,31,9)</f>
        <v>0</v>
      </c>
    </row>
    <row r="1557" spans="1:8" x14ac:dyDescent="0.3">
      <c r="A1557" t="str">
        <f>INDEX('S47'!A1:M47,1,1)</f>
        <v>S47</v>
      </c>
      <c r="B1557" s="58">
        <f>INDEX('S47'!A1:M47,3,9)</f>
        <v>43061</v>
      </c>
      <c r="C1557" t="str">
        <f>INDEX('S47'!A1:N47,4,10)</f>
        <v>Nuit</v>
      </c>
      <c r="D1557">
        <f>INDEX('S47'!A1:N47,29,1)</f>
        <v>0</v>
      </c>
      <c r="E1557">
        <f>INDEX('S47'!A1:N47,29,2)</f>
        <v>0</v>
      </c>
      <c r="F1557">
        <f>INDEX('S47'!A1:N47,29,10)</f>
        <v>0</v>
      </c>
      <c r="G1557">
        <f>INDEX('S47'!A1:N47,30,10)</f>
        <v>0</v>
      </c>
      <c r="H1557">
        <f>INDEX('S47'!A1:N47,31,10)</f>
        <v>0</v>
      </c>
    </row>
    <row r="1558" spans="1:8" x14ac:dyDescent="0.3">
      <c r="A1558" t="str">
        <f>INDEX('S47'!A1:M47,1,1)</f>
        <v>S47</v>
      </c>
      <c r="B1558" s="58">
        <f>INDEX('S47'!A1:M47,3,11)</f>
        <v>43062</v>
      </c>
      <c r="C1558" t="str">
        <f>INDEX('S47'!A1:N47,4,11)</f>
        <v>Jour</v>
      </c>
      <c r="D1558">
        <f>INDEX('S47'!A1:N47,29,1)</f>
        <v>0</v>
      </c>
      <c r="E1558">
        <f>INDEX('S47'!A1:N47,29,2)</f>
        <v>0</v>
      </c>
      <c r="F1558">
        <f>INDEX('S47'!A1:N47,29,11)</f>
        <v>0</v>
      </c>
      <c r="G1558">
        <f>INDEX('S47'!A1:N47,30,11)</f>
        <v>0</v>
      </c>
      <c r="H1558">
        <f>INDEX('S47'!A1:N47,31,11)</f>
        <v>0</v>
      </c>
    </row>
    <row r="1559" spans="1:8" x14ac:dyDescent="0.3">
      <c r="A1559" t="str">
        <f>INDEX('S47'!A1:M47,1,1)</f>
        <v>S47</v>
      </c>
      <c r="B1559" s="58">
        <f>INDEX('S47'!A1:M47,3,11)</f>
        <v>43062</v>
      </c>
      <c r="C1559" t="str">
        <f>INDEX('S47'!A1:N47,4,12)</f>
        <v>Nuit</v>
      </c>
      <c r="D1559">
        <f>INDEX('S47'!A1:N47,29,1)</f>
        <v>0</v>
      </c>
      <c r="E1559">
        <f>INDEX('S47'!A1:N47,29,2)</f>
        <v>0</v>
      </c>
      <c r="F1559">
        <f>INDEX('S47'!A1:N47,29,12)</f>
        <v>0</v>
      </c>
      <c r="G1559">
        <f>INDEX('S47'!A1:N47,30,12)</f>
        <v>0</v>
      </c>
      <c r="H1559">
        <f>INDEX('S47'!A1:N47,31,12)</f>
        <v>0</v>
      </c>
    </row>
    <row r="1560" spans="1:8" x14ac:dyDescent="0.3">
      <c r="A1560" t="str">
        <f>INDEX('S47'!A1:M47,1,1)</f>
        <v>S47</v>
      </c>
      <c r="B1560" s="58">
        <f>INDEX('S47'!A1:M47,3,13)</f>
        <v>43063</v>
      </c>
      <c r="C1560" t="str">
        <f>INDEX('S47'!A1:N47,4,13)</f>
        <v>Jour</v>
      </c>
      <c r="D1560">
        <f>INDEX('S47'!A1:N47,29,1)</f>
        <v>0</v>
      </c>
      <c r="E1560">
        <f>INDEX('S47'!A1:N47,29,2)</f>
        <v>0</v>
      </c>
      <c r="F1560">
        <f>INDEX('S47'!A1:N47,29,13)</f>
        <v>0</v>
      </c>
      <c r="G1560">
        <f>INDEX('S47'!A1:N47,30,13)</f>
        <v>0</v>
      </c>
      <c r="H1560">
        <f>INDEX('S47'!A1:N47,31,13)</f>
        <v>0</v>
      </c>
    </row>
    <row r="1561" spans="1:8" x14ac:dyDescent="0.3">
      <c r="A1561" t="str">
        <f>INDEX('S47'!A1:M47,1,1)</f>
        <v>S47</v>
      </c>
      <c r="B1561" s="58">
        <f>INDEX('S47'!A1:M47,3,13)</f>
        <v>43063</v>
      </c>
      <c r="C1561" t="str">
        <f>INDEX('S47'!A1:N47,4,14)</f>
        <v>Nuit</v>
      </c>
      <c r="D1561">
        <f>INDEX('S47'!A1:N47,29,1)</f>
        <v>0</v>
      </c>
      <c r="E1561">
        <f>INDEX('S47'!A1:N47,29,2)</f>
        <v>0</v>
      </c>
      <c r="F1561">
        <f>INDEX('S47'!A1:N47,29,14)</f>
        <v>0</v>
      </c>
      <c r="G1561">
        <f>INDEX('S47'!A1:N47,30,14)</f>
        <v>0</v>
      </c>
      <c r="H1561">
        <f>INDEX('S47'!A1:N47,31,14)</f>
        <v>0</v>
      </c>
    </row>
    <row r="1562" spans="1:8" x14ac:dyDescent="0.3">
      <c r="A1562" t="str">
        <f>INDEX('S47'!A1:M47,1,1)</f>
        <v>S47</v>
      </c>
      <c r="B1562" s="58">
        <f>INDEX('S47'!A1:L47,3,3)</f>
        <v>43058</v>
      </c>
      <c r="C1562" t="str">
        <f>INDEX('S47'!A1:N47,4,3)</f>
        <v>Jour</v>
      </c>
      <c r="D1562">
        <f>INDEX('S47'!A1:N47,32,1)</f>
        <v>0</v>
      </c>
      <c r="E1562">
        <f>INDEX('S47'!A1:N47,32,2)</f>
        <v>0</v>
      </c>
      <c r="F1562">
        <f>INDEX('S47'!A1:N47,32,3)</f>
        <v>0</v>
      </c>
      <c r="G1562">
        <f>INDEX('S47'!A1:N47,33,3)</f>
        <v>0</v>
      </c>
      <c r="H1562">
        <f>INDEX('S47'!A1:N47,34,3)</f>
        <v>0</v>
      </c>
    </row>
    <row r="1563" spans="1:8" x14ac:dyDescent="0.3">
      <c r="A1563" t="str">
        <f>INDEX('S47'!A1:M47,1,1)</f>
        <v>S47</v>
      </c>
      <c r="B1563" s="58">
        <f>INDEX('S47'!A1:M47,3,3)</f>
        <v>43058</v>
      </c>
      <c r="C1563" t="str">
        <f>INDEX('S47'!A1:N47,4,4)</f>
        <v>Nuit</v>
      </c>
      <c r="D1563">
        <f>INDEX('S47'!A1:N47,32,1)</f>
        <v>0</v>
      </c>
      <c r="E1563">
        <f>INDEX('S47'!A1:N47,32,2)</f>
        <v>0</v>
      </c>
      <c r="F1563">
        <f>INDEX('S47'!A1:N47,32,4)</f>
        <v>0</v>
      </c>
      <c r="G1563">
        <f>INDEX('S47'!A1:N47,33,4)</f>
        <v>0</v>
      </c>
      <c r="H1563">
        <f>INDEX('S47'!A1:N47,34,4)</f>
        <v>0</v>
      </c>
    </row>
    <row r="1564" spans="1:8" x14ac:dyDescent="0.3">
      <c r="A1564" t="str">
        <f>INDEX('S47'!A1:M47,1,1)</f>
        <v>S47</v>
      </c>
      <c r="B1564" s="58">
        <f>INDEX('S47'!A1:M47,3,5)</f>
        <v>43059</v>
      </c>
      <c r="C1564" t="str">
        <f>INDEX('S47'!A1:N47,4,5)</f>
        <v>Jour</v>
      </c>
      <c r="D1564">
        <f>INDEX('S47'!A1:N47,32,1)</f>
        <v>0</v>
      </c>
      <c r="E1564">
        <f>INDEX('S47'!A1:N47,32,2)</f>
        <v>0</v>
      </c>
      <c r="F1564">
        <f>INDEX('S47'!A1:N47,32,5)</f>
        <v>0</v>
      </c>
      <c r="G1564">
        <f>INDEX('S47'!A1:N47,33,5)</f>
        <v>0</v>
      </c>
      <c r="H1564">
        <f>INDEX('S47'!A1:N47,34,5)</f>
        <v>0</v>
      </c>
    </row>
    <row r="1565" spans="1:8" x14ac:dyDescent="0.3">
      <c r="A1565" t="str">
        <f>INDEX('S47'!A1:M47,1,1)</f>
        <v>S47</v>
      </c>
      <c r="B1565" s="58">
        <f>INDEX('S47'!A1:M47,3,5)</f>
        <v>43059</v>
      </c>
      <c r="C1565" t="str">
        <f>INDEX('S47'!A1:N47,4,6)</f>
        <v>Nuit</v>
      </c>
      <c r="D1565">
        <f>INDEX('S47'!A1:N47,32,1)</f>
        <v>0</v>
      </c>
      <c r="E1565">
        <f>INDEX('S47'!A1:N47,32,2)</f>
        <v>0</v>
      </c>
      <c r="F1565">
        <f>INDEX('S47'!A1:N47,32,6)</f>
        <v>0</v>
      </c>
      <c r="G1565">
        <f>INDEX('S47'!A1:N47,33,6)</f>
        <v>0</v>
      </c>
      <c r="H1565">
        <f>INDEX('S47'!A1:N47,34,6)</f>
        <v>0</v>
      </c>
    </row>
    <row r="1566" spans="1:8" x14ac:dyDescent="0.3">
      <c r="A1566" t="str">
        <f>INDEX('S47'!A1:M47,1,1)</f>
        <v>S47</v>
      </c>
      <c r="B1566" s="58">
        <f>INDEX('S47'!A1:M47,3,7)</f>
        <v>43060</v>
      </c>
      <c r="C1566" t="str">
        <f>INDEX('S47'!A1:N47,4,7)</f>
        <v>Jour</v>
      </c>
      <c r="D1566">
        <f>INDEX('S47'!A1:N47,32,1)</f>
        <v>0</v>
      </c>
      <c r="E1566">
        <f>INDEX('S47'!A1:N47,32,2)</f>
        <v>0</v>
      </c>
      <c r="F1566">
        <f>INDEX('S47'!A1:N47,32,7)</f>
        <v>0</v>
      </c>
      <c r="G1566">
        <f>INDEX('S47'!A1:N47,33,7)</f>
        <v>0</v>
      </c>
      <c r="H1566">
        <f>INDEX('S47'!A1:N47,34,7)</f>
        <v>0</v>
      </c>
    </row>
    <row r="1567" spans="1:8" x14ac:dyDescent="0.3">
      <c r="A1567" t="str">
        <f>INDEX('S47'!A1:M47,1,1)</f>
        <v>S47</v>
      </c>
      <c r="B1567" s="58">
        <f>INDEX('S47'!A1:M47,3,7)</f>
        <v>43060</v>
      </c>
      <c r="C1567" t="str">
        <f>INDEX('S47'!A1:N47,4,8)</f>
        <v>Nuit</v>
      </c>
      <c r="D1567">
        <f>INDEX('S47'!A1:N47,32,1)</f>
        <v>0</v>
      </c>
      <c r="E1567">
        <f>INDEX('S47'!A1:N47,32,2)</f>
        <v>0</v>
      </c>
      <c r="F1567">
        <f>INDEX('S47'!A1:N47,32,8)</f>
        <v>0</v>
      </c>
      <c r="G1567">
        <f>INDEX('S47'!A1:N47,33,8)</f>
        <v>0</v>
      </c>
      <c r="H1567">
        <f>INDEX('S47'!A1:N47,34,8)</f>
        <v>0</v>
      </c>
    </row>
    <row r="1568" spans="1:8" x14ac:dyDescent="0.3">
      <c r="A1568" t="str">
        <f>INDEX('S47'!A1:M47,1,1)</f>
        <v>S47</v>
      </c>
      <c r="B1568" s="58">
        <f>INDEX('S47'!A1:M47,3,9)</f>
        <v>43061</v>
      </c>
      <c r="C1568" t="str">
        <f>INDEX('S47'!A1:N47,4,9)</f>
        <v>Jour</v>
      </c>
      <c r="D1568">
        <f>INDEX('S47'!A1:N47,32,1)</f>
        <v>0</v>
      </c>
      <c r="E1568">
        <f>INDEX('S47'!A1:N47,32,2)</f>
        <v>0</v>
      </c>
      <c r="F1568">
        <f>INDEX('S47'!A1:N47,32,9)</f>
        <v>0</v>
      </c>
      <c r="G1568">
        <f>INDEX('S47'!A1:N47,33,9)</f>
        <v>0</v>
      </c>
      <c r="H1568">
        <f>INDEX('S47'!A1:N47,34,9)</f>
        <v>0</v>
      </c>
    </row>
    <row r="1569" spans="1:8" x14ac:dyDescent="0.3">
      <c r="A1569" t="str">
        <f>INDEX('S47'!A1:M47,1,1)</f>
        <v>S47</v>
      </c>
      <c r="B1569" s="58">
        <f>INDEX('S47'!A1:M47,3,9)</f>
        <v>43061</v>
      </c>
      <c r="C1569" t="str">
        <f>INDEX('S47'!A1:N47,4,10)</f>
        <v>Nuit</v>
      </c>
      <c r="D1569">
        <f>INDEX('S47'!A1:N47,32,1)</f>
        <v>0</v>
      </c>
      <c r="E1569">
        <f>INDEX('S47'!A1:N47,32,2)</f>
        <v>0</v>
      </c>
      <c r="F1569">
        <f>INDEX('S47'!A1:N47,32,10)</f>
        <v>0</v>
      </c>
      <c r="G1569">
        <f>INDEX('S47'!A1:N47,33,10)</f>
        <v>0</v>
      </c>
      <c r="H1569">
        <f>INDEX('S47'!A1:N47,34,10)</f>
        <v>0</v>
      </c>
    </row>
    <row r="1570" spans="1:8" x14ac:dyDescent="0.3">
      <c r="A1570" t="str">
        <f>INDEX('S47'!A1:M47,1,1)</f>
        <v>S47</v>
      </c>
      <c r="B1570" s="58">
        <f>INDEX('S47'!A1:M47,3,11)</f>
        <v>43062</v>
      </c>
      <c r="C1570" t="str">
        <f>INDEX('S47'!A1:N47,4,11)</f>
        <v>Jour</v>
      </c>
      <c r="D1570">
        <f>INDEX('S47'!A1:N47,32,1)</f>
        <v>0</v>
      </c>
      <c r="E1570">
        <f>INDEX('S47'!A1:N47,32,2)</f>
        <v>0</v>
      </c>
      <c r="F1570">
        <f>INDEX('S47'!A1:N47,32,11)</f>
        <v>0</v>
      </c>
      <c r="G1570">
        <f>INDEX('S47'!A1:N47,33,11)</f>
        <v>0</v>
      </c>
      <c r="H1570">
        <f>INDEX('S47'!A1:N47,34,11)</f>
        <v>0</v>
      </c>
    </row>
    <row r="1571" spans="1:8" x14ac:dyDescent="0.3">
      <c r="A1571" t="str">
        <f>INDEX('S47'!A1:M47,1,1)</f>
        <v>S47</v>
      </c>
      <c r="B1571" s="58">
        <f>INDEX('S47'!A1:M47,3,11)</f>
        <v>43062</v>
      </c>
      <c r="C1571" t="str">
        <f>INDEX('S47'!A1:N47,4,12)</f>
        <v>Nuit</v>
      </c>
      <c r="D1571">
        <f>INDEX('S47'!A1:N47,32,1)</f>
        <v>0</v>
      </c>
      <c r="E1571">
        <f>INDEX('S47'!A1:N47,32,2)</f>
        <v>0</v>
      </c>
      <c r="F1571">
        <f>INDEX('S47'!A1:N47,32,12)</f>
        <v>0</v>
      </c>
      <c r="G1571">
        <f>INDEX('S47'!A1:N47,33,12)</f>
        <v>0</v>
      </c>
      <c r="H1571">
        <f>INDEX('S47'!A1:N47,34,12)</f>
        <v>0</v>
      </c>
    </row>
    <row r="1572" spans="1:8" x14ac:dyDescent="0.3">
      <c r="A1572" t="str">
        <f>INDEX('S47'!A1:M47,1,1)</f>
        <v>S47</v>
      </c>
      <c r="B1572" s="58">
        <f>INDEX('S47'!A1:M47,3,13)</f>
        <v>43063</v>
      </c>
      <c r="C1572" t="str">
        <f>INDEX('S47'!A1:N47,4,13)</f>
        <v>Jour</v>
      </c>
      <c r="D1572">
        <f>INDEX('S47'!A1:N47,32,1)</f>
        <v>0</v>
      </c>
      <c r="E1572">
        <f>INDEX('S47'!A1:N47,32,2)</f>
        <v>0</v>
      </c>
      <c r="F1572">
        <f>INDEX('S47'!A1:N47,32,13)</f>
        <v>0</v>
      </c>
      <c r="G1572">
        <f>INDEX('S47'!A1:N47,33,13)</f>
        <v>0</v>
      </c>
      <c r="H1572">
        <f>INDEX('S47'!A1:N47,34,13)</f>
        <v>0</v>
      </c>
    </row>
    <row r="1573" spans="1:8" x14ac:dyDescent="0.3">
      <c r="A1573" t="str">
        <f>INDEX('S47'!A1:M47,1,1)</f>
        <v>S47</v>
      </c>
      <c r="B1573" s="58">
        <f>INDEX('S47'!A1:M47,3,13)</f>
        <v>43063</v>
      </c>
      <c r="C1573" t="str">
        <f>INDEX('S47'!A1:N47,4,14)</f>
        <v>Nuit</v>
      </c>
      <c r="D1573">
        <f>INDEX('S47'!A1:N47,32,1)</f>
        <v>0</v>
      </c>
      <c r="E1573">
        <f>INDEX('S47'!A1:N47,32,2)</f>
        <v>0</v>
      </c>
      <c r="F1573">
        <f>INDEX('S47'!A1:N47,32,14)</f>
        <v>0</v>
      </c>
      <c r="G1573">
        <f>INDEX('S47'!A1:N47,33,14)</f>
        <v>0</v>
      </c>
      <c r="H1573">
        <f>INDEX('S47'!A1:N47,34,14)</f>
        <v>0</v>
      </c>
    </row>
    <row r="1574" spans="1:8" x14ac:dyDescent="0.3">
      <c r="A1574" t="str">
        <f>INDEX('S47'!A1:M47,1,1)</f>
        <v>S47</v>
      </c>
      <c r="B1574" s="58">
        <f>INDEX('S47'!A1:L47,3,3)</f>
        <v>43058</v>
      </c>
      <c r="C1574" t="str">
        <f>INDEX('S47'!A1:N47,4,3)</f>
        <v>Jour</v>
      </c>
      <c r="D1574">
        <f>INDEX('S47'!A1:N47,35,1)</f>
        <v>0</v>
      </c>
      <c r="E1574">
        <f>INDEX('S47'!A1:N47,35,2)</f>
        <v>0</v>
      </c>
      <c r="F1574">
        <f>INDEX('S47'!A1:N47,35,3)</f>
        <v>0</v>
      </c>
      <c r="G1574">
        <f>INDEX('S47'!A1:N47,36,3)</f>
        <v>0</v>
      </c>
      <c r="H1574">
        <f>INDEX('S47'!A1:N47,37,3)</f>
        <v>0</v>
      </c>
    </row>
    <row r="1575" spans="1:8" x14ac:dyDescent="0.3">
      <c r="A1575" t="str">
        <f>INDEX('S47'!A1:M47,1,1)</f>
        <v>S47</v>
      </c>
      <c r="B1575" s="58">
        <f>INDEX('S47'!A1:M47,3,3)</f>
        <v>43058</v>
      </c>
      <c r="C1575" t="str">
        <f>INDEX('S47'!A1:N47,4,4)</f>
        <v>Nuit</v>
      </c>
      <c r="D1575">
        <f>INDEX('S47'!A1:N47,35,1)</f>
        <v>0</v>
      </c>
      <c r="E1575">
        <f>INDEX('S47'!A1:N47,35,2)</f>
        <v>0</v>
      </c>
      <c r="F1575">
        <f>INDEX('S47'!A1:N47,35,4)</f>
        <v>0</v>
      </c>
      <c r="G1575">
        <f>INDEX('S47'!A1:N47,36,4)</f>
        <v>0</v>
      </c>
      <c r="H1575">
        <f>INDEX('S47'!A1:N47,37,4)</f>
        <v>0</v>
      </c>
    </row>
    <row r="1576" spans="1:8" x14ac:dyDescent="0.3">
      <c r="A1576" t="str">
        <f>INDEX('S47'!A1:M47,1,1)</f>
        <v>S47</v>
      </c>
      <c r="B1576" s="58">
        <f>INDEX('S47'!A1:M47,3,5)</f>
        <v>43059</v>
      </c>
      <c r="C1576" t="str">
        <f>INDEX('S47'!A1:N47,4,5)</f>
        <v>Jour</v>
      </c>
      <c r="D1576">
        <f>INDEX('S47'!A1:N47,35,1)</f>
        <v>0</v>
      </c>
      <c r="E1576">
        <f>INDEX('S47'!A1:N47,35,2)</f>
        <v>0</v>
      </c>
      <c r="F1576">
        <f>INDEX('S47'!A1:N47,35,5)</f>
        <v>0</v>
      </c>
      <c r="G1576">
        <f>INDEX('S47'!A1:N47,36,5)</f>
        <v>0</v>
      </c>
      <c r="H1576">
        <f>INDEX('S47'!A1:N47,37,5)</f>
        <v>0</v>
      </c>
    </row>
    <row r="1577" spans="1:8" x14ac:dyDescent="0.3">
      <c r="A1577" t="str">
        <f>INDEX('S47'!A1:M47,1,1)</f>
        <v>S47</v>
      </c>
      <c r="B1577" s="58">
        <f>INDEX('S47'!A1:M47,3,5)</f>
        <v>43059</v>
      </c>
      <c r="C1577" t="str">
        <f>INDEX('S47'!A1:N47,4,6)</f>
        <v>Nuit</v>
      </c>
      <c r="D1577">
        <f>INDEX('S47'!A1:N47,35,1)</f>
        <v>0</v>
      </c>
      <c r="E1577">
        <f>INDEX('S47'!A1:N47,35,2)</f>
        <v>0</v>
      </c>
      <c r="F1577">
        <f>INDEX('S47'!A1:N47,35,6)</f>
        <v>0</v>
      </c>
      <c r="G1577">
        <f>INDEX('S47'!A1:N47,36,6)</f>
        <v>0</v>
      </c>
      <c r="H1577">
        <f>INDEX('S47'!A1:N47,37,6)</f>
        <v>0</v>
      </c>
    </row>
    <row r="1578" spans="1:8" x14ac:dyDescent="0.3">
      <c r="A1578" t="str">
        <f>INDEX('S47'!A1:M47,1,1)</f>
        <v>S47</v>
      </c>
      <c r="B1578" s="58">
        <f>INDEX('S47'!A1:M47,3,7)</f>
        <v>43060</v>
      </c>
      <c r="C1578" t="str">
        <f>INDEX('S47'!A1:N47,4,7)</f>
        <v>Jour</v>
      </c>
      <c r="D1578">
        <f>INDEX('S47'!A1:N47,35,1)</f>
        <v>0</v>
      </c>
      <c r="E1578">
        <f>INDEX('S47'!A1:N47,35,2)</f>
        <v>0</v>
      </c>
      <c r="F1578">
        <f>INDEX('S47'!A1:N47,35,7)</f>
        <v>0</v>
      </c>
      <c r="G1578">
        <f>INDEX('S47'!A1:N47,36,7)</f>
        <v>0</v>
      </c>
      <c r="H1578">
        <f>INDEX('S47'!A1:N47,37,7)</f>
        <v>0</v>
      </c>
    </row>
    <row r="1579" spans="1:8" x14ac:dyDescent="0.3">
      <c r="A1579" t="str">
        <f>INDEX('S47'!A1:M47,1,1)</f>
        <v>S47</v>
      </c>
      <c r="B1579" s="58">
        <f>INDEX('S47'!A1:M47,3,7)</f>
        <v>43060</v>
      </c>
      <c r="C1579" t="str">
        <f>INDEX('S47'!A1:N47,4,8)</f>
        <v>Nuit</v>
      </c>
      <c r="D1579">
        <f>INDEX('S47'!A1:N47,35,1)</f>
        <v>0</v>
      </c>
      <c r="E1579">
        <f>INDEX('S47'!A1:N47,35,2)</f>
        <v>0</v>
      </c>
      <c r="F1579">
        <f>INDEX('S47'!A1:N47,35,8)</f>
        <v>0</v>
      </c>
      <c r="G1579">
        <f>INDEX('S47'!A1:N47,36,8)</f>
        <v>0</v>
      </c>
      <c r="H1579">
        <f>INDEX('S47'!A1:N47,37,8)</f>
        <v>0</v>
      </c>
    </row>
    <row r="1580" spans="1:8" x14ac:dyDescent="0.3">
      <c r="A1580" t="str">
        <f>INDEX('S47'!A1:M47,1,1)</f>
        <v>S47</v>
      </c>
      <c r="B1580" s="58">
        <f>INDEX('S47'!A1:M47,3,9)</f>
        <v>43061</v>
      </c>
      <c r="C1580" t="str">
        <f>INDEX('S47'!A1:N47,4,9)</f>
        <v>Jour</v>
      </c>
      <c r="D1580">
        <f>INDEX('S47'!A1:N47,35,1)</f>
        <v>0</v>
      </c>
      <c r="E1580">
        <f>INDEX('S47'!A1:N47,35,2)</f>
        <v>0</v>
      </c>
      <c r="F1580">
        <f>INDEX('S47'!A1:N47,35,9)</f>
        <v>0</v>
      </c>
      <c r="G1580">
        <f>INDEX('S47'!A1:N47,36,9)</f>
        <v>0</v>
      </c>
      <c r="H1580">
        <f>INDEX('S47'!A1:N47,37,9)</f>
        <v>0</v>
      </c>
    </row>
    <row r="1581" spans="1:8" x14ac:dyDescent="0.3">
      <c r="A1581" t="str">
        <f>INDEX('S47'!A1:M47,1,1)</f>
        <v>S47</v>
      </c>
      <c r="B1581" s="58">
        <f>INDEX('S47'!A1:M47,3,9)</f>
        <v>43061</v>
      </c>
      <c r="C1581" t="str">
        <f>INDEX('S47'!A1:N47,4,10)</f>
        <v>Nuit</v>
      </c>
      <c r="D1581">
        <f>INDEX('S47'!A1:N47,35,1)</f>
        <v>0</v>
      </c>
      <c r="E1581">
        <f>INDEX('S47'!A1:N47,35,2)</f>
        <v>0</v>
      </c>
      <c r="F1581">
        <f>INDEX('S47'!A1:N47,35,10)</f>
        <v>0</v>
      </c>
      <c r="G1581">
        <f>INDEX('S47'!A1:N47,36,10)</f>
        <v>0</v>
      </c>
      <c r="H1581">
        <f>INDEX('S47'!A1:N47,37,10)</f>
        <v>0</v>
      </c>
    </row>
    <row r="1582" spans="1:8" x14ac:dyDescent="0.3">
      <c r="A1582" t="str">
        <f>INDEX('S47'!A1:M47,1,1)</f>
        <v>S47</v>
      </c>
      <c r="B1582" s="58">
        <f>INDEX('S47'!A1:M47,3,11)</f>
        <v>43062</v>
      </c>
      <c r="C1582" t="str">
        <f>INDEX('S47'!A1:N47,4,11)</f>
        <v>Jour</v>
      </c>
      <c r="D1582">
        <f>INDEX('S47'!A1:N47,35,1)</f>
        <v>0</v>
      </c>
      <c r="E1582">
        <f>INDEX('S47'!A1:N47,35,2)</f>
        <v>0</v>
      </c>
      <c r="F1582">
        <f>INDEX('S47'!A1:N47,35,11)</f>
        <v>0</v>
      </c>
      <c r="G1582">
        <f>INDEX('S47'!A1:N47,36,11)</f>
        <v>0</v>
      </c>
      <c r="H1582">
        <f>INDEX('S47'!A1:N47,37,11)</f>
        <v>0</v>
      </c>
    </row>
    <row r="1583" spans="1:8" x14ac:dyDescent="0.3">
      <c r="A1583" t="str">
        <f>INDEX('S47'!A1:M47,1,1)</f>
        <v>S47</v>
      </c>
      <c r="B1583" s="58">
        <f>INDEX('S47'!A1:M47,3,11)</f>
        <v>43062</v>
      </c>
      <c r="C1583" t="str">
        <f>INDEX('S47'!A1:N47,4,12)</f>
        <v>Nuit</v>
      </c>
      <c r="D1583">
        <f>INDEX('S47'!A1:N47,35,1)</f>
        <v>0</v>
      </c>
      <c r="E1583">
        <f>INDEX('S47'!A1:N47,35,2)</f>
        <v>0</v>
      </c>
      <c r="F1583">
        <f>INDEX('S47'!A1:N47,35,12)</f>
        <v>0</v>
      </c>
      <c r="G1583">
        <f>INDEX('S47'!A1:N47,36,12)</f>
        <v>0</v>
      </c>
      <c r="H1583">
        <f>INDEX('S47'!A1:N47,37,12)</f>
        <v>0</v>
      </c>
    </row>
    <row r="1584" spans="1:8" x14ac:dyDescent="0.3">
      <c r="A1584" t="str">
        <f>INDEX('S47'!A1:M47,1,1)</f>
        <v>S47</v>
      </c>
      <c r="B1584" s="58">
        <f>INDEX('S47'!A1:M47,3,13)</f>
        <v>43063</v>
      </c>
      <c r="C1584" t="str">
        <f>INDEX('S47'!A1:N47,4,13)</f>
        <v>Jour</v>
      </c>
      <c r="D1584">
        <f>INDEX('S47'!A1:N47,35,1)</f>
        <v>0</v>
      </c>
      <c r="E1584">
        <f>INDEX('S47'!A1:N47,35,2)</f>
        <v>0</v>
      </c>
      <c r="F1584">
        <f>INDEX('S47'!A1:N47,35,13)</f>
        <v>0</v>
      </c>
      <c r="G1584">
        <f>INDEX('S47'!A1:N47,36,13)</f>
        <v>0</v>
      </c>
      <c r="H1584">
        <f>INDEX('S47'!A1:N47,37,13)</f>
        <v>0</v>
      </c>
    </row>
    <row r="1585" spans="1:8" x14ac:dyDescent="0.3">
      <c r="A1585" t="str">
        <f>INDEX('S47'!A1:M47,1,1)</f>
        <v>S47</v>
      </c>
      <c r="B1585" s="58">
        <f>INDEX('S47'!A1:M47,3,13)</f>
        <v>43063</v>
      </c>
      <c r="C1585" t="str">
        <f>INDEX('S47'!A1:N47,4,14)</f>
        <v>Nuit</v>
      </c>
      <c r="D1585">
        <f>INDEX('S47'!A1:N47,35,1)</f>
        <v>0</v>
      </c>
      <c r="E1585">
        <f>INDEX('S47'!A1:N47,35,2)</f>
        <v>0</v>
      </c>
      <c r="F1585">
        <f>INDEX('S47'!A1:N47,35,14)</f>
        <v>0</v>
      </c>
      <c r="G1585">
        <f>INDEX('S47'!A1:N47,36,14)</f>
        <v>0</v>
      </c>
      <c r="H1585">
        <f>INDEX('S47'!A1:N47,37,14)</f>
        <v>0</v>
      </c>
    </row>
    <row r="1586" spans="1:8" x14ac:dyDescent="0.3">
      <c r="A1586" t="str">
        <f>INDEX('S48'!A1:L47,1,1)</f>
        <v>S48</v>
      </c>
      <c r="B1586" s="58">
        <f>INDEX('S48'!A1:L47,3,3)</f>
        <v>43065</v>
      </c>
      <c r="C1586" t="str">
        <f>INDEX('S48'!A1:N47,4,3)</f>
        <v>Jour</v>
      </c>
      <c r="D1586" t="str">
        <f>INDEX('S48'!A1:N47,5,1)</f>
        <v>Kevin Morillon</v>
      </c>
      <c r="E1586">
        <f>INDEX('S48'!A1:N47,5,2)</f>
        <v>0</v>
      </c>
      <c r="F1586">
        <f>INDEX('S48'!A1:N47,5,3)</f>
        <v>0</v>
      </c>
      <c r="G1586">
        <f>INDEX('S48'!A1:N47,6,3)</f>
        <v>0</v>
      </c>
      <c r="H1586">
        <f>INDEX('S48'!A1:N47,7,3)</f>
        <v>0</v>
      </c>
    </row>
    <row r="1587" spans="1:8" x14ac:dyDescent="0.3">
      <c r="A1587" t="str">
        <f>INDEX('S48'!A1:M47,1,1)</f>
        <v>S48</v>
      </c>
      <c r="B1587" s="58">
        <f>INDEX('S48'!A1:M47,3,3)</f>
        <v>43065</v>
      </c>
      <c r="C1587" t="str">
        <f>INDEX('S48'!A1:N47,4,4)</f>
        <v>Nuit</v>
      </c>
      <c r="D1587" t="str">
        <f>INDEX('S48'!A1:N47,5,1)</f>
        <v>Kevin Morillon</v>
      </c>
      <c r="E1587">
        <f>INDEX('S48'!A1:N47,5,2)</f>
        <v>0</v>
      </c>
      <c r="F1587" t="str">
        <f>INDEX('S48'!A1:N47,5,4)</f>
        <v>07 586 04</v>
      </c>
      <c r="G1587">
        <f>INDEX('S48'!A1:N47,6,4)</f>
        <v>0</v>
      </c>
      <c r="H1587">
        <f>INDEX('S48'!A1:N47,7,4)</f>
        <v>0</v>
      </c>
    </row>
    <row r="1588" spans="1:8" x14ac:dyDescent="0.3">
      <c r="A1588" t="str">
        <f>INDEX('S48'!A1:M47,1,1)</f>
        <v>S48</v>
      </c>
      <c r="B1588" s="58">
        <f>INDEX('S48'!A1:M47,3,5)</f>
        <v>43066</v>
      </c>
      <c r="C1588" t="str">
        <f>INDEX('S48'!A1:N47,4,5)</f>
        <v>Jour</v>
      </c>
      <c r="D1588" t="str">
        <f>INDEX('S48'!A1:N47,5,1)</f>
        <v>Kevin Morillon</v>
      </c>
      <c r="E1588">
        <f>INDEX('S48'!A1:N47,5,2)</f>
        <v>0</v>
      </c>
      <c r="F1588">
        <f>INDEX('S48'!A1:N47,5,5)</f>
        <v>0</v>
      </c>
      <c r="G1588">
        <f>INDEX('S48'!A1:N47,6,5)</f>
        <v>0</v>
      </c>
      <c r="H1588">
        <f>INDEX('S48'!A1:N47,7,5)</f>
        <v>0</v>
      </c>
    </row>
    <row r="1589" spans="1:8" x14ac:dyDescent="0.3">
      <c r="A1589" t="str">
        <f>INDEX('S48'!A1:M47,1,1)</f>
        <v>S48</v>
      </c>
      <c r="B1589" s="58">
        <f>INDEX('S48'!A1:M47,3,5)</f>
        <v>43066</v>
      </c>
      <c r="C1589" t="str">
        <f>INDEX('S48'!A1:N47,4,6)</f>
        <v>Nuit</v>
      </c>
      <c r="D1589" t="str">
        <f>INDEX('S48'!A1:N47,5,1)</f>
        <v>Kevin Morillon</v>
      </c>
      <c r="E1589">
        <f>INDEX('S48'!A1:N47,5,2)</f>
        <v>0</v>
      </c>
      <c r="F1589" t="str">
        <f>INDEX('S48'!A1:N47,5,6)</f>
        <v>07 586 04</v>
      </c>
      <c r="G1589">
        <f>INDEX('S48'!A1:N47,6,6)</f>
        <v>0</v>
      </c>
      <c r="H1589">
        <f>INDEX('S48'!A1:N47,7,6)</f>
        <v>0</v>
      </c>
    </row>
    <row r="1590" spans="1:8" x14ac:dyDescent="0.3">
      <c r="A1590" t="str">
        <f>INDEX('S48'!A1:M47,1,1)</f>
        <v>S48</v>
      </c>
      <c r="B1590" s="58">
        <f>INDEX('S48'!A1:M47,3,7)</f>
        <v>43067</v>
      </c>
      <c r="C1590" t="str">
        <f>INDEX('S48'!A1:N47,4,7)</f>
        <v>Jour</v>
      </c>
      <c r="D1590" t="str">
        <f>INDEX('S48'!A1:N47,5,1)</f>
        <v>Kevin Morillon</v>
      </c>
      <c r="E1590">
        <f>INDEX('S48'!A1:N47,5,2)</f>
        <v>0</v>
      </c>
      <c r="F1590">
        <f>INDEX('S48'!A1:N47,5,7)</f>
        <v>0</v>
      </c>
      <c r="G1590">
        <f>INDEX('S48'!A1:N47,6,7)</f>
        <v>0</v>
      </c>
      <c r="H1590">
        <f>INDEX('S48'!A1:N47,7,7)</f>
        <v>0</v>
      </c>
    </row>
    <row r="1591" spans="1:8" x14ac:dyDescent="0.3">
      <c r="A1591" t="str">
        <f>INDEX('S48'!A1:M47,1,1)</f>
        <v>S48</v>
      </c>
      <c r="B1591" s="58">
        <f>INDEX('S48'!A1:M47,3,7)</f>
        <v>43067</v>
      </c>
      <c r="C1591" t="str">
        <f>INDEX('S48'!A1:N47,4,8)</f>
        <v>Nuit</v>
      </c>
      <c r="D1591" t="str">
        <f>INDEX('S48'!A1:N47,5,1)</f>
        <v>Kevin Morillon</v>
      </c>
      <c r="E1591">
        <f>INDEX('S48'!A1:N47,5,2)</f>
        <v>0</v>
      </c>
      <c r="F1591" t="str">
        <f>INDEX('S48'!A1:N47,5,8)</f>
        <v>07 586 04</v>
      </c>
      <c r="G1591">
        <f>INDEX('S48'!A1:N47,6,8)</f>
        <v>0</v>
      </c>
      <c r="H1591">
        <f>INDEX('S48'!A1:N47,7,8)</f>
        <v>0</v>
      </c>
    </row>
    <row r="1592" spans="1:8" x14ac:dyDescent="0.3">
      <c r="A1592" t="str">
        <f>INDEX('S48'!A1:M47,1,1)</f>
        <v>S48</v>
      </c>
      <c r="B1592" s="58">
        <f>INDEX('S48'!A1:M47,3,9)</f>
        <v>43068</v>
      </c>
      <c r="C1592" t="str">
        <f>INDEX('S48'!A1:N47,4,9)</f>
        <v>Jour</v>
      </c>
      <c r="D1592" t="str">
        <f>INDEX('S48'!A1:N47,5,1)</f>
        <v>Kevin Morillon</v>
      </c>
      <c r="E1592">
        <f>INDEX('S48'!A1:N47,5,2)</f>
        <v>0</v>
      </c>
      <c r="F1592">
        <f>INDEX('S48'!A1:N47,5,9)</f>
        <v>0</v>
      </c>
      <c r="G1592">
        <f>INDEX('S48'!A1:N47,6,9)</f>
        <v>0</v>
      </c>
      <c r="H1592">
        <f>INDEX('S48'!A1:N47,7,9)</f>
        <v>0</v>
      </c>
    </row>
    <row r="1593" spans="1:8" x14ac:dyDescent="0.3">
      <c r="A1593" t="str">
        <f>INDEX('S48'!A1:M47,1,1)</f>
        <v>S48</v>
      </c>
      <c r="B1593" s="58">
        <f>INDEX('S48'!A1:M47,3,9)</f>
        <v>43068</v>
      </c>
      <c r="C1593" t="str">
        <f>INDEX('S48'!A1:N47,4,10)</f>
        <v>Nuit</v>
      </c>
      <c r="D1593" t="str">
        <f>INDEX('S48'!A1:N47,5,1)</f>
        <v>Kevin Morillon</v>
      </c>
      <c r="E1593">
        <f>INDEX('S48'!A1:N47,5,2)</f>
        <v>0</v>
      </c>
      <c r="F1593" t="str">
        <f>INDEX('S48'!A1:N47,5,10)</f>
        <v>07 586 04</v>
      </c>
      <c r="G1593">
        <f>INDEX('S48'!A1:N47,6,10)</f>
        <v>0</v>
      </c>
      <c r="H1593">
        <f>INDEX('S48'!A1:N47,7,10)</f>
        <v>0</v>
      </c>
    </row>
    <row r="1594" spans="1:8" x14ac:dyDescent="0.3">
      <c r="A1594" t="str">
        <f>INDEX('S48'!A1:M47,1,1)</f>
        <v>S48</v>
      </c>
      <c r="B1594" s="58">
        <f>INDEX('S48'!A1:M47,3,11)</f>
        <v>43069</v>
      </c>
      <c r="C1594" t="str">
        <f>INDEX('S48'!A1:N47,4,11)</f>
        <v>Jour</v>
      </c>
      <c r="D1594" t="str">
        <f>INDEX('S48'!A1:N47,5,1)</f>
        <v>Kevin Morillon</v>
      </c>
      <c r="E1594">
        <f>INDEX('S48'!A1:N47,5,2)</f>
        <v>0</v>
      </c>
      <c r="F1594">
        <f>INDEX('S48'!A1:N47,5,11)</f>
        <v>0</v>
      </c>
      <c r="G1594">
        <f>INDEX('S48'!A1:N47,6,11)</f>
        <v>0</v>
      </c>
      <c r="H1594">
        <f>INDEX('S48'!A1:N47,7,11)</f>
        <v>0</v>
      </c>
    </row>
    <row r="1595" spans="1:8" x14ac:dyDescent="0.3">
      <c r="A1595" t="str">
        <f>INDEX('S48'!A1:M47,1,1)</f>
        <v>S48</v>
      </c>
      <c r="B1595" s="58">
        <f>INDEX('S48'!A1:M47,3,11)</f>
        <v>43069</v>
      </c>
      <c r="C1595" t="str">
        <f>INDEX('S48'!A1:N47,4,12)</f>
        <v>Nuit</v>
      </c>
      <c r="D1595" t="str">
        <f>INDEX('S48'!A1:N47,5,1)</f>
        <v>Kevin Morillon</v>
      </c>
      <c r="E1595">
        <f>INDEX('S48'!A1:N47,5,2)</f>
        <v>0</v>
      </c>
      <c r="F1595" t="str">
        <f>INDEX('S48'!A1:N47,5,12)</f>
        <v>07 586 04</v>
      </c>
      <c r="G1595">
        <f>INDEX('S48'!A1:N47,6,12)</f>
        <v>0</v>
      </c>
      <c r="H1595">
        <f>INDEX('S48'!A1:N47,7,12)</f>
        <v>0</v>
      </c>
    </row>
    <row r="1596" spans="1:8" x14ac:dyDescent="0.3">
      <c r="A1596" t="str">
        <f>INDEX('S48'!A1:M47,1,1)</f>
        <v>S48</v>
      </c>
      <c r="B1596" s="58">
        <f>INDEX('S48'!A1:M47,3,13)</f>
        <v>43070</v>
      </c>
      <c r="C1596" t="str">
        <f>INDEX('S48'!A1:N47,4,13)</f>
        <v>Jour</v>
      </c>
      <c r="D1596" t="str">
        <f>INDEX('S48'!A1:N47,5,1)</f>
        <v>Kevin Morillon</v>
      </c>
      <c r="E1596">
        <f>INDEX('S48'!A1:N47,5,2)</f>
        <v>0</v>
      </c>
      <c r="F1596">
        <f>INDEX('S48'!A1:N47,5,13)</f>
        <v>0</v>
      </c>
      <c r="G1596">
        <f>INDEX('S48'!A1:N47,6,13)</f>
        <v>0</v>
      </c>
      <c r="H1596">
        <f>INDEX('S48'!A1:N47,7,13)</f>
        <v>0</v>
      </c>
    </row>
    <row r="1597" spans="1:8" x14ac:dyDescent="0.3">
      <c r="A1597" t="str">
        <f>INDEX('S48'!A1:M47,1,1)</f>
        <v>S48</v>
      </c>
      <c r="B1597" s="58">
        <f>INDEX('S48'!A1:M47,3,13)</f>
        <v>43070</v>
      </c>
      <c r="C1597" t="str">
        <f>INDEX('S48'!A1:N47,4,14)</f>
        <v>Nuit</v>
      </c>
      <c r="D1597" t="str">
        <f>INDEX('S48'!A1:N47,5,1)</f>
        <v>Kevin Morillon</v>
      </c>
      <c r="E1597">
        <f>INDEX('S48'!A1:N47,5,2)</f>
        <v>0</v>
      </c>
      <c r="F1597">
        <f>INDEX('S48'!A1:N47,5,14)</f>
        <v>0</v>
      </c>
      <c r="G1597">
        <f>INDEX('S48'!A1:N47,6,14)</f>
        <v>0</v>
      </c>
      <c r="H1597">
        <f>INDEX('S48'!A1:N47,7,14)</f>
        <v>0</v>
      </c>
    </row>
    <row r="1598" spans="1:8" x14ac:dyDescent="0.3">
      <c r="A1598" t="str">
        <f>INDEX('S48'!A1:M47,1,1)</f>
        <v>S48</v>
      </c>
      <c r="B1598" s="58">
        <f>INDEX('S48'!A1:L47,3,3)</f>
        <v>43065</v>
      </c>
      <c r="C1598" t="str">
        <f>INDEX('S48'!A1:N47,4,3)</f>
        <v>Jour</v>
      </c>
      <c r="D1598" t="str">
        <f>INDEX('S48'!A1:N47,8,1)</f>
        <v>Victor DIONISIO</v>
      </c>
      <c r="E1598">
        <f>INDEX('S48'!A1:N47,8,2)</f>
        <v>0</v>
      </c>
      <c r="F1598">
        <f>INDEX('S48'!A1:N47,8,3)</f>
        <v>0</v>
      </c>
      <c r="G1598">
        <f>INDEX('S48'!A1:N47,9,3)</f>
        <v>0</v>
      </c>
      <c r="H1598">
        <f>INDEX('S48'!A1:N47,10,3)</f>
        <v>0</v>
      </c>
    </row>
    <row r="1599" spans="1:8" x14ac:dyDescent="0.3">
      <c r="A1599" t="str">
        <f>INDEX('S48'!A1:M47,1,1)</f>
        <v>S48</v>
      </c>
      <c r="B1599" s="58">
        <f>INDEX('S48'!A1:M47,3,3)</f>
        <v>43065</v>
      </c>
      <c r="C1599" t="str">
        <f>INDEX('S48'!A1:N47,4,4)</f>
        <v>Nuit</v>
      </c>
      <c r="D1599" t="str">
        <f>INDEX('S48'!A1:N47,8,1)</f>
        <v>Victor DIONISIO</v>
      </c>
      <c r="E1599">
        <f>INDEX('S48'!A1:N47,8,2)</f>
        <v>0</v>
      </c>
      <c r="F1599">
        <f>INDEX('S48'!A1:N47,8,4)</f>
        <v>0</v>
      </c>
      <c r="G1599">
        <f>INDEX('S48'!A1:N47,9,4)</f>
        <v>0</v>
      </c>
      <c r="H1599">
        <f>INDEX('S48'!A1:N47,10,4)</f>
        <v>0</v>
      </c>
    </row>
    <row r="1600" spans="1:8" x14ac:dyDescent="0.3">
      <c r="A1600" t="str">
        <f>INDEX('S48'!A1:M47,1,1)</f>
        <v>S48</v>
      </c>
      <c r="B1600" s="58">
        <f>INDEX('S48'!A1:M47,3,5)</f>
        <v>43066</v>
      </c>
      <c r="C1600" t="str">
        <f>INDEX('S48'!A1:N47,4,5)</f>
        <v>Jour</v>
      </c>
      <c r="D1600" t="str">
        <f>INDEX('S48'!A1:N47,8,1)</f>
        <v>Victor DIONISIO</v>
      </c>
      <c r="E1600">
        <f>INDEX('S48'!A1:N47,8,2)</f>
        <v>0</v>
      </c>
      <c r="F1600">
        <f>INDEX('S48'!A1:N47,8,5)</f>
        <v>0</v>
      </c>
      <c r="G1600">
        <f>INDEX('S48'!A1:N47,9,5)</f>
        <v>0</v>
      </c>
      <c r="H1600">
        <f>INDEX('S48'!A1:N47,10,5)</f>
        <v>0</v>
      </c>
    </row>
    <row r="1601" spans="1:8" x14ac:dyDescent="0.3">
      <c r="A1601" t="str">
        <f>INDEX('S48'!A1:M47,1,1)</f>
        <v>S48</v>
      </c>
      <c r="B1601" s="58">
        <f>INDEX('S48'!A1:M47,3,5)</f>
        <v>43066</v>
      </c>
      <c r="C1601" t="str">
        <f>INDEX('S48'!A1:N47,4,6)</f>
        <v>Nuit</v>
      </c>
      <c r="D1601" t="str">
        <f>INDEX('S48'!A1:N47,8,1)</f>
        <v>Victor DIONISIO</v>
      </c>
      <c r="E1601">
        <f>INDEX('S48'!A1:N47,8,2)</f>
        <v>0</v>
      </c>
      <c r="F1601">
        <f>INDEX('S48'!A1:N47,8,6)</f>
        <v>0</v>
      </c>
      <c r="G1601">
        <f>INDEX('S48'!A1:N47,9,6)</f>
        <v>0</v>
      </c>
      <c r="H1601">
        <f>INDEX('S48'!A1:N47,10,6)</f>
        <v>0</v>
      </c>
    </row>
    <row r="1602" spans="1:8" x14ac:dyDescent="0.3">
      <c r="A1602" t="str">
        <f>INDEX('S48'!A1:M47,1,1)</f>
        <v>S48</v>
      </c>
      <c r="B1602" s="58">
        <f>INDEX('S48'!A1:M47,3,7)</f>
        <v>43067</v>
      </c>
      <c r="C1602" t="str">
        <f>INDEX('S48'!A1:N47,4,7)</f>
        <v>Jour</v>
      </c>
      <c r="D1602" t="str">
        <f>INDEX('S48'!A1:N47,8,1)</f>
        <v>Victor DIONISIO</v>
      </c>
      <c r="E1602">
        <f>INDEX('S48'!A1:N47,8,2)</f>
        <v>0</v>
      </c>
      <c r="F1602">
        <f>INDEX('S48'!A1:N47,8,7)</f>
        <v>0</v>
      </c>
      <c r="G1602">
        <f>INDEX('S48'!A1:N47,9,7)</f>
        <v>0</v>
      </c>
      <c r="H1602">
        <f>INDEX('S48'!A1:N47,10,7)</f>
        <v>0</v>
      </c>
    </row>
    <row r="1603" spans="1:8" x14ac:dyDescent="0.3">
      <c r="A1603" t="str">
        <f>INDEX('S48'!A1:M47,1,1)</f>
        <v>S48</v>
      </c>
      <c r="B1603" s="58">
        <f>INDEX('S48'!A1:M47,3,7)</f>
        <v>43067</v>
      </c>
      <c r="C1603" t="str">
        <f>INDEX('S48'!A1:N47,4,8)</f>
        <v>Nuit</v>
      </c>
      <c r="D1603" t="str">
        <f>INDEX('S48'!A1:N47,8,1)</f>
        <v>Victor DIONISIO</v>
      </c>
      <c r="E1603">
        <f>INDEX('S48'!A1:N47,8,2)</f>
        <v>0</v>
      </c>
      <c r="F1603">
        <f>INDEX('S48'!A1:N47,8,8)</f>
        <v>0</v>
      </c>
      <c r="G1603">
        <f>INDEX('S48'!A1:N47,9,8)</f>
        <v>0</v>
      </c>
      <c r="H1603">
        <f>INDEX('S48'!A1:N47,10,8)</f>
        <v>0</v>
      </c>
    </row>
    <row r="1604" spans="1:8" x14ac:dyDescent="0.3">
      <c r="A1604" t="str">
        <f>INDEX('S48'!A1:M47,1,1)</f>
        <v>S48</v>
      </c>
      <c r="B1604" s="58">
        <f>INDEX('S48'!A1:M47,3,9)</f>
        <v>43068</v>
      </c>
      <c r="C1604" t="str">
        <f>INDEX('S48'!A1:N47,4,9)</f>
        <v>Jour</v>
      </c>
      <c r="D1604" t="str">
        <f>INDEX('S48'!A1:N47,8,1)</f>
        <v>Victor DIONISIO</v>
      </c>
      <c r="E1604">
        <f>INDEX('S48'!A1:N47,8,2)</f>
        <v>0</v>
      </c>
      <c r="F1604">
        <f>INDEX('S48'!A1:N47,8,9)</f>
        <v>0</v>
      </c>
      <c r="G1604">
        <f>INDEX('S48'!A1:N47,9,9)</f>
        <v>0</v>
      </c>
      <c r="H1604">
        <f>INDEX('S48'!A1:N47,10,9)</f>
        <v>0</v>
      </c>
    </row>
    <row r="1605" spans="1:8" x14ac:dyDescent="0.3">
      <c r="A1605" t="str">
        <f>INDEX('S48'!A1:M47,1,1)</f>
        <v>S48</v>
      </c>
      <c r="B1605" s="58">
        <f>INDEX('S48'!A1:M47,3,9)</f>
        <v>43068</v>
      </c>
      <c r="C1605" t="str">
        <f>INDEX('S48'!A1:N47,4,10)</f>
        <v>Nuit</v>
      </c>
      <c r="D1605" t="str">
        <f>INDEX('S48'!A1:N47,8,1)</f>
        <v>Victor DIONISIO</v>
      </c>
      <c r="E1605">
        <f>INDEX('S48'!A1:N47,8,2)</f>
        <v>0</v>
      </c>
      <c r="F1605">
        <f>INDEX('S48'!A1:N47,8,10)</f>
        <v>0</v>
      </c>
      <c r="G1605">
        <f>INDEX('S48'!A1:N47,9,10)</f>
        <v>0</v>
      </c>
      <c r="H1605">
        <f>INDEX('S48'!A1:N47,10,10)</f>
        <v>0</v>
      </c>
    </row>
    <row r="1606" spans="1:8" x14ac:dyDescent="0.3">
      <c r="A1606" t="str">
        <f>INDEX('S48'!A1:M47,1,1)</f>
        <v>S48</v>
      </c>
      <c r="B1606" s="58">
        <f>INDEX('S48'!A1:M47,3,11)</f>
        <v>43069</v>
      </c>
      <c r="C1606" t="str">
        <f>INDEX('S48'!A1:N47,4,11)</f>
        <v>Jour</v>
      </c>
      <c r="D1606" t="str">
        <f>INDEX('S48'!A1:N47,8,1)</f>
        <v>Victor DIONISIO</v>
      </c>
      <c r="E1606">
        <f>INDEX('S48'!A1:N47,8,2)</f>
        <v>0</v>
      </c>
      <c r="F1606">
        <f>INDEX('S48'!A1:N47,8,11)</f>
        <v>0</v>
      </c>
      <c r="G1606">
        <f>INDEX('S48'!A1:N47,9,11)</f>
        <v>0</v>
      </c>
      <c r="H1606">
        <f>INDEX('S48'!A1:N47,10,11)</f>
        <v>0</v>
      </c>
    </row>
    <row r="1607" spans="1:8" x14ac:dyDescent="0.3">
      <c r="A1607" t="str">
        <f>INDEX('S48'!A1:M47,1,1)</f>
        <v>S48</v>
      </c>
      <c r="B1607" s="58">
        <f>INDEX('S48'!A1:M47,3,11)</f>
        <v>43069</v>
      </c>
      <c r="C1607" t="str">
        <f>INDEX('S48'!A1:N47,4,12)</f>
        <v>Nuit</v>
      </c>
      <c r="D1607" t="str">
        <f>INDEX('S48'!A1:N47,8,1)</f>
        <v>Victor DIONISIO</v>
      </c>
      <c r="E1607">
        <f>INDEX('S48'!A1:N47,8,2)</f>
        <v>0</v>
      </c>
      <c r="F1607">
        <f>INDEX('S48'!A1:N47,8,12)</f>
        <v>0</v>
      </c>
      <c r="G1607">
        <f>INDEX('S48'!A1:N47,9,12)</f>
        <v>0</v>
      </c>
      <c r="H1607">
        <f>INDEX('S48'!A1:N47,10,12)</f>
        <v>0</v>
      </c>
    </row>
    <row r="1608" spans="1:8" x14ac:dyDescent="0.3">
      <c r="A1608" t="str">
        <f>INDEX('S48'!A1:M47,1,1)</f>
        <v>S48</v>
      </c>
      <c r="B1608" s="58">
        <f>INDEX('S48'!A1:M47,3,13)</f>
        <v>43070</v>
      </c>
      <c r="C1608" t="str">
        <f>INDEX('S48'!A1:N47,4,13)</f>
        <v>Jour</v>
      </c>
      <c r="D1608" t="str">
        <f>INDEX('S48'!A1:N47,8,1)</f>
        <v>Victor DIONISIO</v>
      </c>
      <c r="E1608">
        <f>INDEX('S48'!A1:N47,8,2)</f>
        <v>0</v>
      </c>
      <c r="F1608">
        <f>INDEX('S48'!A1:N47,8,13)</f>
        <v>0</v>
      </c>
      <c r="G1608">
        <f>INDEX('S48'!A1:N47,9,13)</f>
        <v>0</v>
      </c>
      <c r="H1608">
        <f>INDEX('S48'!A1:N47,10,13)</f>
        <v>0</v>
      </c>
    </row>
    <row r="1609" spans="1:8" x14ac:dyDescent="0.3">
      <c r="A1609" t="str">
        <f>INDEX('S48'!A1:M47,1,1)</f>
        <v>S48</v>
      </c>
      <c r="B1609" s="58">
        <f>INDEX('S48'!A1:M47,3,13)</f>
        <v>43070</v>
      </c>
      <c r="C1609" t="str">
        <f>INDEX('S48'!A1:N47,4,14)</f>
        <v>Nuit</v>
      </c>
      <c r="D1609" t="str">
        <f>INDEX('S48'!A1:N47,8,1)</f>
        <v>Victor DIONISIO</v>
      </c>
      <c r="E1609">
        <f>INDEX('S48'!A1:N47,8,2)</f>
        <v>0</v>
      </c>
      <c r="F1609">
        <f>INDEX('S48'!A1:N47,8,14)</f>
        <v>0</v>
      </c>
      <c r="G1609">
        <f>INDEX('S48'!A1:N47,9,14)</f>
        <v>0</v>
      </c>
      <c r="H1609">
        <f>INDEX('S48'!A1:N47,10,14)</f>
        <v>0</v>
      </c>
    </row>
    <row r="1610" spans="1:8" x14ac:dyDescent="0.3">
      <c r="A1610" t="str">
        <f>INDEX('S48'!A1:M47,1,1)</f>
        <v>S48</v>
      </c>
      <c r="B1610" s="58">
        <f>INDEX('S48'!A1:L47,3,3)</f>
        <v>43065</v>
      </c>
      <c r="C1610" t="str">
        <f>INDEX('S48'!A1:N47,4,3)</f>
        <v>Jour</v>
      </c>
      <c r="D1610" t="str">
        <f>INDEX('S48'!A1:N47,11,1)</f>
        <v>Benjamin Lime</v>
      </c>
      <c r="E1610">
        <f>INDEX('S48'!A1:N47,11,2)</f>
        <v>0</v>
      </c>
      <c r="F1610">
        <f>INDEX('S48'!A1:N47,11,3)</f>
        <v>0</v>
      </c>
      <c r="G1610">
        <f>INDEX('S48'!A1:N47,12,3)</f>
        <v>0</v>
      </c>
      <c r="H1610">
        <f>INDEX('S48'!A1:N47,13,3)</f>
        <v>0</v>
      </c>
    </row>
    <row r="1611" spans="1:8" x14ac:dyDescent="0.3">
      <c r="A1611" t="str">
        <f>INDEX('S48'!A1:M47,1,1)</f>
        <v>S48</v>
      </c>
      <c r="B1611" s="58">
        <f>INDEX('S48'!A1:M47,3,3)</f>
        <v>43065</v>
      </c>
      <c r="C1611" t="str">
        <f>INDEX('S48'!A1:N47,4,4)</f>
        <v>Nuit</v>
      </c>
      <c r="D1611" t="str">
        <f>INDEX('S48'!A1:N47,11,1)</f>
        <v>Benjamin Lime</v>
      </c>
      <c r="E1611">
        <f>INDEX('S48'!A1:N47,11,2)</f>
        <v>0</v>
      </c>
      <c r="F1611">
        <f>INDEX('S48'!A1:N47,11,4)</f>
        <v>0</v>
      </c>
      <c r="G1611">
        <f>INDEX('S48'!A1:N47,12,4)</f>
        <v>0</v>
      </c>
      <c r="H1611">
        <f>INDEX('S48'!A1:N47,13,4)</f>
        <v>0</v>
      </c>
    </row>
    <row r="1612" spans="1:8" x14ac:dyDescent="0.3">
      <c r="A1612" t="str">
        <f>INDEX('S48'!A1:M47,1,1)</f>
        <v>S48</v>
      </c>
      <c r="B1612" s="58">
        <f>INDEX('S48'!A1:M47,3,5)</f>
        <v>43066</v>
      </c>
      <c r="C1612" t="str">
        <f>INDEX('S48'!A1:N47,4,5)</f>
        <v>Jour</v>
      </c>
      <c r="D1612" t="str">
        <f>INDEX('S48'!A1:N47,11,1)</f>
        <v>Benjamin Lime</v>
      </c>
      <c r="E1612">
        <f>INDEX('S48'!A1:N47,11,2)</f>
        <v>0</v>
      </c>
      <c r="F1612">
        <f>INDEX('S48'!A1:N47,11,5)</f>
        <v>0</v>
      </c>
      <c r="G1612">
        <f>INDEX('S48'!A1:N47,12,5)</f>
        <v>0</v>
      </c>
      <c r="H1612">
        <f>INDEX('S48'!A1:N47,13,5)</f>
        <v>0</v>
      </c>
    </row>
    <row r="1613" spans="1:8" x14ac:dyDescent="0.3">
      <c r="A1613" t="str">
        <f>INDEX('S48'!A1:M47,1,1)</f>
        <v>S48</v>
      </c>
      <c r="B1613" s="58">
        <f>INDEX('S48'!A1:M47,3,5)</f>
        <v>43066</v>
      </c>
      <c r="C1613" t="str">
        <f>INDEX('S48'!A1:N47,4,6)</f>
        <v>Nuit</v>
      </c>
      <c r="D1613" t="str">
        <f>INDEX('S48'!A1:N47,11,1)</f>
        <v>Benjamin Lime</v>
      </c>
      <c r="E1613">
        <f>INDEX('S48'!A1:N47,11,2)</f>
        <v>0</v>
      </c>
      <c r="F1613">
        <f>INDEX('S48'!A1:N47,11,6)</f>
        <v>0</v>
      </c>
      <c r="G1613">
        <f>INDEX('S48'!A1:N47,12,6)</f>
        <v>0</v>
      </c>
      <c r="H1613">
        <f>INDEX('S48'!A1:N47,13,6)</f>
        <v>0</v>
      </c>
    </row>
    <row r="1614" spans="1:8" x14ac:dyDescent="0.3">
      <c r="A1614" t="str">
        <f>INDEX('S48'!A1:M47,1,1)</f>
        <v>S48</v>
      </c>
      <c r="B1614" s="58">
        <f>INDEX('S48'!A1:M47,3,7)</f>
        <v>43067</v>
      </c>
      <c r="C1614" t="str">
        <f>INDEX('S48'!A1:N47,4,7)</f>
        <v>Jour</v>
      </c>
      <c r="D1614" t="str">
        <f>INDEX('S48'!A1:N47,11,1)</f>
        <v>Benjamin Lime</v>
      </c>
      <c r="E1614">
        <f>INDEX('S48'!A1:N47,11,2)</f>
        <v>0</v>
      </c>
      <c r="F1614">
        <f>INDEX('S48'!A1:N47,11,7)</f>
        <v>0</v>
      </c>
      <c r="G1614">
        <f>INDEX('S48'!A1:N47,12,7)</f>
        <v>0</v>
      </c>
      <c r="H1614">
        <f>INDEX('S48'!A1:N47,13,7)</f>
        <v>0</v>
      </c>
    </row>
    <row r="1615" spans="1:8" x14ac:dyDescent="0.3">
      <c r="A1615" t="str">
        <f>INDEX('S48'!A1:M47,1,1)</f>
        <v>S48</v>
      </c>
      <c r="B1615" s="58">
        <f>INDEX('S48'!A1:M47,3,7)</f>
        <v>43067</v>
      </c>
      <c r="C1615" t="str">
        <f>INDEX('S48'!A1:N47,4,8)</f>
        <v>Nuit</v>
      </c>
      <c r="D1615" t="str">
        <f>INDEX('S48'!A1:N47,11,1)</f>
        <v>Benjamin Lime</v>
      </c>
      <c r="E1615">
        <f>INDEX('S48'!A1:N47,11,2)</f>
        <v>0</v>
      </c>
      <c r="F1615">
        <f>INDEX('S48'!A1:N47,11,8)</f>
        <v>0</v>
      </c>
      <c r="G1615">
        <f>INDEX('S48'!A1:N47,12,8)</f>
        <v>0</v>
      </c>
      <c r="H1615">
        <f>INDEX('S48'!A1:N47,13,8)</f>
        <v>0</v>
      </c>
    </row>
    <row r="1616" spans="1:8" x14ac:dyDescent="0.3">
      <c r="A1616" t="str">
        <f>INDEX('S48'!A1:M47,1,1)</f>
        <v>S48</v>
      </c>
      <c r="B1616" s="58">
        <f>INDEX('S48'!A1:M47,3,9)</f>
        <v>43068</v>
      </c>
      <c r="C1616" t="str">
        <f>INDEX('S48'!A1:N47,4,9)</f>
        <v>Jour</v>
      </c>
      <c r="D1616" t="str">
        <f>INDEX('S48'!A1:N47,11,1)</f>
        <v>Benjamin Lime</v>
      </c>
      <c r="E1616">
        <f>INDEX('S48'!A1:N47,11,2)</f>
        <v>0</v>
      </c>
      <c r="F1616">
        <f>INDEX('S48'!A1:N47,11,9)</f>
        <v>0</v>
      </c>
      <c r="G1616">
        <f>INDEX('S48'!A1:N47,12,9)</f>
        <v>0</v>
      </c>
      <c r="H1616">
        <f>INDEX('S48'!A1:N47,13,9)</f>
        <v>0</v>
      </c>
    </row>
    <row r="1617" spans="1:8" x14ac:dyDescent="0.3">
      <c r="A1617" t="str">
        <f>INDEX('S48'!A1:M47,1,1)</f>
        <v>S48</v>
      </c>
      <c r="B1617" s="58">
        <f>INDEX('S48'!A1:M47,3,9)</f>
        <v>43068</v>
      </c>
      <c r="C1617" t="str">
        <f>INDEX('S48'!A1:N47,4,10)</f>
        <v>Nuit</v>
      </c>
      <c r="D1617" t="str">
        <f>INDEX('S48'!A1:N47,11,1)</f>
        <v>Benjamin Lime</v>
      </c>
      <c r="E1617">
        <f>INDEX('S48'!A1:N47,11,2)</f>
        <v>0</v>
      </c>
      <c r="F1617">
        <f>INDEX('S48'!A1:N47,11,10)</f>
        <v>0</v>
      </c>
      <c r="G1617">
        <f>INDEX('S48'!A1:N47,12,10)</f>
        <v>0</v>
      </c>
      <c r="H1617">
        <f>INDEX('S48'!A1:N47,13,10)</f>
        <v>0</v>
      </c>
    </row>
    <row r="1618" spans="1:8" x14ac:dyDescent="0.3">
      <c r="A1618" t="str">
        <f>INDEX('S48'!A1:M47,1,1)</f>
        <v>S48</v>
      </c>
      <c r="B1618" s="58">
        <f>INDEX('S48'!A1:M47,3,11)</f>
        <v>43069</v>
      </c>
      <c r="C1618" t="str">
        <f>INDEX('S48'!A1:N47,4,11)</f>
        <v>Jour</v>
      </c>
      <c r="D1618" t="str">
        <f>INDEX('S48'!A1:N47,11,1)</f>
        <v>Benjamin Lime</v>
      </c>
      <c r="E1618">
        <f>INDEX('S48'!A1:N47,11,2)</f>
        <v>0</v>
      </c>
      <c r="F1618">
        <f>INDEX('S48'!A1:N47,11,11)</f>
        <v>0</v>
      </c>
      <c r="G1618">
        <f>INDEX('S48'!A1:N47,12,11)</f>
        <v>0</v>
      </c>
      <c r="H1618">
        <f>INDEX('S48'!A1:N47,13,11)</f>
        <v>0</v>
      </c>
    </row>
    <row r="1619" spans="1:8" x14ac:dyDescent="0.3">
      <c r="A1619" t="str">
        <f>INDEX('S48'!A1:M47,1,1)</f>
        <v>S48</v>
      </c>
      <c r="B1619" s="58">
        <f>INDEX('S48'!A1:M47,3,11)</f>
        <v>43069</v>
      </c>
      <c r="C1619" t="str">
        <f>INDEX('S48'!A1:N47,4,12)</f>
        <v>Nuit</v>
      </c>
      <c r="D1619" t="str">
        <f>INDEX('S48'!A1:N47,11,1)</f>
        <v>Benjamin Lime</v>
      </c>
      <c r="E1619">
        <f>INDEX('S48'!A1:N47,11,2)</f>
        <v>0</v>
      </c>
      <c r="F1619">
        <f>INDEX('S48'!A1:N47,11,12)</f>
        <v>0</v>
      </c>
      <c r="G1619">
        <f>INDEX('S48'!A1:N47,12,12)</f>
        <v>0</v>
      </c>
      <c r="H1619">
        <f>INDEX('S48'!A1:N47,13,12)</f>
        <v>0</v>
      </c>
    </row>
    <row r="1620" spans="1:8" x14ac:dyDescent="0.3">
      <c r="A1620" t="str">
        <f>INDEX('S48'!A1:M47,1,1)</f>
        <v>S48</v>
      </c>
      <c r="B1620" s="58">
        <f>INDEX('S48'!A1:M47,3,13)</f>
        <v>43070</v>
      </c>
      <c r="C1620" t="str">
        <f>INDEX('S48'!A1:N47,4,13)</f>
        <v>Jour</v>
      </c>
      <c r="D1620" t="str">
        <f>INDEX('S48'!A1:N47,11,1)</f>
        <v>Benjamin Lime</v>
      </c>
      <c r="E1620">
        <f>INDEX('S48'!A1:N47,11,2)</f>
        <v>0</v>
      </c>
      <c r="F1620">
        <f>INDEX('S48'!A1:N47,11,13)</f>
        <v>0</v>
      </c>
      <c r="G1620">
        <f>INDEX('S48'!A1:N47,12,13)</f>
        <v>0</v>
      </c>
      <c r="H1620">
        <f>INDEX('S48'!A1:N47,13,13)</f>
        <v>0</v>
      </c>
    </row>
    <row r="1621" spans="1:8" x14ac:dyDescent="0.3">
      <c r="A1621" t="str">
        <f>INDEX('S48'!A1:M47,1,1)</f>
        <v>S48</v>
      </c>
      <c r="B1621" s="58">
        <f>INDEX('S48'!A1:M47,3,13)</f>
        <v>43070</v>
      </c>
      <c r="C1621" t="str">
        <f>INDEX('S48'!A1:N47,4,14)</f>
        <v>Nuit</v>
      </c>
      <c r="D1621" t="str">
        <f>INDEX('S48'!A1:N47,11,1)</f>
        <v>Benjamin Lime</v>
      </c>
      <c r="E1621">
        <f>INDEX('S48'!A1:N47,11,2)</f>
        <v>0</v>
      </c>
      <c r="F1621">
        <f>INDEX('S48'!A1:N47,11,14)</f>
        <v>0</v>
      </c>
      <c r="G1621">
        <f>INDEX('S48'!A1:N47,12,14)</f>
        <v>0</v>
      </c>
      <c r="H1621">
        <f>INDEX('S48'!A1:N47,13,14)</f>
        <v>0</v>
      </c>
    </row>
    <row r="1622" spans="1:8" x14ac:dyDescent="0.3">
      <c r="A1622" t="str">
        <f>INDEX('S48'!A1:M47,1,1)</f>
        <v>S48</v>
      </c>
      <c r="B1622" s="58">
        <f>INDEX('S48'!A1:L47,3,3)</f>
        <v>43065</v>
      </c>
      <c r="C1622" t="str">
        <f>INDEX('S48'!A1:N47,4,3)</f>
        <v>Jour</v>
      </c>
      <c r="D1622" t="str">
        <f>INDEX('S48'!A1:N47,14,1)</f>
        <v>Reynold Mutombo</v>
      </c>
      <c r="E1622">
        <f>INDEX('S48'!A1:N47,14,2)</f>
        <v>0</v>
      </c>
      <c r="F1622">
        <f>INDEX('S48'!A1:N47,14,3)</f>
        <v>0</v>
      </c>
      <c r="G1622">
        <f>INDEX('S48'!A1:N47,15,3)</f>
        <v>0</v>
      </c>
      <c r="H1622">
        <f>INDEX('S48'!A1:N47,16,3)</f>
        <v>0</v>
      </c>
    </row>
    <row r="1623" spans="1:8" x14ac:dyDescent="0.3">
      <c r="A1623" t="str">
        <f>INDEX('S48'!A1:M47,1,1)</f>
        <v>S48</v>
      </c>
      <c r="B1623" s="58">
        <f>INDEX('S48'!A1:M47,3,3)</f>
        <v>43065</v>
      </c>
      <c r="C1623" t="str">
        <f>INDEX('S48'!A1:N47,4,4)</f>
        <v>Nuit</v>
      </c>
      <c r="D1623" t="str">
        <f>INDEX('S48'!A1:N47,14,1)</f>
        <v>Reynold Mutombo</v>
      </c>
      <c r="E1623">
        <f>INDEX('S48'!A1:N47,14,2)</f>
        <v>0</v>
      </c>
      <c r="F1623">
        <f>INDEX('S48'!A1:N47,14,4)</f>
        <v>0</v>
      </c>
      <c r="G1623">
        <f>INDEX('S48'!A1:N47,15,4)</f>
        <v>0</v>
      </c>
      <c r="H1623">
        <f>INDEX('S48'!A1:N47,16,4)</f>
        <v>0</v>
      </c>
    </row>
    <row r="1624" spans="1:8" x14ac:dyDescent="0.3">
      <c r="A1624" t="str">
        <f>INDEX('S48'!A1:M47,1,1)</f>
        <v>S48</v>
      </c>
      <c r="B1624" s="58">
        <f>INDEX('S48'!A1:M47,3,5)</f>
        <v>43066</v>
      </c>
      <c r="C1624" t="str">
        <f>INDEX('S48'!A1:N47,4,5)</f>
        <v>Jour</v>
      </c>
      <c r="D1624" t="str">
        <f>INDEX('S48'!A1:N47,14,1)</f>
        <v>Reynold Mutombo</v>
      </c>
      <c r="E1624">
        <f>INDEX('S48'!A1:N47,14,2)</f>
        <v>0</v>
      </c>
      <c r="F1624">
        <f>INDEX('S48'!A1:N47,14,5)</f>
        <v>0</v>
      </c>
      <c r="G1624">
        <f>INDEX('S48'!A1:N47,15,5)</f>
        <v>0</v>
      </c>
      <c r="H1624">
        <f>INDEX('S48'!A1:N47,16,5)</f>
        <v>0</v>
      </c>
    </row>
    <row r="1625" spans="1:8" x14ac:dyDescent="0.3">
      <c r="A1625" t="str">
        <f>INDEX('S48'!A1:M47,1,1)</f>
        <v>S48</v>
      </c>
      <c r="B1625" s="58">
        <f>INDEX('S48'!A1:M47,3,5)</f>
        <v>43066</v>
      </c>
      <c r="C1625" t="str">
        <f>INDEX('S48'!A1:N47,4,6)</f>
        <v>Nuit</v>
      </c>
      <c r="D1625" t="str">
        <f>INDEX('S48'!A1:N47,14,1)</f>
        <v>Reynold Mutombo</v>
      </c>
      <c r="E1625">
        <f>INDEX('S48'!A1:N47,14,2)</f>
        <v>0</v>
      </c>
      <c r="F1625">
        <f>INDEX('S48'!A1:N47,14,6)</f>
        <v>0</v>
      </c>
      <c r="G1625">
        <f>INDEX('S48'!A1:N47,15,6)</f>
        <v>0</v>
      </c>
      <c r="H1625">
        <f>INDEX('S48'!A1:N47,16,6)</f>
        <v>0</v>
      </c>
    </row>
    <row r="1626" spans="1:8" x14ac:dyDescent="0.3">
      <c r="A1626" t="str">
        <f>INDEX('S48'!A1:M47,1,1)</f>
        <v>S48</v>
      </c>
      <c r="B1626" s="58">
        <f>INDEX('S48'!A1:M47,3,7)</f>
        <v>43067</v>
      </c>
      <c r="C1626" t="str">
        <f>INDEX('S48'!A1:N47,4,7)</f>
        <v>Jour</v>
      </c>
      <c r="D1626" t="str">
        <f>INDEX('S48'!A1:N47,14,1)</f>
        <v>Reynold Mutombo</v>
      </c>
      <c r="E1626">
        <f>INDEX('S48'!A1:N47,14,2)</f>
        <v>0</v>
      </c>
      <c r="F1626">
        <f>INDEX('S48'!A1:N47,14,7)</f>
        <v>0</v>
      </c>
      <c r="G1626">
        <f>INDEX('S48'!A1:N47,15,7)</f>
        <v>0</v>
      </c>
      <c r="H1626">
        <f>INDEX('S48'!A1:N47,16,7)</f>
        <v>0</v>
      </c>
    </row>
    <row r="1627" spans="1:8" x14ac:dyDescent="0.3">
      <c r="A1627" t="str">
        <f>INDEX('S48'!A1:M47,1,1)</f>
        <v>S48</v>
      </c>
      <c r="B1627" s="58">
        <f>INDEX('S48'!A1:M47,3,7)</f>
        <v>43067</v>
      </c>
      <c r="C1627" t="str">
        <f>INDEX('S48'!A1:N47,4,8)</f>
        <v>Nuit</v>
      </c>
      <c r="D1627" t="str">
        <f>INDEX('S48'!A1:N47,14,1)</f>
        <v>Reynold Mutombo</v>
      </c>
      <c r="E1627">
        <f>INDEX('S48'!A1:N47,14,2)</f>
        <v>0</v>
      </c>
      <c r="F1627">
        <f>INDEX('S48'!A1:N47,14,8)</f>
        <v>0</v>
      </c>
      <c r="G1627">
        <f>INDEX('S48'!A1:N47,15,8)</f>
        <v>0</v>
      </c>
      <c r="H1627">
        <f>INDEX('S48'!A1:N47,16,8)</f>
        <v>0</v>
      </c>
    </row>
    <row r="1628" spans="1:8" x14ac:dyDescent="0.3">
      <c r="A1628" t="str">
        <f>INDEX('S48'!A1:M47,1,1)</f>
        <v>S48</v>
      </c>
      <c r="B1628" s="58">
        <f>INDEX('S48'!A1:M47,3,9)</f>
        <v>43068</v>
      </c>
      <c r="C1628" t="str">
        <f>INDEX('S48'!A1:N47,4,9)</f>
        <v>Jour</v>
      </c>
      <c r="D1628" t="str">
        <f>INDEX('S48'!A1:N47,14,1)</f>
        <v>Reynold Mutombo</v>
      </c>
      <c r="E1628">
        <f>INDEX('S48'!A1:N47,14,2)</f>
        <v>0</v>
      </c>
      <c r="F1628">
        <f>INDEX('S48'!A1:N47,14,9)</f>
        <v>0</v>
      </c>
      <c r="G1628">
        <f>INDEX('S48'!A1:N47,15,9)</f>
        <v>0</v>
      </c>
      <c r="H1628">
        <f>INDEX('S48'!A1:N47,16,9)</f>
        <v>0</v>
      </c>
    </row>
    <row r="1629" spans="1:8" x14ac:dyDescent="0.3">
      <c r="A1629" t="str">
        <f>INDEX('S48'!A1:M47,1,1)</f>
        <v>S48</v>
      </c>
      <c r="B1629" s="58">
        <f>INDEX('S48'!A1:M47,3,9)</f>
        <v>43068</v>
      </c>
      <c r="C1629" t="str">
        <f>INDEX('S48'!A1:N47,4,10)</f>
        <v>Nuit</v>
      </c>
      <c r="D1629" t="str">
        <f>INDEX('S48'!A1:N47,14,1)</f>
        <v>Reynold Mutombo</v>
      </c>
      <c r="E1629">
        <f>INDEX('S48'!A1:N47,14,2)</f>
        <v>0</v>
      </c>
      <c r="F1629">
        <f>INDEX('S48'!A1:N47,14,10)</f>
        <v>0</v>
      </c>
      <c r="G1629">
        <f>INDEX('S48'!A1:N47,15,10)</f>
        <v>0</v>
      </c>
      <c r="H1629">
        <f>INDEX('S48'!A1:N47,16,10)</f>
        <v>0</v>
      </c>
    </row>
    <row r="1630" spans="1:8" x14ac:dyDescent="0.3">
      <c r="A1630" t="str">
        <f>INDEX('S48'!A1:M47,1,1)</f>
        <v>S48</v>
      </c>
      <c r="B1630" s="58">
        <f>INDEX('S48'!A1:M47,3,11)</f>
        <v>43069</v>
      </c>
      <c r="C1630" t="str">
        <f>INDEX('S48'!A1:N47,4,11)</f>
        <v>Jour</v>
      </c>
      <c r="D1630" t="str">
        <f>INDEX('S48'!A1:N47,14,1)</f>
        <v>Reynold Mutombo</v>
      </c>
      <c r="E1630">
        <f>INDEX('S48'!A1:N47,14,2)</f>
        <v>0</v>
      </c>
      <c r="F1630">
        <f>INDEX('S48'!A1:N47,14,11)</f>
        <v>0</v>
      </c>
      <c r="G1630">
        <f>INDEX('S48'!A1:N47,15,11)</f>
        <v>0</v>
      </c>
      <c r="H1630">
        <f>INDEX('S48'!A1:N47,16,11)</f>
        <v>0</v>
      </c>
    </row>
    <row r="1631" spans="1:8" x14ac:dyDescent="0.3">
      <c r="A1631" t="str">
        <f>INDEX('S48'!A1:M47,1,1)</f>
        <v>S48</v>
      </c>
      <c r="B1631" s="58">
        <f>INDEX('S48'!A1:M47,3,11)</f>
        <v>43069</v>
      </c>
      <c r="C1631" t="str">
        <f>INDEX('S48'!A1:N47,4,12)</f>
        <v>Nuit</v>
      </c>
      <c r="D1631" t="str">
        <f>INDEX('S48'!A1:N47,14,1)</f>
        <v>Reynold Mutombo</v>
      </c>
      <c r="E1631">
        <f>INDEX('S48'!A1:N47,14,2)</f>
        <v>0</v>
      </c>
      <c r="F1631">
        <f>INDEX('S48'!A1:N47,14,12)</f>
        <v>0</v>
      </c>
      <c r="G1631">
        <f>INDEX('S48'!A1:N47,15,12)</f>
        <v>0</v>
      </c>
      <c r="H1631">
        <f>INDEX('S48'!A1:N47,16,12)</f>
        <v>0</v>
      </c>
    </row>
    <row r="1632" spans="1:8" x14ac:dyDescent="0.3">
      <c r="A1632" t="str">
        <f>INDEX('S48'!A1:M47,1,1)</f>
        <v>S48</v>
      </c>
      <c r="B1632" s="58">
        <f>INDEX('S48'!A1:M47,3,13)</f>
        <v>43070</v>
      </c>
      <c r="C1632" t="str">
        <f>INDEX('S48'!A1:N47,4,13)</f>
        <v>Jour</v>
      </c>
      <c r="D1632" t="str">
        <f>INDEX('S48'!A1:N47,14,1)</f>
        <v>Reynold Mutombo</v>
      </c>
      <c r="E1632">
        <f>INDEX('S48'!A1:N47,14,2)</f>
        <v>0</v>
      </c>
      <c r="F1632">
        <f>INDEX('S48'!A1:N47,14,13)</f>
        <v>0</v>
      </c>
      <c r="G1632">
        <f>INDEX('S48'!A1:N47,15,13)</f>
        <v>0</v>
      </c>
      <c r="H1632">
        <f>INDEX('S48'!A1:N47,16,13)</f>
        <v>0</v>
      </c>
    </row>
    <row r="1633" spans="1:8" x14ac:dyDescent="0.3">
      <c r="A1633" t="str">
        <f>INDEX('S48'!A1:M47,1,1)</f>
        <v>S48</v>
      </c>
      <c r="B1633" s="58">
        <f>INDEX('S48'!A1:M47,3,13)</f>
        <v>43070</v>
      </c>
      <c r="C1633" t="str">
        <f>INDEX('S48'!A1:N47,4,14)</f>
        <v>Nuit</v>
      </c>
      <c r="D1633" t="str">
        <f>INDEX('S48'!A1:N47,14,1)</f>
        <v>Reynold Mutombo</v>
      </c>
      <c r="E1633">
        <f>INDEX('S48'!A1:N47,14,2)</f>
        <v>0</v>
      </c>
      <c r="F1633">
        <f>INDEX('S48'!A1:N47,14,14)</f>
        <v>0</v>
      </c>
      <c r="G1633">
        <f>INDEX('S48'!A1:N47,15,14)</f>
        <v>0</v>
      </c>
      <c r="H1633">
        <f>INDEX('S48'!A1:N47,16,14)</f>
        <v>0</v>
      </c>
    </row>
    <row r="1634" spans="1:8" x14ac:dyDescent="0.3">
      <c r="A1634" t="str">
        <f>INDEX('S48'!A1:M47,1,1)</f>
        <v>S48</v>
      </c>
      <c r="B1634" s="58">
        <f>INDEX('S48'!A1:L47,3,3)</f>
        <v>43065</v>
      </c>
      <c r="C1634" t="str">
        <f>INDEX('S48'!A1:N47,4,3)</f>
        <v>Jour</v>
      </c>
      <c r="D1634" t="str">
        <f>INDEX('S48'!A1:N47,17,1)</f>
        <v>Samir Abdelyacin</v>
      </c>
      <c r="E1634">
        <f>INDEX('S48'!A1:N47,17,2)</f>
        <v>0</v>
      </c>
      <c r="F1634">
        <f>INDEX('S48'!A1:N47,17,3)</f>
        <v>0</v>
      </c>
      <c r="G1634">
        <f>INDEX('S48'!A1:N47,18,3)</f>
        <v>0</v>
      </c>
      <c r="H1634">
        <f>INDEX('S48'!A1:N47,19,3)</f>
        <v>0</v>
      </c>
    </row>
    <row r="1635" spans="1:8" x14ac:dyDescent="0.3">
      <c r="A1635" t="str">
        <f>INDEX('S48'!A1:M47,1,1)</f>
        <v>S48</v>
      </c>
      <c r="B1635" s="58">
        <f>INDEX('S48'!A1:M47,3,3)</f>
        <v>43065</v>
      </c>
      <c r="C1635" t="str">
        <f>INDEX('S48'!A1:N47,4,4)</f>
        <v>Nuit</v>
      </c>
      <c r="D1635" t="str">
        <f>INDEX('S48'!A1:N47,17,1)</f>
        <v>Samir Abdelyacin</v>
      </c>
      <c r="E1635">
        <f>INDEX('S48'!A1:N47,17,2)</f>
        <v>0</v>
      </c>
      <c r="F1635">
        <f>INDEX('S48'!A1:N47,17,4)</f>
        <v>0</v>
      </c>
      <c r="G1635">
        <f>INDEX('S48'!A1:N47,18,4)</f>
        <v>0</v>
      </c>
      <c r="H1635">
        <f>INDEX('S48'!A1:N47,19,4)</f>
        <v>0</v>
      </c>
    </row>
    <row r="1636" spans="1:8" x14ac:dyDescent="0.3">
      <c r="A1636" t="str">
        <f>INDEX('S48'!A1:M47,1,1)</f>
        <v>S48</v>
      </c>
      <c r="B1636" s="58">
        <f>INDEX('S48'!A1:M47,3,5)</f>
        <v>43066</v>
      </c>
      <c r="C1636" t="str">
        <f>INDEX('S48'!A1:N47,4,5)</f>
        <v>Jour</v>
      </c>
      <c r="D1636" t="str">
        <f>INDEX('S48'!A1:N47,17,1)</f>
        <v>Samir Abdelyacin</v>
      </c>
      <c r="E1636">
        <f>INDEX('S48'!A1:N47,17,2)</f>
        <v>0</v>
      </c>
      <c r="F1636">
        <f>INDEX('S48'!A1:N47,17,5)</f>
        <v>0</v>
      </c>
      <c r="G1636">
        <f>INDEX('S48'!A1:N47,18,5)</f>
        <v>0</v>
      </c>
      <c r="H1636">
        <f>INDEX('S48'!A1:N47,19,5)</f>
        <v>0</v>
      </c>
    </row>
    <row r="1637" spans="1:8" x14ac:dyDescent="0.3">
      <c r="A1637" t="str">
        <f>INDEX('S48'!A1:M47,1,1)</f>
        <v>S48</v>
      </c>
      <c r="B1637" s="58">
        <f>INDEX('S48'!A1:M47,3,5)</f>
        <v>43066</v>
      </c>
      <c r="C1637" t="str">
        <f>INDEX('S48'!A1:N47,4,6)</f>
        <v>Nuit</v>
      </c>
      <c r="D1637" t="str">
        <f>INDEX('S48'!A1:N47,17,1)</f>
        <v>Samir Abdelyacin</v>
      </c>
      <c r="E1637">
        <f>INDEX('S48'!A1:N47,17,2)</f>
        <v>0</v>
      </c>
      <c r="F1637">
        <f>INDEX('S48'!A1:N47,17,6)</f>
        <v>0</v>
      </c>
      <c r="G1637">
        <f>INDEX('S48'!A1:N47,18,6)</f>
        <v>0</v>
      </c>
      <c r="H1637">
        <f>INDEX('S48'!A1:N47,19,6)</f>
        <v>0</v>
      </c>
    </row>
    <row r="1638" spans="1:8" x14ac:dyDescent="0.3">
      <c r="A1638" t="str">
        <f>INDEX('S48'!A1:M47,1,1)</f>
        <v>S48</v>
      </c>
      <c r="B1638" s="58">
        <f>INDEX('S48'!A1:M47,3,7)</f>
        <v>43067</v>
      </c>
      <c r="C1638" t="str">
        <f>INDEX('S48'!A1:N47,4,7)</f>
        <v>Jour</v>
      </c>
      <c r="D1638" t="str">
        <f>INDEX('S48'!A1:N47,17,1)</f>
        <v>Samir Abdelyacin</v>
      </c>
      <c r="E1638">
        <f>INDEX('S48'!A1:N47,17,2)</f>
        <v>0</v>
      </c>
      <c r="F1638">
        <f>INDEX('S48'!A1:N47,17,7)</f>
        <v>0</v>
      </c>
      <c r="G1638">
        <f>INDEX('S48'!A1:N47,18,7)</f>
        <v>0</v>
      </c>
      <c r="H1638">
        <f>INDEX('S48'!A1:N47,19,7)</f>
        <v>0</v>
      </c>
    </row>
    <row r="1639" spans="1:8" x14ac:dyDescent="0.3">
      <c r="A1639" t="str">
        <f>INDEX('S48'!A1:M47,1,1)</f>
        <v>S48</v>
      </c>
      <c r="B1639" s="58">
        <f>INDEX('S48'!A1:M47,3,7)</f>
        <v>43067</v>
      </c>
      <c r="C1639" t="str">
        <f>INDEX('S48'!A1:N47,4,8)</f>
        <v>Nuit</v>
      </c>
      <c r="D1639" t="str">
        <f>INDEX('S48'!A1:N47,17,1)</f>
        <v>Samir Abdelyacin</v>
      </c>
      <c r="E1639">
        <f>INDEX('S48'!A1:N47,17,2)</f>
        <v>0</v>
      </c>
      <c r="F1639">
        <f>INDEX('S48'!A1:N47,17,8)</f>
        <v>0</v>
      </c>
      <c r="G1639">
        <f>INDEX('S48'!A1:N47,18,8)</f>
        <v>0</v>
      </c>
      <c r="H1639">
        <f>INDEX('S48'!A1:N47,19,8)</f>
        <v>0</v>
      </c>
    </row>
    <row r="1640" spans="1:8" x14ac:dyDescent="0.3">
      <c r="A1640" t="str">
        <f>INDEX('S48'!A1:M47,1,1)</f>
        <v>S48</v>
      </c>
      <c r="B1640" s="58">
        <f>INDEX('S48'!A1:M47,3,9)</f>
        <v>43068</v>
      </c>
      <c r="C1640" t="str">
        <f>INDEX('S48'!A1:N47,4,9)</f>
        <v>Jour</v>
      </c>
      <c r="D1640" t="str">
        <f>INDEX('S48'!A1:N47,17,1)</f>
        <v>Samir Abdelyacin</v>
      </c>
      <c r="E1640">
        <f>INDEX('S48'!A1:N47,17,2)</f>
        <v>0</v>
      </c>
      <c r="F1640">
        <f>INDEX('S48'!A1:N47,17,9)</f>
        <v>0</v>
      </c>
      <c r="G1640">
        <f>INDEX('S48'!A1:N47,18,9)</f>
        <v>0</v>
      </c>
      <c r="H1640">
        <f>INDEX('S48'!A1:N47,19,9)</f>
        <v>0</v>
      </c>
    </row>
    <row r="1641" spans="1:8" x14ac:dyDescent="0.3">
      <c r="A1641" t="str">
        <f>INDEX('S48'!A1:M47,1,1)</f>
        <v>S48</v>
      </c>
      <c r="B1641" s="58">
        <f>INDEX('S48'!A1:M47,3,9)</f>
        <v>43068</v>
      </c>
      <c r="C1641" t="str">
        <f>INDEX('S48'!A1:N47,4,10)</f>
        <v>Nuit</v>
      </c>
      <c r="D1641" t="str">
        <f>INDEX('S48'!A1:N47,17,1)</f>
        <v>Samir Abdelyacin</v>
      </c>
      <c r="E1641">
        <f>INDEX('S48'!A1:N47,17,2)</f>
        <v>0</v>
      </c>
      <c r="F1641">
        <f>INDEX('S48'!A1:N47,17,10)</f>
        <v>0</v>
      </c>
      <c r="G1641">
        <f>INDEX('S48'!A1:N47,18,10)</f>
        <v>0</v>
      </c>
      <c r="H1641">
        <f>INDEX('S48'!A1:N47,19,10)</f>
        <v>0</v>
      </c>
    </row>
    <row r="1642" spans="1:8" x14ac:dyDescent="0.3">
      <c r="A1642" t="str">
        <f>INDEX('S48'!A1:M47,1,1)</f>
        <v>S48</v>
      </c>
      <c r="B1642" s="58">
        <f>INDEX('S48'!A1:M47,3,11)</f>
        <v>43069</v>
      </c>
      <c r="C1642" t="str">
        <f>INDEX('S48'!A1:N47,4,11)</f>
        <v>Jour</v>
      </c>
      <c r="D1642" t="str">
        <f>INDEX('S48'!A1:N47,17,1)</f>
        <v>Samir Abdelyacin</v>
      </c>
      <c r="E1642">
        <f>INDEX('S48'!A1:N47,17,2)</f>
        <v>0</v>
      </c>
      <c r="F1642">
        <f>INDEX('S48'!A1:N47,17,11)</f>
        <v>0</v>
      </c>
      <c r="G1642">
        <f>INDEX('S48'!A1:N47,18,11)</f>
        <v>0</v>
      </c>
      <c r="H1642">
        <f>INDEX('S48'!A1:N47,19,11)</f>
        <v>0</v>
      </c>
    </row>
    <row r="1643" spans="1:8" x14ac:dyDescent="0.3">
      <c r="A1643" t="str">
        <f>INDEX('S48'!A1:M47,1,1)</f>
        <v>S48</v>
      </c>
      <c r="B1643" s="58">
        <f>INDEX('S48'!A1:M47,3,11)</f>
        <v>43069</v>
      </c>
      <c r="C1643" t="str">
        <f>INDEX('S48'!A1:N47,4,12)</f>
        <v>Nuit</v>
      </c>
      <c r="D1643" t="str">
        <f>INDEX('S48'!A1:N47,17,1)</f>
        <v>Samir Abdelyacin</v>
      </c>
      <c r="E1643">
        <f>INDEX('S48'!A1:N47,17,2)</f>
        <v>0</v>
      </c>
      <c r="F1643">
        <f>INDEX('S48'!A1:N47,17,12)</f>
        <v>0</v>
      </c>
      <c r="G1643">
        <f>INDEX('S48'!A1:N47,18,12)</f>
        <v>0</v>
      </c>
      <c r="H1643">
        <f>INDEX('S48'!A1:N47,19,12)</f>
        <v>0</v>
      </c>
    </row>
    <row r="1644" spans="1:8" x14ac:dyDescent="0.3">
      <c r="A1644" t="str">
        <f>INDEX('S48'!A1:M47,1,1)</f>
        <v>S48</v>
      </c>
      <c r="B1644" s="58">
        <f>INDEX('S48'!A1:M47,3,13)</f>
        <v>43070</v>
      </c>
      <c r="C1644" t="str">
        <f>INDEX('S48'!A1:N47,4,13)</f>
        <v>Jour</v>
      </c>
      <c r="D1644" t="str">
        <f>INDEX('S48'!A1:N47,17,1)</f>
        <v>Samir Abdelyacin</v>
      </c>
      <c r="E1644">
        <f>INDEX('S48'!A1:N47,17,2)</f>
        <v>0</v>
      </c>
      <c r="F1644">
        <f>INDEX('S48'!A1:N47,17,13)</f>
        <v>0</v>
      </c>
      <c r="G1644">
        <f>INDEX('S48'!A1:N47,18,13)</f>
        <v>0</v>
      </c>
      <c r="H1644">
        <f>INDEX('S48'!A1:N47,19,13)</f>
        <v>0</v>
      </c>
    </row>
    <row r="1645" spans="1:8" x14ac:dyDescent="0.3">
      <c r="A1645" t="str">
        <f>INDEX('S48'!A1:M47,1,1)</f>
        <v>S48</v>
      </c>
      <c r="B1645" s="58">
        <f>INDEX('S48'!A1:M47,3,13)</f>
        <v>43070</v>
      </c>
      <c r="C1645" t="str">
        <f>INDEX('S48'!A1:N47,4,14)</f>
        <v>Nuit</v>
      </c>
      <c r="D1645" t="str">
        <f>INDEX('S48'!A1:N47,17,1)</f>
        <v>Samir Abdelyacin</v>
      </c>
      <c r="E1645">
        <f>INDEX('S48'!A1:N47,17,2)</f>
        <v>0</v>
      </c>
      <c r="F1645">
        <f>INDEX('S48'!A1:N47,17,14)</f>
        <v>0</v>
      </c>
      <c r="G1645">
        <f>INDEX('S48'!A1:N47,18,14)</f>
        <v>0</v>
      </c>
      <c r="H1645">
        <f>INDEX('S48'!A1:N47,19,14)</f>
        <v>0</v>
      </c>
    </row>
    <row r="1646" spans="1:8" x14ac:dyDescent="0.3">
      <c r="A1646" t="str">
        <f>INDEX('S48'!A1:M47,1,1)</f>
        <v>S48</v>
      </c>
      <c r="B1646" s="58">
        <f>INDEX('S48'!A1:L47,3,3)</f>
        <v>43065</v>
      </c>
      <c r="C1646" t="str">
        <f>INDEX('S48'!A1:N47,4,3)</f>
        <v>Jour</v>
      </c>
      <c r="D1646" t="str">
        <f>INDEX('S48'!A1:N47,20,1)</f>
        <v>Guillaume Mayimakanda</v>
      </c>
      <c r="E1646">
        <f>INDEX('S48'!A1:N47,20,2)</f>
        <v>0</v>
      </c>
      <c r="F1646">
        <f>INDEX('S48'!A1:N47,20,3)</f>
        <v>0</v>
      </c>
      <c r="G1646">
        <f>INDEX('S48'!A1:N47,21,3)</f>
        <v>0</v>
      </c>
      <c r="H1646">
        <f>INDEX('S48'!A1:N47,22,3)</f>
        <v>0</v>
      </c>
    </row>
    <row r="1647" spans="1:8" x14ac:dyDescent="0.3">
      <c r="A1647" t="str">
        <f>INDEX('S48'!A1:M47,1,1)</f>
        <v>S48</v>
      </c>
      <c r="B1647" s="58">
        <f>INDEX('S48'!A1:M47,3,3)</f>
        <v>43065</v>
      </c>
      <c r="C1647" t="str">
        <f>INDEX('S48'!A1:N47,4,4)</f>
        <v>Nuit</v>
      </c>
      <c r="D1647" t="str">
        <f>INDEX('S48'!A1:N47,20,1)</f>
        <v>Guillaume Mayimakanda</v>
      </c>
      <c r="E1647">
        <f>INDEX('S48'!A1:N47,20,2)</f>
        <v>0</v>
      </c>
      <c r="F1647">
        <f>INDEX('S48'!A1:N47,20,4)</f>
        <v>0</v>
      </c>
      <c r="G1647">
        <f>INDEX('S48'!A1:N47,21,4)</f>
        <v>0</v>
      </c>
      <c r="H1647">
        <f>INDEX('S48'!A1:N47,22,4)</f>
        <v>0</v>
      </c>
    </row>
    <row r="1648" spans="1:8" x14ac:dyDescent="0.3">
      <c r="A1648" t="str">
        <f>INDEX('S48'!A1:M47,1,1)</f>
        <v>S48</v>
      </c>
      <c r="B1648" s="58">
        <f>INDEX('S48'!A1:M47,3,5)</f>
        <v>43066</v>
      </c>
      <c r="C1648" t="str">
        <f>INDEX('S48'!A1:N47,4,5)</f>
        <v>Jour</v>
      </c>
      <c r="D1648" t="str">
        <f>INDEX('S48'!A1:N47,20,1)</f>
        <v>Guillaume Mayimakanda</v>
      </c>
      <c r="E1648">
        <f>INDEX('S48'!A1:N47,20,2)</f>
        <v>0</v>
      </c>
      <c r="F1648">
        <f>INDEX('S48'!A1:N47,20,5)</f>
        <v>0</v>
      </c>
      <c r="G1648">
        <f>INDEX('S48'!A1:N47,21,5)</f>
        <v>0</v>
      </c>
      <c r="H1648">
        <f>INDEX('S48'!A1:N47,22,5)</f>
        <v>0</v>
      </c>
    </row>
    <row r="1649" spans="1:8" x14ac:dyDescent="0.3">
      <c r="A1649" t="str">
        <f>INDEX('S48'!A1:M47,1,1)</f>
        <v>S48</v>
      </c>
      <c r="B1649" s="58">
        <f>INDEX('S48'!A1:M47,3,5)</f>
        <v>43066</v>
      </c>
      <c r="C1649" t="str">
        <f>INDEX('S48'!A1:N47,4,6)</f>
        <v>Nuit</v>
      </c>
      <c r="D1649" t="str">
        <f>INDEX('S48'!A1:N47,20,1)</f>
        <v>Guillaume Mayimakanda</v>
      </c>
      <c r="E1649">
        <f>INDEX('S48'!A1:N47,20,2)</f>
        <v>0</v>
      </c>
      <c r="F1649">
        <f>INDEX('S48'!A1:N47,20,6)</f>
        <v>0</v>
      </c>
      <c r="G1649">
        <f>INDEX('S48'!A1:N47,21,6)</f>
        <v>0</v>
      </c>
      <c r="H1649">
        <f>INDEX('S48'!A1:N47,22,6)</f>
        <v>0</v>
      </c>
    </row>
    <row r="1650" spans="1:8" x14ac:dyDescent="0.3">
      <c r="A1650" t="str">
        <f>INDEX('S48'!A1:M47,1,1)</f>
        <v>S48</v>
      </c>
      <c r="B1650" s="58">
        <f>INDEX('S48'!A1:M47,3,7)</f>
        <v>43067</v>
      </c>
      <c r="C1650" t="str">
        <f>INDEX('S48'!A1:N47,4,7)</f>
        <v>Jour</v>
      </c>
      <c r="D1650" t="str">
        <f>INDEX('S48'!A1:N47,20,1)</f>
        <v>Guillaume Mayimakanda</v>
      </c>
      <c r="E1650">
        <f>INDEX('S48'!A1:N47,20,2)</f>
        <v>0</v>
      </c>
      <c r="F1650">
        <f>INDEX('S48'!A1:N47,20,7)</f>
        <v>0</v>
      </c>
      <c r="G1650">
        <f>INDEX('S48'!A1:N47,21,7)</f>
        <v>0</v>
      </c>
      <c r="H1650">
        <f>INDEX('S48'!A1:N47,22,7)</f>
        <v>0</v>
      </c>
    </row>
    <row r="1651" spans="1:8" x14ac:dyDescent="0.3">
      <c r="A1651" t="str">
        <f>INDEX('S48'!A1:M47,1,1)</f>
        <v>S48</v>
      </c>
      <c r="B1651" s="58">
        <f>INDEX('S48'!A1:M47,3,7)</f>
        <v>43067</v>
      </c>
      <c r="C1651" t="str">
        <f>INDEX('S48'!A1:N47,4,8)</f>
        <v>Nuit</v>
      </c>
      <c r="D1651" t="str">
        <f>INDEX('S48'!A1:N47,20,1)</f>
        <v>Guillaume Mayimakanda</v>
      </c>
      <c r="E1651">
        <f>INDEX('S48'!A1:N47,20,2)</f>
        <v>0</v>
      </c>
      <c r="F1651">
        <f>INDEX('S48'!A1:N47,20,8)</f>
        <v>0</v>
      </c>
      <c r="G1651">
        <f>INDEX('S48'!A1:N47,21,8)</f>
        <v>0</v>
      </c>
      <c r="H1651">
        <f>INDEX('S48'!A1:N47,22,8)</f>
        <v>0</v>
      </c>
    </row>
    <row r="1652" spans="1:8" x14ac:dyDescent="0.3">
      <c r="A1652" t="str">
        <f>INDEX('S48'!A1:M47,1,1)</f>
        <v>S48</v>
      </c>
      <c r="B1652" s="58">
        <f>INDEX('S48'!A1:M47,3,9)</f>
        <v>43068</v>
      </c>
      <c r="C1652" t="str">
        <f>INDEX('S48'!A1:N47,4,9)</f>
        <v>Jour</v>
      </c>
      <c r="D1652" t="str">
        <f>INDEX('S48'!A1:N47,20,1)</f>
        <v>Guillaume Mayimakanda</v>
      </c>
      <c r="E1652">
        <f>INDEX('S48'!A1:N47,20,2)</f>
        <v>0</v>
      </c>
      <c r="F1652">
        <f>INDEX('S48'!A1:N47,20,9)</f>
        <v>0</v>
      </c>
      <c r="G1652">
        <f>INDEX('S48'!A1:N47,21,9)</f>
        <v>0</v>
      </c>
      <c r="H1652">
        <f>INDEX('S48'!A1:N47,22,9)</f>
        <v>0</v>
      </c>
    </row>
    <row r="1653" spans="1:8" x14ac:dyDescent="0.3">
      <c r="A1653" t="str">
        <f>INDEX('S48'!A1:M47,1,1)</f>
        <v>S48</v>
      </c>
      <c r="B1653" s="58">
        <f>INDEX('S48'!A1:M47,3,9)</f>
        <v>43068</v>
      </c>
      <c r="C1653" t="str">
        <f>INDEX('S48'!A1:N47,4,10)</f>
        <v>Nuit</v>
      </c>
      <c r="D1653" t="str">
        <f>INDEX('S48'!A1:N47,20,1)</f>
        <v>Guillaume Mayimakanda</v>
      </c>
      <c r="E1653">
        <f>INDEX('S48'!A1:N47,20,2)</f>
        <v>0</v>
      </c>
      <c r="F1653">
        <f>INDEX('S48'!A1:N47,20,10)</f>
        <v>0</v>
      </c>
      <c r="G1653">
        <f>INDEX('S48'!A1:N47,21,10)</f>
        <v>0</v>
      </c>
      <c r="H1653">
        <f>INDEX('S48'!A1:N47,22,10)</f>
        <v>0</v>
      </c>
    </row>
    <row r="1654" spans="1:8" x14ac:dyDescent="0.3">
      <c r="A1654" t="str">
        <f>INDEX('S48'!A1:M47,1,1)</f>
        <v>S48</v>
      </c>
      <c r="B1654" s="58">
        <f>INDEX('S48'!A1:M47,3,11)</f>
        <v>43069</v>
      </c>
      <c r="C1654" t="str">
        <f>INDEX('S48'!A1:N47,4,11)</f>
        <v>Jour</v>
      </c>
      <c r="D1654" t="str">
        <f>INDEX('S48'!A1:N47,20,1)</f>
        <v>Guillaume Mayimakanda</v>
      </c>
      <c r="E1654">
        <f>INDEX('S48'!A1:N47,20,2)</f>
        <v>0</v>
      </c>
      <c r="F1654">
        <f>INDEX('S48'!A1:N47,20,11)</f>
        <v>0</v>
      </c>
      <c r="G1654">
        <f>INDEX('S48'!A1:N47,21,11)</f>
        <v>0</v>
      </c>
      <c r="H1654">
        <f>INDEX('S48'!A1:N47,22,11)</f>
        <v>0</v>
      </c>
    </row>
    <row r="1655" spans="1:8" x14ac:dyDescent="0.3">
      <c r="A1655" t="str">
        <f>INDEX('S48'!A1:M47,1,1)</f>
        <v>S48</v>
      </c>
      <c r="B1655" s="58">
        <f>INDEX('S48'!A1:M47,3,11)</f>
        <v>43069</v>
      </c>
      <c r="C1655" t="str">
        <f>INDEX('S48'!A1:N47,4,12)</f>
        <v>Nuit</v>
      </c>
      <c r="D1655" t="str">
        <f>INDEX('S48'!A1:N47,20,1)</f>
        <v>Guillaume Mayimakanda</v>
      </c>
      <c r="E1655">
        <f>INDEX('S48'!A1:N47,20,2)</f>
        <v>0</v>
      </c>
      <c r="F1655">
        <f>INDEX('S48'!A1:N47,20,12)</f>
        <v>0</v>
      </c>
      <c r="G1655">
        <f>INDEX('S48'!A1:N47,21,12)</f>
        <v>0</v>
      </c>
      <c r="H1655">
        <f>INDEX('S48'!A1:N47,22,12)</f>
        <v>0</v>
      </c>
    </row>
    <row r="1656" spans="1:8" x14ac:dyDescent="0.3">
      <c r="A1656" t="str">
        <f>INDEX('S48'!A1:M47,1,1)</f>
        <v>S48</v>
      </c>
      <c r="B1656" s="58">
        <f>INDEX('S48'!A1:M47,3,13)</f>
        <v>43070</v>
      </c>
      <c r="C1656" t="str">
        <f>INDEX('S48'!A1:N47,4,13)</f>
        <v>Jour</v>
      </c>
      <c r="D1656" t="str">
        <f>INDEX('S48'!A1:N47,20,1)</f>
        <v>Guillaume Mayimakanda</v>
      </c>
      <c r="E1656">
        <f>INDEX('S48'!A1:N47,20,2)</f>
        <v>0</v>
      </c>
      <c r="F1656">
        <f>INDEX('S48'!A1:N47,20,13)</f>
        <v>0</v>
      </c>
      <c r="G1656">
        <f>INDEX('S48'!A1:N47,21,13)</f>
        <v>0</v>
      </c>
      <c r="H1656">
        <f>INDEX('S48'!A1:N47,22,13)</f>
        <v>0</v>
      </c>
    </row>
    <row r="1657" spans="1:8" x14ac:dyDescent="0.3">
      <c r="A1657" t="str">
        <f>INDEX('S48'!A1:M47,1,1)</f>
        <v>S48</v>
      </c>
      <c r="B1657" s="58">
        <f>INDEX('S48'!A1:M47,3,13)</f>
        <v>43070</v>
      </c>
      <c r="C1657" t="str">
        <f>INDEX('S48'!A1:N47,4,14)</f>
        <v>Nuit</v>
      </c>
      <c r="D1657" t="str">
        <f>INDEX('S48'!A1:N47,20,1)</f>
        <v>Guillaume Mayimakanda</v>
      </c>
      <c r="E1657">
        <f>INDEX('S48'!A1:N47,20,2)</f>
        <v>0</v>
      </c>
      <c r="F1657">
        <f>INDEX('S48'!A1:N47,20,14)</f>
        <v>0</v>
      </c>
      <c r="G1657">
        <f>INDEX('S48'!A1:N47,21,14)</f>
        <v>0</v>
      </c>
      <c r="H1657">
        <f>INDEX('S48'!A1:N47,22,14)</f>
        <v>0</v>
      </c>
    </row>
    <row r="1658" spans="1:8" x14ac:dyDescent="0.3">
      <c r="A1658" t="str">
        <f>INDEX('S48'!A1:M47,1,1)</f>
        <v>S48</v>
      </c>
      <c r="B1658" s="58">
        <f>INDEX('S48'!A1:L47,3,3)</f>
        <v>43065</v>
      </c>
      <c r="C1658" t="str">
        <f>INDEX('S48'!A1:N47,4,3)</f>
        <v>Jour</v>
      </c>
      <c r="D1658" t="str">
        <f>INDEX('S48'!A1:N47,23,1)</f>
        <v>Kevin Leon</v>
      </c>
      <c r="E1658">
        <f>INDEX('S48'!A1:N47,23,2)</f>
        <v>0</v>
      </c>
      <c r="F1658">
        <f>INDEX('S48'!A1:N47,23,3)</f>
        <v>0</v>
      </c>
      <c r="G1658">
        <f>INDEX('S48'!A1:N47,24,3)</f>
        <v>0</v>
      </c>
      <c r="H1658">
        <f>INDEX('S48'!A1:N47,25,3)</f>
        <v>0</v>
      </c>
    </row>
    <row r="1659" spans="1:8" x14ac:dyDescent="0.3">
      <c r="A1659" t="str">
        <f>INDEX('S48'!A1:M47,1,1)</f>
        <v>S48</v>
      </c>
      <c r="B1659" s="58">
        <f>INDEX('S48'!A1:M47,3,3)</f>
        <v>43065</v>
      </c>
      <c r="C1659" t="str">
        <f>INDEX('S48'!A1:N47,4,4)</f>
        <v>Nuit</v>
      </c>
      <c r="D1659" t="str">
        <f>INDEX('S48'!A1:N47,23,1)</f>
        <v>Kevin Leon</v>
      </c>
      <c r="E1659">
        <f>INDEX('S48'!A1:N47,23,2)</f>
        <v>0</v>
      </c>
      <c r="F1659">
        <f>INDEX('S48'!A1:N47,23,4)</f>
        <v>0</v>
      </c>
      <c r="G1659">
        <f>INDEX('S48'!A1:N47,24,4)</f>
        <v>0</v>
      </c>
      <c r="H1659">
        <f>INDEX('S48'!A1:N47,25,4)</f>
        <v>0</v>
      </c>
    </row>
    <row r="1660" spans="1:8" x14ac:dyDescent="0.3">
      <c r="A1660" t="str">
        <f>INDEX('S48'!A1:M47,1,1)</f>
        <v>S48</v>
      </c>
      <c r="B1660" s="58">
        <f>INDEX('S48'!A1:M47,3,5)</f>
        <v>43066</v>
      </c>
      <c r="C1660" t="str">
        <f>INDEX('S48'!A1:N47,4,5)</f>
        <v>Jour</v>
      </c>
      <c r="D1660" t="str">
        <f>INDEX('S48'!A1:N47,23,1)</f>
        <v>Kevin Leon</v>
      </c>
      <c r="E1660">
        <f>INDEX('S48'!A1:N47,23,2)</f>
        <v>0</v>
      </c>
      <c r="F1660">
        <f>INDEX('S48'!A1:N47,23,5)</f>
        <v>0</v>
      </c>
      <c r="G1660">
        <f>INDEX('S48'!A1:N47,24,5)</f>
        <v>0</v>
      </c>
      <c r="H1660">
        <f>INDEX('S48'!A1:N47,25,5)</f>
        <v>0</v>
      </c>
    </row>
    <row r="1661" spans="1:8" x14ac:dyDescent="0.3">
      <c r="A1661" t="str">
        <f>INDEX('S48'!A1:M47,1,1)</f>
        <v>S48</v>
      </c>
      <c r="B1661" s="58">
        <f>INDEX('S48'!A1:M47,3,5)</f>
        <v>43066</v>
      </c>
      <c r="C1661" t="str">
        <f>INDEX('S48'!A1:N47,4,6)</f>
        <v>Nuit</v>
      </c>
      <c r="D1661" t="str">
        <f>INDEX('S48'!A1:N47,23,1)</f>
        <v>Kevin Leon</v>
      </c>
      <c r="E1661">
        <f>INDEX('S48'!A1:N47,23,2)</f>
        <v>0</v>
      </c>
      <c r="F1661">
        <f>INDEX('S48'!A1:N47,23,6)</f>
        <v>0</v>
      </c>
      <c r="G1661">
        <f>INDEX('S48'!A1:N47,24,6)</f>
        <v>0</v>
      </c>
      <c r="H1661">
        <f>INDEX('S48'!A1:N47,25,6)</f>
        <v>0</v>
      </c>
    </row>
    <row r="1662" spans="1:8" x14ac:dyDescent="0.3">
      <c r="A1662" t="str">
        <f>INDEX('S48'!A1:M47,1,1)</f>
        <v>S48</v>
      </c>
      <c r="B1662" s="58">
        <f>INDEX('S48'!A1:M47,3,7)</f>
        <v>43067</v>
      </c>
      <c r="C1662" t="str">
        <f>INDEX('S48'!A1:N47,4,7)</f>
        <v>Jour</v>
      </c>
      <c r="D1662" t="str">
        <f>INDEX('S48'!A1:N47,23,1)</f>
        <v>Kevin Leon</v>
      </c>
      <c r="E1662">
        <f>INDEX('S48'!A1:N47,23,2)</f>
        <v>0</v>
      </c>
      <c r="F1662">
        <f>INDEX('S48'!A1:N47,23,7)</f>
        <v>0</v>
      </c>
      <c r="G1662">
        <f>INDEX('S48'!A1:N47,24,7)</f>
        <v>0</v>
      </c>
      <c r="H1662">
        <f>INDEX('S48'!A1:N47,25,7)</f>
        <v>0</v>
      </c>
    </row>
    <row r="1663" spans="1:8" x14ac:dyDescent="0.3">
      <c r="A1663" t="str">
        <f>INDEX('S48'!A1:M47,1,1)</f>
        <v>S48</v>
      </c>
      <c r="B1663" s="58">
        <f>INDEX('S48'!A1:M47,3,7)</f>
        <v>43067</v>
      </c>
      <c r="C1663" t="str">
        <f>INDEX('S48'!A1:N47,4,8)</f>
        <v>Nuit</v>
      </c>
      <c r="D1663" t="str">
        <f>INDEX('S48'!A1:N47,23,1)</f>
        <v>Kevin Leon</v>
      </c>
      <c r="E1663">
        <f>INDEX('S48'!A1:N47,23,2)</f>
        <v>0</v>
      </c>
      <c r="F1663">
        <f>INDEX('S48'!A1:N47,23,8)</f>
        <v>0</v>
      </c>
      <c r="G1663">
        <f>INDEX('S48'!A1:N47,24,8)</f>
        <v>0</v>
      </c>
      <c r="H1663">
        <f>INDEX('S48'!A1:N47,25,8)</f>
        <v>0</v>
      </c>
    </row>
    <row r="1664" spans="1:8" x14ac:dyDescent="0.3">
      <c r="A1664" t="str">
        <f>INDEX('S48'!A1:M47,1,1)</f>
        <v>S48</v>
      </c>
      <c r="B1664" s="58">
        <f>INDEX('S48'!A1:M47,3,9)</f>
        <v>43068</v>
      </c>
      <c r="C1664" t="str">
        <f>INDEX('S48'!A1:N47,4,9)</f>
        <v>Jour</v>
      </c>
      <c r="D1664" t="str">
        <f>INDEX('S48'!A1:N47,23,1)</f>
        <v>Kevin Leon</v>
      </c>
      <c r="E1664">
        <f>INDEX('S48'!A1:N47,23,2)</f>
        <v>0</v>
      </c>
      <c r="F1664">
        <f>INDEX('S48'!A1:N47,23,9)</f>
        <v>0</v>
      </c>
      <c r="G1664">
        <f>INDEX('S48'!A1:N47,24,9)</f>
        <v>0</v>
      </c>
      <c r="H1664">
        <f>INDEX('S48'!A1:N47,25,9)</f>
        <v>0</v>
      </c>
    </row>
    <row r="1665" spans="1:8" x14ac:dyDescent="0.3">
      <c r="A1665" t="str">
        <f>INDEX('S48'!A1:M47,1,1)</f>
        <v>S48</v>
      </c>
      <c r="B1665" s="58">
        <f>INDEX('S48'!A1:M47,3,9)</f>
        <v>43068</v>
      </c>
      <c r="C1665" t="str">
        <f>INDEX('S48'!A1:N47,4,10)</f>
        <v>Nuit</v>
      </c>
      <c r="D1665" t="str">
        <f>INDEX('S48'!A1:N47,23,1)</f>
        <v>Kevin Leon</v>
      </c>
      <c r="E1665">
        <f>INDEX('S48'!A1:N47,23,2)</f>
        <v>0</v>
      </c>
      <c r="F1665">
        <f>INDEX('S48'!A1:N47,23,10)</f>
        <v>0</v>
      </c>
      <c r="G1665">
        <f>INDEX('S48'!A1:N47,24,10)</f>
        <v>0</v>
      </c>
      <c r="H1665">
        <f>INDEX('S48'!A1:N47,25,10)</f>
        <v>0</v>
      </c>
    </row>
    <row r="1666" spans="1:8" x14ac:dyDescent="0.3">
      <c r="A1666" t="str">
        <f>INDEX('S48'!A1:M47,1,1)</f>
        <v>S48</v>
      </c>
      <c r="B1666" s="58">
        <f>INDEX('S48'!A1:M47,3,11)</f>
        <v>43069</v>
      </c>
      <c r="C1666" t="str">
        <f>INDEX('S48'!A1:N47,4,11)</f>
        <v>Jour</v>
      </c>
      <c r="D1666" t="str">
        <f>INDEX('S48'!A1:N47,23,1)</f>
        <v>Kevin Leon</v>
      </c>
      <c r="E1666">
        <f>INDEX('S48'!A1:N47,23,2)</f>
        <v>0</v>
      </c>
      <c r="F1666">
        <f>INDEX('S48'!A1:N47,23,11)</f>
        <v>0</v>
      </c>
      <c r="G1666">
        <f>INDEX('S48'!A1:N47,24,11)</f>
        <v>0</v>
      </c>
      <c r="H1666">
        <f>INDEX('S48'!A1:N47,25,11)</f>
        <v>0</v>
      </c>
    </row>
    <row r="1667" spans="1:8" x14ac:dyDescent="0.3">
      <c r="A1667" t="str">
        <f>INDEX('S48'!A1:M47,1,1)</f>
        <v>S48</v>
      </c>
      <c r="B1667" s="58">
        <f>INDEX('S48'!A1:M47,3,11)</f>
        <v>43069</v>
      </c>
      <c r="C1667" t="str">
        <f>INDEX('S48'!A1:N47,4,12)</f>
        <v>Nuit</v>
      </c>
      <c r="D1667" t="str">
        <f>INDEX('S48'!A1:N47,23,1)</f>
        <v>Kevin Leon</v>
      </c>
      <c r="E1667">
        <f>INDEX('S48'!A1:N47,23,2)</f>
        <v>0</v>
      </c>
      <c r="F1667">
        <f>INDEX('S48'!A1:N47,23,12)</f>
        <v>0</v>
      </c>
      <c r="G1667">
        <f>INDEX('S48'!A1:N47,24,12)</f>
        <v>0</v>
      </c>
      <c r="H1667">
        <f>INDEX('S48'!A1:N47,25,12)</f>
        <v>0</v>
      </c>
    </row>
    <row r="1668" spans="1:8" x14ac:dyDescent="0.3">
      <c r="A1668" t="str">
        <f>INDEX('S48'!A1:M47,1,1)</f>
        <v>S48</v>
      </c>
      <c r="B1668" s="58">
        <f>INDEX('S48'!A1:M47,3,13)</f>
        <v>43070</v>
      </c>
      <c r="C1668" t="str">
        <f>INDEX('S48'!A1:N47,4,13)</f>
        <v>Jour</v>
      </c>
      <c r="D1668" t="str">
        <f>INDEX('S48'!A1:N47,23,1)</f>
        <v>Kevin Leon</v>
      </c>
      <c r="E1668">
        <f>INDEX('S48'!A1:N47,23,2)</f>
        <v>0</v>
      </c>
      <c r="F1668">
        <f>INDEX('S48'!A1:N47,23,13)</f>
        <v>0</v>
      </c>
      <c r="G1668">
        <f>INDEX('S48'!A1:N47,24,13)</f>
        <v>0</v>
      </c>
      <c r="H1668">
        <f>INDEX('S48'!A1:N47,25,13)</f>
        <v>0</v>
      </c>
    </row>
    <row r="1669" spans="1:8" x14ac:dyDescent="0.3">
      <c r="A1669" t="str">
        <f>INDEX('S48'!A1:M47,1,1)</f>
        <v>S48</v>
      </c>
      <c r="B1669" s="58">
        <f>INDEX('S48'!A1:M47,3,13)</f>
        <v>43070</v>
      </c>
      <c r="C1669" t="str">
        <f>INDEX('S48'!A1:N47,4,14)</f>
        <v>Nuit</v>
      </c>
      <c r="D1669" t="str">
        <f>INDEX('S48'!A1:N47,23,1)</f>
        <v>Kevin Leon</v>
      </c>
      <c r="E1669">
        <f>INDEX('S48'!A1:N47,23,2)</f>
        <v>0</v>
      </c>
      <c r="F1669">
        <f>INDEX('S48'!A1:N47,23,14)</f>
        <v>0</v>
      </c>
      <c r="G1669">
        <f>INDEX('S48'!A1:N47,24,14)</f>
        <v>0</v>
      </c>
      <c r="H1669">
        <f>INDEX('S48'!A1:N47,25,14)</f>
        <v>0</v>
      </c>
    </row>
    <row r="1670" spans="1:8" x14ac:dyDescent="0.3">
      <c r="A1670" t="str">
        <f>INDEX('S48'!A1:M47,1,1)</f>
        <v>S48</v>
      </c>
      <c r="B1670" s="58">
        <f>INDEX('S48'!A1:L47,3,3)</f>
        <v>43065</v>
      </c>
      <c r="C1670" t="str">
        <f>INDEX('S48'!A1:N47,4,3)</f>
        <v>Jour</v>
      </c>
      <c r="D1670" t="str">
        <f>INDEX('S48'!A1:N47,26,1)</f>
        <v>Lionel De Champs</v>
      </c>
      <c r="E1670">
        <f>INDEX('S48'!A1:N47,26,2)</f>
        <v>0</v>
      </c>
      <c r="F1670">
        <f>INDEX('S48'!A1:N47,26,3)</f>
        <v>0</v>
      </c>
      <c r="G1670">
        <f>INDEX('S48'!A1:N47,27,3)</f>
        <v>0</v>
      </c>
      <c r="H1670">
        <f>INDEX('S48'!A1:N47,28,3)</f>
        <v>0</v>
      </c>
    </row>
    <row r="1671" spans="1:8" x14ac:dyDescent="0.3">
      <c r="A1671" t="str">
        <f>INDEX('S48'!A1:M47,1,1)</f>
        <v>S48</v>
      </c>
      <c r="B1671" s="58">
        <f>INDEX('S48'!A1:M47,3,3)</f>
        <v>43065</v>
      </c>
      <c r="C1671" t="str">
        <f>INDEX('S48'!A1:N47,4,4)</f>
        <v>Nuit</v>
      </c>
      <c r="D1671" t="str">
        <f>INDEX('S48'!A1:N47,26,1)</f>
        <v>Lionel De Champs</v>
      </c>
      <c r="E1671">
        <f>INDEX('S48'!A1:N47,26,2)</f>
        <v>0</v>
      </c>
      <c r="F1671">
        <f>INDEX('S48'!A1:N47,26,4)</f>
        <v>0</v>
      </c>
      <c r="G1671">
        <f>INDEX('S48'!A1:N47,27,4)</f>
        <v>0</v>
      </c>
      <c r="H1671">
        <f>INDEX('S48'!A1:N47,28,4)</f>
        <v>0</v>
      </c>
    </row>
    <row r="1672" spans="1:8" x14ac:dyDescent="0.3">
      <c r="A1672" t="str">
        <f>INDEX('S48'!A1:M47,1,1)</f>
        <v>S48</v>
      </c>
      <c r="B1672" s="58">
        <f>INDEX('S48'!A1:M47,3,5)</f>
        <v>43066</v>
      </c>
      <c r="C1672" t="str">
        <f>INDEX('S48'!A1:N47,4,5)</f>
        <v>Jour</v>
      </c>
      <c r="D1672" t="str">
        <f>INDEX('S48'!A1:N47,26,1)</f>
        <v>Lionel De Champs</v>
      </c>
      <c r="E1672">
        <f>INDEX('S48'!A1:N47,26,2)</f>
        <v>0</v>
      </c>
      <c r="F1672">
        <f>INDEX('S48'!A1:N47,26,5)</f>
        <v>0</v>
      </c>
      <c r="G1672">
        <f>INDEX('S48'!A1:N47,27,5)</f>
        <v>0</v>
      </c>
      <c r="H1672">
        <f>INDEX('S48'!A1:N47,28,5)</f>
        <v>0</v>
      </c>
    </row>
    <row r="1673" spans="1:8" x14ac:dyDescent="0.3">
      <c r="A1673" t="str">
        <f>INDEX('S48'!A1:M47,1,1)</f>
        <v>S48</v>
      </c>
      <c r="B1673" s="58">
        <f>INDEX('S48'!A1:M47,3,5)</f>
        <v>43066</v>
      </c>
      <c r="C1673" t="str">
        <f>INDEX('S48'!A1:N47,4,6)</f>
        <v>Nuit</v>
      </c>
      <c r="D1673" t="str">
        <f>INDEX('S48'!A1:N47,26,1)</f>
        <v>Lionel De Champs</v>
      </c>
      <c r="E1673">
        <f>INDEX('S48'!A1:N47,26,2)</f>
        <v>0</v>
      </c>
      <c r="F1673">
        <f>INDEX('S48'!A1:N47,26,6)</f>
        <v>0</v>
      </c>
      <c r="G1673">
        <f>INDEX('S48'!A1:N47,27,6)</f>
        <v>0</v>
      </c>
      <c r="H1673">
        <f>INDEX('S48'!A1:N47,28,6)</f>
        <v>0</v>
      </c>
    </row>
    <row r="1674" spans="1:8" x14ac:dyDescent="0.3">
      <c r="A1674" t="str">
        <f>INDEX('S48'!A1:M47,1,1)</f>
        <v>S48</v>
      </c>
      <c r="B1674" s="58">
        <f>INDEX('S48'!A1:M47,3,7)</f>
        <v>43067</v>
      </c>
      <c r="C1674" t="str">
        <f>INDEX('S48'!A1:N47,4,7)</f>
        <v>Jour</v>
      </c>
      <c r="D1674" t="str">
        <f>INDEX('S48'!A1:N47,26,1)</f>
        <v>Lionel De Champs</v>
      </c>
      <c r="E1674">
        <f>INDEX('S48'!A1:N47,26,2)</f>
        <v>0</v>
      </c>
      <c r="F1674">
        <f>INDEX('S48'!A1:N47,26,7)</f>
        <v>0</v>
      </c>
      <c r="G1674">
        <f>INDEX('S48'!A1:N47,27,7)</f>
        <v>0</v>
      </c>
      <c r="H1674">
        <f>INDEX('S48'!A1:N47,28,7)</f>
        <v>0</v>
      </c>
    </row>
    <row r="1675" spans="1:8" x14ac:dyDescent="0.3">
      <c r="A1675" t="str">
        <f>INDEX('S48'!A1:M47,1,1)</f>
        <v>S48</v>
      </c>
      <c r="B1675" s="58">
        <f>INDEX('S48'!A1:M47,3,7)</f>
        <v>43067</v>
      </c>
      <c r="C1675" t="str">
        <f>INDEX('S48'!A1:N47,4,8)</f>
        <v>Nuit</v>
      </c>
      <c r="D1675" t="str">
        <f>INDEX('S48'!A1:N47,26,1)</f>
        <v>Lionel De Champs</v>
      </c>
      <c r="E1675">
        <f>INDEX('S48'!A1:N47,26,2)</f>
        <v>0</v>
      </c>
      <c r="F1675">
        <f>INDEX('S48'!A1:N47,26,8)</f>
        <v>0</v>
      </c>
      <c r="G1675">
        <f>INDEX('S48'!A1:N47,27,8)</f>
        <v>0</v>
      </c>
      <c r="H1675">
        <f>INDEX('S48'!A1:N47,28,8)</f>
        <v>0</v>
      </c>
    </row>
    <row r="1676" spans="1:8" x14ac:dyDescent="0.3">
      <c r="A1676" t="str">
        <f>INDEX('S48'!A1:M47,1,1)</f>
        <v>S48</v>
      </c>
      <c r="B1676" s="58">
        <f>INDEX('S48'!A1:M47,3,9)</f>
        <v>43068</v>
      </c>
      <c r="C1676" t="str">
        <f>INDEX('S48'!A1:N47,4,9)</f>
        <v>Jour</v>
      </c>
      <c r="D1676" t="str">
        <f>INDEX('S48'!A1:N47,26,1)</f>
        <v>Lionel De Champs</v>
      </c>
      <c r="E1676">
        <f>INDEX('S48'!A1:N47,26,2)</f>
        <v>0</v>
      </c>
      <c r="F1676">
        <f>INDEX('S48'!A1:N47,26,9)</f>
        <v>0</v>
      </c>
      <c r="G1676">
        <f>INDEX('S48'!A1:N47,27,9)</f>
        <v>0</v>
      </c>
      <c r="H1676">
        <f>INDEX('S48'!A1:N47,28,9)</f>
        <v>0</v>
      </c>
    </row>
    <row r="1677" spans="1:8" x14ac:dyDescent="0.3">
      <c r="A1677" t="str">
        <f>INDEX('S48'!A1:M47,1,1)</f>
        <v>S48</v>
      </c>
      <c r="B1677" s="58">
        <f>INDEX('S48'!A1:M47,3,9)</f>
        <v>43068</v>
      </c>
      <c r="C1677" t="str">
        <f>INDEX('S48'!A1:N47,4,10)</f>
        <v>Nuit</v>
      </c>
      <c r="D1677" t="str">
        <f>INDEX('S48'!A1:N47,26,1)</f>
        <v>Lionel De Champs</v>
      </c>
      <c r="E1677">
        <f>INDEX('S48'!A1:N47,26,2)</f>
        <v>0</v>
      </c>
      <c r="F1677">
        <f>INDEX('S48'!A1:N47,26,10)</f>
        <v>0</v>
      </c>
      <c r="G1677">
        <f>INDEX('S48'!A1:N47,27,10)</f>
        <v>0</v>
      </c>
      <c r="H1677">
        <f>INDEX('S48'!A1:N47,28,10)</f>
        <v>0</v>
      </c>
    </row>
    <row r="1678" spans="1:8" x14ac:dyDescent="0.3">
      <c r="A1678" t="str">
        <f>INDEX('S48'!A1:M47,1,1)</f>
        <v>S48</v>
      </c>
      <c r="B1678" s="58">
        <f>INDEX('S48'!A1:M47,3,11)</f>
        <v>43069</v>
      </c>
      <c r="C1678" t="str">
        <f>INDEX('S48'!A1:N47,4,11)</f>
        <v>Jour</v>
      </c>
      <c r="D1678" t="str">
        <f>INDEX('S48'!A1:N47,26,1)</f>
        <v>Lionel De Champs</v>
      </c>
      <c r="E1678">
        <f>INDEX('S48'!A1:N47,26,2)</f>
        <v>0</v>
      </c>
      <c r="F1678">
        <f>INDEX('S48'!A1:N47,26,11)</f>
        <v>0</v>
      </c>
      <c r="G1678">
        <f>INDEX('S48'!A1:N47,27,11)</f>
        <v>0</v>
      </c>
      <c r="H1678">
        <f>INDEX('S48'!A1:N47,28,11)</f>
        <v>0</v>
      </c>
    </row>
    <row r="1679" spans="1:8" x14ac:dyDescent="0.3">
      <c r="A1679" t="str">
        <f>INDEX('S48'!A1:M47,1,1)</f>
        <v>S48</v>
      </c>
      <c r="B1679" s="58">
        <f>INDEX('S48'!A1:M47,3,11)</f>
        <v>43069</v>
      </c>
      <c r="C1679" t="str">
        <f>INDEX('S48'!A1:N47,4,12)</f>
        <v>Nuit</v>
      </c>
      <c r="D1679" t="str">
        <f>INDEX('S48'!A1:N47,26,1)</f>
        <v>Lionel De Champs</v>
      </c>
      <c r="E1679">
        <f>INDEX('S48'!A1:N47,26,2)</f>
        <v>0</v>
      </c>
      <c r="F1679">
        <f>INDEX('S48'!A1:N47,26,12)</f>
        <v>0</v>
      </c>
      <c r="G1679">
        <f>INDEX('S48'!A1:N47,27,12)</f>
        <v>0</v>
      </c>
      <c r="H1679">
        <f>INDEX('S48'!A1:N47,28,12)</f>
        <v>0</v>
      </c>
    </row>
    <row r="1680" spans="1:8" x14ac:dyDescent="0.3">
      <c r="A1680" t="str">
        <f>INDEX('S48'!A1:M47,1,1)</f>
        <v>S48</v>
      </c>
      <c r="B1680" s="58">
        <f>INDEX('S48'!A1:M47,3,13)</f>
        <v>43070</v>
      </c>
      <c r="C1680" t="str">
        <f>INDEX('S48'!A1:N47,4,13)</f>
        <v>Jour</v>
      </c>
      <c r="D1680" t="str">
        <f>INDEX('S48'!A1:N47,26,1)</f>
        <v>Lionel De Champs</v>
      </c>
      <c r="E1680">
        <f>INDEX('S48'!A1:N47,26,2)</f>
        <v>0</v>
      </c>
      <c r="F1680">
        <f>INDEX('S48'!A1:N47,26,13)</f>
        <v>0</v>
      </c>
      <c r="G1680">
        <f>INDEX('S48'!A1:N47,27,13)</f>
        <v>0</v>
      </c>
      <c r="H1680">
        <f>INDEX('S48'!A1:N47,28,13)</f>
        <v>0</v>
      </c>
    </row>
    <row r="1681" spans="1:8" x14ac:dyDescent="0.3">
      <c r="A1681" t="str">
        <f>INDEX('S48'!A1:M47,1,1)</f>
        <v>S48</v>
      </c>
      <c r="B1681" s="58">
        <f>INDEX('S48'!A1:M47,3,13)</f>
        <v>43070</v>
      </c>
      <c r="C1681" t="str">
        <f>INDEX('S48'!A1:N47,4,14)</f>
        <v>Nuit</v>
      </c>
      <c r="D1681" t="str">
        <f>INDEX('S48'!A1:N47,26,1)</f>
        <v>Lionel De Champs</v>
      </c>
      <c r="E1681">
        <f>INDEX('S48'!A1:N47,26,2)</f>
        <v>0</v>
      </c>
      <c r="F1681">
        <f>INDEX('S48'!A1:N47,26,14)</f>
        <v>0</v>
      </c>
      <c r="G1681">
        <f>INDEX('S48'!A1:N47,27,14)</f>
        <v>0</v>
      </c>
      <c r="H1681">
        <f>INDEX('S48'!A1:N47,28,14)</f>
        <v>0</v>
      </c>
    </row>
    <row r="1682" spans="1:8" x14ac:dyDescent="0.3">
      <c r="A1682" t="str">
        <f>INDEX('S48'!A1:M47,1,1)</f>
        <v>S48</v>
      </c>
      <c r="B1682" s="58">
        <f>INDEX('S48'!A1:L47,3,3)</f>
        <v>43065</v>
      </c>
      <c r="C1682" t="str">
        <f>INDEX('S48'!A1:N47,4,3)</f>
        <v>Jour</v>
      </c>
      <c r="D1682">
        <f>INDEX('S48'!A1:N47,29,1)</f>
        <v>0</v>
      </c>
      <c r="E1682">
        <f>INDEX('S48'!A1:N47,29,2)</f>
        <v>0</v>
      </c>
      <c r="F1682">
        <f>INDEX('S48'!A1:N47,29,3)</f>
        <v>0</v>
      </c>
      <c r="G1682">
        <f>INDEX('S48'!A1:N47,30,3)</f>
        <v>0</v>
      </c>
      <c r="H1682">
        <f>INDEX('S48'!A1:N47,31,3)</f>
        <v>0</v>
      </c>
    </row>
    <row r="1683" spans="1:8" x14ac:dyDescent="0.3">
      <c r="A1683" t="str">
        <f>INDEX('S48'!A1:M47,1,1)</f>
        <v>S48</v>
      </c>
      <c r="B1683" s="58">
        <f>INDEX('S48'!A1:M47,3,3)</f>
        <v>43065</v>
      </c>
      <c r="C1683" t="str">
        <f>INDEX('S48'!A1:N47,4,4)</f>
        <v>Nuit</v>
      </c>
      <c r="D1683">
        <f>INDEX('S48'!A1:N47,29,1)</f>
        <v>0</v>
      </c>
      <c r="E1683">
        <f>INDEX('S48'!A1:N47,29,2)</f>
        <v>0</v>
      </c>
      <c r="F1683">
        <f>INDEX('S48'!A1:N47,29,4)</f>
        <v>0</v>
      </c>
      <c r="G1683">
        <f>INDEX('S48'!A1:N47,30,4)</f>
        <v>0</v>
      </c>
      <c r="H1683">
        <f>INDEX('S48'!A1:N47,31,4)</f>
        <v>0</v>
      </c>
    </row>
    <row r="1684" spans="1:8" x14ac:dyDescent="0.3">
      <c r="A1684" t="str">
        <f>INDEX('S48'!A1:M47,1,1)</f>
        <v>S48</v>
      </c>
      <c r="B1684" s="58">
        <f>INDEX('S48'!A1:M47,3,5)</f>
        <v>43066</v>
      </c>
      <c r="C1684" t="str">
        <f>INDEX('S48'!A1:N47,4,5)</f>
        <v>Jour</v>
      </c>
      <c r="D1684">
        <f>INDEX('S48'!A1:N47,29,1)</f>
        <v>0</v>
      </c>
      <c r="E1684">
        <f>INDEX('S48'!A1:N47,29,2)</f>
        <v>0</v>
      </c>
      <c r="F1684">
        <f>INDEX('S48'!A1:N47,29,5)</f>
        <v>0</v>
      </c>
      <c r="G1684">
        <f>INDEX('S48'!A1:N47,30,5)</f>
        <v>0</v>
      </c>
      <c r="H1684">
        <f>INDEX('S48'!A1:N47,31,5)</f>
        <v>0</v>
      </c>
    </row>
    <row r="1685" spans="1:8" x14ac:dyDescent="0.3">
      <c r="A1685" t="str">
        <f>INDEX('S48'!A1:M47,1,1)</f>
        <v>S48</v>
      </c>
      <c r="B1685" s="58">
        <f>INDEX('S48'!A1:M47,3,5)</f>
        <v>43066</v>
      </c>
      <c r="C1685" t="str">
        <f>INDEX('S48'!A1:N47,4,6)</f>
        <v>Nuit</v>
      </c>
      <c r="D1685">
        <f>INDEX('S48'!A1:N47,29,1)</f>
        <v>0</v>
      </c>
      <c r="E1685">
        <f>INDEX('S48'!A1:N47,29,2)</f>
        <v>0</v>
      </c>
      <c r="F1685">
        <f>INDEX('S48'!A1:N47,29,6)</f>
        <v>0</v>
      </c>
      <c r="G1685">
        <f>INDEX('S48'!A1:N47,30,6)</f>
        <v>0</v>
      </c>
      <c r="H1685">
        <f>INDEX('S48'!A1:N47,31,6)</f>
        <v>0</v>
      </c>
    </row>
    <row r="1686" spans="1:8" x14ac:dyDescent="0.3">
      <c r="A1686" t="str">
        <f>INDEX('S48'!A1:M47,1,1)</f>
        <v>S48</v>
      </c>
      <c r="B1686" s="58">
        <f>INDEX('S48'!A1:M47,3,7)</f>
        <v>43067</v>
      </c>
      <c r="C1686" t="str">
        <f>INDEX('S48'!A1:N47,4,7)</f>
        <v>Jour</v>
      </c>
      <c r="D1686">
        <f>INDEX('S48'!A1:N47,29,1)</f>
        <v>0</v>
      </c>
      <c r="E1686">
        <f>INDEX('S48'!A1:N47,29,2)</f>
        <v>0</v>
      </c>
      <c r="F1686">
        <f>INDEX('S48'!A1:N47,29,7)</f>
        <v>0</v>
      </c>
      <c r="G1686">
        <f>INDEX('S48'!A1:N47,30,7)</f>
        <v>0</v>
      </c>
      <c r="H1686">
        <f>INDEX('S48'!A1:N47,31,7)</f>
        <v>0</v>
      </c>
    </row>
    <row r="1687" spans="1:8" x14ac:dyDescent="0.3">
      <c r="A1687" t="str">
        <f>INDEX('S48'!A1:M47,1,1)</f>
        <v>S48</v>
      </c>
      <c r="B1687" s="58">
        <f>INDEX('S48'!A1:M47,3,7)</f>
        <v>43067</v>
      </c>
      <c r="C1687" t="str">
        <f>INDEX('S48'!A1:N47,4,8)</f>
        <v>Nuit</v>
      </c>
      <c r="D1687">
        <f>INDEX('S48'!A1:N47,2,1)</f>
        <v>0</v>
      </c>
      <c r="E1687">
        <f>INDEX('S48'!A1:N47,29,2)</f>
        <v>0</v>
      </c>
      <c r="F1687">
        <f>INDEX('S48'!A1:N47,29,8)</f>
        <v>0</v>
      </c>
      <c r="G1687">
        <f>INDEX('S48'!A1:N47,30,8)</f>
        <v>0</v>
      </c>
      <c r="H1687">
        <f>INDEX('S48'!A1:N47,31,8)</f>
        <v>0</v>
      </c>
    </row>
    <row r="1688" spans="1:8" x14ac:dyDescent="0.3">
      <c r="A1688" t="str">
        <f>INDEX('S48'!A1:M47,1,1)</f>
        <v>S48</v>
      </c>
      <c r="B1688" s="58">
        <f>INDEX('S48'!A1:M47,3,9)</f>
        <v>43068</v>
      </c>
      <c r="C1688" t="str">
        <f>INDEX('S48'!A1:N47,4,9)</f>
        <v>Jour</v>
      </c>
      <c r="D1688">
        <f>INDEX('S48'!A1:N47,29,1)</f>
        <v>0</v>
      </c>
      <c r="E1688">
        <f>INDEX('S48'!A1:N47,29,2)</f>
        <v>0</v>
      </c>
      <c r="F1688">
        <f>INDEX('S48'!A1:N47,29,9)</f>
        <v>0</v>
      </c>
      <c r="G1688">
        <f>INDEX('S48'!A1:N47,30,9)</f>
        <v>0</v>
      </c>
      <c r="H1688">
        <f>INDEX('S48'!A1:N47,31,9)</f>
        <v>0</v>
      </c>
    </row>
    <row r="1689" spans="1:8" x14ac:dyDescent="0.3">
      <c r="A1689" t="str">
        <f>INDEX('S48'!A1:M47,1,1)</f>
        <v>S48</v>
      </c>
      <c r="B1689" s="58">
        <f>INDEX('S48'!A1:M47,3,9)</f>
        <v>43068</v>
      </c>
      <c r="C1689" t="str">
        <f>INDEX('S48'!A1:N47,4,10)</f>
        <v>Nuit</v>
      </c>
      <c r="D1689">
        <f>INDEX('S48'!A1:N47,29,1)</f>
        <v>0</v>
      </c>
      <c r="E1689">
        <f>INDEX('S48'!A1:N47,29,2)</f>
        <v>0</v>
      </c>
      <c r="F1689">
        <f>INDEX('S48'!A1:N47,29,10)</f>
        <v>0</v>
      </c>
      <c r="G1689">
        <f>INDEX('S48'!A1:N47,30,10)</f>
        <v>0</v>
      </c>
      <c r="H1689">
        <f>INDEX('S48'!A1:N47,31,10)</f>
        <v>0</v>
      </c>
    </row>
    <row r="1690" spans="1:8" x14ac:dyDescent="0.3">
      <c r="A1690" t="str">
        <f>INDEX('S48'!A1:M47,1,1)</f>
        <v>S48</v>
      </c>
      <c r="B1690" s="58">
        <f>INDEX('S48'!A1:M47,3,11)</f>
        <v>43069</v>
      </c>
      <c r="C1690" t="str">
        <f>INDEX('S48'!A1:N47,4,11)</f>
        <v>Jour</v>
      </c>
      <c r="D1690">
        <f>INDEX('S48'!A1:N47,29,1)</f>
        <v>0</v>
      </c>
      <c r="E1690">
        <f>INDEX('S48'!A1:N47,29,2)</f>
        <v>0</v>
      </c>
      <c r="F1690">
        <f>INDEX('S48'!A1:N47,29,11)</f>
        <v>0</v>
      </c>
      <c r="G1690">
        <f>INDEX('S48'!A1:N47,30,11)</f>
        <v>0</v>
      </c>
      <c r="H1690">
        <f>INDEX('S48'!A1:N47,31,11)</f>
        <v>0</v>
      </c>
    </row>
    <row r="1691" spans="1:8" x14ac:dyDescent="0.3">
      <c r="A1691" t="str">
        <f>INDEX('S48'!A1:M47,1,1)</f>
        <v>S48</v>
      </c>
      <c r="B1691" s="58">
        <f>INDEX('S48'!A1:M47,3,11)</f>
        <v>43069</v>
      </c>
      <c r="C1691" t="str">
        <f>INDEX('S48'!A1:N47,4,12)</f>
        <v>Nuit</v>
      </c>
      <c r="D1691">
        <f>INDEX('S48'!A1:N47,29,1)</f>
        <v>0</v>
      </c>
      <c r="E1691">
        <f>INDEX('S48'!A1:N47,29,2)</f>
        <v>0</v>
      </c>
      <c r="F1691">
        <f>INDEX('S48'!A1:N47,29,12)</f>
        <v>0</v>
      </c>
      <c r="G1691">
        <f>INDEX('S48'!A1:N47,30,12)</f>
        <v>0</v>
      </c>
      <c r="H1691">
        <f>INDEX('S48'!A1:N47,31,12)</f>
        <v>0</v>
      </c>
    </row>
    <row r="1692" spans="1:8" x14ac:dyDescent="0.3">
      <c r="A1692" t="str">
        <f>INDEX('S48'!A1:M47,1,1)</f>
        <v>S48</v>
      </c>
      <c r="B1692" s="58">
        <f>INDEX('S48'!A1:M47,3,13)</f>
        <v>43070</v>
      </c>
      <c r="C1692" t="str">
        <f>INDEX('S48'!A1:N47,4,13)</f>
        <v>Jour</v>
      </c>
      <c r="D1692">
        <f>INDEX('S48'!A1:N47,29,1)</f>
        <v>0</v>
      </c>
      <c r="E1692">
        <f>INDEX('S48'!A1:N47,29,2)</f>
        <v>0</v>
      </c>
      <c r="F1692">
        <f>INDEX('S48'!A1:N47,29,13)</f>
        <v>0</v>
      </c>
      <c r="G1692">
        <f>INDEX('S48'!A1:N47,30,13)</f>
        <v>0</v>
      </c>
      <c r="H1692">
        <f>INDEX('S48'!A1:N47,31,13)</f>
        <v>0</v>
      </c>
    </row>
    <row r="1693" spans="1:8" x14ac:dyDescent="0.3">
      <c r="A1693" t="str">
        <f>INDEX('S48'!A1:M47,1,1)</f>
        <v>S48</v>
      </c>
      <c r="B1693" s="58">
        <f>INDEX('S48'!A1:M47,3,13)</f>
        <v>43070</v>
      </c>
      <c r="C1693" t="str">
        <f>INDEX('S48'!A1:N47,4,14)</f>
        <v>Nuit</v>
      </c>
      <c r="D1693">
        <f>INDEX('S48'!A1:N47,29,1)</f>
        <v>0</v>
      </c>
      <c r="E1693">
        <f>INDEX('S48'!A1:N47,29,2)</f>
        <v>0</v>
      </c>
      <c r="F1693">
        <f>INDEX('S48'!A1:N47,29,14)</f>
        <v>0</v>
      </c>
      <c r="G1693">
        <f>INDEX('S48'!A1:N47,30,14)</f>
        <v>0</v>
      </c>
      <c r="H1693">
        <f>INDEX('S48'!A1:N47,31,14)</f>
        <v>0</v>
      </c>
    </row>
    <row r="1694" spans="1:8" x14ac:dyDescent="0.3">
      <c r="A1694" t="str">
        <f>INDEX('S48'!A1:M47,1,1)</f>
        <v>S48</v>
      </c>
      <c r="B1694" s="58">
        <f>INDEX('S48'!A1:L47,3,3)</f>
        <v>43065</v>
      </c>
      <c r="C1694" t="str">
        <f>INDEX('S48'!A1:N47,4,3)</f>
        <v>Jour</v>
      </c>
      <c r="D1694">
        <f>INDEX('S48'!A1:N47,32,1)</f>
        <v>0</v>
      </c>
      <c r="E1694">
        <f>INDEX('S48'!A1:N47,32,2)</f>
        <v>0</v>
      </c>
      <c r="F1694">
        <f>INDEX('S48'!A1:N47,32,3)</f>
        <v>0</v>
      </c>
      <c r="G1694">
        <f>INDEX('S48'!A1:N47,33,3)</f>
        <v>0</v>
      </c>
      <c r="H1694">
        <f>INDEX('S48'!A1:N47,34,3)</f>
        <v>0</v>
      </c>
    </row>
    <row r="1695" spans="1:8" x14ac:dyDescent="0.3">
      <c r="A1695" t="str">
        <f>INDEX('S48'!A1:M47,1,1)</f>
        <v>S48</v>
      </c>
      <c r="B1695" s="58">
        <f>INDEX('S48'!A1:M47,3,3)</f>
        <v>43065</v>
      </c>
      <c r="C1695" t="str">
        <f>INDEX('S48'!A1:N47,4,4)</f>
        <v>Nuit</v>
      </c>
      <c r="D1695">
        <f>INDEX('S48'!A1:N47,32,1)</f>
        <v>0</v>
      </c>
      <c r="E1695">
        <f>INDEX('S48'!A1:N47,32,2)</f>
        <v>0</v>
      </c>
      <c r="F1695">
        <f>INDEX('S48'!A1:N47,32,4)</f>
        <v>0</v>
      </c>
      <c r="G1695">
        <f>INDEX('S48'!A1:N47,33,4)</f>
        <v>0</v>
      </c>
      <c r="H1695">
        <f>INDEX('S48'!A1:N47,34,4)</f>
        <v>0</v>
      </c>
    </row>
    <row r="1696" spans="1:8" x14ac:dyDescent="0.3">
      <c r="A1696" t="str">
        <f>INDEX('S48'!A1:M47,1,1)</f>
        <v>S48</v>
      </c>
      <c r="B1696" s="58">
        <f>INDEX('S48'!A1:M47,3,5)</f>
        <v>43066</v>
      </c>
      <c r="C1696" t="str">
        <f>INDEX('S48'!A1:N47,4,5)</f>
        <v>Jour</v>
      </c>
      <c r="D1696">
        <f>INDEX('S48'!A1:N47,32,1)</f>
        <v>0</v>
      </c>
      <c r="E1696">
        <f>INDEX('S48'!A1:N47,32,2)</f>
        <v>0</v>
      </c>
      <c r="F1696">
        <f>INDEX('S48'!A1:N47,32,5)</f>
        <v>0</v>
      </c>
      <c r="G1696">
        <f>INDEX('S48'!A1:N47,33,5)</f>
        <v>0</v>
      </c>
      <c r="H1696">
        <f>INDEX('S48'!A1:N47,34,5)</f>
        <v>0</v>
      </c>
    </row>
    <row r="1697" spans="1:8" x14ac:dyDescent="0.3">
      <c r="A1697" t="str">
        <f>INDEX('S48'!A1:M47,1,1)</f>
        <v>S48</v>
      </c>
      <c r="B1697" s="58">
        <f>INDEX('S48'!A1:M47,3,5)</f>
        <v>43066</v>
      </c>
      <c r="C1697" t="str">
        <f>INDEX('S48'!A1:N47,4,6)</f>
        <v>Nuit</v>
      </c>
      <c r="D1697">
        <f>INDEX('S48'!A1:N47,32,1)</f>
        <v>0</v>
      </c>
      <c r="E1697">
        <f>INDEX('S48'!A1:N47,32,2)</f>
        <v>0</v>
      </c>
      <c r="F1697">
        <f>INDEX('S48'!A1:N47,32,6)</f>
        <v>0</v>
      </c>
      <c r="G1697">
        <f>INDEX('S48'!A1:N47,33,6)</f>
        <v>0</v>
      </c>
      <c r="H1697">
        <f>INDEX('S48'!A1:N47,34,6)</f>
        <v>0</v>
      </c>
    </row>
    <row r="1698" spans="1:8" x14ac:dyDescent="0.3">
      <c r="A1698" t="str">
        <f>INDEX('S48'!A1:M47,1,1)</f>
        <v>S48</v>
      </c>
      <c r="B1698" s="58">
        <f>INDEX('S48'!A1:M47,3,7)</f>
        <v>43067</v>
      </c>
      <c r="C1698" t="str">
        <f>INDEX('S48'!A1:N47,4,7)</f>
        <v>Jour</v>
      </c>
      <c r="D1698">
        <f>INDEX('S48'!A1:N47,32,1)</f>
        <v>0</v>
      </c>
      <c r="E1698">
        <f>INDEX('S48'!A1:N47,32,2)</f>
        <v>0</v>
      </c>
      <c r="F1698">
        <f>INDEX('S48'!A1:N47,32,7)</f>
        <v>0</v>
      </c>
      <c r="G1698">
        <f>INDEX('S48'!A1:N47,33,7)</f>
        <v>0</v>
      </c>
      <c r="H1698">
        <f>INDEX('S48'!A1:N47,34,7)</f>
        <v>0</v>
      </c>
    </row>
    <row r="1699" spans="1:8" x14ac:dyDescent="0.3">
      <c r="A1699" t="str">
        <f>INDEX('S48'!A1:M47,1,1)</f>
        <v>S48</v>
      </c>
      <c r="B1699" s="58">
        <f>INDEX('S48'!A1:M47,3,7)</f>
        <v>43067</v>
      </c>
      <c r="C1699" t="str">
        <f>INDEX('S48'!A1:N47,4,8)</f>
        <v>Nuit</v>
      </c>
      <c r="D1699">
        <f>INDEX('S48'!A1:N47,32,1)</f>
        <v>0</v>
      </c>
      <c r="E1699">
        <f>INDEX('S48'!A1:N47,32,2)</f>
        <v>0</v>
      </c>
      <c r="F1699">
        <f>INDEX('S48'!A1:N47,32,8)</f>
        <v>0</v>
      </c>
      <c r="G1699">
        <f>INDEX('S48'!A1:N47,33,8)</f>
        <v>0</v>
      </c>
      <c r="H1699">
        <f>INDEX('S48'!A1:N47,34,8)</f>
        <v>0</v>
      </c>
    </row>
    <row r="1700" spans="1:8" x14ac:dyDescent="0.3">
      <c r="A1700" t="str">
        <f>INDEX('S48'!A1:M47,1,1)</f>
        <v>S48</v>
      </c>
      <c r="B1700" s="58">
        <f>INDEX('S48'!A1:M47,3,9)</f>
        <v>43068</v>
      </c>
      <c r="C1700" t="str">
        <f>INDEX('S48'!A1:N47,4,9)</f>
        <v>Jour</v>
      </c>
      <c r="D1700">
        <f>INDEX('S48'!A1:N47,32,1)</f>
        <v>0</v>
      </c>
      <c r="E1700">
        <f>INDEX('S48'!A1:N47,32,2)</f>
        <v>0</v>
      </c>
      <c r="F1700">
        <f>INDEX('S48'!A1:N47,32,9)</f>
        <v>0</v>
      </c>
      <c r="G1700">
        <f>INDEX('S48'!A1:N47,33,9)</f>
        <v>0</v>
      </c>
      <c r="H1700">
        <f>INDEX('S48'!A1:N47,34,9)</f>
        <v>0</v>
      </c>
    </row>
    <row r="1701" spans="1:8" x14ac:dyDescent="0.3">
      <c r="A1701" t="str">
        <f>INDEX('S48'!A1:M47,1,1)</f>
        <v>S48</v>
      </c>
      <c r="B1701" s="58">
        <f>INDEX('S48'!A1:M47,3,9)</f>
        <v>43068</v>
      </c>
      <c r="C1701" t="str">
        <f>INDEX('S48'!A1:N47,4,10)</f>
        <v>Nuit</v>
      </c>
      <c r="D1701">
        <f>INDEX('S48'!A1:N47,32,1)</f>
        <v>0</v>
      </c>
      <c r="E1701">
        <f>INDEX('S48'!A1:N47,32,2)</f>
        <v>0</v>
      </c>
      <c r="F1701">
        <f>INDEX('S48'!A1:N47,32,10)</f>
        <v>0</v>
      </c>
      <c r="G1701">
        <f>INDEX('S48'!A1:N47,33,10)</f>
        <v>0</v>
      </c>
      <c r="H1701">
        <f>INDEX('S48'!A1:N47,34,10)</f>
        <v>0</v>
      </c>
    </row>
    <row r="1702" spans="1:8" x14ac:dyDescent="0.3">
      <c r="A1702" t="str">
        <f>INDEX('S48'!A1:M47,1,1)</f>
        <v>S48</v>
      </c>
      <c r="B1702" s="58">
        <f>INDEX('S48'!A1:M47,3,11)</f>
        <v>43069</v>
      </c>
      <c r="C1702" t="str">
        <f>INDEX('S48'!A1:N47,4,11)</f>
        <v>Jour</v>
      </c>
      <c r="D1702">
        <f>INDEX('S48'!A1:N47,32,1)</f>
        <v>0</v>
      </c>
      <c r="E1702">
        <f>INDEX('S48'!A1:N47,32,2)</f>
        <v>0</v>
      </c>
      <c r="F1702">
        <f>INDEX('S48'!A1:N47,32,11)</f>
        <v>0</v>
      </c>
      <c r="G1702">
        <f>INDEX('S48'!A1:N47,33,11)</f>
        <v>0</v>
      </c>
      <c r="H1702">
        <f>INDEX('S48'!A1:N47,34,11)</f>
        <v>0</v>
      </c>
    </row>
    <row r="1703" spans="1:8" x14ac:dyDescent="0.3">
      <c r="A1703" t="str">
        <f>INDEX('S48'!A1:M47,1,1)</f>
        <v>S48</v>
      </c>
      <c r="B1703" s="58">
        <f>INDEX('S48'!A1:M47,3,11)</f>
        <v>43069</v>
      </c>
      <c r="C1703" t="str">
        <f>INDEX('S48'!A1:N47,4,12)</f>
        <v>Nuit</v>
      </c>
      <c r="D1703">
        <f>INDEX('S48'!A1:N47,32,1)</f>
        <v>0</v>
      </c>
      <c r="E1703">
        <f>INDEX('S48'!A1:N47,32,2)</f>
        <v>0</v>
      </c>
      <c r="F1703">
        <f>INDEX('S48'!A1:N47,32,12)</f>
        <v>0</v>
      </c>
      <c r="G1703">
        <f>INDEX('S48'!A1:N47,33,12)</f>
        <v>0</v>
      </c>
      <c r="H1703">
        <f>INDEX('S48'!A1:N47,34,12)</f>
        <v>0</v>
      </c>
    </row>
    <row r="1704" spans="1:8" x14ac:dyDescent="0.3">
      <c r="A1704" t="str">
        <f>INDEX('S48'!A1:M47,1,1)</f>
        <v>S48</v>
      </c>
      <c r="B1704" s="58">
        <f>INDEX('S48'!A1:M47,3,13)</f>
        <v>43070</v>
      </c>
      <c r="C1704" t="str">
        <f>INDEX('S48'!A1:N47,4,13)</f>
        <v>Jour</v>
      </c>
      <c r="D1704">
        <f>INDEX('S48'!A1:N47,32,1)</f>
        <v>0</v>
      </c>
      <c r="E1704">
        <f>INDEX('S48'!A1:N47,32,2)</f>
        <v>0</v>
      </c>
      <c r="F1704">
        <f>INDEX('S48'!A1:N47,32,13)</f>
        <v>0</v>
      </c>
      <c r="G1704">
        <f>INDEX('S48'!A1:N47,33,13)</f>
        <v>0</v>
      </c>
      <c r="H1704">
        <f>INDEX('S48'!A1:N47,34,13)</f>
        <v>0</v>
      </c>
    </row>
    <row r="1705" spans="1:8" x14ac:dyDescent="0.3">
      <c r="A1705" t="str">
        <f>INDEX('S48'!A1:M47,1,1)</f>
        <v>S48</v>
      </c>
      <c r="B1705" s="58">
        <f>INDEX('S48'!A1:M47,3,13)</f>
        <v>43070</v>
      </c>
      <c r="C1705" t="str">
        <f>INDEX('S48'!A1:N47,4,14)</f>
        <v>Nuit</v>
      </c>
      <c r="D1705">
        <f>INDEX('S48'!A1:N47,32,1)</f>
        <v>0</v>
      </c>
      <c r="E1705">
        <f>INDEX('S48'!A1:N47,32,2)</f>
        <v>0</v>
      </c>
      <c r="F1705">
        <f>INDEX('S48'!A1:N47,32,14)</f>
        <v>0</v>
      </c>
      <c r="G1705">
        <f>INDEX('S48'!A1:N47,33,14)</f>
        <v>0</v>
      </c>
      <c r="H1705">
        <f>INDEX('S48'!A1:N47,34,14)</f>
        <v>0</v>
      </c>
    </row>
    <row r="1706" spans="1:8" x14ac:dyDescent="0.3">
      <c r="A1706" t="str">
        <f>INDEX('S48'!A1:M47,1,1)</f>
        <v>S48</v>
      </c>
      <c r="B1706" s="58">
        <f>INDEX('S48'!A1:L47,3,3)</f>
        <v>43065</v>
      </c>
      <c r="C1706" t="str">
        <f>INDEX('S48'!A1:N47,4,3)</f>
        <v>Jour</v>
      </c>
      <c r="D1706">
        <f>INDEX('S48'!A1:N47,35,1)</f>
        <v>0</v>
      </c>
      <c r="E1706">
        <f>INDEX('S48'!A1:N47,35,2)</f>
        <v>0</v>
      </c>
      <c r="F1706">
        <f>INDEX('S48'!A1:N47,35,3)</f>
        <v>0</v>
      </c>
      <c r="G1706">
        <f>INDEX('S48'!A1:N47,36,3)</f>
        <v>0</v>
      </c>
      <c r="H1706">
        <f>INDEX('S48'!A1:N47,37,3)</f>
        <v>0</v>
      </c>
    </row>
    <row r="1707" spans="1:8" x14ac:dyDescent="0.3">
      <c r="A1707" t="str">
        <f>INDEX('S48'!A1:M47,1,1)</f>
        <v>S48</v>
      </c>
      <c r="B1707" s="58">
        <f>INDEX('S48'!A1:M47,3,3)</f>
        <v>43065</v>
      </c>
      <c r="C1707" t="str">
        <f>INDEX('S48'!A1:N47,4,4)</f>
        <v>Nuit</v>
      </c>
      <c r="D1707">
        <f>INDEX('S48'!A1:N47,35,1)</f>
        <v>0</v>
      </c>
      <c r="E1707">
        <f>INDEX('S48'!A1:N47,35,2)</f>
        <v>0</v>
      </c>
      <c r="F1707">
        <f>INDEX('S48'!A1:N47,35,4)</f>
        <v>0</v>
      </c>
      <c r="G1707">
        <f>INDEX('S48'!A1:N47,36,4)</f>
        <v>0</v>
      </c>
      <c r="H1707">
        <f>INDEX('S48'!A1:N47,37,4)</f>
        <v>0</v>
      </c>
    </row>
    <row r="1708" spans="1:8" x14ac:dyDescent="0.3">
      <c r="A1708" t="str">
        <f>INDEX('S48'!A1:M47,1,1)</f>
        <v>S48</v>
      </c>
      <c r="B1708" s="58">
        <f>INDEX('S48'!A1:M47,3,5)</f>
        <v>43066</v>
      </c>
      <c r="C1708" t="str">
        <f>INDEX('S48'!A1:N47,4,5)</f>
        <v>Jour</v>
      </c>
      <c r="D1708">
        <f>INDEX('S48'!A1:N47,35,1)</f>
        <v>0</v>
      </c>
      <c r="E1708">
        <f>INDEX('S48'!A1:N47,35,2)</f>
        <v>0</v>
      </c>
      <c r="F1708">
        <f>INDEX('S48'!A1:N47,35,5)</f>
        <v>0</v>
      </c>
      <c r="G1708">
        <f>INDEX('S48'!A1:N47,36,5)</f>
        <v>0</v>
      </c>
      <c r="H1708">
        <f>INDEX('S48'!A1:N47,37,5)</f>
        <v>0</v>
      </c>
    </row>
    <row r="1709" spans="1:8" x14ac:dyDescent="0.3">
      <c r="A1709" t="str">
        <f>INDEX('S48'!A1:M47,1,1)</f>
        <v>S48</v>
      </c>
      <c r="B1709" s="58">
        <f>INDEX('S48'!A1:M47,3,5)</f>
        <v>43066</v>
      </c>
      <c r="C1709" t="str">
        <f>INDEX('S48'!A1:N47,4,6)</f>
        <v>Nuit</v>
      </c>
      <c r="D1709">
        <f>INDEX('S48'!A1:N47,35,1)</f>
        <v>0</v>
      </c>
      <c r="E1709">
        <f>INDEX('S48'!A1:N47,35,2)</f>
        <v>0</v>
      </c>
      <c r="F1709">
        <f>INDEX('S48'!A1:N47,35,6)</f>
        <v>0</v>
      </c>
      <c r="G1709">
        <f>INDEX('S48'!A1:N47,36,6)</f>
        <v>0</v>
      </c>
      <c r="H1709">
        <f>INDEX('S48'!A1:N47,37,6)</f>
        <v>0</v>
      </c>
    </row>
    <row r="1710" spans="1:8" x14ac:dyDescent="0.3">
      <c r="A1710" t="str">
        <f>INDEX('S48'!A1:M47,1,1)</f>
        <v>S48</v>
      </c>
      <c r="B1710" s="58">
        <f>INDEX('S48'!A1:M47,3,7)</f>
        <v>43067</v>
      </c>
      <c r="C1710" t="str">
        <f>INDEX('S48'!A1:N47,4,7)</f>
        <v>Jour</v>
      </c>
      <c r="D1710">
        <f>INDEX('S48'!A1:N47,35,1)</f>
        <v>0</v>
      </c>
      <c r="E1710">
        <f>INDEX('S48'!A1:N47,35,2)</f>
        <v>0</v>
      </c>
      <c r="F1710">
        <f>INDEX('S48'!A1:N47,35,7)</f>
        <v>0</v>
      </c>
      <c r="G1710">
        <f>INDEX('S48'!A1:N47,36,7)</f>
        <v>0</v>
      </c>
      <c r="H1710">
        <f>INDEX('S48'!A1:N47,37,7)</f>
        <v>0</v>
      </c>
    </row>
    <row r="1711" spans="1:8" x14ac:dyDescent="0.3">
      <c r="A1711" t="str">
        <f>INDEX('S48'!A1:M47,1,1)</f>
        <v>S48</v>
      </c>
      <c r="B1711" s="58">
        <f>INDEX('S48'!A1:M47,3,7)</f>
        <v>43067</v>
      </c>
      <c r="C1711" t="str">
        <f>INDEX('S48'!A1:N47,4,8)</f>
        <v>Nuit</v>
      </c>
      <c r="D1711">
        <f>INDEX('S48'!A1:N47,35,1)</f>
        <v>0</v>
      </c>
      <c r="E1711">
        <f>INDEX('S48'!A1:N47,35,2)</f>
        <v>0</v>
      </c>
      <c r="F1711">
        <f>INDEX('S48'!A1:N47,35,8)</f>
        <v>0</v>
      </c>
      <c r="G1711">
        <f>INDEX('S48'!A1:N47,36,8)</f>
        <v>0</v>
      </c>
      <c r="H1711">
        <f>INDEX('S48'!A1:N47,37,8)</f>
        <v>0</v>
      </c>
    </row>
    <row r="1712" spans="1:8" x14ac:dyDescent="0.3">
      <c r="A1712" t="str">
        <f>INDEX('S48'!A1:M47,1,1)</f>
        <v>S48</v>
      </c>
      <c r="B1712" s="58">
        <f>INDEX('S48'!A1:M47,3,9)</f>
        <v>43068</v>
      </c>
      <c r="C1712" t="str">
        <f>INDEX('S48'!A1:N47,4,9)</f>
        <v>Jour</v>
      </c>
      <c r="D1712">
        <f>INDEX('S48'!A1:N47,35,1)</f>
        <v>0</v>
      </c>
      <c r="E1712">
        <f>INDEX('S48'!A1:N47,35,2)</f>
        <v>0</v>
      </c>
      <c r="F1712">
        <f>INDEX('S48'!A1:N47,35,9)</f>
        <v>0</v>
      </c>
      <c r="G1712">
        <f>INDEX('S48'!A1:N47,36,9)</f>
        <v>0</v>
      </c>
      <c r="H1712">
        <f>INDEX('S48'!A1:N47,37,9)</f>
        <v>0</v>
      </c>
    </row>
    <row r="1713" spans="1:8" x14ac:dyDescent="0.3">
      <c r="A1713" t="str">
        <f>INDEX('S48'!A1:M47,1,1)</f>
        <v>S48</v>
      </c>
      <c r="B1713" s="58">
        <f>INDEX('S48'!A1:M47,3,9)</f>
        <v>43068</v>
      </c>
      <c r="C1713" t="str">
        <f>INDEX('S48'!A1:N47,4,10)</f>
        <v>Nuit</v>
      </c>
      <c r="D1713">
        <f>INDEX('S48'!A1:N47,35,1)</f>
        <v>0</v>
      </c>
      <c r="E1713">
        <f>INDEX('S48'!A1:N47,35,2)</f>
        <v>0</v>
      </c>
      <c r="F1713">
        <f>INDEX('S48'!A1:N47,35,10)</f>
        <v>0</v>
      </c>
      <c r="G1713">
        <f>INDEX('S48'!A1:N47,36,10)</f>
        <v>0</v>
      </c>
      <c r="H1713">
        <f>INDEX('S48'!A1:N47,37,10)</f>
        <v>0</v>
      </c>
    </row>
    <row r="1714" spans="1:8" x14ac:dyDescent="0.3">
      <c r="A1714" t="str">
        <f>INDEX('S48'!A1:M47,1,1)</f>
        <v>S48</v>
      </c>
      <c r="B1714" s="58">
        <f>INDEX('S48'!A1:M47,3,11)</f>
        <v>43069</v>
      </c>
      <c r="C1714" t="str">
        <f>INDEX('S48'!A1:N47,4,11)</f>
        <v>Jour</v>
      </c>
      <c r="D1714">
        <f>INDEX('S48'!A1:N47,35,1)</f>
        <v>0</v>
      </c>
      <c r="E1714">
        <f>INDEX('S48'!A1:N47,35,2)</f>
        <v>0</v>
      </c>
      <c r="F1714">
        <f>INDEX('S48'!A1:N47,35,11)</f>
        <v>0</v>
      </c>
      <c r="G1714">
        <f>INDEX('S48'!A1:N47,36,11)</f>
        <v>0</v>
      </c>
      <c r="H1714">
        <f>INDEX('S48'!A1:N47,37,11)</f>
        <v>0</v>
      </c>
    </row>
    <row r="1715" spans="1:8" x14ac:dyDescent="0.3">
      <c r="A1715" t="str">
        <f>INDEX('S48'!A1:M47,1,1)</f>
        <v>S48</v>
      </c>
      <c r="B1715" s="58">
        <f>INDEX('S48'!A1:M47,3,11)</f>
        <v>43069</v>
      </c>
      <c r="C1715" t="str">
        <f>INDEX('S48'!A1:N47,4,12)</f>
        <v>Nuit</v>
      </c>
      <c r="D1715">
        <f>INDEX('S48'!A1:N47,35,1)</f>
        <v>0</v>
      </c>
      <c r="E1715">
        <f>INDEX('S48'!A1:N47,35,2)</f>
        <v>0</v>
      </c>
      <c r="F1715">
        <f>INDEX('S48'!A1:N47,35,12)</f>
        <v>0</v>
      </c>
      <c r="G1715">
        <f>INDEX('S48'!A1:N47,36,12)</f>
        <v>0</v>
      </c>
      <c r="H1715">
        <f>INDEX('S48'!A1:N47,37,12)</f>
        <v>0</v>
      </c>
    </row>
    <row r="1716" spans="1:8" x14ac:dyDescent="0.3">
      <c r="A1716" t="str">
        <f>INDEX('S48'!A1:M47,1,1)</f>
        <v>S48</v>
      </c>
      <c r="B1716" s="58">
        <f>INDEX('S48'!A1:M47,3,13)</f>
        <v>43070</v>
      </c>
      <c r="C1716" t="str">
        <f>INDEX('S48'!A1:N47,4,13)</f>
        <v>Jour</v>
      </c>
      <c r="D1716">
        <f>INDEX('S48'!A1:N47,35,1)</f>
        <v>0</v>
      </c>
      <c r="E1716">
        <f>INDEX('S48'!A1:N47,35,2)</f>
        <v>0</v>
      </c>
      <c r="F1716">
        <f>INDEX('S48'!A1:N47,35,13)</f>
        <v>0</v>
      </c>
      <c r="G1716">
        <f>INDEX('S48'!A1:N47,36,13)</f>
        <v>0</v>
      </c>
      <c r="H1716">
        <f>INDEX('S48'!A1:N47,37,13)</f>
        <v>0</v>
      </c>
    </row>
    <row r="1717" spans="1:8" x14ac:dyDescent="0.3">
      <c r="A1717" t="str">
        <f>INDEX('S48'!A1:M47,1,1)</f>
        <v>S48</v>
      </c>
      <c r="B1717" s="58">
        <f>INDEX('S48'!A1:M47,3,13)</f>
        <v>43070</v>
      </c>
      <c r="C1717" t="str">
        <f>INDEX('S48'!A1:N47,4,14)</f>
        <v>Nuit</v>
      </c>
      <c r="D1717">
        <f>INDEX('S48'!A1:N47,35,1)</f>
        <v>0</v>
      </c>
      <c r="E1717">
        <f>INDEX('S48'!A1:N47,35,2)</f>
        <v>0</v>
      </c>
      <c r="F1717">
        <f>INDEX('S48'!A1:N47,35,14)</f>
        <v>0</v>
      </c>
      <c r="G1717">
        <f>INDEX('S48'!A1:N47,36,14)</f>
        <v>0</v>
      </c>
      <c r="H1717">
        <f>INDEX('S48'!A1:N47,37,14)</f>
        <v>0</v>
      </c>
    </row>
    <row r="1718" spans="1:8" x14ac:dyDescent="0.3">
      <c r="A1718" t="str">
        <f>INDEX('S49'!A1:L47,1,1)</f>
        <v>S49</v>
      </c>
      <c r="B1718" s="58">
        <f>INDEX('S49'!A1:L47,3,3)</f>
        <v>43071</v>
      </c>
      <c r="C1718" t="str">
        <f>INDEX('S49'!A1:N47,4,3)</f>
        <v>Jour</v>
      </c>
      <c r="D1718" t="str">
        <f>INDEX('S49'!A1:N47,5,1)</f>
        <v>Kevin Morillon</v>
      </c>
      <c r="E1718">
        <f>INDEX('S49'!A1:N47,5,2)</f>
        <v>0</v>
      </c>
      <c r="F1718">
        <f>INDEX('S49'!A1:N47,5,3)</f>
        <v>0</v>
      </c>
      <c r="G1718">
        <f>INDEX('S49'!A1:N47,6,3)</f>
        <v>0</v>
      </c>
      <c r="H1718">
        <f>INDEX('S49'!A1:N47,7,3)</f>
        <v>0</v>
      </c>
    </row>
    <row r="1719" spans="1:8" x14ac:dyDescent="0.3">
      <c r="A1719" t="str">
        <f>INDEX('S49'!A1:M47,1,1)</f>
        <v>S49</v>
      </c>
      <c r="B1719" s="58">
        <f>INDEX('S49'!A1:M47,3,3)</f>
        <v>43071</v>
      </c>
      <c r="C1719" t="str">
        <f>INDEX('S49'!A1:N47,4,4)</f>
        <v>Nuit</v>
      </c>
      <c r="D1719" t="str">
        <f>INDEX('S49'!A1:N47,5,1)</f>
        <v>Kevin Morillon</v>
      </c>
      <c r="E1719">
        <f>INDEX('S49'!A1:N47,5,2)</f>
        <v>0</v>
      </c>
      <c r="F1719">
        <f>INDEX('S49'!A1:N47,5,4)</f>
        <v>0</v>
      </c>
      <c r="G1719">
        <f>INDEX('S49'!A1:N47,6,4)</f>
        <v>0</v>
      </c>
      <c r="H1719">
        <f>INDEX('S49'!A1:N47,7,4)</f>
        <v>0</v>
      </c>
    </row>
    <row r="1720" spans="1:8" x14ac:dyDescent="0.3">
      <c r="A1720" t="str">
        <f>INDEX('S49'!A1:M47,1,1)</f>
        <v>S49</v>
      </c>
      <c r="B1720" s="58">
        <f>INDEX('S49'!A1:M47,3,5)</f>
        <v>43072</v>
      </c>
      <c r="C1720" t="str">
        <f>INDEX('S49'!A1:N47,4,5)</f>
        <v>Jour</v>
      </c>
      <c r="D1720" t="str">
        <f>INDEX('S49'!A1:N47,5,1)</f>
        <v>Kevin Morillon</v>
      </c>
      <c r="E1720">
        <f>INDEX('S49'!A1:N47,5,2)</f>
        <v>0</v>
      </c>
      <c r="F1720">
        <f>INDEX('S49'!A1:N47,5,5)</f>
        <v>0</v>
      </c>
      <c r="G1720">
        <f>INDEX('S49'!A1:N47,6,5)</f>
        <v>0</v>
      </c>
      <c r="H1720">
        <f>INDEX('S49'!A1:N47,7,5)</f>
        <v>0</v>
      </c>
    </row>
    <row r="1721" spans="1:8" x14ac:dyDescent="0.3">
      <c r="A1721" t="str">
        <f>INDEX('S49'!A1:M47,1,1)</f>
        <v>S49</v>
      </c>
      <c r="B1721" s="58">
        <f>INDEX('S49'!A1:M47,3,5)</f>
        <v>43072</v>
      </c>
      <c r="C1721" t="str">
        <f>INDEX('S49'!A1:N47,4,6)</f>
        <v>Nuit</v>
      </c>
      <c r="D1721" t="str">
        <f>INDEX('S49'!A1:N47,5,1)</f>
        <v>Kevin Morillon</v>
      </c>
      <c r="E1721">
        <f>INDEX('S49'!A1:N47,5,2)</f>
        <v>0</v>
      </c>
      <c r="F1721">
        <f>INDEX('S49'!A1:N47,5,6)</f>
        <v>0</v>
      </c>
      <c r="G1721">
        <f>INDEX('S49'!A1:N47,6,6)</f>
        <v>0</v>
      </c>
      <c r="H1721">
        <f>INDEX('S49'!A1:N47,7,6)</f>
        <v>0</v>
      </c>
    </row>
    <row r="1722" spans="1:8" x14ac:dyDescent="0.3">
      <c r="A1722" t="str">
        <f>INDEX('S49'!A1:M47,1,1)</f>
        <v>S49</v>
      </c>
      <c r="B1722" s="58">
        <f>INDEX('S49'!A1:M47,3,7)</f>
        <v>43073</v>
      </c>
      <c r="C1722" t="str">
        <f>INDEX('S49'!A1:N47,4,7)</f>
        <v>Jour</v>
      </c>
      <c r="D1722" t="str">
        <f>INDEX('S49'!A1:N47,5,1)</f>
        <v>Kevin Morillon</v>
      </c>
      <c r="E1722">
        <f>INDEX('S49'!A1:N47,5,2)</f>
        <v>0</v>
      </c>
      <c r="F1722">
        <f>INDEX('S49'!A1:N47,5,7)</f>
        <v>0</v>
      </c>
      <c r="G1722">
        <f>INDEX('S49'!A1:N47,6,7)</f>
        <v>0</v>
      </c>
      <c r="H1722">
        <f>INDEX('S49'!A1:N47,7,7)</f>
        <v>0</v>
      </c>
    </row>
    <row r="1723" spans="1:8" x14ac:dyDescent="0.3">
      <c r="A1723" t="str">
        <f>INDEX('S49'!A1:M47,1,1)</f>
        <v>S49</v>
      </c>
      <c r="B1723" s="58">
        <f>INDEX('S49'!A1:M47,3,7)</f>
        <v>43073</v>
      </c>
      <c r="C1723" t="str">
        <f>INDEX('S49'!A1:N47,4,8)</f>
        <v>Nuit</v>
      </c>
      <c r="D1723" t="str">
        <f>INDEX('S49'!A1:N47,5,1)</f>
        <v>Kevin Morillon</v>
      </c>
      <c r="E1723">
        <f>INDEX('S49'!A1:N47,5,2)</f>
        <v>0</v>
      </c>
      <c r="F1723">
        <f>INDEX('S49'!A1:N47,5,8)</f>
        <v>0</v>
      </c>
      <c r="G1723">
        <f>INDEX('S49'!A1:N47,6,8)</f>
        <v>0</v>
      </c>
      <c r="H1723">
        <f>INDEX('S49'!A1:N47,7,8)</f>
        <v>0</v>
      </c>
    </row>
    <row r="1724" spans="1:8" x14ac:dyDescent="0.3">
      <c r="A1724" t="str">
        <f>INDEX('S49'!A1:M47,1,1)</f>
        <v>S49</v>
      </c>
      <c r="B1724" s="58">
        <f>INDEX('S49'!A1:M47,3,9)</f>
        <v>43074</v>
      </c>
      <c r="C1724" t="str">
        <f>INDEX('S49'!A1:N47,4,9)</f>
        <v>Jour</v>
      </c>
      <c r="D1724" t="str">
        <f>INDEX('S49'!A1:N47,5,1)</f>
        <v>Kevin Morillon</v>
      </c>
      <c r="E1724">
        <f>INDEX('S49'!A1:N47,5,2)</f>
        <v>0</v>
      </c>
      <c r="F1724">
        <f>INDEX('S49'!A1:N47,5,9)</f>
        <v>0</v>
      </c>
      <c r="G1724">
        <f>INDEX('S49'!A1:N47,6,9)</f>
        <v>0</v>
      </c>
      <c r="H1724">
        <f>INDEX('S49'!A1:N47,7,9)</f>
        <v>0</v>
      </c>
    </row>
    <row r="1725" spans="1:8" x14ac:dyDescent="0.3">
      <c r="A1725" t="str">
        <f>INDEX('S49'!A1:M47,1,1)</f>
        <v>S49</v>
      </c>
      <c r="B1725" s="58">
        <f>INDEX('S49'!A1:M47,3,9)</f>
        <v>43074</v>
      </c>
      <c r="C1725" t="str">
        <f>INDEX('S49'!A1:N47,4,10)</f>
        <v>Nuit</v>
      </c>
      <c r="D1725" t="str">
        <f>INDEX('S49'!A1:N47,5,1)</f>
        <v>Kevin Morillon</v>
      </c>
      <c r="E1725">
        <f>INDEX('S49'!A1:N47,5,2)</f>
        <v>0</v>
      </c>
      <c r="F1725">
        <f>INDEX('S49'!A1:N47,5,10)</f>
        <v>0</v>
      </c>
      <c r="G1725">
        <f>INDEX('S49'!A1:N47,6,10)</f>
        <v>0</v>
      </c>
      <c r="H1725">
        <f>INDEX('S49'!A1:N47,7,10)</f>
        <v>0</v>
      </c>
    </row>
    <row r="1726" spans="1:8" x14ac:dyDescent="0.3">
      <c r="A1726" t="str">
        <f>INDEX('S49'!A1:M47,1,1)</f>
        <v>S49</v>
      </c>
      <c r="B1726" s="58">
        <f>INDEX('S49'!A1:M47,3,11)</f>
        <v>43075</v>
      </c>
      <c r="C1726" t="str">
        <f>INDEX('S49'!A1:N47,4,11)</f>
        <v>Jour</v>
      </c>
      <c r="D1726" t="str">
        <f>INDEX('S49'!A1:N47,5,1)</f>
        <v>Kevin Morillon</v>
      </c>
      <c r="E1726">
        <f>INDEX('S49'!A1:N47,5,2)</f>
        <v>0</v>
      </c>
      <c r="F1726">
        <f>INDEX('S49'!A1:N47,5,11)</f>
        <v>0</v>
      </c>
      <c r="G1726">
        <f>INDEX('S49'!A1:N47,6,11)</f>
        <v>0</v>
      </c>
      <c r="H1726">
        <f>INDEX('S49'!A1:N47,7,11)</f>
        <v>0</v>
      </c>
    </row>
    <row r="1727" spans="1:8" x14ac:dyDescent="0.3">
      <c r="A1727" t="str">
        <f>INDEX('S49'!A1:M47,1,1)</f>
        <v>S49</v>
      </c>
      <c r="B1727" s="58">
        <f>INDEX('S49'!A1:M47,3,11)</f>
        <v>43075</v>
      </c>
      <c r="C1727" t="str">
        <f>INDEX('S49'!A1:N47,4,12)</f>
        <v>Nuit</v>
      </c>
      <c r="D1727" t="str">
        <f>INDEX('S49'!A1:N47,5,1)</f>
        <v>Kevin Morillon</v>
      </c>
      <c r="E1727">
        <f>INDEX('S49'!A1:N47,5,2)</f>
        <v>0</v>
      </c>
      <c r="F1727">
        <f>INDEX('S49'!A1:N47,5,12)</f>
        <v>0</v>
      </c>
      <c r="G1727">
        <f>INDEX('S49'!A1:N47,6,12)</f>
        <v>0</v>
      </c>
      <c r="H1727">
        <f>INDEX('S49'!A1:N47,7,12)</f>
        <v>0</v>
      </c>
    </row>
    <row r="1728" spans="1:8" x14ac:dyDescent="0.3">
      <c r="A1728" t="str">
        <f>INDEX('S49'!A1:M47,1,1)</f>
        <v>S49</v>
      </c>
      <c r="B1728" s="58">
        <f>INDEX('S49'!A1:M47,3,13)</f>
        <v>43076</v>
      </c>
      <c r="C1728" t="str">
        <f>INDEX('S49'!A1:N47,4,13)</f>
        <v>Jour</v>
      </c>
      <c r="D1728" t="str">
        <f>INDEX('S49'!A1:N47,5,1)</f>
        <v>Kevin Morillon</v>
      </c>
      <c r="E1728">
        <f>INDEX('S49'!A1:N47,5,2)</f>
        <v>0</v>
      </c>
      <c r="F1728">
        <f>INDEX('S49'!A1:N47,5,13)</f>
        <v>0</v>
      </c>
      <c r="G1728">
        <f>INDEX('S49'!A1:N47,6,13)</f>
        <v>0</v>
      </c>
      <c r="H1728">
        <f>INDEX('S49'!A1:N47,7,13)</f>
        <v>0</v>
      </c>
    </row>
    <row r="1729" spans="1:8" x14ac:dyDescent="0.3">
      <c r="A1729" t="str">
        <f>INDEX('S49'!A1:M47,1,1)</f>
        <v>S49</v>
      </c>
      <c r="B1729" s="58">
        <f>INDEX('S49'!A1:M47,3,13)</f>
        <v>43076</v>
      </c>
      <c r="C1729" t="str">
        <f>INDEX('S49'!A1:N47,4,14)</f>
        <v>Nuit</v>
      </c>
      <c r="D1729" t="str">
        <f>INDEX('S49'!A1:N47,5,1)</f>
        <v>Kevin Morillon</v>
      </c>
      <c r="E1729">
        <f>INDEX('S49'!A1:N47,5,2)</f>
        <v>0</v>
      </c>
      <c r="F1729">
        <f>INDEX('S49'!A1:N47,5,14)</f>
        <v>0</v>
      </c>
      <c r="G1729">
        <f>INDEX('S49'!A1:N47,6,14)</f>
        <v>0</v>
      </c>
      <c r="H1729">
        <f>INDEX('S49'!A1:N47,7,14)</f>
        <v>0</v>
      </c>
    </row>
    <row r="1730" spans="1:8" x14ac:dyDescent="0.3">
      <c r="A1730" t="str">
        <f>INDEX('S49'!A1:M47,1,1)</f>
        <v>S49</v>
      </c>
      <c r="B1730" s="58">
        <f>INDEX('S49'!A1:L47,3,3)</f>
        <v>43071</v>
      </c>
      <c r="C1730" t="str">
        <f>INDEX('S49'!A1:N47,4,3)</f>
        <v>Jour</v>
      </c>
      <c r="D1730" t="str">
        <f>INDEX('S49'!A1:N47,8,1)</f>
        <v>Victor DIONISIO</v>
      </c>
      <c r="E1730">
        <f>INDEX('S49'!A1:N47,8,2)</f>
        <v>0</v>
      </c>
      <c r="F1730">
        <f>INDEX('S49'!A1:N47,8,3)</f>
        <v>0</v>
      </c>
      <c r="G1730">
        <f>INDEX('S49'!A1:N47,9,3)</f>
        <v>0</v>
      </c>
      <c r="H1730">
        <f>INDEX('S49'!A1:N47,10,3)</f>
        <v>0</v>
      </c>
    </row>
    <row r="1731" spans="1:8" x14ac:dyDescent="0.3">
      <c r="A1731" t="str">
        <f>INDEX('S49'!A1:M47,1,1)</f>
        <v>S49</v>
      </c>
      <c r="B1731" s="58">
        <f>INDEX('S49'!A1:M47,3,3)</f>
        <v>43071</v>
      </c>
      <c r="C1731" t="str">
        <f>INDEX('S49'!A1:N47,4,4)</f>
        <v>Nuit</v>
      </c>
      <c r="D1731" t="str">
        <f>INDEX('S49'!A1:N47,8,1)</f>
        <v>Victor DIONISIO</v>
      </c>
      <c r="E1731">
        <f>INDEX('S49'!A1:N47,8,2)</f>
        <v>0</v>
      </c>
      <c r="F1731">
        <f>INDEX('S49'!A1:N47,8,4)</f>
        <v>0</v>
      </c>
      <c r="G1731">
        <f>INDEX('S49'!A1:N47,9,4)</f>
        <v>0</v>
      </c>
      <c r="H1731">
        <f>INDEX('S49'!A1:N47,10,4)</f>
        <v>0</v>
      </c>
    </row>
    <row r="1732" spans="1:8" x14ac:dyDescent="0.3">
      <c r="A1732" t="str">
        <f>INDEX('S49'!A1:M47,1,1)</f>
        <v>S49</v>
      </c>
      <c r="B1732" s="58">
        <f>INDEX('S49'!A1:M47,3,5)</f>
        <v>43072</v>
      </c>
      <c r="C1732" t="str">
        <f>INDEX('S49'!A1:N47,4,5)</f>
        <v>Jour</v>
      </c>
      <c r="D1732" t="str">
        <f>INDEX('S49'!A1:N47,8,1)</f>
        <v>Victor DIONISIO</v>
      </c>
      <c r="E1732">
        <f>INDEX('S49'!A1:N47,8,2)</f>
        <v>0</v>
      </c>
      <c r="F1732">
        <f>INDEX('S49'!A1:N47,8,5)</f>
        <v>0</v>
      </c>
      <c r="G1732">
        <f>INDEX('S49'!A1:N47,9,5)</f>
        <v>0</v>
      </c>
      <c r="H1732">
        <f>INDEX('S49'!A1:N47,10,5)</f>
        <v>0</v>
      </c>
    </row>
    <row r="1733" spans="1:8" x14ac:dyDescent="0.3">
      <c r="A1733" t="str">
        <f>INDEX('S49'!A1:M47,1,1)</f>
        <v>S49</v>
      </c>
      <c r="B1733" s="58">
        <f>INDEX('S49'!A1:M47,3,5)</f>
        <v>43072</v>
      </c>
      <c r="C1733" t="str">
        <f>INDEX('S49'!A1:N47,4,6)</f>
        <v>Nuit</v>
      </c>
      <c r="D1733" t="str">
        <f>INDEX('S49'!A1:N47,8,1)</f>
        <v>Victor DIONISIO</v>
      </c>
      <c r="E1733">
        <f>INDEX('S49'!A1:N47,8,2)</f>
        <v>0</v>
      </c>
      <c r="F1733">
        <f>INDEX('S49'!A1:N47,8,6)</f>
        <v>0</v>
      </c>
      <c r="G1733">
        <f>INDEX('S49'!A1:N47,9,6)</f>
        <v>0</v>
      </c>
      <c r="H1733">
        <f>INDEX('S49'!A1:N47,10,6)</f>
        <v>0</v>
      </c>
    </row>
    <row r="1734" spans="1:8" x14ac:dyDescent="0.3">
      <c r="A1734" t="str">
        <f>INDEX('S49'!A1:M47,1,1)</f>
        <v>S49</v>
      </c>
      <c r="B1734" s="58">
        <f>INDEX('S49'!A1:M47,3,7)</f>
        <v>43073</v>
      </c>
      <c r="C1734" t="str">
        <f>INDEX('S49'!A1:N47,4,7)</f>
        <v>Jour</v>
      </c>
      <c r="D1734" t="str">
        <f>INDEX('S49'!A1:N47,8,1)</f>
        <v>Victor DIONISIO</v>
      </c>
      <c r="E1734">
        <f>INDEX('S49'!A1:N47,8,2)</f>
        <v>0</v>
      </c>
      <c r="F1734">
        <f>INDEX('S49'!A1:N47,8,7)</f>
        <v>0</v>
      </c>
      <c r="G1734">
        <f>INDEX('S49'!A1:N47,9,7)</f>
        <v>0</v>
      </c>
      <c r="H1734">
        <f>INDEX('S49'!A1:N47,10,7)</f>
        <v>0</v>
      </c>
    </row>
    <row r="1735" spans="1:8" x14ac:dyDescent="0.3">
      <c r="A1735" t="str">
        <f>INDEX('S49'!A1:M47,1,1)</f>
        <v>S49</v>
      </c>
      <c r="B1735" s="58">
        <f>INDEX('S49'!A1:M47,3,7)</f>
        <v>43073</v>
      </c>
      <c r="C1735" t="str">
        <f>INDEX('S49'!A1:N47,4,8)</f>
        <v>Nuit</v>
      </c>
      <c r="D1735" t="str">
        <f>INDEX('S49'!A1:N47,8,1)</f>
        <v>Victor DIONISIO</v>
      </c>
      <c r="E1735">
        <f>INDEX('S49'!A1:N47,8,2)</f>
        <v>0</v>
      </c>
      <c r="F1735">
        <f>INDEX('S49'!A1:N47,8,8)</f>
        <v>0</v>
      </c>
      <c r="G1735">
        <f>INDEX('S49'!A1:N47,9,8)</f>
        <v>0</v>
      </c>
      <c r="H1735">
        <f>INDEX('S49'!A1:N47,10,8)</f>
        <v>0</v>
      </c>
    </row>
    <row r="1736" spans="1:8" x14ac:dyDescent="0.3">
      <c r="A1736" t="str">
        <f>INDEX('S49'!A1:M47,1,1)</f>
        <v>S49</v>
      </c>
      <c r="B1736" s="58">
        <f>INDEX('S49'!A1:M47,3,9)</f>
        <v>43074</v>
      </c>
      <c r="C1736" t="str">
        <f>INDEX('S49'!A1:N47,4,9)</f>
        <v>Jour</v>
      </c>
      <c r="D1736" t="str">
        <f>INDEX('S49'!A1:N47,8,1)</f>
        <v>Victor DIONISIO</v>
      </c>
      <c r="E1736">
        <f>INDEX('S49'!A1:N47,8,2)</f>
        <v>0</v>
      </c>
      <c r="F1736">
        <f>INDEX('S49'!A1:N47,8,9)</f>
        <v>0</v>
      </c>
      <c r="G1736">
        <f>INDEX('S49'!A1:N47,9,9)</f>
        <v>0</v>
      </c>
      <c r="H1736">
        <f>INDEX('S49'!A1:N47,10,9)</f>
        <v>0</v>
      </c>
    </row>
    <row r="1737" spans="1:8" x14ac:dyDescent="0.3">
      <c r="A1737" t="str">
        <f>INDEX('S49'!A1:M47,1,1)</f>
        <v>S49</v>
      </c>
      <c r="B1737" s="58">
        <f>INDEX('S49'!A1:M47,3,9)</f>
        <v>43074</v>
      </c>
      <c r="C1737" t="str">
        <f>INDEX('S49'!A1:N47,4,10)</f>
        <v>Nuit</v>
      </c>
      <c r="D1737" t="str">
        <f>INDEX('S49'!A1:N47,8,1)</f>
        <v>Victor DIONISIO</v>
      </c>
      <c r="E1737">
        <f>INDEX('S49'!A1:N47,8,2)</f>
        <v>0</v>
      </c>
      <c r="F1737">
        <f>INDEX('S49'!A1:N47,8,10)</f>
        <v>0</v>
      </c>
      <c r="G1737">
        <f>INDEX('S49'!A1:N47,9,10)</f>
        <v>0</v>
      </c>
      <c r="H1737">
        <f>INDEX('S49'!A1:N47,10,10)</f>
        <v>0</v>
      </c>
    </row>
    <row r="1738" spans="1:8" x14ac:dyDescent="0.3">
      <c r="A1738" t="str">
        <f>INDEX('S49'!A1:M47,1,1)</f>
        <v>S49</v>
      </c>
      <c r="B1738" s="58">
        <f>INDEX('S49'!A1:M47,3,11)</f>
        <v>43075</v>
      </c>
      <c r="C1738" t="str">
        <f>INDEX('S49'!A1:N47,4,11)</f>
        <v>Jour</v>
      </c>
      <c r="D1738" t="str">
        <f>INDEX('S49'!A1:N47,8,1)</f>
        <v>Victor DIONISIO</v>
      </c>
      <c r="E1738">
        <f>INDEX('S49'!A1:N47,8,2)</f>
        <v>0</v>
      </c>
      <c r="F1738">
        <f>INDEX('S49'!A1:N47,8,11)</f>
        <v>0</v>
      </c>
      <c r="G1738">
        <f>INDEX('S49'!A1:N47,9,11)</f>
        <v>0</v>
      </c>
      <c r="H1738">
        <f>INDEX('S49'!A1:N47,10,11)</f>
        <v>0</v>
      </c>
    </row>
    <row r="1739" spans="1:8" x14ac:dyDescent="0.3">
      <c r="A1739" t="str">
        <f>INDEX('S49'!A1:M47,1,1)</f>
        <v>S49</v>
      </c>
      <c r="B1739" s="58">
        <f>INDEX('S49'!A1:M47,3,11)</f>
        <v>43075</v>
      </c>
      <c r="C1739" t="str">
        <f>INDEX('S49'!A1:N47,4,12)</f>
        <v>Nuit</v>
      </c>
      <c r="D1739" t="str">
        <f>INDEX('S49'!A1:N47,8,1)</f>
        <v>Victor DIONISIO</v>
      </c>
      <c r="E1739">
        <f>INDEX('S49'!A1:N47,8,2)</f>
        <v>0</v>
      </c>
      <c r="F1739">
        <f>INDEX('S49'!A1:N47,8,12)</f>
        <v>0</v>
      </c>
      <c r="G1739">
        <f>INDEX('S49'!A1:N47,9,12)</f>
        <v>0</v>
      </c>
      <c r="H1739">
        <f>INDEX('S49'!A1:N47,10,12)</f>
        <v>0</v>
      </c>
    </row>
    <row r="1740" spans="1:8" x14ac:dyDescent="0.3">
      <c r="A1740" t="str">
        <f>INDEX('S49'!A1:M47,1,1)</f>
        <v>S49</v>
      </c>
      <c r="B1740" s="58">
        <f>INDEX('S49'!A1:M47,3,13)</f>
        <v>43076</v>
      </c>
      <c r="C1740" t="str">
        <f>INDEX('S49'!A1:N47,4,13)</f>
        <v>Jour</v>
      </c>
      <c r="D1740" t="str">
        <f>INDEX('S49'!A1:N47,8,1)</f>
        <v>Victor DIONISIO</v>
      </c>
      <c r="E1740">
        <f>INDEX('S49'!A1:N47,8,2)</f>
        <v>0</v>
      </c>
      <c r="F1740">
        <f>INDEX('S49'!A1:N47,8,13)</f>
        <v>0</v>
      </c>
      <c r="G1740">
        <f>INDEX('S49'!A1:N47,9,13)</f>
        <v>0</v>
      </c>
      <c r="H1740">
        <f>INDEX('S49'!A1:N47,10,13)</f>
        <v>0</v>
      </c>
    </row>
    <row r="1741" spans="1:8" x14ac:dyDescent="0.3">
      <c r="A1741" t="str">
        <f>INDEX('S49'!A1:M47,1,1)</f>
        <v>S49</v>
      </c>
      <c r="B1741" s="58">
        <f>INDEX('S49'!A1:M47,3,13)</f>
        <v>43076</v>
      </c>
      <c r="C1741" t="str">
        <f>INDEX('S49'!A1:N47,4,14)</f>
        <v>Nuit</v>
      </c>
      <c r="D1741" t="str">
        <f>INDEX('S49'!A1:N47,8,1)</f>
        <v>Victor DIONISIO</v>
      </c>
      <c r="E1741">
        <f>INDEX('S49'!A1:N47,8,2)</f>
        <v>0</v>
      </c>
      <c r="F1741">
        <f>INDEX('S49'!A1:N47,8,14)</f>
        <v>0</v>
      </c>
      <c r="G1741">
        <f>INDEX('S49'!A1:N47,9,14)</f>
        <v>0</v>
      </c>
      <c r="H1741">
        <f>INDEX('S49'!A1:N47,10,14)</f>
        <v>0</v>
      </c>
    </row>
    <row r="1742" spans="1:8" x14ac:dyDescent="0.3">
      <c r="A1742" t="str">
        <f>INDEX('S49'!A1:M47,1,1)</f>
        <v>S49</v>
      </c>
      <c r="B1742" s="58">
        <f>INDEX('S49'!A1:L47,3,3)</f>
        <v>43071</v>
      </c>
      <c r="C1742" t="str">
        <f>INDEX('S49'!A1:N47,4,3)</f>
        <v>Jour</v>
      </c>
      <c r="D1742" t="str">
        <f>INDEX('S49'!A1:N47,11,1)</f>
        <v>Benjamin Lime</v>
      </c>
      <c r="E1742">
        <f>INDEX('S49'!A1:N47,11,2)</f>
        <v>0</v>
      </c>
      <c r="F1742">
        <f>INDEX('S49'!A1:N47,11,3)</f>
        <v>0</v>
      </c>
      <c r="G1742">
        <f>INDEX('S49'!A1:N47,12,3)</f>
        <v>0</v>
      </c>
      <c r="H1742">
        <f>INDEX('S49'!A1:N47,13,3)</f>
        <v>0</v>
      </c>
    </row>
    <row r="1743" spans="1:8" x14ac:dyDescent="0.3">
      <c r="A1743" t="str">
        <f>INDEX('S49'!A1:M47,1,1)</f>
        <v>S49</v>
      </c>
      <c r="B1743" s="58">
        <f>INDEX('S49'!A1:M47,3,3)</f>
        <v>43071</v>
      </c>
      <c r="C1743" t="str">
        <f>INDEX('S49'!A1:N47,4,4)</f>
        <v>Nuit</v>
      </c>
      <c r="D1743" t="str">
        <f>INDEX('S49'!A1:N47,11,1)</f>
        <v>Benjamin Lime</v>
      </c>
      <c r="E1743">
        <f>INDEX('S49'!A1:N47,11,2)</f>
        <v>0</v>
      </c>
      <c r="F1743">
        <f>INDEX('S49'!A1:N47,11,4)</f>
        <v>0</v>
      </c>
      <c r="G1743">
        <f>INDEX('S49'!A1:N47,12,4)</f>
        <v>0</v>
      </c>
      <c r="H1743">
        <f>INDEX('S49'!A1:N47,13,4)</f>
        <v>0</v>
      </c>
    </row>
    <row r="1744" spans="1:8" x14ac:dyDescent="0.3">
      <c r="A1744" t="str">
        <f>INDEX('S49'!A1:M47,1,1)</f>
        <v>S49</v>
      </c>
      <c r="B1744" s="58">
        <f>INDEX('S49'!A1:M47,3,5)</f>
        <v>43072</v>
      </c>
      <c r="C1744" t="str">
        <f>INDEX('S49'!A1:N47,4,5)</f>
        <v>Jour</v>
      </c>
      <c r="D1744" t="str">
        <f>INDEX('S49'!A1:N47,11,1)</f>
        <v>Benjamin Lime</v>
      </c>
      <c r="E1744">
        <f>INDEX('S49'!A1:N47,11,2)</f>
        <v>0</v>
      </c>
      <c r="F1744">
        <f>INDEX('S49'!A1:N47,11,5)</f>
        <v>0</v>
      </c>
      <c r="G1744">
        <f>INDEX('S49'!A1:N47,12,5)</f>
        <v>0</v>
      </c>
      <c r="H1744">
        <f>INDEX('S49'!A1:N47,13,5)</f>
        <v>0</v>
      </c>
    </row>
    <row r="1745" spans="1:8" x14ac:dyDescent="0.3">
      <c r="A1745" t="str">
        <f>INDEX('S49'!A1:M47,1,1)</f>
        <v>S49</v>
      </c>
      <c r="B1745" s="58">
        <f>INDEX('S49'!A1:M47,3,5)</f>
        <v>43072</v>
      </c>
      <c r="C1745" t="str">
        <f>INDEX('S49'!A1:N47,4,6)</f>
        <v>Nuit</v>
      </c>
      <c r="D1745" t="str">
        <f>INDEX('S49'!A1:N47,11,1)</f>
        <v>Benjamin Lime</v>
      </c>
      <c r="E1745">
        <f>INDEX('S49'!A1:N47,11,2)</f>
        <v>0</v>
      </c>
      <c r="F1745">
        <f>INDEX('S49'!A1:N47,11,6)</f>
        <v>0</v>
      </c>
      <c r="G1745">
        <f>INDEX('S49'!A1:N47,12,6)</f>
        <v>0</v>
      </c>
      <c r="H1745">
        <f>INDEX('S49'!A1:N47,13,6)</f>
        <v>0</v>
      </c>
    </row>
    <row r="1746" spans="1:8" x14ac:dyDescent="0.3">
      <c r="A1746" t="str">
        <f>INDEX('S49'!A1:M47,1,1)</f>
        <v>S49</v>
      </c>
      <c r="B1746" s="58">
        <f>INDEX('S49'!A1:M47,3,7)</f>
        <v>43073</v>
      </c>
      <c r="C1746" t="str">
        <f>INDEX('S49'!A1:N47,4,7)</f>
        <v>Jour</v>
      </c>
      <c r="D1746" t="str">
        <f>INDEX('S49'!A1:N47,11,1)</f>
        <v>Benjamin Lime</v>
      </c>
      <c r="E1746">
        <f>INDEX('S49'!A1:N47,11,2)</f>
        <v>0</v>
      </c>
      <c r="F1746">
        <f>INDEX('S49'!A1:N47,11,7)</f>
        <v>0</v>
      </c>
      <c r="G1746">
        <f>INDEX('S49'!A1:N47,12,7)</f>
        <v>0</v>
      </c>
      <c r="H1746">
        <f>INDEX('S49'!A1:N47,13,7)</f>
        <v>0</v>
      </c>
    </row>
    <row r="1747" spans="1:8" x14ac:dyDescent="0.3">
      <c r="A1747" t="str">
        <f>INDEX('S49'!A1:M47,1,1)</f>
        <v>S49</v>
      </c>
      <c r="B1747" s="58">
        <f>INDEX('S49'!A1:M47,3,7)</f>
        <v>43073</v>
      </c>
      <c r="C1747" t="str">
        <f>INDEX('S49'!A1:N47,4,8)</f>
        <v>Nuit</v>
      </c>
      <c r="D1747" t="str">
        <f>INDEX('S49'!A1:N47,11,1)</f>
        <v>Benjamin Lime</v>
      </c>
      <c r="E1747">
        <f>INDEX('S49'!A1:N47,11,2)</f>
        <v>0</v>
      </c>
      <c r="F1747">
        <f>INDEX('S49'!A1:N47,11,8)</f>
        <v>0</v>
      </c>
      <c r="G1747">
        <f>INDEX('S49'!A1:N47,12,8)</f>
        <v>0</v>
      </c>
      <c r="H1747">
        <f>INDEX('S49'!A1:N47,13,8)</f>
        <v>0</v>
      </c>
    </row>
    <row r="1748" spans="1:8" x14ac:dyDescent="0.3">
      <c r="A1748" t="str">
        <f>INDEX('S49'!A1:M47,1,1)</f>
        <v>S49</v>
      </c>
      <c r="B1748" s="58">
        <f>INDEX('S49'!A1:M47,3,9)</f>
        <v>43074</v>
      </c>
      <c r="C1748" t="str">
        <f>INDEX('S49'!A1:N47,4,9)</f>
        <v>Jour</v>
      </c>
      <c r="D1748" t="str">
        <f>INDEX('S49'!A1:N47,11,1)</f>
        <v>Benjamin Lime</v>
      </c>
      <c r="E1748">
        <f>INDEX('S49'!A1:N47,11,2)</f>
        <v>0</v>
      </c>
      <c r="F1748">
        <f>INDEX('S49'!A1:N47,11,9)</f>
        <v>0</v>
      </c>
      <c r="G1748">
        <f>INDEX('S49'!A1:N47,12,9)</f>
        <v>0</v>
      </c>
      <c r="H1748">
        <f>INDEX('S49'!A1:N47,13,9)</f>
        <v>0</v>
      </c>
    </row>
    <row r="1749" spans="1:8" x14ac:dyDescent="0.3">
      <c r="A1749" t="str">
        <f>INDEX('S49'!A1:M47,1,1)</f>
        <v>S49</v>
      </c>
      <c r="B1749" s="58">
        <f>INDEX('S49'!A1:M47,3,9)</f>
        <v>43074</v>
      </c>
      <c r="C1749" t="str">
        <f>INDEX('S49'!A1:N47,4,10)</f>
        <v>Nuit</v>
      </c>
      <c r="D1749" t="str">
        <f>INDEX('S49'!A1:N47,11,1)</f>
        <v>Benjamin Lime</v>
      </c>
      <c r="E1749">
        <f>INDEX('S49'!A1:N47,11,2)</f>
        <v>0</v>
      </c>
      <c r="F1749">
        <f>INDEX('S49'!A1:N47,11,10)</f>
        <v>0</v>
      </c>
      <c r="G1749">
        <f>INDEX('S49'!A1:N47,12,10)</f>
        <v>0</v>
      </c>
      <c r="H1749">
        <f>INDEX('S49'!A1:N47,13,10)</f>
        <v>0</v>
      </c>
    </row>
    <row r="1750" spans="1:8" x14ac:dyDescent="0.3">
      <c r="A1750" t="str">
        <f>INDEX('S49'!A1:M47,1,1)</f>
        <v>S49</v>
      </c>
      <c r="B1750" s="58">
        <f>INDEX('S49'!A1:M47,3,11)</f>
        <v>43075</v>
      </c>
      <c r="C1750" t="str">
        <f>INDEX('S49'!A1:N47,4,11)</f>
        <v>Jour</v>
      </c>
      <c r="D1750" t="str">
        <f>INDEX('S49'!A1:N47,11,1)</f>
        <v>Benjamin Lime</v>
      </c>
      <c r="E1750">
        <f>INDEX('S49'!A1:N47,11,2)</f>
        <v>0</v>
      </c>
      <c r="F1750">
        <f>INDEX('S49'!A1:N47,11,11)</f>
        <v>0</v>
      </c>
      <c r="G1750">
        <f>INDEX('S49'!A1:N47,12,11)</f>
        <v>0</v>
      </c>
      <c r="H1750">
        <f>INDEX('S49'!A1:N47,13,11)</f>
        <v>0</v>
      </c>
    </row>
    <row r="1751" spans="1:8" x14ac:dyDescent="0.3">
      <c r="A1751" t="str">
        <f>INDEX('S49'!A1:M47,1,1)</f>
        <v>S49</v>
      </c>
      <c r="B1751" s="58">
        <f>INDEX('S49'!A1:M47,3,11)</f>
        <v>43075</v>
      </c>
      <c r="C1751" t="str">
        <f>INDEX('S49'!A1:N47,4,12)</f>
        <v>Nuit</v>
      </c>
      <c r="D1751" t="str">
        <f>INDEX('S49'!A1:N47,11,1)</f>
        <v>Benjamin Lime</v>
      </c>
      <c r="E1751">
        <f>INDEX('S49'!A1:N47,11,2)</f>
        <v>0</v>
      </c>
      <c r="F1751">
        <f>INDEX('S49'!A1:N47,11,12)</f>
        <v>0</v>
      </c>
      <c r="G1751">
        <f>INDEX('S49'!A1:N47,12,12)</f>
        <v>0</v>
      </c>
      <c r="H1751">
        <f>INDEX('S49'!A1:N47,13,12)</f>
        <v>0</v>
      </c>
    </row>
    <row r="1752" spans="1:8" x14ac:dyDescent="0.3">
      <c r="A1752" t="str">
        <f>INDEX('S49'!A1:M47,1,1)</f>
        <v>S49</v>
      </c>
      <c r="B1752" s="58">
        <f>INDEX('S49'!A1:M47,3,13)</f>
        <v>43076</v>
      </c>
      <c r="C1752" t="str">
        <f>INDEX('S49'!A1:N47,4,13)</f>
        <v>Jour</v>
      </c>
      <c r="D1752" t="str">
        <f>INDEX('S49'!A1:N47,11,1)</f>
        <v>Benjamin Lime</v>
      </c>
      <c r="E1752">
        <f>INDEX('S49'!A1:N47,11,2)</f>
        <v>0</v>
      </c>
      <c r="F1752">
        <f>INDEX('S49'!A1:N47,11,13)</f>
        <v>0</v>
      </c>
      <c r="G1752">
        <f>INDEX('S49'!A1:N47,12,13)</f>
        <v>0</v>
      </c>
      <c r="H1752">
        <f>INDEX('S49'!A1:N47,13,13)</f>
        <v>0</v>
      </c>
    </row>
    <row r="1753" spans="1:8" x14ac:dyDescent="0.3">
      <c r="A1753" t="str">
        <f>INDEX('S49'!A1:M47,1,1)</f>
        <v>S49</v>
      </c>
      <c r="B1753" s="58">
        <f>INDEX('S49'!A1:M47,3,13)</f>
        <v>43076</v>
      </c>
      <c r="C1753" t="str">
        <f>INDEX('S49'!A1:N47,4,14)</f>
        <v>Nuit</v>
      </c>
      <c r="D1753" t="str">
        <f>INDEX('S49'!A1:N47,11,1)</f>
        <v>Benjamin Lime</v>
      </c>
      <c r="E1753">
        <f>INDEX('S49'!A1:N47,11,2)</f>
        <v>0</v>
      </c>
      <c r="F1753">
        <f>INDEX('S49'!A1:N47,11,14)</f>
        <v>0</v>
      </c>
      <c r="G1753">
        <f>INDEX('S49'!A1:N47,12,14)</f>
        <v>0</v>
      </c>
      <c r="H1753">
        <f>INDEX('S49'!A1:N47,13,14)</f>
        <v>0</v>
      </c>
    </row>
    <row r="1754" spans="1:8" x14ac:dyDescent="0.3">
      <c r="A1754" t="str">
        <f>INDEX('S49'!A1:M47,1,1)</f>
        <v>S49</v>
      </c>
      <c r="B1754" s="58">
        <f>INDEX('S49'!A1:L47,3,3)</f>
        <v>43071</v>
      </c>
      <c r="C1754" t="str">
        <f>INDEX('S49'!A1:N47,4,3)</f>
        <v>Jour</v>
      </c>
      <c r="D1754" t="str">
        <f>INDEX('S49'!A1:N47,14,1)</f>
        <v>Reynold Mutombo</v>
      </c>
      <c r="E1754">
        <f>INDEX('S49'!A1:N47,14,2)</f>
        <v>0</v>
      </c>
      <c r="F1754">
        <f>INDEX('S49'!A1:N47,14,3)</f>
        <v>0</v>
      </c>
      <c r="G1754">
        <f>INDEX('S49'!A1:N47,15,3)</f>
        <v>0</v>
      </c>
      <c r="H1754">
        <f>INDEX('S49'!A1:N47,16,3)</f>
        <v>0</v>
      </c>
    </row>
    <row r="1755" spans="1:8" x14ac:dyDescent="0.3">
      <c r="A1755" t="str">
        <f>INDEX('S49'!A1:M47,1,1)</f>
        <v>S49</v>
      </c>
      <c r="B1755" s="58">
        <f>INDEX('S49'!A1:M47,3,3)</f>
        <v>43071</v>
      </c>
      <c r="C1755" t="str">
        <f>INDEX('S49'!A1:N47,4,4)</f>
        <v>Nuit</v>
      </c>
      <c r="D1755" t="str">
        <f>INDEX('S49'!A1:N47,14,1)</f>
        <v>Reynold Mutombo</v>
      </c>
      <c r="E1755">
        <f>INDEX('S49'!A1:N47,14,2)</f>
        <v>0</v>
      </c>
      <c r="F1755">
        <f>INDEX('S49'!A1:N47,14,4)</f>
        <v>0</v>
      </c>
      <c r="G1755">
        <f>INDEX('S49'!A1:N47,15,4)</f>
        <v>0</v>
      </c>
      <c r="H1755">
        <f>INDEX('S49'!A1:N47,16,4)</f>
        <v>0</v>
      </c>
    </row>
    <row r="1756" spans="1:8" x14ac:dyDescent="0.3">
      <c r="A1756" t="str">
        <f>INDEX('S49'!A1:M47,1,1)</f>
        <v>S49</v>
      </c>
      <c r="B1756" s="58">
        <f>INDEX('S49'!A1:M47,3,5)</f>
        <v>43072</v>
      </c>
      <c r="C1756" t="str">
        <f>INDEX('S49'!A1:N47,4,5)</f>
        <v>Jour</v>
      </c>
      <c r="D1756" t="str">
        <f>INDEX('S49'!A1:N47,14,1)</f>
        <v>Reynold Mutombo</v>
      </c>
      <c r="E1756">
        <f>INDEX('S49'!A1:N47,14,2)</f>
        <v>0</v>
      </c>
      <c r="F1756">
        <f>INDEX('S49'!A1:N47,14,5)</f>
        <v>0</v>
      </c>
      <c r="G1756">
        <f>INDEX('S49'!A1:N47,15,5)</f>
        <v>0</v>
      </c>
      <c r="H1756">
        <f>INDEX('S49'!A1:N47,16,5)</f>
        <v>0</v>
      </c>
    </row>
    <row r="1757" spans="1:8" x14ac:dyDescent="0.3">
      <c r="A1757" t="str">
        <f>INDEX('S49'!A1:M47,1,1)</f>
        <v>S49</v>
      </c>
      <c r="B1757" s="58">
        <f>INDEX('S49'!A1:M47,3,5)</f>
        <v>43072</v>
      </c>
      <c r="C1757" t="str">
        <f>INDEX('S49'!A1:N47,4,6)</f>
        <v>Nuit</v>
      </c>
      <c r="D1757" t="str">
        <f>INDEX('S49'!A1:N47,14,1)</f>
        <v>Reynold Mutombo</v>
      </c>
      <c r="E1757">
        <f>INDEX('S49'!A1:N47,14,2)</f>
        <v>0</v>
      </c>
      <c r="F1757">
        <f>INDEX('S49'!A1:N47,14,6)</f>
        <v>0</v>
      </c>
      <c r="G1757">
        <f>INDEX('S49'!A1:N47,15,6)</f>
        <v>0</v>
      </c>
      <c r="H1757">
        <f>INDEX('S49'!A1:N47,16,6)</f>
        <v>0</v>
      </c>
    </row>
    <row r="1758" spans="1:8" x14ac:dyDescent="0.3">
      <c r="A1758" t="str">
        <f>INDEX('S49'!A1:M47,1,1)</f>
        <v>S49</v>
      </c>
      <c r="B1758" s="58">
        <f>INDEX('S49'!A1:M47,3,7)</f>
        <v>43073</v>
      </c>
      <c r="C1758" t="str">
        <f>INDEX('S49'!A1:N47,4,7)</f>
        <v>Jour</v>
      </c>
      <c r="D1758" t="str">
        <f>INDEX('S49'!A1:N47,14,1)</f>
        <v>Reynold Mutombo</v>
      </c>
      <c r="E1758">
        <f>INDEX('S49'!A1:N47,14,2)</f>
        <v>0</v>
      </c>
      <c r="F1758">
        <f>INDEX('S49'!A1:N47,14,7)</f>
        <v>0</v>
      </c>
      <c r="G1758">
        <f>INDEX('S49'!A1:N47,15,7)</f>
        <v>0</v>
      </c>
      <c r="H1758">
        <f>INDEX('S49'!A1:N47,16,7)</f>
        <v>0</v>
      </c>
    </row>
    <row r="1759" spans="1:8" x14ac:dyDescent="0.3">
      <c r="A1759" t="str">
        <f>INDEX('S49'!A1:M47,1,1)</f>
        <v>S49</v>
      </c>
      <c r="B1759" s="58">
        <f>INDEX('S49'!A1:M47,3,7)</f>
        <v>43073</v>
      </c>
      <c r="C1759" t="str">
        <f>INDEX('S49'!A1:N47,4,8)</f>
        <v>Nuit</v>
      </c>
      <c r="D1759" t="str">
        <f>INDEX('S49'!A1:N47,14,1)</f>
        <v>Reynold Mutombo</v>
      </c>
      <c r="E1759">
        <f>INDEX('S49'!A1:N47,14,2)</f>
        <v>0</v>
      </c>
      <c r="F1759">
        <f>INDEX('S49'!A1:N47,14,8)</f>
        <v>0</v>
      </c>
      <c r="G1759">
        <f>INDEX('S49'!A1:N47,15,8)</f>
        <v>0</v>
      </c>
      <c r="H1759">
        <f>INDEX('S49'!A1:N47,16,8)</f>
        <v>0</v>
      </c>
    </row>
    <row r="1760" spans="1:8" x14ac:dyDescent="0.3">
      <c r="A1760" t="str">
        <f>INDEX('S49'!A1:M47,1,1)</f>
        <v>S49</v>
      </c>
      <c r="B1760" s="58">
        <f>INDEX('S49'!A1:M47,3,9)</f>
        <v>43074</v>
      </c>
      <c r="C1760" t="str">
        <f>INDEX('S49'!A1:N47,4,9)</f>
        <v>Jour</v>
      </c>
      <c r="D1760" t="str">
        <f>INDEX('S49'!A1:N47,14,1)</f>
        <v>Reynold Mutombo</v>
      </c>
      <c r="E1760">
        <f>INDEX('S49'!A1:N47,14,2)</f>
        <v>0</v>
      </c>
      <c r="F1760">
        <f>INDEX('S49'!A1:N47,14,9)</f>
        <v>0</v>
      </c>
      <c r="G1760">
        <f>INDEX('S49'!A1:N47,15,9)</f>
        <v>0</v>
      </c>
      <c r="H1760">
        <f>INDEX('S49'!A1:N47,16,9)</f>
        <v>0</v>
      </c>
    </row>
    <row r="1761" spans="1:8" x14ac:dyDescent="0.3">
      <c r="A1761" t="str">
        <f>INDEX('S49'!A1:M47,1,1)</f>
        <v>S49</v>
      </c>
      <c r="B1761" s="58">
        <f>INDEX('S49'!A1:M47,3,9)</f>
        <v>43074</v>
      </c>
      <c r="C1761" t="str">
        <f>INDEX('S49'!A1:N47,4,10)</f>
        <v>Nuit</v>
      </c>
      <c r="D1761" t="str">
        <f>INDEX('S49'!A1:N47,14,1)</f>
        <v>Reynold Mutombo</v>
      </c>
      <c r="E1761">
        <f>INDEX('S49'!A1:N47,14,2)</f>
        <v>0</v>
      </c>
      <c r="F1761">
        <f>INDEX('S49'!A1:N47,14,10)</f>
        <v>0</v>
      </c>
      <c r="G1761">
        <f>INDEX('S49'!A1:N47,15,10)</f>
        <v>0</v>
      </c>
      <c r="H1761">
        <f>INDEX('S49'!A1:N47,16,10)</f>
        <v>0</v>
      </c>
    </row>
    <row r="1762" spans="1:8" x14ac:dyDescent="0.3">
      <c r="A1762" t="str">
        <f>INDEX('S49'!A1:M47,1,1)</f>
        <v>S49</v>
      </c>
      <c r="B1762" s="58">
        <f>INDEX('S49'!A1:M47,3,11)</f>
        <v>43075</v>
      </c>
      <c r="C1762" t="str">
        <f>INDEX('S49'!A1:N47,4,11)</f>
        <v>Jour</v>
      </c>
      <c r="D1762" t="str">
        <f>INDEX('S49'!A1:N47,14,1)</f>
        <v>Reynold Mutombo</v>
      </c>
      <c r="E1762">
        <f>INDEX('S49'!A1:N47,14,2)</f>
        <v>0</v>
      </c>
      <c r="F1762">
        <f>INDEX('S49'!A1:N47,14,11)</f>
        <v>0</v>
      </c>
      <c r="G1762">
        <f>INDEX('S49'!A1:N47,15,11)</f>
        <v>0</v>
      </c>
      <c r="H1762">
        <f>INDEX('S49'!A1:N47,16,11)</f>
        <v>0</v>
      </c>
    </row>
    <row r="1763" spans="1:8" x14ac:dyDescent="0.3">
      <c r="A1763" t="str">
        <f>INDEX('S49'!A1:M47,1,1)</f>
        <v>S49</v>
      </c>
      <c r="B1763" s="58">
        <f>INDEX('S49'!A1:M47,3,11)</f>
        <v>43075</v>
      </c>
      <c r="C1763" t="str">
        <f>INDEX('S49'!A1:N47,4,12)</f>
        <v>Nuit</v>
      </c>
      <c r="D1763" t="str">
        <f>INDEX('S49'!A1:N47,14,1)</f>
        <v>Reynold Mutombo</v>
      </c>
      <c r="E1763">
        <f>INDEX('S49'!A1:N47,14,2)</f>
        <v>0</v>
      </c>
      <c r="F1763">
        <f>INDEX('S49'!A1:N47,14,12)</f>
        <v>0</v>
      </c>
      <c r="G1763">
        <f>INDEX('S49'!A1:N47,15,12)</f>
        <v>0</v>
      </c>
      <c r="H1763">
        <f>INDEX('S49'!A1:N47,16,12)</f>
        <v>0</v>
      </c>
    </row>
    <row r="1764" spans="1:8" x14ac:dyDescent="0.3">
      <c r="A1764" t="str">
        <f>INDEX('S49'!A1:M47,1,1)</f>
        <v>S49</v>
      </c>
      <c r="B1764" s="58">
        <f>INDEX('S49'!A1:M47,3,13)</f>
        <v>43076</v>
      </c>
      <c r="C1764" t="str">
        <f>INDEX('S49'!A1:N47,4,13)</f>
        <v>Jour</v>
      </c>
      <c r="D1764" t="str">
        <f>INDEX('S49'!A1:N47,14,1)</f>
        <v>Reynold Mutombo</v>
      </c>
      <c r="E1764">
        <f>INDEX('S49'!A1:N47,14,2)</f>
        <v>0</v>
      </c>
      <c r="F1764">
        <f>INDEX('S49'!A1:N47,14,13)</f>
        <v>0</v>
      </c>
      <c r="G1764">
        <f>INDEX('S49'!A1:N47,15,13)</f>
        <v>0</v>
      </c>
      <c r="H1764">
        <f>INDEX('S49'!A1:N47,16,13)</f>
        <v>0</v>
      </c>
    </row>
    <row r="1765" spans="1:8" x14ac:dyDescent="0.3">
      <c r="A1765" t="str">
        <f>INDEX('S49'!A1:M47,1,1)</f>
        <v>S49</v>
      </c>
      <c r="B1765" s="58">
        <f>INDEX('S49'!A1:M47,3,13)</f>
        <v>43076</v>
      </c>
      <c r="C1765" t="str">
        <f>INDEX('S49'!A1:N47,4,14)</f>
        <v>Nuit</v>
      </c>
      <c r="D1765" t="str">
        <f>INDEX('S49'!A1:N47,14,1)</f>
        <v>Reynold Mutombo</v>
      </c>
      <c r="E1765">
        <f>INDEX('S49'!A1:N47,14,2)</f>
        <v>0</v>
      </c>
      <c r="F1765">
        <f>INDEX('S49'!A1:N47,14,14)</f>
        <v>0</v>
      </c>
      <c r="G1765">
        <f>INDEX('S49'!A1:N47,15,14)</f>
        <v>0</v>
      </c>
      <c r="H1765">
        <f>INDEX('S49'!A1:N47,16,14)</f>
        <v>0</v>
      </c>
    </row>
    <row r="1766" spans="1:8" x14ac:dyDescent="0.3">
      <c r="A1766" t="str">
        <f>INDEX('S49'!A1:M47,1,1)</f>
        <v>S49</v>
      </c>
      <c r="B1766" s="58">
        <f>INDEX('S49'!A1:L47,3,3)</f>
        <v>43071</v>
      </c>
      <c r="C1766" t="str">
        <f>INDEX('S49'!A1:N47,4,3)</f>
        <v>Jour</v>
      </c>
      <c r="D1766" t="str">
        <f>INDEX('S49'!A1:N47,17,1)</f>
        <v>Samir Abdelyacin</v>
      </c>
      <c r="E1766">
        <f>INDEX('S49'!A1:N47,17,2)</f>
        <v>0</v>
      </c>
      <c r="F1766">
        <f>INDEX('S49'!A1:N47,17,3)</f>
        <v>0</v>
      </c>
      <c r="G1766">
        <f>INDEX('S49'!A1:N47,18,3)</f>
        <v>0</v>
      </c>
      <c r="H1766">
        <f>INDEX('S49'!A1:N47,19,3)</f>
        <v>0</v>
      </c>
    </row>
    <row r="1767" spans="1:8" x14ac:dyDescent="0.3">
      <c r="A1767" t="str">
        <f>INDEX('S49'!A1:M47,1,1)</f>
        <v>S49</v>
      </c>
      <c r="B1767" s="58">
        <f>INDEX('S49'!A1:M47,3,3)</f>
        <v>43071</v>
      </c>
      <c r="C1767" t="str">
        <f>INDEX('S49'!A1:N47,4,4)</f>
        <v>Nuit</v>
      </c>
      <c r="D1767" t="str">
        <f>INDEX('S49'!A1:N47,17,1)</f>
        <v>Samir Abdelyacin</v>
      </c>
      <c r="E1767">
        <f>INDEX('S49'!A1:N47,17,2)</f>
        <v>0</v>
      </c>
      <c r="F1767">
        <f>INDEX('S49'!A1:N47,17,4)</f>
        <v>0</v>
      </c>
      <c r="G1767">
        <f>INDEX('S49'!A1:N47,18,4)</f>
        <v>0</v>
      </c>
      <c r="H1767">
        <f>INDEX('S49'!A1:N47,19,4)</f>
        <v>0</v>
      </c>
    </row>
    <row r="1768" spans="1:8" x14ac:dyDescent="0.3">
      <c r="A1768" t="str">
        <f>INDEX('S49'!A1:M47,1,1)</f>
        <v>S49</v>
      </c>
      <c r="B1768" s="58">
        <f>INDEX('S49'!A1:M47,3,5)</f>
        <v>43072</v>
      </c>
      <c r="C1768" t="str">
        <f>INDEX('S49'!A1:N47,4,5)</f>
        <v>Jour</v>
      </c>
      <c r="D1768" t="str">
        <f>INDEX('S49'!A1:N47,17,1)</f>
        <v>Samir Abdelyacin</v>
      </c>
      <c r="E1768">
        <f>INDEX('S49'!A1:N47,17,2)</f>
        <v>0</v>
      </c>
      <c r="F1768">
        <f>INDEX('S49'!A1:N47,17,5)</f>
        <v>0</v>
      </c>
      <c r="G1768">
        <f>INDEX('S49'!A1:N47,18,5)</f>
        <v>0</v>
      </c>
      <c r="H1768">
        <f>INDEX('S49'!A1:N47,19,5)</f>
        <v>0</v>
      </c>
    </row>
    <row r="1769" spans="1:8" x14ac:dyDescent="0.3">
      <c r="A1769" t="str">
        <f>INDEX('S49'!A1:M47,1,1)</f>
        <v>S49</v>
      </c>
      <c r="B1769" s="58">
        <f>INDEX('S49'!A1:M47,3,5)</f>
        <v>43072</v>
      </c>
      <c r="C1769" t="str">
        <f>INDEX('S49'!A1:N47,4,6)</f>
        <v>Nuit</v>
      </c>
      <c r="D1769" t="str">
        <f>INDEX('S49'!A1:N47,17,1)</f>
        <v>Samir Abdelyacin</v>
      </c>
      <c r="E1769">
        <f>INDEX('S49'!A1:N47,17,2)</f>
        <v>0</v>
      </c>
      <c r="F1769">
        <f>INDEX('S49'!A1:N47,17,6)</f>
        <v>0</v>
      </c>
      <c r="G1769">
        <f>INDEX('S49'!A1:N47,18,6)</f>
        <v>0</v>
      </c>
      <c r="H1769">
        <f>INDEX('S49'!A1:N47,19,6)</f>
        <v>0</v>
      </c>
    </row>
    <row r="1770" spans="1:8" x14ac:dyDescent="0.3">
      <c r="A1770" t="str">
        <f>INDEX('S49'!A1:M47,1,1)</f>
        <v>S49</v>
      </c>
      <c r="B1770" s="58">
        <f>INDEX('S49'!A1:M47,3,7)</f>
        <v>43073</v>
      </c>
      <c r="C1770" t="str">
        <f>INDEX('S49'!A1:N47,4,7)</f>
        <v>Jour</v>
      </c>
      <c r="D1770" t="str">
        <f>INDEX('S49'!A1:N47,17,1)</f>
        <v>Samir Abdelyacin</v>
      </c>
      <c r="E1770">
        <f>INDEX('S49'!A1:N47,17,2)</f>
        <v>0</v>
      </c>
      <c r="F1770">
        <f>INDEX('S49'!A1:N47,17,7)</f>
        <v>0</v>
      </c>
      <c r="G1770">
        <f>INDEX('S49'!A1:N47,18,7)</f>
        <v>0</v>
      </c>
      <c r="H1770">
        <f>INDEX('S49'!A1:N47,19,7)</f>
        <v>0</v>
      </c>
    </row>
    <row r="1771" spans="1:8" x14ac:dyDescent="0.3">
      <c r="A1771" t="str">
        <f>INDEX('S49'!A1:M47,1,1)</f>
        <v>S49</v>
      </c>
      <c r="B1771" s="58">
        <f>INDEX('S49'!A1:M47,3,7)</f>
        <v>43073</v>
      </c>
      <c r="C1771" t="str">
        <f>INDEX('S49'!A1:N47,4,8)</f>
        <v>Nuit</v>
      </c>
      <c r="D1771" t="str">
        <f>INDEX('S49'!A1:N47,17,1)</f>
        <v>Samir Abdelyacin</v>
      </c>
      <c r="E1771">
        <f>INDEX('S49'!A1:N47,17,2)</f>
        <v>0</v>
      </c>
      <c r="F1771">
        <f>INDEX('S49'!A1:N47,17,8)</f>
        <v>0</v>
      </c>
      <c r="G1771">
        <f>INDEX('S49'!A1:N47,18,8)</f>
        <v>0</v>
      </c>
      <c r="H1771">
        <f>INDEX('S49'!A1:N47,19,8)</f>
        <v>0</v>
      </c>
    </row>
    <row r="1772" spans="1:8" x14ac:dyDescent="0.3">
      <c r="A1772" t="str">
        <f>INDEX('S49'!A1:M47,1,1)</f>
        <v>S49</v>
      </c>
      <c r="B1772" s="58">
        <f>INDEX('S49'!A1:M47,3,9)</f>
        <v>43074</v>
      </c>
      <c r="C1772" t="str">
        <f>INDEX('S49'!A1:N47,4,9)</f>
        <v>Jour</v>
      </c>
      <c r="D1772" t="str">
        <f>INDEX('S49'!A1:N47,17,1)</f>
        <v>Samir Abdelyacin</v>
      </c>
      <c r="E1772">
        <f>INDEX('S49'!A1:N47,17,2)</f>
        <v>0</v>
      </c>
      <c r="F1772">
        <f>INDEX('S49'!A1:N47,17,9)</f>
        <v>0</v>
      </c>
      <c r="G1772">
        <f>INDEX('S49'!A1:N47,18,9)</f>
        <v>0</v>
      </c>
      <c r="H1772">
        <f>INDEX('S49'!A1:N47,19,9)</f>
        <v>0</v>
      </c>
    </row>
    <row r="1773" spans="1:8" x14ac:dyDescent="0.3">
      <c r="A1773" t="str">
        <f>INDEX('S49'!A1:M47,1,1)</f>
        <v>S49</v>
      </c>
      <c r="B1773" s="58">
        <f>INDEX('S49'!A1:M47,3,9)</f>
        <v>43074</v>
      </c>
      <c r="C1773" t="str">
        <f>INDEX('S49'!A1:N47,4,10)</f>
        <v>Nuit</v>
      </c>
      <c r="D1773" t="str">
        <f>INDEX('S49'!A1:N47,17,1)</f>
        <v>Samir Abdelyacin</v>
      </c>
      <c r="E1773">
        <f>INDEX('S49'!A1:N47,17,2)</f>
        <v>0</v>
      </c>
      <c r="F1773">
        <f>INDEX('S49'!A1:N47,17,10)</f>
        <v>0</v>
      </c>
      <c r="G1773">
        <f>INDEX('S49'!A1:N47,18,10)</f>
        <v>0</v>
      </c>
      <c r="H1773">
        <f>INDEX('S49'!A1:N47,19,10)</f>
        <v>0</v>
      </c>
    </row>
    <row r="1774" spans="1:8" x14ac:dyDescent="0.3">
      <c r="A1774" t="str">
        <f>INDEX('S49'!A1:M47,1,1)</f>
        <v>S49</v>
      </c>
      <c r="B1774" s="58">
        <f>INDEX('S49'!A1:M47,3,11)</f>
        <v>43075</v>
      </c>
      <c r="C1774" t="str">
        <f>INDEX('S49'!A1:N47,4,11)</f>
        <v>Jour</v>
      </c>
      <c r="D1774" t="str">
        <f>INDEX('S49'!A1:N47,17,1)</f>
        <v>Samir Abdelyacin</v>
      </c>
      <c r="E1774">
        <f>INDEX('S49'!A1:N47,17,2)</f>
        <v>0</v>
      </c>
      <c r="F1774">
        <f>INDEX('S49'!A1:N47,17,11)</f>
        <v>0</v>
      </c>
      <c r="G1774">
        <f>INDEX('S49'!A1:N47,18,11)</f>
        <v>0</v>
      </c>
      <c r="H1774">
        <f>INDEX('S49'!A1:N47,19,11)</f>
        <v>0</v>
      </c>
    </row>
    <row r="1775" spans="1:8" x14ac:dyDescent="0.3">
      <c r="A1775" t="str">
        <f>INDEX('S49'!A1:M47,1,1)</f>
        <v>S49</v>
      </c>
      <c r="B1775" s="58">
        <f>INDEX('S49'!A1:M47,3,11)</f>
        <v>43075</v>
      </c>
      <c r="C1775" t="str">
        <f>INDEX('S49'!A1:N47,4,12)</f>
        <v>Nuit</v>
      </c>
      <c r="D1775" t="str">
        <f>INDEX('S49'!A1:N47,17,1)</f>
        <v>Samir Abdelyacin</v>
      </c>
      <c r="E1775">
        <f>INDEX('S49'!A1:N47,17,2)</f>
        <v>0</v>
      </c>
      <c r="F1775">
        <f>INDEX('S49'!A1:N47,17,12)</f>
        <v>0</v>
      </c>
      <c r="G1775">
        <f>INDEX('S49'!A1:N47,18,12)</f>
        <v>0</v>
      </c>
      <c r="H1775">
        <f>INDEX('S49'!A1:N47,19,12)</f>
        <v>0</v>
      </c>
    </row>
    <row r="1776" spans="1:8" x14ac:dyDescent="0.3">
      <c r="A1776" t="str">
        <f>INDEX('S49'!A1:M47,1,1)</f>
        <v>S49</v>
      </c>
      <c r="B1776" s="58">
        <f>INDEX('S49'!A1:M47,3,13)</f>
        <v>43076</v>
      </c>
      <c r="C1776" t="str">
        <f>INDEX('S49'!A1:N47,4,13)</f>
        <v>Jour</v>
      </c>
      <c r="D1776" t="str">
        <f>INDEX('S49'!A1:N47,17,1)</f>
        <v>Samir Abdelyacin</v>
      </c>
      <c r="E1776">
        <f>INDEX('S49'!A1:N47,17,2)</f>
        <v>0</v>
      </c>
      <c r="F1776">
        <f>INDEX('S49'!A1:N47,17,13)</f>
        <v>0</v>
      </c>
      <c r="G1776">
        <f>INDEX('S49'!A1:N47,18,13)</f>
        <v>0</v>
      </c>
      <c r="H1776">
        <f>INDEX('S49'!A1:N47,19,13)</f>
        <v>0</v>
      </c>
    </row>
    <row r="1777" spans="1:8" x14ac:dyDescent="0.3">
      <c r="A1777" t="str">
        <f>INDEX('S49'!A1:M47,1,1)</f>
        <v>S49</v>
      </c>
      <c r="B1777" s="58">
        <f>INDEX('S49'!A1:M47,3,13)</f>
        <v>43076</v>
      </c>
      <c r="C1777" t="str">
        <f>INDEX('S49'!A1:N47,4,14)</f>
        <v>Nuit</v>
      </c>
      <c r="D1777" t="str">
        <f>INDEX('S49'!A1:N47,17,1)</f>
        <v>Samir Abdelyacin</v>
      </c>
      <c r="E1777">
        <f>INDEX('S49'!A1:N47,17,2)</f>
        <v>0</v>
      </c>
      <c r="F1777">
        <f>INDEX('S49'!A1:N47,17,14)</f>
        <v>0</v>
      </c>
      <c r="G1777">
        <f>INDEX('S49'!A1:N47,18,14)</f>
        <v>0</v>
      </c>
      <c r="H1777">
        <f>INDEX('S49'!A1:N47,19,14)</f>
        <v>0</v>
      </c>
    </row>
    <row r="1778" spans="1:8" x14ac:dyDescent="0.3">
      <c r="A1778" t="str">
        <f>INDEX('S49'!A1:M47,1,1)</f>
        <v>S49</v>
      </c>
      <c r="B1778" s="58">
        <f>INDEX('S49'!A1:L47,3,3)</f>
        <v>43071</v>
      </c>
      <c r="C1778" t="str">
        <f>INDEX('S49'!A1:N47,4,3)</f>
        <v>Jour</v>
      </c>
      <c r="D1778" t="str">
        <f>INDEX('S49'!A1:N47,20,1)</f>
        <v>Guillaume Mayimakanda</v>
      </c>
      <c r="E1778">
        <f>INDEX('S49'!A1:N47,20,2)</f>
        <v>0</v>
      </c>
      <c r="F1778">
        <f>INDEX('S49'!A1:N47,20,3)</f>
        <v>0</v>
      </c>
      <c r="G1778">
        <f>INDEX('S49'!A1:N47,21,3)</f>
        <v>0</v>
      </c>
      <c r="H1778">
        <f>INDEX('S49'!A1:N47,22,3)</f>
        <v>0</v>
      </c>
    </row>
    <row r="1779" spans="1:8" x14ac:dyDescent="0.3">
      <c r="A1779" t="str">
        <f>INDEX('S49'!A1:M47,1,1)</f>
        <v>S49</v>
      </c>
      <c r="B1779" s="58">
        <f>INDEX('S49'!A1:M47,3,3)</f>
        <v>43071</v>
      </c>
      <c r="C1779" t="str">
        <f>INDEX('S49'!A1:N47,4,4)</f>
        <v>Nuit</v>
      </c>
      <c r="D1779" t="str">
        <f>INDEX('S49'!A1:N47,20,1)</f>
        <v>Guillaume Mayimakanda</v>
      </c>
      <c r="E1779">
        <f>INDEX('S49'!A1:N47,20,2)</f>
        <v>0</v>
      </c>
      <c r="F1779">
        <f>INDEX('S49'!A1:N47,20,4)</f>
        <v>0</v>
      </c>
      <c r="G1779">
        <f>INDEX('S49'!A1:N47,21,4)</f>
        <v>0</v>
      </c>
      <c r="H1779">
        <f>INDEX('S49'!A1:N47,22,4)</f>
        <v>0</v>
      </c>
    </row>
    <row r="1780" spans="1:8" x14ac:dyDescent="0.3">
      <c r="A1780" t="str">
        <f>INDEX('S49'!A1:M47,1,1)</f>
        <v>S49</v>
      </c>
      <c r="B1780" s="58">
        <f>INDEX('S49'!A1:M47,3,5)</f>
        <v>43072</v>
      </c>
      <c r="C1780" t="str">
        <f>INDEX('S49'!A1:N47,4,5)</f>
        <v>Jour</v>
      </c>
      <c r="D1780" t="str">
        <f>INDEX('S49'!A1:N47,20,1)</f>
        <v>Guillaume Mayimakanda</v>
      </c>
      <c r="E1780">
        <f>INDEX('S49'!A1:N47,20,2)</f>
        <v>0</v>
      </c>
      <c r="F1780">
        <f>INDEX('S49'!A1:N47,20,5)</f>
        <v>0</v>
      </c>
      <c r="G1780">
        <f>INDEX('S49'!A1:N47,21,5)</f>
        <v>0</v>
      </c>
      <c r="H1780">
        <f>INDEX('S49'!A1:N47,22,5)</f>
        <v>0</v>
      </c>
    </row>
    <row r="1781" spans="1:8" x14ac:dyDescent="0.3">
      <c r="A1781" t="str">
        <f>INDEX('S49'!A1:M47,1,1)</f>
        <v>S49</v>
      </c>
      <c r="B1781" s="58">
        <f>INDEX('S49'!A1:M47,3,5)</f>
        <v>43072</v>
      </c>
      <c r="C1781" t="str">
        <f>INDEX('S49'!A1:N47,4,6)</f>
        <v>Nuit</v>
      </c>
      <c r="D1781" t="str">
        <f>INDEX('S49'!A1:N47,20,1)</f>
        <v>Guillaume Mayimakanda</v>
      </c>
      <c r="E1781">
        <f>INDEX('S49'!A1:N47,20,2)</f>
        <v>0</v>
      </c>
      <c r="F1781">
        <f>INDEX('S49'!A1:N47,20,6)</f>
        <v>0</v>
      </c>
      <c r="G1781">
        <f>INDEX('S49'!A1:N47,21,6)</f>
        <v>0</v>
      </c>
      <c r="H1781">
        <f>INDEX('S49'!A1:N47,22,6)</f>
        <v>0</v>
      </c>
    </row>
    <row r="1782" spans="1:8" x14ac:dyDescent="0.3">
      <c r="A1782" t="str">
        <f>INDEX('S49'!A1:M47,1,1)</f>
        <v>S49</v>
      </c>
      <c r="B1782" s="58">
        <f>INDEX('S49'!A1:M47,3,7)</f>
        <v>43073</v>
      </c>
      <c r="C1782" t="str">
        <f>INDEX('S49'!A1:N47,4,7)</f>
        <v>Jour</v>
      </c>
      <c r="D1782" t="str">
        <f>INDEX('S49'!A1:N47,20,1)</f>
        <v>Guillaume Mayimakanda</v>
      </c>
      <c r="E1782">
        <f>INDEX('S49'!A1:N47,20,2)</f>
        <v>0</v>
      </c>
      <c r="F1782">
        <f>INDEX('S49'!A1:N47,20,7)</f>
        <v>0</v>
      </c>
      <c r="G1782">
        <f>INDEX('S49'!A1:N47,21,7)</f>
        <v>0</v>
      </c>
      <c r="H1782">
        <f>INDEX('S49'!A1:N47,22,7)</f>
        <v>0</v>
      </c>
    </row>
    <row r="1783" spans="1:8" x14ac:dyDescent="0.3">
      <c r="A1783" t="str">
        <f>INDEX('S49'!A1:M47,1,1)</f>
        <v>S49</v>
      </c>
      <c r="B1783" s="58">
        <f>INDEX('S49'!A1:M47,3,7)</f>
        <v>43073</v>
      </c>
      <c r="C1783" t="str">
        <f>INDEX('S49'!A1:N47,4,8)</f>
        <v>Nuit</v>
      </c>
      <c r="D1783" t="str">
        <f>INDEX('S49'!A1:N47,20,1)</f>
        <v>Guillaume Mayimakanda</v>
      </c>
      <c r="E1783">
        <f>INDEX('S49'!A1:N47,20,2)</f>
        <v>0</v>
      </c>
      <c r="F1783">
        <f>INDEX('S49'!A1:N47,20,8)</f>
        <v>0</v>
      </c>
      <c r="G1783">
        <f>INDEX('S49'!A1:N47,21,8)</f>
        <v>0</v>
      </c>
      <c r="H1783">
        <f>INDEX('S49'!A1:N47,22,8)</f>
        <v>0</v>
      </c>
    </row>
    <row r="1784" spans="1:8" x14ac:dyDescent="0.3">
      <c r="A1784" t="str">
        <f>INDEX('S49'!A1:M47,1,1)</f>
        <v>S49</v>
      </c>
      <c r="B1784" s="58">
        <f>INDEX('S49'!A1:M47,3,9)</f>
        <v>43074</v>
      </c>
      <c r="C1784" t="str">
        <f>INDEX('S49'!A1:N47,4,9)</f>
        <v>Jour</v>
      </c>
      <c r="D1784" t="str">
        <f>INDEX('S49'!A1:N47,20,1)</f>
        <v>Guillaume Mayimakanda</v>
      </c>
      <c r="E1784">
        <f>INDEX('S49'!A1:N47,20,2)</f>
        <v>0</v>
      </c>
      <c r="F1784">
        <f>INDEX('S49'!A1:N47,20,9)</f>
        <v>0</v>
      </c>
      <c r="G1784">
        <f>INDEX('S49'!A1:N47,21,9)</f>
        <v>0</v>
      </c>
      <c r="H1784">
        <f>INDEX('S49'!A1:N47,22,9)</f>
        <v>0</v>
      </c>
    </row>
    <row r="1785" spans="1:8" x14ac:dyDescent="0.3">
      <c r="A1785" t="str">
        <f>INDEX('S49'!A1:M47,1,1)</f>
        <v>S49</v>
      </c>
      <c r="B1785" s="58">
        <f>INDEX('S49'!A1:M47,3,9)</f>
        <v>43074</v>
      </c>
      <c r="C1785" t="str">
        <f>INDEX('S49'!A1:N47,4,10)</f>
        <v>Nuit</v>
      </c>
      <c r="D1785" t="str">
        <f>INDEX('S49'!A1:N47,20,1)</f>
        <v>Guillaume Mayimakanda</v>
      </c>
      <c r="E1785">
        <f>INDEX('S49'!A1:N47,20,2)</f>
        <v>0</v>
      </c>
      <c r="F1785">
        <f>INDEX('S49'!A1:N47,20,10)</f>
        <v>0</v>
      </c>
      <c r="G1785">
        <f>INDEX('S49'!A1:N47,21,10)</f>
        <v>0</v>
      </c>
      <c r="H1785">
        <f>INDEX('S49'!A1:N47,22,10)</f>
        <v>0</v>
      </c>
    </row>
    <row r="1786" spans="1:8" x14ac:dyDescent="0.3">
      <c r="A1786" t="str">
        <f>INDEX('S49'!A1:M47,1,1)</f>
        <v>S49</v>
      </c>
      <c r="B1786" s="58">
        <f>INDEX('S49'!A1:M47,3,11)</f>
        <v>43075</v>
      </c>
      <c r="C1786" t="str">
        <f>INDEX('S49'!A1:N47,4,11)</f>
        <v>Jour</v>
      </c>
      <c r="D1786" t="str">
        <f>INDEX('S49'!A1:N47,20,1)</f>
        <v>Guillaume Mayimakanda</v>
      </c>
      <c r="E1786">
        <f>INDEX('S49'!A1:N47,20,2)</f>
        <v>0</v>
      </c>
      <c r="F1786">
        <f>INDEX('S49'!A1:N47,20,11)</f>
        <v>0</v>
      </c>
      <c r="G1786">
        <f>INDEX('S49'!A1:N47,21,11)</f>
        <v>0</v>
      </c>
      <c r="H1786">
        <f>INDEX('S49'!A1:N47,22,11)</f>
        <v>0</v>
      </c>
    </row>
    <row r="1787" spans="1:8" x14ac:dyDescent="0.3">
      <c r="A1787" t="str">
        <f>INDEX('S49'!A1:M47,1,1)</f>
        <v>S49</v>
      </c>
      <c r="B1787" s="58">
        <f>INDEX('S49'!A1:M47,3,11)</f>
        <v>43075</v>
      </c>
      <c r="C1787" t="str">
        <f>INDEX('S49'!A1:N47,4,12)</f>
        <v>Nuit</v>
      </c>
      <c r="D1787" t="str">
        <f>INDEX('S49'!A1:N47,20,1)</f>
        <v>Guillaume Mayimakanda</v>
      </c>
      <c r="E1787">
        <f>INDEX('S49'!A1:N47,20,2)</f>
        <v>0</v>
      </c>
      <c r="F1787">
        <f>INDEX('S49'!A1:N47,20,12)</f>
        <v>0</v>
      </c>
      <c r="G1787">
        <f>INDEX('S49'!A1:N47,21,12)</f>
        <v>0</v>
      </c>
      <c r="H1787">
        <f>INDEX('S49'!A1:N47,22,12)</f>
        <v>0</v>
      </c>
    </row>
    <row r="1788" spans="1:8" x14ac:dyDescent="0.3">
      <c r="A1788" t="str">
        <f>INDEX('S49'!A1:M47,1,1)</f>
        <v>S49</v>
      </c>
      <c r="B1788" s="58">
        <f>INDEX('S49'!A1:M47,3,13)</f>
        <v>43076</v>
      </c>
      <c r="C1788" t="str">
        <f>INDEX('S49'!A1:N47,4,13)</f>
        <v>Jour</v>
      </c>
      <c r="D1788" t="str">
        <f>INDEX('S49'!A1:N47,20,1)</f>
        <v>Guillaume Mayimakanda</v>
      </c>
      <c r="E1788">
        <f>INDEX('S49'!A1:N47,20,2)</f>
        <v>0</v>
      </c>
      <c r="F1788">
        <f>INDEX('S49'!A1:N47,20,13)</f>
        <v>0</v>
      </c>
      <c r="G1788">
        <f>INDEX('S49'!A1:N47,21,13)</f>
        <v>0</v>
      </c>
      <c r="H1788">
        <f>INDEX('S49'!A1:N47,22,13)</f>
        <v>0</v>
      </c>
    </row>
    <row r="1789" spans="1:8" x14ac:dyDescent="0.3">
      <c r="A1789" t="str">
        <f>INDEX('S49'!A1:M47,1,1)</f>
        <v>S49</v>
      </c>
      <c r="B1789" s="58">
        <f>INDEX('S49'!A1:M47,3,13)</f>
        <v>43076</v>
      </c>
      <c r="C1789" t="str">
        <f>INDEX('S49'!A1:N47,4,14)</f>
        <v>Nuit</v>
      </c>
      <c r="D1789" t="str">
        <f>INDEX('S49'!A1:N47,20,1)</f>
        <v>Guillaume Mayimakanda</v>
      </c>
      <c r="E1789">
        <f>INDEX('S49'!A1:N47,20,2)</f>
        <v>0</v>
      </c>
      <c r="F1789">
        <f>INDEX('S49'!A1:N47,20,14)</f>
        <v>0</v>
      </c>
      <c r="G1789">
        <f>INDEX('S49'!A1:N47,21,14)</f>
        <v>0</v>
      </c>
      <c r="H1789">
        <f>INDEX('S49'!A1:N47,22,14)</f>
        <v>0</v>
      </c>
    </row>
    <row r="1790" spans="1:8" x14ac:dyDescent="0.3">
      <c r="A1790" t="str">
        <f>INDEX('S49'!A1:M47,1,1)</f>
        <v>S49</v>
      </c>
      <c r="B1790" s="58">
        <f>INDEX('S49'!A1:L47,3,3)</f>
        <v>43071</v>
      </c>
      <c r="C1790" t="str">
        <f>INDEX('S49'!A1:N47,4,3)</f>
        <v>Jour</v>
      </c>
      <c r="D1790" t="str">
        <f>INDEX('S49'!A1:N47,23,1)</f>
        <v>Kevin Leon</v>
      </c>
      <c r="E1790">
        <f>INDEX('S49'!A1:N47,23,2)</f>
        <v>0</v>
      </c>
      <c r="F1790">
        <f>INDEX('S49'!A1:N47,23,3)</f>
        <v>0</v>
      </c>
      <c r="G1790">
        <f>INDEX('S49'!A1:N47,24,3)</f>
        <v>0</v>
      </c>
      <c r="H1790">
        <f>INDEX('S49'!A1:N47,25,3)</f>
        <v>0</v>
      </c>
    </row>
    <row r="1791" spans="1:8" x14ac:dyDescent="0.3">
      <c r="A1791" t="str">
        <f>INDEX('S49'!A1:M47,1,1)</f>
        <v>S49</v>
      </c>
      <c r="B1791" s="58">
        <f>INDEX('S49'!A1:M47,3,3)</f>
        <v>43071</v>
      </c>
      <c r="C1791" t="str">
        <f>INDEX('S49'!A1:N47,4,4)</f>
        <v>Nuit</v>
      </c>
      <c r="D1791" t="str">
        <f>INDEX('S49'!A1:N47,23,1)</f>
        <v>Kevin Leon</v>
      </c>
      <c r="E1791">
        <f>INDEX('S49'!A1:N47,23,2)</f>
        <v>0</v>
      </c>
      <c r="F1791">
        <f>INDEX('S49'!A1:N47,23,4)</f>
        <v>0</v>
      </c>
      <c r="G1791">
        <f>INDEX('S49'!A1:N47,24,4)</f>
        <v>0</v>
      </c>
      <c r="H1791">
        <f>INDEX('S49'!A1:N47,25,4)</f>
        <v>0</v>
      </c>
    </row>
    <row r="1792" spans="1:8" x14ac:dyDescent="0.3">
      <c r="A1792" t="str">
        <f>INDEX('S49'!A1:M47,1,1)</f>
        <v>S49</v>
      </c>
      <c r="B1792" s="58">
        <f>INDEX('S49'!A1:M47,3,5)</f>
        <v>43072</v>
      </c>
      <c r="C1792" t="str">
        <f>INDEX('S49'!A1:N47,4,5)</f>
        <v>Jour</v>
      </c>
      <c r="D1792" t="str">
        <f>INDEX('S49'!A1:N47,23,1)</f>
        <v>Kevin Leon</v>
      </c>
      <c r="E1792">
        <f>INDEX('S49'!A1:N47,23,2)</f>
        <v>0</v>
      </c>
      <c r="F1792">
        <f>INDEX('S49'!A1:N47,23,5)</f>
        <v>0</v>
      </c>
      <c r="G1792">
        <f>INDEX('S49'!A1:N47,24,5)</f>
        <v>0</v>
      </c>
      <c r="H1792">
        <f>INDEX('S49'!A1:N47,25,5)</f>
        <v>0</v>
      </c>
    </row>
    <row r="1793" spans="1:8" x14ac:dyDescent="0.3">
      <c r="A1793" t="str">
        <f>INDEX('S49'!A1:M47,1,1)</f>
        <v>S49</v>
      </c>
      <c r="B1793" s="58">
        <f>INDEX('S49'!A1:M47,3,5)</f>
        <v>43072</v>
      </c>
      <c r="C1793" t="str">
        <f>INDEX('S49'!A1:N47,4,6)</f>
        <v>Nuit</v>
      </c>
      <c r="D1793" t="str">
        <f>INDEX('S49'!A1:N47,23,1)</f>
        <v>Kevin Leon</v>
      </c>
      <c r="E1793">
        <f>INDEX('S49'!A1:N47,23,2)</f>
        <v>0</v>
      </c>
      <c r="F1793">
        <f>INDEX('S49'!A1:N47,23,6)</f>
        <v>0</v>
      </c>
      <c r="G1793">
        <f>INDEX('S49'!A1:N47,24,6)</f>
        <v>0</v>
      </c>
      <c r="H1793">
        <f>INDEX('S49'!A1:N47,25,6)</f>
        <v>0</v>
      </c>
    </row>
    <row r="1794" spans="1:8" x14ac:dyDescent="0.3">
      <c r="A1794" t="str">
        <f>INDEX('S49'!A1:M47,1,1)</f>
        <v>S49</v>
      </c>
      <c r="B1794" s="58">
        <f>INDEX('S49'!A1:M47,3,7)</f>
        <v>43073</v>
      </c>
      <c r="C1794" t="str">
        <f>INDEX('S49'!A1:N47,4,7)</f>
        <v>Jour</v>
      </c>
      <c r="D1794" t="str">
        <f>INDEX('S49'!A1:N47,23,1)</f>
        <v>Kevin Leon</v>
      </c>
      <c r="E1794">
        <f>INDEX('S49'!A1:N47,23,2)</f>
        <v>0</v>
      </c>
      <c r="F1794">
        <f>INDEX('S49'!A1:N47,23,7)</f>
        <v>0</v>
      </c>
      <c r="G1794">
        <f>INDEX('S49'!A1:N47,24,7)</f>
        <v>0</v>
      </c>
      <c r="H1794">
        <f>INDEX('S49'!A1:N47,25,7)</f>
        <v>0</v>
      </c>
    </row>
    <row r="1795" spans="1:8" x14ac:dyDescent="0.3">
      <c r="A1795" t="str">
        <f>INDEX('S49'!A1:M47,1,1)</f>
        <v>S49</v>
      </c>
      <c r="B1795" s="58">
        <f>INDEX('S49'!A1:M47,3,7)</f>
        <v>43073</v>
      </c>
      <c r="C1795" t="str">
        <f>INDEX('S49'!A1:N47,4,8)</f>
        <v>Nuit</v>
      </c>
      <c r="D1795" t="str">
        <f>INDEX('S49'!A1:N47,23,1)</f>
        <v>Kevin Leon</v>
      </c>
      <c r="E1795">
        <f>INDEX('S49'!A1:N47,23,2)</f>
        <v>0</v>
      </c>
      <c r="F1795">
        <f>INDEX('S49'!A1:N47,23,8)</f>
        <v>0</v>
      </c>
      <c r="G1795">
        <f>INDEX('S49'!A1:N47,24,8)</f>
        <v>0</v>
      </c>
      <c r="H1795">
        <f>INDEX('S49'!A1:N47,25,8)</f>
        <v>0</v>
      </c>
    </row>
    <row r="1796" spans="1:8" x14ac:dyDescent="0.3">
      <c r="A1796" t="str">
        <f>INDEX('S49'!A1:M47,1,1)</f>
        <v>S49</v>
      </c>
      <c r="B1796" s="58">
        <f>INDEX('S49'!A1:M47,3,9)</f>
        <v>43074</v>
      </c>
      <c r="C1796" t="str">
        <f>INDEX('S49'!A1:N47,4,9)</f>
        <v>Jour</v>
      </c>
      <c r="D1796" t="str">
        <f>INDEX('S49'!A1:N47,23,1)</f>
        <v>Kevin Leon</v>
      </c>
      <c r="E1796">
        <f>INDEX('S49'!A1:N47,23,2)</f>
        <v>0</v>
      </c>
      <c r="F1796">
        <f>INDEX('S49'!A1:N47,23,9)</f>
        <v>0</v>
      </c>
      <c r="G1796">
        <f>INDEX('S49'!A1:N47,24,9)</f>
        <v>0</v>
      </c>
      <c r="H1796">
        <f>INDEX('S49'!A1:N47,25,9)</f>
        <v>0</v>
      </c>
    </row>
    <row r="1797" spans="1:8" x14ac:dyDescent="0.3">
      <c r="A1797" t="str">
        <f>INDEX('S49'!A1:M47,1,1)</f>
        <v>S49</v>
      </c>
      <c r="B1797" s="58">
        <f>INDEX('S49'!A1:M47,3,9)</f>
        <v>43074</v>
      </c>
      <c r="C1797" t="str">
        <f>INDEX('S49'!A1:N47,4,10)</f>
        <v>Nuit</v>
      </c>
      <c r="D1797" t="str">
        <f>INDEX('S49'!A1:N47,23,1)</f>
        <v>Kevin Leon</v>
      </c>
      <c r="E1797">
        <f>INDEX('S49'!A1:N47,23,2)</f>
        <v>0</v>
      </c>
      <c r="F1797">
        <f>INDEX('S49'!A1:N47,23,10)</f>
        <v>0</v>
      </c>
      <c r="G1797">
        <f>INDEX('S49'!A1:N47,24,10)</f>
        <v>0</v>
      </c>
      <c r="H1797">
        <f>INDEX('S49'!A1:N47,25,10)</f>
        <v>0</v>
      </c>
    </row>
    <row r="1798" spans="1:8" x14ac:dyDescent="0.3">
      <c r="A1798" t="str">
        <f>INDEX('S49'!A1:M47,1,1)</f>
        <v>S49</v>
      </c>
      <c r="B1798" s="58">
        <f>INDEX('S49'!A1:M47,3,11)</f>
        <v>43075</v>
      </c>
      <c r="C1798" t="str">
        <f>INDEX('S49'!A1:N47,4,11)</f>
        <v>Jour</v>
      </c>
      <c r="D1798" t="str">
        <f>INDEX('S49'!A1:N47,23,1)</f>
        <v>Kevin Leon</v>
      </c>
      <c r="E1798">
        <f>INDEX('S49'!A1:N47,23,2)</f>
        <v>0</v>
      </c>
      <c r="F1798">
        <f>INDEX('S49'!A1:N47,23,11)</f>
        <v>0</v>
      </c>
      <c r="G1798">
        <f>INDEX('S49'!A1:N47,24,11)</f>
        <v>0</v>
      </c>
      <c r="H1798">
        <f>INDEX('S49'!A1:N47,25,11)</f>
        <v>0</v>
      </c>
    </row>
    <row r="1799" spans="1:8" x14ac:dyDescent="0.3">
      <c r="A1799" t="str">
        <f>INDEX('S49'!A1:M47,1,1)</f>
        <v>S49</v>
      </c>
      <c r="B1799" s="58">
        <f>INDEX('S49'!A1:M47,3,11)</f>
        <v>43075</v>
      </c>
      <c r="C1799" t="str">
        <f>INDEX('S49'!A1:N47,4,12)</f>
        <v>Nuit</v>
      </c>
      <c r="D1799" t="str">
        <f>INDEX('S49'!A1:N47,23,1)</f>
        <v>Kevin Leon</v>
      </c>
      <c r="E1799">
        <f>INDEX('S49'!A1:N47,23,2)</f>
        <v>0</v>
      </c>
      <c r="F1799">
        <f>INDEX('S49'!A1:N47,23,12)</f>
        <v>0</v>
      </c>
      <c r="G1799">
        <f>INDEX('S49'!A1:N47,24,12)</f>
        <v>0</v>
      </c>
      <c r="H1799">
        <f>INDEX('S49'!A1:N47,25,12)</f>
        <v>0</v>
      </c>
    </row>
    <row r="1800" spans="1:8" x14ac:dyDescent="0.3">
      <c r="A1800" t="str">
        <f>INDEX('S49'!A1:M47,1,1)</f>
        <v>S49</v>
      </c>
      <c r="B1800" s="58">
        <f>INDEX('S49'!A1:M47,3,13)</f>
        <v>43076</v>
      </c>
      <c r="C1800" t="str">
        <f>INDEX('S49'!A1:N47,4,13)</f>
        <v>Jour</v>
      </c>
      <c r="D1800" t="str">
        <f>INDEX('S49'!A1:N47,23,1)</f>
        <v>Kevin Leon</v>
      </c>
      <c r="E1800">
        <f>INDEX('S49'!A1:N47,23,2)</f>
        <v>0</v>
      </c>
      <c r="F1800">
        <f>INDEX('S49'!A1:N47,23,13)</f>
        <v>0</v>
      </c>
      <c r="G1800">
        <f>INDEX('S49'!A1:N47,24,13)</f>
        <v>0</v>
      </c>
      <c r="H1800">
        <f>INDEX('S49'!A1:N47,25,13)</f>
        <v>0</v>
      </c>
    </row>
    <row r="1801" spans="1:8" x14ac:dyDescent="0.3">
      <c r="A1801" t="str">
        <f>INDEX('S49'!A1:M47,1,1)</f>
        <v>S49</v>
      </c>
      <c r="B1801" s="58">
        <f>INDEX('S49'!A1:M47,3,13)</f>
        <v>43076</v>
      </c>
      <c r="C1801" t="str">
        <f>INDEX('S49'!A1:N47,4,14)</f>
        <v>Nuit</v>
      </c>
      <c r="D1801" t="str">
        <f>INDEX('S49'!A1:N47,23,1)</f>
        <v>Kevin Leon</v>
      </c>
      <c r="E1801">
        <f>INDEX('S49'!A1:N47,23,2)</f>
        <v>0</v>
      </c>
      <c r="F1801">
        <f>INDEX('S49'!A1:N47,23,14)</f>
        <v>0</v>
      </c>
      <c r="G1801">
        <f>INDEX('S49'!A1:N47,24,14)</f>
        <v>0</v>
      </c>
      <c r="H1801">
        <f>INDEX('S49'!A1:N47,25,14)</f>
        <v>0</v>
      </c>
    </row>
    <row r="1802" spans="1:8" x14ac:dyDescent="0.3">
      <c r="A1802" t="str">
        <f>INDEX('S49'!A1:M47,1,1)</f>
        <v>S49</v>
      </c>
      <c r="B1802" s="58">
        <f>INDEX('S49'!A1:L47,3,3)</f>
        <v>43071</v>
      </c>
      <c r="C1802" t="str">
        <f>INDEX('S49'!A1:N47,4,3)</f>
        <v>Jour</v>
      </c>
      <c r="D1802" t="str">
        <f>INDEX('S49'!A1:N47,26,1)</f>
        <v>Lionel De Champs</v>
      </c>
      <c r="E1802">
        <f>INDEX('S49'!A1:N47,26,2)</f>
        <v>0</v>
      </c>
      <c r="F1802">
        <f>INDEX('S49'!A1:N47,26,3)</f>
        <v>0</v>
      </c>
      <c r="G1802">
        <f>INDEX('S49'!A1:N47,27,3)</f>
        <v>0</v>
      </c>
      <c r="H1802">
        <f>INDEX('S49'!A1:N47,28,3)</f>
        <v>0</v>
      </c>
    </row>
    <row r="1803" spans="1:8" x14ac:dyDescent="0.3">
      <c r="A1803" t="str">
        <f>INDEX('S49'!A1:M47,1,1)</f>
        <v>S49</v>
      </c>
      <c r="B1803" s="58">
        <f>INDEX('S49'!A1:M47,3,3)</f>
        <v>43071</v>
      </c>
      <c r="C1803" t="str">
        <f>INDEX('S49'!A1:N47,4,4)</f>
        <v>Nuit</v>
      </c>
      <c r="D1803" t="str">
        <f>INDEX('S49'!A1:N47,26,1)</f>
        <v>Lionel De Champs</v>
      </c>
      <c r="E1803">
        <f>INDEX('S49'!A1:N47,26,2)</f>
        <v>0</v>
      </c>
      <c r="F1803">
        <f>INDEX('S49'!A1:N47,26,4)</f>
        <v>0</v>
      </c>
      <c r="G1803">
        <f>INDEX('S49'!A1:N47,27,4)</f>
        <v>0</v>
      </c>
      <c r="H1803">
        <f>INDEX('S49'!A1:N47,28,4)</f>
        <v>0</v>
      </c>
    </row>
    <row r="1804" spans="1:8" x14ac:dyDescent="0.3">
      <c r="A1804" t="str">
        <f>INDEX('S49'!A1:M47,1,1)</f>
        <v>S49</v>
      </c>
      <c r="B1804" s="58">
        <f>INDEX('S49'!A1:M47,3,5)</f>
        <v>43072</v>
      </c>
      <c r="C1804" t="str">
        <f>INDEX('S49'!A1:N47,4,5)</f>
        <v>Jour</v>
      </c>
      <c r="D1804" t="str">
        <f>INDEX('S49'!A1:N47,26,1)</f>
        <v>Lionel De Champs</v>
      </c>
      <c r="E1804">
        <f>INDEX('S49'!A1:N47,26,2)</f>
        <v>0</v>
      </c>
      <c r="F1804">
        <f>INDEX('S49'!A1:N47,26,5)</f>
        <v>0</v>
      </c>
      <c r="G1804">
        <f>INDEX('S49'!A1:N47,27,5)</f>
        <v>0</v>
      </c>
      <c r="H1804">
        <f>INDEX('S49'!A1:N47,28,5)</f>
        <v>0</v>
      </c>
    </row>
    <row r="1805" spans="1:8" x14ac:dyDescent="0.3">
      <c r="A1805" t="str">
        <f>INDEX('S49'!A1:M47,1,1)</f>
        <v>S49</v>
      </c>
      <c r="B1805" s="58">
        <f>INDEX('S49'!A1:M47,3,5)</f>
        <v>43072</v>
      </c>
      <c r="C1805" t="str">
        <f>INDEX('S49'!A1:N47,4,6)</f>
        <v>Nuit</v>
      </c>
      <c r="D1805" t="str">
        <f>INDEX('S49'!A1:N47,26,1)</f>
        <v>Lionel De Champs</v>
      </c>
      <c r="E1805">
        <f>INDEX('S49'!A1:N47,26,2)</f>
        <v>0</v>
      </c>
      <c r="F1805">
        <f>INDEX('S49'!A1:N47,26,6)</f>
        <v>0</v>
      </c>
      <c r="G1805">
        <f>INDEX('S49'!A1:N47,27,6)</f>
        <v>0</v>
      </c>
      <c r="H1805">
        <f>INDEX('S49'!A1:N47,28,6)</f>
        <v>0</v>
      </c>
    </row>
    <row r="1806" spans="1:8" x14ac:dyDescent="0.3">
      <c r="A1806" t="str">
        <f>INDEX('S49'!A1:M47,1,1)</f>
        <v>S49</v>
      </c>
      <c r="B1806" s="58">
        <f>INDEX('S49'!A1:M47,3,7)</f>
        <v>43073</v>
      </c>
      <c r="C1806" t="str">
        <f>INDEX('S49'!A1:N47,4,7)</f>
        <v>Jour</v>
      </c>
      <c r="D1806" t="str">
        <f>INDEX('S49'!A1:N47,26,1)</f>
        <v>Lionel De Champs</v>
      </c>
      <c r="E1806">
        <f>INDEX('S49'!A1:N47,26,2)</f>
        <v>0</v>
      </c>
      <c r="F1806">
        <f>INDEX('S49'!A1:N47,26,7)</f>
        <v>0</v>
      </c>
      <c r="G1806">
        <f>INDEX('S49'!A1:N47,27,7)</f>
        <v>0</v>
      </c>
      <c r="H1806">
        <f>INDEX('S49'!A1:N47,28,7)</f>
        <v>0</v>
      </c>
    </row>
    <row r="1807" spans="1:8" x14ac:dyDescent="0.3">
      <c r="A1807" t="str">
        <f>INDEX('S49'!A1:M47,1,1)</f>
        <v>S49</v>
      </c>
      <c r="B1807" s="58">
        <f>INDEX('S49'!A1:M47,3,7)</f>
        <v>43073</v>
      </c>
      <c r="C1807" t="str">
        <f>INDEX('S49'!A1:N47,4,8)</f>
        <v>Nuit</v>
      </c>
      <c r="D1807" t="str">
        <f>INDEX('S49'!A1:N47,26,1)</f>
        <v>Lionel De Champs</v>
      </c>
      <c r="E1807">
        <f>INDEX('S49'!A1:N47,26,2)</f>
        <v>0</v>
      </c>
      <c r="F1807">
        <f>INDEX('S49'!A1:N47,26,8)</f>
        <v>0</v>
      </c>
      <c r="G1807">
        <f>INDEX('S49'!A1:N47,27,8)</f>
        <v>0</v>
      </c>
      <c r="H1807">
        <f>INDEX('S49'!A1:N47,28,8)</f>
        <v>0</v>
      </c>
    </row>
    <row r="1808" spans="1:8" x14ac:dyDescent="0.3">
      <c r="A1808" t="str">
        <f>INDEX('S49'!A1:M47,1,1)</f>
        <v>S49</v>
      </c>
      <c r="B1808" s="58">
        <f>INDEX('S49'!A1:M47,3,9)</f>
        <v>43074</v>
      </c>
      <c r="C1808" t="str">
        <f>INDEX('S49'!A1:N47,4,9)</f>
        <v>Jour</v>
      </c>
      <c r="D1808" t="str">
        <f>INDEX('S49'!A1:N47,26,1)</f>
        <v>Lionel De Champs</v>
      </c>
      <c r="E1808">
        <f>INDEX('S49'!A1:N47,26,2)</f>
        <v>0</v>
      </c>
      <c r="F1808">
        <f>INDEX('S49'!A1:N47,26,9)</f>
        <v>0</v>
      </c>
      <c r="G1808">
        <f>INDEX('S49'!A1:N47,27,9)</f>
        <v>0</v>
      </c>
      <c r="H1808">
        <f>INDEX('S49'!A1:N47,28,9)</f>
        <v>0</v>
      </c>
    </row>
    <row r="1809" spans="1:8" x14ac:dyDescent="0.3">
      <c r="A1809" t="str">
        <f>INDEX('S49'!A1:M47,1,1)</f>
        <v>S49</v>
      </c>
      <c r="B1809" s="58">
        <f>INDEX('S49'!A1:M47,3,9)</f>
        <v>43074</v>
      </c>
      <c r="C1809" t="str">
        <f>INDEX('S49'!A1:N47,4,10)</f>
        <v>Nuit</v>
      </c>
      <c r="D1809" t="str">
        <f>INDEX('S49'!A1:N47,26,1)</f>
        <v>Lionel De Champs</v>
      </c>
      <c r="E1809">
        <f>INDEX('S49'!A1:N47,26,2)</f>
        <v>0</v>
      </c>
      <c r="F1809">
        <f>INDEX('S49'!A1:N47,26,10)</f>
        <v>0</v>
      </c>
      <c r="G1809">
        <f>INDEX('S49'!A1:N47,27,10)</f>
        <v>0</v>
      </c>
      <c r="H1809">
        <f>INDEX('S49'!A1:N47,28,10)</f>
        <v>0</v>
      </c>
    </row>
    <row r="1810" spans="1:8" x14ac:dyDescent="0.3">
      <c r="A1810" t="str">
        <f>INDEX('S49'!A1:M47,1,1)</f>
        <v>S49</v>
      </c>
      <c r="B1810" s="58">
        <f>INDEX('S49'!A1:M47,3,11)</f>
        <v>43075</v>
      </c>
      <c r="C1810" t="str">
        <f>INDEX('S49'!A1:N47,4,11)</f>
        <v>Jour</v>
      </c>
      <c r="D1810" t="str">
        <f>INDEX('S49'!A1:N47,26,1)</f>
        <v>Lionel De Champs</v>
      </c>
      <c r="E1810">
        <f>INDEX('S49'!A1:N47,26,2)</f>
        <v>0</v>
      </c>
      <c r="F1810">
        <f>INDEX('S49'!A1:N47,26,11)</f>
        <v>0</v>
      </c>
      <c r="G1810">
        <f>INDEX('S49'!A1:N47,27,11)</f>
        <v>0</v>
      </c>
      <c r="H1810">
        <f>INDEX('S49'!A1:N47,28,11)</f>
        <v>0</v>
      </c>
    </row>
    <row r="1811" spans="1:8" x14ac:dyDescent="0.3">
      <c r="A1811" t="str">
        <f>INDEX('S49'!A1:M47,1,1)</f>
        <v>S49</v>
      </c>
      <c r="B1811" s="58">
        <f>INDEX('S49'!A1:M47,3,11)</f>
        <v>43075</v>
      </c>
      <c r="C1811" t="str">
        <f>INDEX('S49'!A1:N47,4,12)</f>
        <v>Nuit</v>
      </c>
      <c r="D1811" t="str">
        <f>INDEX('S49'!A1:N47,26,1)</f>
        <v>Lionel De Champs</v>
      </c>
      <c r="E1811">
        <f>INDEX('S49'!A1:N47,26,2)</f>
        <v>0</v>
      </c>
      <c r="F1811">
        <f>INDEX('S49'!A1:N47,26,12)</f>
        <v>0</v>
      </c>
      <c r="G1811">
        <f>INDEX('S49'!A1:N47,27,12)</f>
        <v>0</v>
      </c>
      <c r="H1811">
        <f>INDEX('S49'!A1:N47,28,12)</f>
        <v>0</v>
      </c>
    </row>
    <row r="1812" spans="1:8" x14ac:dyDescent="0.3">
      <c r="A1812" t="str">
        <f>INDEX('S49'!A1:M47,1,1)</f>
        <v>S49</v>
      </c>
      <c r="B1812" s="58">
        <f>INDEX('S49'!A1:M47,3,13)</f>
        <v>43076</v>
      </c>
      <c r="C1812" t="str">
        <f>INDEX('S49'!A1:N47,4,13)</f>
        <v>Jour</v>
      </c>
      <c r="D1812" t="str">
        <f>INDEX('S49'!A1:N47,26,1)</f>
        <v>Lionel De Champs</v>
      </c>
      <c r="E1812">
        <f>INDEX('S49'!A1:N47,26,2)</f>
        <v>0</v>
      </c>
      <c r="F1812">
        <f>INDEX('S49'!A1:N47,26,13)</f>
        <v>0</v>
      </c>
      <c r="G1812">
        <f>INDEX('S49'!A1:N47,27,13)</f>
        <v>0</v>
      </c>
      <c r="H1812">
        <f>INDEX('S49'!A1:N47,28,13)</f>
        <v>0</v>
      </c>
    </row>
    <row r="1813" spans="1:8" x14ac:dyDescent="0.3">
      <c r="A1813" t="str">
        <f>INDEX('S49'!A1:M47,1,1)</f>
        <v>S49</v>
      </c>
      <c r="B1813" s="58">
        <f>INDEX('S49'!A1:M47,3,13)</f>
        <v>43076</v>
      </c>
      <c r="C1813" t="str">
        <f>INDEX('S49'!A1:N47,4,14)</f>
        <v>Nuit</v>
      </c>
      <c r="D1813" t="str">
        <f>INDEX('S49'!A1:N47,26,1)</f>
        <v>Lionel De Champs</v>
      </c>
      <c r="E1813">
        <f>INDEX('S49'!A1:N47,26,2)</f>
        <v>0</v>
      </c>
      <c r="F1813">
        <f>INDEX('S49'!A1:N47,26,14)</f>
        <v>0</v>
      </c>
      <c r="G1813">
        <f>INDEX('S49'!A1:N47,27,14)</f>
        <v>0</v>
      </c>
      <c r="H1813">
        <f>INDEX('S49'!A1:N47,28,14)</f>
        <v>0</v>
      </c>
    </row>
    <row r="1814" spans="1:8" x14ac:dyDescent="0.3">
      <c r="A1814" t="str">
        <f>INDEX('S49'!A1:M47,1,1)</f>
        <v>S49</v>
      </c>
      <c r="B1814" s="58">
        <f>INDEX('S49'!A1:L47,3,3)</f>
        <v>43071</v>
      </c>
      <c r="C1814" t="str">
        <f>INDEX('S49'!A1:N47,4,3)</f>
        <v>Jour</v>
      </c>
      <c r="D1814">
        <f>INDEX('S49'!A1:N47,29,1)</f>
        <v>0</v>
      </c>
      <c r="E1814">
        <f>INDEX('S49'!A1:N47,29,2)</f>
        <v>0</v>
      </c>
      <c r="F1814">
        <f>INDEX('S49'!A1:N47,29,3)</f>
        <v>0</v>
      </c>
      <c r="G1814">
        <f>INDEX('S49'!A1:N47,30,3)</f>
        <v>0</v>
      </c>
      <c r="H1814">
        <f>INDEX('S49'!A1:N47,31,3)</f>
        <v>0</v>
      </c>
    </row>
    <row r="1815" spans="1:8" x14ac:dyDescent="0.3">
      <c r="A1815" t="str">
        <f>INDEX('S49'!A1:M47,1,1)</f>
        <v>S49</v>
      </c>
      <c r="B1815" s="58">
        <f>INDEX('S49'!A1:M47,3,3)</f>
        <v>43071</v>
      </c>
      <c r="C1815" t="str">
        <f>INDEX('S49'!A1:N47,4,4)</f>
        <v>Nuit</v>
      </c>
      <c r="D1815">
        <f>INDEX('S49'!A1:N47,29,1)</f>
        <v>0</v>
      </c>
      <c r="E1815">
        <f>INDEX('S49'!A1:N47,29,2)</f>
        <v>0</v>
      </c>
      <c r="F1815">
        <f>INDEX('S49'!A1:N47,29,4)</f>
        <v>0</v>
      </c>
      <c r="G1815">
        <f>INDEX('S49'!A1:N47,30,4)</f>
        <v>0</v>
      </c>
      <c r="H1815">
        <f>INDEX('S49'!A1:N47,31,4)</f>
        <v>0</v>
      </c>
    </row>
    <row r="1816" spans="1:8" x14ac:dyDescent="0.3">
      <c r="A1816" t="str">
        <f>INDEX('S49'!A1:M47,1,1)</f>
        <v>S49</v>
      </c>
      <c r="B1816" s="58">
        <f>INDEX('S49'!A1:M47,3,5)</f>
        <v>43072</v>
      </c>
      <c r="C1816" t="str">
        <f>INDEX('S49'!A1:N47,4,5)</f>
        <v>Jour</v>
      </c>
      <c r="D1816">
        <f>INDEX('S49'!A1:N47,29,1)</f>
        <v>0</v>
      </c>
      <c r="E1816">
        <f>INDEX('S49'!A1:N47,29,2)</f>
        <v>0</v>
      </c>
      <c r="F1816">
        <f>INDEX('S49'!A1:N47,29,5)</f>
        <v>0</v>
      </c>
      <c r="G1816">
        <f>INDEX('S49'!A1:N47,30,5)</f>
        <v>0</v>
      </c>
      <c r="H1816">
        <f>INDEX('S49'!A1:N47,31,5)</f>
        <v>0</v>
      </c>
    </row>
    <row r="1817" spans="1:8" x14ac:dyDescent="0.3">
      <c r="A1817" t="str">
        <f>INDEX('S49'!A1:M47,1,1)</f>
        <v>S49</v>
      </c>
      <c r="B1817" s="58">
        <f>INDEX('S49'!A1:M47,3,5)</f>
        <v>43072</v>
      </c>
      <c r="C1817" t="str">
        <f>INDEX('S49'!A1:N47,4,6)</f>
        <v>Nuit</v>
      </c>
      <c r="D1817">
        <f>INDEX('S49'!A1:N47,29,1)</f>
        <v>0</v>
      </c>
      <c r="E1817">
        <f>INDEX('S49'!A1:N47,29,2)</f>
        <v>0</v>
      </c>
      <c r="F1817">
        <f>INDEX('S49'!A1:N47,29,6)</f>
        <v>0</v>
      </c>
      <c r="G1817">
        <f>INDEX('S49'!A1:N47,30,6)</f>
        <v>0</v>
      </c>
      <c r="H1817">
        <f>INDEX('S49'!A1:N47,31,6)</f>
        <v>0</v>
      </c>
    </row>
    <row r="1818" spans="1:8" x14ac:dyDescent="0.3">
      <c r="A1818" t="str">
        <f>INDEX('S49'!A1:M47,1,1)</f>
        <v>S49</v>
      </c>
      <c r="B1818" s="58">
        <f>INDEX('S49'!A1:M47,3,7)</f>
        <v>43073</v>
      </c>
      <c r="C1818" t="str">
        <f>INDEX('S49'!A1:N47,4,7)</f>
        <v>Jour</v>
      </c>
      <c r="D1818">
        <f>INDEX('S49'!A1:N47,29,1)</f>
        <v>0</v>
      </c>
      <c r="E1818">
        <f>INDEX('S49'!A1:N47,29,2)</f>
        <v>0</v>
      </c>
      <c r="F1818">
        <f>INDEX('S49'!A1:N47,29,7)</f>
        <v>0</v>
      </c>
      <c r="G1818">
        <f>INDEX('S49'!A1:N47,30,7)</f>
        <v>0</v>
      </c>
      <c r="H1818">
        <f>INDEX('S49'!A1:N47,31,7)</f>
        <v>0</v>
      </c>
    </row>
    <row r="1819" spans="1:8" x14ac:dyDescent="0.3">
      <c r="A1819" t="str">
        <f>INDEX('S49'!A1:M47,1,1)</f>
        <v>S49</v>
      </c>
      <c r="B1819" s="58">
        <f>INDEX('S49'!A1:M47,3,7)</f>
        <v>43073</v>
      </c>
      <c r="C1819" t="str">
        <f>INDEX('S49'!A1:N47,4,8)</f>
        <v>Nuit</v>
      </c>
      <c r="D1819">
        <f>INDEX('S49'!A1:N47,2,1)</f>
        <v>0</v>
      </c>
      <c r="E1819">
        <f>INDEX('S49'!A1:N47,29,2)</f>
        <v>0</v>
      </c>
      <c r="F1819">
        <f>INDEX('S49'!A1:N47,29,8)</f>
        <v>0</v>
      </c>
      <c r="G1819">
        <f>INDEX('S49'!A1:N47,30,8)</f>
        <v>0</v>
      </c>
      <c r="H1819">
        <f>INDEX('S49'!A1:N47,31,8)</f>
        <v>0</v>
      </c>
    </row>
    <row r="1820" spans="1:8" x14ac:dyDescent="0.3">
      <c r="A1820" t="str">
        <f>INDEX('S49'!A1:M47,1,1)</f>
        <v>S49</v>
      </c>
      <c r="B1820" s="58">
        <f>INDEX('S49'!A1:M47,3,9)</f>
        <v>43074</v>
      </c>
      <c r="C1820" t="str">
        <f>INDEX('S49'!A1:N47,4,9)</f>
        <v>Jour</v>
      </c>
      <c r="D1820">
        <f>INDEX('S49'!A1:N47,29,1)</f>
        <v>0</v>
      </c>
      <c r="E1820">
        <f>INDEX('S49'!A1:N47,29,2)</f>
        <v>0</v>
      </c>
      <c r="F1820">
        <f>INDEX('S49'!A1:N47,29,9)</f>
        <v>0</v>
      </c>
      <c r="G1820">
        <f>INDEX('S49'!A1:N47,30,9)</f>
        <v>0</v>
      </c>
      <c r="H1820">
        <f>INDEX('S49'!A1:N47,31,9)</f>
        <v>0</v>
      </c>
    </row>
    <row r="1821" spans="1:8" x14ac:dyDescent="0.3">
      <c r="A1821" t="str">
        <f>INDEX('S49'!A1:M47,1,1)</f>
        <v>S49</v>
      </c>
      <c r="B1821" s="58">
        <f>INDEX('S49'!A1:M47,3,9)</f>
        <v>43074</v>
      </c>
      <c r="C1821" t="str">
        <f>INDEX('S49'!A1:N47,4,10)</f>
        <v>Nuit</v>
      </c>
      <c r="D1821">
        <f>INDEX('S49'!A1:N47,29,1)</f>
        <v>0</v>
      </c>
      <c r="E1821">
        <f>INDEX('S49'!A1:N47,29,2)</f>
        <v>0</v>
      </c>
      <c r="F1821">
        <f>INDEX('S49'!A1:N47,29,10)</f>
        <v>0</v>
      </c>
      <c r="G1821">
        <f>INDEX('S49'!A1:N47,30,10)</f>
        <v>0</v>
      </c>
      <c r="H1821">
        <f>INDEX('S49'!A1:N47,31,10)</f>
        <v>0</v>
      </c>
    </row>
    <row r="1822" spans="1:8" x14ac:dyDescent="0.3">
      <c r="A1822" t="str">
        <f>INDEX('S49'!A1:M47,1,1)</f>
        <v>S49</v>
      </c>
      <c r="B1822" s="58">
        <f>INDEX('S49'!A1:M47,3,11)</f>
        <v>43075</v>
      </c>
      <c r="C1822" t="str">
        <f>INDEX('S49'!A1:N47,4,11)</f>
        <v>Jour</v>
      </c>
      <c r="D1822">
        <f>INDEX('S49'!A1:N47,29,1)</f>
        <v>0</v>
      </c>
      <c r="E1822">
        <f>INDEX('S49'!A1:N47,29,2)</f>
        <v>0</v>
      </c>
      <c r="F1822">
        <f>INDEX('S49'!A1:N47,29,11)</f>
        <v>0</v>
      </c>
      <c r="G1822">
        <f>INDEX('S49'!A1:N47,30,11)</f>
        <v>0</v>
      </c>
      <c r="H1822">
        <f>INDEX('S49'!A1:N47,31,11)</f>
        <v>0</v>
      </c>
    </row>
    <row r="1823" spans="1:8" x14ac:dyDescent="0.3">
      <c r="A1823" t="str">
        <f>INDEX('S49'!A1:M47,1,1)</f>
        <v>S49</v>
      </c>
      <c r="B1823" s="58">
        <f>INDEX('S49'!A1:M47,3,11)</f>
        <v>43075</v>
      </c>
      <c r="C1823" t="str">
        <f>INDEX('S49'!A1:N47,4,12)</f>
        <v>Nuit</v>
      </c>
      <c r="D1823">
        <f>INDEX('S49'!A1:N47,29,1)</f>
        <v>0</v>
      </c>
      <c r="E1823">
        <f>INDEX('S49'!A1:N47,29,2)</f>
        <v>0</v>
      </c>
      <c r="F1823">
        <f>INDEX('S49'!A1:N47,29,12)</f>
        <v>0</v>
      </c>
      <c r="G1823">
        <f>INDEX('S49'!A1:N47,30,12)</f>
        <v>0</v>
      </c>
      <c r="H1823">
        <f>INDEX('S49'!A1:N47,31,12)</f>
        <v>0</v>
      </c>
    </row>
    <row r="1824" spans="1:8" x14ac:dyDescent="0.3">
      <c r="A1824" t="str">
        <f>INDEX('S49'!A1:M47,1,1)</f>
        <v>S49</v>
      </c>
      <c r="B1824" s="58">
        <f>INDEX('S49'!A1:M47,3,13)</f>
        <v>43076</v>
      </c>
      <c r="C1824" t="str">
        <f>INDEX('S49'!A1:N47,4,13)</f>
        <v>Jour</v>
      </c>
      <c r="D1824">
        <f>INDEX('S49'!A1:N47,29,1)</f>
        <v>0</v>
      </c>
      <c r="E1824">
        <f>INDEX('S49'!A1:N47,29,2)</f>
        <v>0</v>
      </c>
      <c r="F1824">
        <f>INDEX('S49'!A1:N47,29,13)</f>
        <v>0</v>
      </c>
      <c r="G1824">
        <f>INDEX('S49'!A1:N47,30,13)</f>
        <v>0</v>
      </c>
      <c r="H1824">
        <f>INDEX('S49'!A1:N47,31,13)</f>
        <v>0</v>
      </c>
    </row>
    <row r="1825" spans="1:8" x14ac:dyDescent="0.3">
      <c r="A1825" t="str">
        <f>INDEX('S49'!A1:M47,1,1)</f>
        <v>S49</v>
      </c>
      <c r="B1825" s="58">
        <f>INDEX('S49'!A1:M47,3,13)</f>
        <v>43076</v>
      </c>
      <c r="C1825" t="str">
        <f>INDEX('S49'!A1:N47,4,14)</f>
        <v>Nuit</v>
      </c>
      <c r="D1825">
        <f>INDEX('S49'!A1:N47,29,1)</f>
        <v>0</v>
      </c>
      <c r="E1825">
        <f>INDEX('S49'!A1:N47,29,2)</f>
        <v>0</v>
      </c>
      <c r="F1825">
        <f>INDEX('S49'!A1:N47,29,14)</f>
        <v>0</v>
      </c>
      <c r="G1825">
        <f>INDEX('S49'!A1:N47,30,14)</f>
        <v>0</v>
      </c>
      <c r="H1825">
        <f>INDEX('S49'!A1:N47,31,14)</f>
        <v>0</v>
      </c>
    </row>
    <row r="1826" spans="1:8" x14ac:dyDescent="0.3">
      <c r="A1826" t="str">
        <f>INDEX('S49'!A1:M47,1,1)</f>
        <v>S49</v>
      </c>
      <c r="B1826" s="58">
        <f>INDEX('S49'!A1:L47,3,3)</f>
        <v>43071</v>
      </c>
      <c r="C1826" t="str">
        <f>INDEX('S49'!A1:N47,4,3)</f>
        <v>Jour</v>
      </c>
      <c r="D1826">
        <f>INDEX('S49'!A1:N47,32,1)</f>
        <v>0</v>
      </c>
      <c r="E1826">
        <f>INDEX('S49'!A1:N47,32,2)</f>
        <v>0</v>
      </c>
      <c r="F1826">
        <f>INDEX('S49'!A1:N47,32,3)</f>
        <v>0</v>
      </c>
      <c r="G1826">
        <f>INDEX('S49'!A1:N47,33,3)</f>
        <v>0</v>
      </c>
      <c r="H1826">
        <f>INDEX('S49'!A1:N47,34,3)</f>
        <v>0</v>
      </c>
    </row>
    <row r="1827" spans="1:8" x14ac:dyDescent="0.3">
      <c r="A1827" t="str">
        <f>INDEX('S49'!A1:M47,1,1)</f>
        <v>S49</v>
      </c>
      <c r="B1827" s="58">
        <f>INDEX('S49'!A1:M47,3,3)</f>
        <v>43071</v>
      </c>
      <c r="C1827" t="str">
        <f>INDEX('S49'!A1:N47,4,4)</f>
        <v>Nuit</v>
      </c>
      <c r="D1827">
        <f>INDEX('S49'!A1:N47,32,1)</f>
        <v>0</v>
      </c>
      <c r="E1827">
        <f>INDEX('S49'!A1:N47,32,2)</f>
        <v>0</v>
      </c>
      <c r="F1827">
        <f>INDEX('S49'!A1:N47,32,4)</f>
        <v>0</v>
      </c>
      <c r="G1827">
        <f>INDEX('S49'!A1:N47,33,4)</f>
        <v>0</v>
      </c>
      <c r="H1827">
        <f>INDEX('S49'!A1:N47,34,4)</f>
        <v>0</v>
      </c>
    </row>
    <row r="1828" spans="1:8" x14ac:dyDescent="0.3">
      <c r="A1828" t="str">
        <f>INDEX('S49'!A1:M47,1,1)</f>
        <v>S49</v>
      </c>
      <c r="B1828" s="58">
        <f>INDEX('S49'!A1:M47,3,5)</f>
        <v>43072</v>
      </c>
      <c r="C1828" t="str">
        <f>INDEX('S49'!A1:N47,4,5)</f>
        <v>Jour</v>
      </c>
      <c r="D1828">
        <f>INDEX('S49'!A1:N47,32,1)</f>
        <v>0</v>
      </c>
      <c r="E1828">
        <f>INDEX('S49'!A1:N47,32,2)</f>
        <v>0</v>
      </c>
      <c r="F1828">
        <f>INDEX('S49'!A1:N47,32,5)</f>
        <v>0</v>
      </c>
      <c r="G1828">
        <f>INDEX('S49'!A1:N47,33,5)</f>
        <v>0</v>
      </c>
      <c r="H1828">
        <f>INDEX('S49'!A1:N47,34,5)</f>
        <v>0</v>
      </c>
    </row>
    <row r="1829" spans="1:8" x14ac:dyDescent="0.3">
      <c r="A1829" t="str">
        <f>INDEX('S49'!A1:M47,1,1)</f>
        <v>S49</v>
      </c>
      <c r="B1829" s="58">
        <f>INDEX('S49'!A1:M47,3,5)</f>
        <v>43072</v>
      </c>
      <c r="C1829" t="str">
        <f>INDEX('S49'!A1:N47,4,6)</f>
        <v>Nuit</v>
      </c>
      <c r="D1829">
        <f>INDEX('S49'!A1:N47,32,1)</f>
        <v>0</v>
      </c>
      <c r="E1829">
        <f>INDEX('S49'!A1:N47,32,2)</f>
        <v>0</v>
      </c>
      <c r="F1829">
        <f>INDEX('S49'!A1:N47,32,6)</f>
        <v>0</v>
      </c>
      <c r="G1829">
        <f>INDEX('S49'!A1:N47,33,6)</f>
        <v>0</v>
      </c>
      <c r="H1829">
        <f>INDEX('S49'!A1:N47,34,6)</f>
        <v>0</v>
      </c>
    </row>
    <row r="1830" spans="1:8" x14ac:dyDescent="0.3">
      <c r="A1830" t="str">
        <f>INDEX('S49'!A1:M47,1,1)</f>
        <v>S49</v>
      </c>
      <c r="B1830" s="58">
        <f>INDEX('S49'!A1:M47,3,7)</f>
        <v>43073</v>
      </c>
      <c r="C1830" t="str">
        <f>INDEX('S49'!A1:N47,4,7)</f>
        <v>Jour</v>
      </c>
      <c r="D1830">
        <f>INDEX('S49'!A1:N47,32,1)</f>
        <v>0</v>
      </c>
      <c r="E1830">
        <f>INDEX('S49'!A1:N47,32,2)</f>
        <v>0</v>
      </c>
      <c r="F1830">
        <f>INDEX('S49'!A1:N47,32,7)</f>
        <v>0</v>
      </c>
      <c r="G1830">
        <f>INDEX('S49'!A1:N47,33,7)</f>
        <v>0</v>
      </c>
      <c r="H1830">
        <f>INDEX('S49'!A1:N47,34,7)</f>
        <v>0</v>
      </c>
    </row>
    <row r="1831" spans="1:8" x14ac:dyDescent="0.3">
      <c r="A1831" t="str">
        <f>INDEX('S49'!A1:M47,1,1)</f>
        <v>S49</v>
      </c>
      <c r="B1831" s="58">
        <f>INDEX('S49'!A1:M47,3,7)</f>
        <v>43073</v>
      </c>
      <c r="C1831" t="str">
        <f>INDEX('S49'!A1:N47,4,8)</f>
        <v>Nuit</v>
      </c>
      <c r="D1831">
        <f>INDEX('S49'!A1:N47,32,1)</f>
        <v>0</v>
      </c>
      <c r="E1831">
        <f>INDEX('S49'!A1:N47,32,2)</f>
        <v>0</v>
      </c>
      <c r="F1831">
        <f>INDEX('S49'!A1:N47,32,8)</f>
        <v>0</v>
      </c>
      <c r="G1831">
        <f>INDEX('S49'!A1:N47,33,8)</f>
        <v>0</v>
      </c>
      <c r="H1831">
        <f>INDEX('S49'!A1:N47,34,8)</f>
        <v>0</v>
      </c>
    </row>
    <row r="1832" spans="1:8" x14ac:dyDescent="0.3">
      <c r="A1832" t="str">
        <f>INDEX('S49'!A1:M47,1,1)</f>
        <v>S49</v>
      </c>
      <c r="B1832" s="58">
        <f>INDEX('S49'!A1:M47,3,9)</f>
        <v>43074</v>
      </c>
      <c r="C1832" t="str">
        <f>INDEX('S49'!A1:N47,4,9)</f>
        <v>Jour</v>
      </c>
      <c r="D1832">
        <f>INDEX('S49'!A1:N47,32,1)</f>
        <v>0</v>
      </c>
      <c r="E1832">
        <f>INDEX('S49'!A1:N47,32,2)</f>
        <v>0</v>
      </c>
      <c r="F1832">
        <f>INDEX('S49'!A1:N47,32,9)</f>
        <v>0</v>
      </c>
      <c r="G1832">
        <f>INDEX('S49'!A1:N47,33,9)</f>
        <v>0</v>
      </c>
      <c r="H1832">
        <f>INDEX('S49'!A1:N47,34,9)</f>
        <v>0</v>
      </c>
    </row>
    <row r="1833" spans="1:8" x14ac:dyDescent="0.3">
      <c r="A1833" t="str">
        <f>INDEX('S49'!A1:M47,1,1)</f>
        <v>S49</v>
      </c>
      <c r="B1833" s="58">
        <f>INDEX('S49'!A1:M47,3,9)</f>
        <v>43074</v>
      </c>
      <c r="C1833" t="str">
        <f>INDEX('S49'!A1:N47,4,10)</f>
        <v>Nuit</v>
      </c>
      <c r="D1833">
        <f>INDEX('S49'!A1:N47,32,1)</f>
        <v>0</v>
      </c>
      <c r="E1833">
        <f>INDEX('S49'!A1:N47,32,2)</f>
        <v>0</v>
      </c>
      <c r="F1833">
        <f>INDEX('S49'!A1:N47,32,10)</f>
        <v>0</v>
      </c>
      <c r="G1833">
        <f>INDEX('S49'!A1:N47,33,10)</f>
        <v>0</v>
      </c>
      <c r="H1833">
        <f>INDEX('S49'!A1:N47,34,10)</f>
        <v>0</v>
      </c>
    </row>
    <row r="1834" spans="1:8" x14ac:dyDescent="0.3">
      <c r="A1834" t="str">
        <f>INDEX('S49'!A1:M47,1,1)</f>
        <v>S49</v>
      </c>
      <c r="B1834" s="58">
        <f>INDEX('S49'!A1:M47,3,11)</f>
        <v>43075</v>
      </c>
      <c r="C1834" t="str">
        <f>INDEX('S49'!A1:N47,4,11)</f>
        <v>Jour</v>
      </c>
      <c r="D1834">
        <f>INDEX('S49'!A1:N47,32,1)</f>
        <v>0</v>
      </c>
      <c r="E1834">
        <f>INDEX('S49'!A1:N47,32,2)</f>
        <v>0</v>
      </c>
      <c r="F1834">
        <f>INDEX('S49'!A1:N47,32,11)</f>
        <v>0</v>
      </c>
      <c r="G1834">
        <f>INDEX('S49'!A1:N47,33,11)</f>
        <v>0</v>
      </c>
      <c r="H1834">
        <f>INDEX('S49'!A1:N47,34,11)</f>
        <v>0</v>
      </c>
    </row>
    <row r="1835" spans="1:8" x14ac:dyDescent="0.3">
      <c r="A1835" t="str">
        <f>INDEX('S49'!A1:M47,1,1)</f>
        <v>S49</v>
      </c>
      <c r="B1835" s="58">
        <f>INDEX('S49'!A1:M47,3,11)</f>
        <v>43075</v>
      </c>
      <c r="C1835" t="str">
        <f>INDEX('S49'!A1:N47,4,12)</f>
        <v>Nuit</v>
      </c>
      <c r="D1835">
        <f>INDEX('S49'!A1:N47,32,1)</f>
        <v>0</v>
      </c>
      <c r="E1835">
        <f>INDEX('S49'!A1:N47,32,2)</f>
        <v>0</v>
      </c>
      <c r="F1835">
        <f>INDEX('S49'!A1:N47,32,12)</f>
        <v>0</v>
      </c>
      <c r="G1835">
        <f>INDEX('S49'!A1:N47,33,12)</f>
        <v>0</v>
      </c>
      <c r="H1835">
        <f>INDEX('S49'!A1:N47,34,12)</f>
        <v>0</v>
      </c>
    </row>
    <row r="1836" spans="1:8" x14ac:dyDescent="0.3">
      <c r="A1836" t="str">
        <f>INDEX('S49'!A1:M47,1,1)</f>
        <v>S49</v>
      </c>
      <c r="B1836" s="58">
        <f>INDEX('S49'!A1:M47,3,13)</f>
        <v>43076</v>
      </c>
      <c r="C1836" t="str">
        <f>INDEX('S49'!A1:N47,4,13)</f>
        <v>Jour</v>
      </c>
      <c r="D1836">
        <f>INDEX('S49'!A1:N47,32,1)</f>
        <v>0</v>
      </c>
      <c r="E1836">
        <f>INDEX('S49'!A1:N47,32,2)</f>
        <v>0</v>
      </c>
      <c r="F1836">
        <f>INDEX('S49'!A1:N47,32,13)</f>
        <v>0</v>
      </c>
      <c r="G1836">
        <f>INDEX('S49'!A1:N47,33,13)</f>
        <v>0</v>
      </c>
      <c r="H1836">
        <f>INDEX('S49'!A1:N47,34,13)</f>
        <v>0</v>
      </c>
    </row>
    <row r="1837" spans="1:8" x14ac:dyDescent="0.3">
      <c r="A1837" t="str">
        <f>INDEX('S49'!A1:M47,1,1)</f>
        <v>S49</v>
      </c>
      <c r="B1837" s="58">
        <f>INDEX('S49'!A1:M47,3,13)</f>
        <v>43076</v>
      </c>
      <c r="C1837" t="str">
        <f>INDEX('S49'!A1:N47,4,14)</f>
        <v>Nuit</v>
      </c>
      <c r="D1837">
        <f>INDEX('S49'!A1:N47,32,1)</f>
        <v>0</v>
      </c>
      <c r="E1837">
        <f>INDEX('S49'!A1:N47,32,2)</f>
        <v>0</v>
      </c>
      <c r="F1837">
        <f>INDEX('S49'!A1:N47,32,14)</f>
        <v>0</v>
      </c>
      <c r="G1837">
        <f>INDEX('S49'!A1:N47,33,14)</f>
        <v>0</v>
      </c>
      <c r="H1837">
        <f>INDEX('S49'!A1:N47,34,14)</f>
        <v>0</v>
      </c>
    </row>
    <row r="1838" spans="1:8" x14ac:dyDescent="0.3">
      <c r="A1838" t="str">
        <f>INDEX('S49'!A1:M47,1,1)</f>
        <v>S49</v>
      </c>
      <c r="B1838" s="58">
        <f>INDEX('S49'!A1:L47,3,3)</f>
        <v>43071</v>
      </c>
      <c r="C1838" t="str">
        <f>INDEX('S49'!A1:N47,4,3)</f>
        <v>Jour</v>
      </c>
      <c r="D1838">
        <f>INDEX('S49'!A1:N47,35,1)</f>
        <v>0</v>
      </c>
      <c r="E1838">
        <f>INDEX('S49'!A1:N47,35,2)</f>
        <v>0</v>
      </c>
      <c r="F1838">
        <f>INDEX('S49'!A1:N47,35,3)</f>
        <v>0</v>
      </c>
      <c r="G1838">
        <f>INDEX('S49'!A1:N47,36,3)</f>
        <v>0</v>
      </c>
      <c r="H1838">
        <f>INDEX('S49'!A1:N47,37,3)</f>
        <v>0</v>
      </c>
    </row>
    <row r="1839" spans="1:8" x14ac:dyDescent="0.3">
      <c r="A1839" t="str">
        <f>INDEX('S49'!A1:M47,1,1)</f>
        <v>S49</v>
      </c>
      <c r="B1839" s="58">
        <f>INDEX('S49'!A1:M47,3,3)</f>
        <v>43071</v>
      </c>
      <c r="C1839" t="str">
        <f>INDEX('S49'!A1:N47,4,4)</f>
        <v>Nuit</v>
      </c>
      <c r="D1839">
        <f>INDEX('S49'!A1:N47,35,1)</f>
        <v>0</v>
      </c>
      <c r="E1839">
        <f>INDEX('S49'!A1:N47,35,2)</f>
        <v>0</v>
      </c>
      <c r="F1839">
        <f>INDEX('S49'!A1:N47,35,4)</f>
        <v>0</v>
      </c>
      <c r="G1839">
        <f>INDEX('S49'!A1:N47,36,4)</f>
        <v>0</v>
      </c>
      <c r="H1839">
        <f>INDEX('S49'!A1:N47,37,4)</f>
        <v>0</v>
      </c>
    </row>
    <row r="1840" spans="1:8" x14ac:dyDescent="0.3">
      <c r="A1840" t="str">
        <f>INDEX('S49'!A1:M47,1,1)</f>
        <v>S49</v>
      </c>
      <c r="B1840" s="58">
        <f>INDEX('S49'!A1:M47,3,5)</f>
        <v>43072</v>
      </c>
      <c r="C1840" t="str">
        <f>INDEX('S49'!A1:N47,4,5)</f>
        <v>Jour</v>
      </c>
      <c r="D1840">
        <f>INDEX('S49'!A1:N47,35,1)</f>
        <v>0</v>
      </c>
      <c r="E1840">
        <f>INDEX('S49'!A1:N47,35,2)</f>
        <v>0</v>
      </c>
      <c r="F1840">
        <f>INDEX('S49'!A1:N47,35,5)</f>
        <v>0</v>
      </c>
      <c r="G1840">
        <f>INDEX('S49'!A1:N47,36,5)</f>
        <v>0</v>
      </c>
      <c r="H1840">
        <f>INDEX('S49'!A1:N47,37,5)</f>
        <v>0</v>
      </c>
    </row>
    <row r="1841" spans="1:8" x14ac:dyDescent="0.3">
      <c r="A1841" t="str">
        <f>INDEX('S49'!A1:M47,1,1)</f>
        <v>S49</v>
      </c>
      <c r="B1841" s="58">
        <f>INDEX('S49'!A1:M47,3,5)</f>
        <v>43072</v>
      </c>
      <c r="C1841" t="str">
        <f>INDEX('S49'!A1:N47,4,6)</f>
        <v>Nuit</v>
      </c>
      <c r="D1841">
        <f>INDEX('S49'!A1:N47,35,1)</f>
        <v>0</v>
      </c>
      <c r="E1841">
        <f>INDEX('S49'!A1:N47,35,2)</f>
        <v>0</v>
      </c>
      <c r="F1841">
        <f>INDEX('S49'!A1:N47,35,6)</f>
        <v>0</v>
      </c>
      <c r="G1841">
        <f>INDEX('S49'!A1:N47,36,6)</f>
        <v>0</v>
      </c>
      <c r="H1841">
        <f>INDEX('S49'!A1:N47,37,6)</f>
        <v>0</v>
      </c>
    </row>
    <row r="1842" spans="1:8" x14ac:dyDescent="0.3">
      <c r="A1842" t="str">
        <f>INDEX('S49'!A1:M47,1,1)</f>
        <v>S49</v>
      </c>
      <c r="B1842" s="58">
        <f>INDEX('S49'!A1:M47,3,7)</f>
        <v>43073</v>
      </c>
      <c r="C1842" t="str">
        <f>INDEX('S49'!A1:N47,4,7)</f>
        <v>Jour</v>
      </c>
      <c r="D1842">
        <f>INDEX('S49'!A1:N47,35,1)</f>
        <v>0</v>
      </c>
      <c r="E1842">
        <f>INDEX('S49'!A1:N47,35,2)</f>
        <v>0</v>
      </c>
      <c r="F1842">
        <f>INDEX('S49'!A1:N47,35,7)</f>
        <v>0</v>
      </c>
      <c r="G1842">
        <f>INDEX('S49'!A1:N47,36,7)</f>
        <v>0</v>
      </c>
      <c r="H1842">
        <f>INDEX('S49'!A1:N47,37,7)</f>
        <v>0</v>
      </c>
    </row>
    <row r="1843" spans="1:8" x14ac:dyDescent="0.3">
      <c r="A1843" t="str">
        <f>INDEX('S49'!A1:M47,1,1)</f>
        <v>S49</v>
      </c>
      <c r="B1843" s="58">
        <f>INDEX('S49'!A1:M47,3,7)</f>
        <v>43073</v>
      </c>
      <c r="C1843" t="str">
        <f>INDEX('S49'!A1:N47,4,8)</f>
        <v>Nuit</v>
      </c>
      <c r="D1843">
        <f>INDEX('S49'!A1:N47,35,1)</f>
        <v>0</v>
      </c>
      <c r="E1843">
        <f>INDEX('S49'!A1:N47,35,2)</f>
        <v>0</v>
      </c>
      <c r="F1843">
        <f>INDEX('S49'!A1:N47,35,8)</f>
        <v>0</v>
      </c>
      <c r="G1843">
        <f>INDEX('S49'!A1:N47,36,8)</f>
        <v>0</v>
      </c>
      <c r="H1843">
        <f>INDEX('S49'!A1:N47,37,8)</f>
        <v>0</v>
      </c>
    </row>
    <row r="1844" spans="1:8" x14ac:dyDescent="0.3">
      <c r="A1844" t="str">
        <f>INDEX('S49'!A1:M47,1,1)</f>
        <v>S49</v>
      </c>
      <c r="B1844" s="58">
        <f>INDEX('S49'!A1:M47,3,9)</f>
        <v>43074</v>
      </c>
      <c r="C1844" t="str">
        <f>INDEX('S49'!A1:N47,4,9)</f>
        <v>Jour</v>
      </c>
      <c r="D1844">
        <f>INDEX('S49'!A1:N47,35,1)</f>
        <v>0</v>
      </c>
      <c r="E1844">
        <f>INDEX('S49'!A1:N47,35,2)</f>
        <v>0</v>
      </c>
      <c r="F1844">
        <f>INDEX('S49'!A1:N47,35,9)</f>
        <v>0</v>
      </c>
      <c r="G1844">
        <f>INDEX('S49'!A1:N47,36,9)</f>
        <v>0</v>
      </c>
      <c r="H1844">
        <f>INDEX('S49'!A1:N47,37,9)</f>
        <v>0</v>
      </c>
    </row>
    <row r="1845" spans="1:8" x14ac:dyDescent="0.3">
      <c r="A1845" t="str">
        <f>INDEX('S49'!A1:M47,1,1)</f>
        <v>S49</v>
      </c>
      <c r="B1845" s="58">
        <f>INDEX('S49'!A1:M47,3,9)</f>
        <v>43074</v>
      </c>
      <c r="C1845" t="str">
        <f>INDEX('S49'!A1:N47,4,10)</f>
        <v>Nuit</v>
      </c>
      <c r="D1845">
        <f>INDEX('S49'!A1:N47,35,1)</f>
        <v>0</v>
      </c>
      <c r="E1845">
        <f>INDEX('S49'!A1:N47,35,2)</f>
        <v>0</v>
      </c>
      <c r="F1845">
        <f>INDEX('S49'!A1:N47,35,10)</f>
        <v>0</v>
      </c>
      <c r="G1845">
        <f>INDEX('S49'!A1:N47,36,10)</f>
        <v>0</v>
      </c>
      <c r="H1845">
        <f>INDEX('S49'!A1:N47,37,10)</f>
        <v>0</v>
      </c>
    </row>
    <row r="1846" spans="1:8" x14ac:dyDescent="0.3">
      <c r="A1846" t="str">
        <f>INDEX('S49'!A1:M47,1,1)</f>
        <v>S49</v>
      </c>
      <c r="B1846" s="58">
        <f>INDEX('S49'!A1:M47,3,11)</f>
        <v>43075</v>
      </c>
      <c r="C1846" t="str">
        <f>INDEX('S49'!A1:N47,4,11)</f>
        <v>Jour</v>
      </c>
      <c r="D1846">
        <f>INDEX('S49'!A1:N47,35,1)</f>
        <v>0</v>
      </c>
      <c r="E1846">
        <f>INDEX('S49'!A1:N47,35,2)</f>
        <v>0</v>
      </c>
      <c r="F1846">
        <f>INDEX('S49'!A1:N47,35,11)</f>
        <v>0</v>
      </c>
      <c r="G1846">
        <f>INDEX('S49'!A1:N47,36,11)</f>
        <v>0</v>
      </c>
      <c r="H1846">
        <f>INDEX('S49'!A1:N47,37,11)</f>
        <v>0</v>
      </c>
    </row>
    <row r="1847" spans="1:8" x14ac:dyDescent="0.3">
      <c r="A1847" t="str">
        <f>INDEX('S49'!A1:M47,1,1)</f>
        <v>S49</v>
      </c>
      <c r="B1847" s="58">
        <f>INDEX('S49'!A1:M47,3,11)</f>
        <v>43075</v>
      </c>
      <c r="C1847" t="str">
        <f>INDEX('S49'!A1:N47,4,12)</f>
        <v>Nuit</v>
      </c>
      <c r="D1847">
        <f>INDEX('S49'!A1:N47,35,1)</f>
        <v>0</v>
      </c>
      <c r="E1847">
        <f>INDEX('S49'!A1:N47,35,2)</f>
        <v>0</v>
      </c>
      <c r="F1847">
        <f>INDEX('S49'!A1:N47,35,12)</f>
        <v>0</v>
      </c>
      <c r="G1847">
        <f>INDEX('S49'!A1:N47,36,12)</f>
        <v>0</v>
      </c>
      <c r="H1847">
        <f>INDEX('S49'!A1:N47,37,12)</f>
        <v>0</v>
      </c>
    </row>
    <row r="1848" spans="1:8" x14ac:dyDescent="0.3">
      <c r="A1848" t="str">
        <f>INDEX('S49'!A1:M47,1,1)</f>
        <v>S49</v>
      </c>
      <c r="B1848" s="58">
        <f>INDEX('S49'!A1:M47,3,13)</f>
        <v>43076</v>
      </c>
      <c r="C1848" t="str">
        <f>INDEX('S49'!A1:N47,4,13)</f>
        <v>Jour</v>
      </c>
      <c r="D1848">
        <f>INDEX('S49'!A1:N47,35,1)</f>
        <v>0</v>
      </c>
      <c r="E1848">
        <f>INDEX('S49'!A1:N47,35,2)</f>
        <v>0</v>
      </c>
      <c r="F1848">
        <f>INDEX('S49'!A1:N47,35,13)</f>
        <v>0</v>
      </c>
      <c r="G1848">
        <f>INDEX('S49'!A1:N47,36,13)</f>
        <v>0</v>
      </c>
      <c r="H1848">
        <f>INDEX('S49'!A1:N47,37,13)</f>
        <v>0</v>
      </c>
    </row>
    <row r="1849" spans="1:8" x14ac:dyDescent="0.3">
      <c r="A1849" t="str">
        <f>INDEX('S49'!A1:M47,1,1)</f>
        <v>S49</v>
      </c>
      <c r="B1849" s="58">
        <f>INDEX('S49'!A1:M47,3,13)</f>
        <v>43076</v>
      </c>
      <c r="C1849" t="str">
        <f>INDEX('S49'!A1:N47,4,14)</f>
        <v>Nuit</v>
      </c>
      <c r="D1849">
        <f>INDEX('S49'!A1:N47,35,1)</f>
        <v>0</v>
      </c>
      <c r="E1849">
        <f>INDEX('S49'!A1:N47,35,2)</f>
        <v>0</v>
      </c>
      <c r="F1849">
        <f>INDEX('S49'!A1:N47,35,14)</f>
        <v>0</v>
      </c>
      <c r="G1849">
        <f>INDEX('S49'!A1:N47,36,14)</f>
        <v>0</v>
      </c>
      <c r="H1849">
        <f>INDEX('S49'!A1:N47,37,14)</f>
        <v>0</v>
      </c>
    </row>
    <row r="1850" spans="1:8" x14ac:dyDescent="0.3">
      <c r="A1850" t="str">
        <f>INDEX('S50'!A1:L47,1,1)</f>
        <v>S50</v>
      </c>
      <c r="B1850" s="58">
        <f>INDEX('S50'!A1:L47,3,3)</f>
        <v>43078</v>
      </c>
      <c r="C1850" t="str">
        <f>INDEX('S50'!A1:N47,4,3)</f>
        <v>Jour</v>
      </c>
      <c r="D1850" t="str">
        <f>INDEX('S50'!A1:N47,5,1)</f>
        <v>Kevin Morillon</v>
      </c>
      <c r="E1850">
        <f>INDEX('S50'!A1:N47,5,2)</f>
        <v>0</v>
      </c>
      <c r="F1850">
        <f>INDEX('S50'!A1:N47,5,3)</f>
        <v>0</v>
      </c>
      <c r="G1850">
        <f>INDEX('S50'!A1:N47,6,3)</f>
        <v>0</v>
      </c>
      <c r="H1850">
        <f>INDEX('S50'!A1:N47,7,3)</f>
        <v>0</v>
      </c>
    </row>
    <row r="1851" spans="1:8" x14ac:dyDescent="0.3">
      <c r="A1851" t="str">
        <f>INDEX('S50'!A1:M47,1,1)</f>
        <v>S50</v>
      </c>
      <c r="B1851" s="58">
        <f>INDEX('S50'!A1:M47,3,3)</f>
        <v>43078</v>
      </c>
      <c r="C1851" t="str">
        <f>INDEX('S50'!A1:N47,4,4)</f>
        <v>Nuit</v>
      </c>
      <c r="D1851" t="str">
        <f>INDEX('S50'!A1:N47,5,1)</f>
        <v>Kevin Morillon</v>
      </c>
      <c r="E1851">
        <f>INDEX('S50'!A1:N47,5,2)</f>
        <v>0</v>
      </c>
      <c r="F1851">
        <f>INDEX('S50'!A1:N47,5,4)</f>
        <v>0</v>
      </c>
      <c r="G1851">
        <f>INDEX('S50'!A1:N47,6,4)</f>
        <v>0</v>
      </c>
      <c r="H1851">
        <f>INDEX('S50'!A1:N47,7,4)</f>
        <v>0</v>
      </c>
    </row>
    <row r="1852" spans="1:8" x14ac:dyDescent="0.3">
      <c r="A1852" t="str">
        <f>INDEX('S50'!A1:M47,1,1)</f>
        <v>S50</v>
      </c>
      <c r="B1852" s="58">
        <f>INDEX('S50'!A1:M47,3,5)</f>
        <v>43079</v>
      </c>
      <c r="C1852" t="str">
        <f>INDEX('S50'!A1:N47,4,5)</f>
        <v>Jour</v>
      </c>
      <c r="D1852" t="str">
        <f>INDEX('S50'!A1:N47,5,1)</f>
        <v>Kevin Morillon</v>
      </c>
      <c r="E1852">
        <f>INDEX('S50'!A1:N47,5,2)</f>
        <v>0</v>
      </c>
      <c r="F1852">
        <f>INDEX('S50'!A1:N47,5,5)</f>
        <v>0</v>
      </c>
      <c r="G1852">
        <f>INDEX('S50'!A1:N47,6,5)</f>
        <v>0</v>
      </c>
      <c r="H1852">
        <f>INDEX('S50'!A1:N47,7,5)</f>
        <v>0</v>
      </c>
    </row>
    <row r="1853" spans="1:8" x14ac:dyDescent="0.3">
      <c r="A1853" t="str">
        <f>INDEX('S50'!A1:M47,1,1)</f>
        <v>S50</v>
      </c>
      <c r="B1853" s="58">
        <f>INDEX('S50'!A1:M47,3,5)</f>
        <v>43079</v>
      </c>
      <c r="C1853" t="str">
        <f>INDEX('S50'!A1:N47,4,6)</f>
        <v>Nuit</v>
      </c>
      <c r="D1853" t="str">
        <f>INDEX('S50'!A1:N47,5,1)</f>
        <v>Kevin Morillon</v>
      </c>
      <c r="E1853">
        <f>INDEX('S50'!A1:N47,5,2)</f>
        <v>0</v>
      </c>
      <c r="F1853">
        <f>INDEX('S50'!A1:N47,5,6)</f>
        <v>0</v>
      </c>
      <c r="G1853">
        <f>INDEX('S50'!A1:N47,6,6)</f>
        <v>0</v>
      </c>
      <c r="H1853">
        <f>INDEX('S50'!A1:N47,7,6)</f>
        <v>0</v>
      </c>
    </row>
    <row r="1854" spans="1:8" x14ac:dyDescent="0.3">
      <c r="A1854" t="str">
        <f>INDEX('S50'!A1:M47,1,1)</f>
        <v>S50</v>
      </c>
      <c r="B1854" s="58">
        <f>INDEX('S50'!A1:M47,3,7)</f>
        <v>43080</v>
      </c>
      <c r="C1854" t="str">
        <f>INDEX('S50'!A1:N47,4,7)</f>
        <v>Jour</v>
      </c>
      <c r="D1854" t="str">
        <f>INDEX('S50'!A1:N47,5,1)</f>
        <v>Kevin Morillon</v>
      </c>
      <c r="E1854">
        <f>INDEX('S50'!A1:N47,5,2)</f>
        <v>0</v>
      </c>
      <c r="F1854">
        <f>INDEX('S50'!A1:N47,5,7)</f>
        <v>0</v>
      </c>
      <c r="G1854">
        <f>INDEX('S50'!A1:N47,6,7)</f>
        <v>0</v>
      </c>
      <c r="H1854">
        <f>INDEX('S50'!A1:N47,7,7)</f>
        <v>0</v>
      </c>
    </row>
    <row r="1855" spans="1:8" x14ac:dyDescent="0.3">
      <c r="A1855" t="str">
        <f>INDEX('S50'!A1:M47,1,1)</f>
        <v>S50</v>
      </c>
      <c r="B1855" s="58">
        <f>INDEX('S50'!A1:M47,3,7)</f>
        <v>43080</v>
      </c>
      <c r="C1855" t="str">
        <f>INDEX('S50'!A1:N47,4,8)</f>
        <v>Nuit</v>
      </c>
      <c r="D1855" t="str">
        <f>INDEX('S50'!A1:N47,5,1)</f>
        <v>Kevin Morillon</v>
      </c>
      <c r="E1855">
        <f>INDEX('S50'!A1:N47,5,2)</f>
        <v>0</v>
      </c>
      <c r="F1855">
        <f>INDEX('S50'!A1:N47,5,8)</f>
        <v>0</v>
      </c>
      <c r="G1855">
        <f>INDEX('S50'!A1:N47,6,8)</f>
        <v>0</v>
      </c>
      <c r="H1855">
        <f>INDEX('S50'!A1:N47,7,8)</f>
        <v>0</v>
      </c>
    </row>
    <row r="1856" spans="1:8" x14ac:dyDescent="0.3">
      <c r="A1856" t="str">
        <f>INDEX('S50'!A1:M47,1,1)</f>
        <v>S50</v>
      </c>
      <c r="B1856" s="58">
        <f>INDEX('S50'!A1:M47,3,9)</f>
        <v>43081</v>
      </c>
      <c r="C1856" t="str">
        <f>INDEX('S50'!A1:N47,4,9)</f>
        <v>Jour</v>
      </c>
      <c r="D1856" t="str">
        <f>INDEX('S50'!A1:N47,5,1)</f>
        <v>Kevin Morillon</v>
      </c>
      <c r="E1856">
        <f>INDEX('S50'!A1:N47,5,2)</f>
        <v>0</v>
      </c>
      <c r="F1856">
        <f>INDEX('S50'!A1:N47,5,9)</f>
        <v>0</v>
      </c>
      <c r="G1856">
        <f>INDEX('S50'!A1:N47,6,9)</f>
        <v>0</v>
      </c>
      <c r="H1856">
        <f>INDEX('S50'!A1:N47,7,9)</f>
        <v>0</v>
      </c>
    </row>
    <row r="1857" spans="1:8" x14ac:dyDescent="0.3">
      <c r="A1857" t="str">
        <f>INDEX('S50'!A1:M47,1,1)</f>
        <v>S50</v>
      </c>
      <c r="B1857" s="58">
        <f>INDEX('S50'!A1:M47,3,9)</f>
        <v>43081</v>
      </c>
      <c r="C1857" t="str">
        <f>INDEX('S50'!A1:N47,4,10)</f>
        <v>Nuit</v>
      </c>
      <c r="D1857" t="str">
        <f>INDEX('S50'!A1:N47,5,1)</f>
        <v>Kevin Morillon</v>
      </c>
      <c r="E1857">
        <f>INDEX('S50'!A1:N47,5,2)</f>
        <v>0</v>
      </c>
      <c r="F1857">
        <f>INDEX('S50'!A1:N47,5,10)</f>
        <v>0</v>
      </c>
      <c r="G1857">
        <f>INDEX('S50'!A1:N47,6,10)</f>
        <v>0</v>
      </c>
      <c r="H1857">
        <f>INDEX('S50'!A1:N47,7,10)</f>
        <v>0</v>
      </c>
    </row>
    <row r="1858" spans="1:8" x14ac:dyDescent="0.3">
      <c r="A1858" t="str">
        <f>INDEX('S50'!A1:M47,1,1)</f>
        <v>S50</v>
      </c>
      <c r="B1858" s="58">
        <f>INDEX('S50'!A1:M47,3,11)</f>
        <v>43082</v>
      </c>
      <c r="C1858" t="str">
        <f>INDEX('S50'!A1:N47,4,11)</f>
        <v>Jour</v>
      </c>
      <c r="D1858" t="str">
        <f>INDEX('S50'!A1:N47,5,1)</f>
        <v>Kevin Morillon</v>
      </c>
      <c r="E1858">
        <f>INDEX('S50'!A1:N47,5,2)</f>
        <v>0</v>
      </c>
      <c r="F1858">
        <f>INDEX('S50'!A1:N47,5,11)</f>
        <v>0</v>
      </c>
      <c r="G1858">
        <f>INDEX('S50'!A1:N47,6,11)</f>
        <v>0</v>
      </c>
      <c r="H1858">
        <f>INDEX('S50'!A1:N47,7,11)</f>
        <v>0</v>
      </c>
    </row>
    <row r="1859" spans="1:8" x14ac:dyDescent="0.3">
      <c r="A1859" t="str">
        <f>INDEX('S50'!A1:M47,1,1)</f>
        <v>S50</v>
      </c>
      <c r="B1859" s="58">
        <f>INDEX('S50'!A1:M47,3,11)</f>
        <v>43082</v>
      </c>
      <c r="C1859" t="str">
        <f>INDEX('S50'!A1:N47,4,12)</f>
        <v>Nuit</v>
      </c>
      <c r="D1859" t="str">
        <f>INDEX('S50'!A1:N47,5,1)</f>
        <v>Kevin Morillon</v>
      </c>
      <c r="E1859">
        <f>INDEX('S50'!A1:N47,5,2)</f>
        <v>0</v>
      </c>
      <c r="F1859">
        <f>INDEX('S50'!A1:N47,5,12)</f>
        <v>0</v>
      </c>
      <c r="G1859">
        <f>INDEX('S50'!A1:N47,6,12)</f>
        <v>0</v>
      </c>
      <c r="H1859">
        <f>INDEX('S50'!A1:N47,7,12)</f>
        <v>0</v>
      </c>
    </row>
    <row r="1860" spans="1:8" x14ac:dyDescent="0.3">
      <c r="A1860" t="str">
        <f>INDEX('S50'!A1:M47,1,1)</f>
        <v>S50</v>
      </c>
      <c r="B1860" s="58">
        <f>INDEX('S50'!A1:M47,3,13)</f>
        <v>43083</v>
      </c>
      <c r="C1860" t="str">
        <f>INDEX('S50'!A1:N47,4,13)</f>
        <v>Jour</v>
      </c>
      <c r="D1860" t="str">
        <f>INDEX('S50'!A1:N47,5,1)</f>
        <v>Kevin Morillon</v>
      </c>
      <c r="E1860">
        <f>INDEX('S50'!A1:N47,5,2)</f>
        <v>0</v>
      </c>
      <c r="F1860">
        <f>INDEX('S50'!A1:N47,5,13)</f>
        <v>0</v>
      </c>
      <c r="G1860">
        <f>INDEX('S50'!A1:N47,6,13)</f>
        <v>0</v>
      </c>
      <c r="H1860">
        <f>INDEX('S50'!A1:N47,7,13)</f>
        <v>0</v>
      </c>
    </row>
    <row r="1861" spans="1:8" x14ac:dyDescent="0.3">
      <c r="A1861" t="str">
        <f>INDEX('S50'!A1:M47,1,1)</f>
        <v>S50</v>
      </c>
      <c r="B1861" s="58">
        <f>INDEX('S50'!A1:M47,3,13)</f>
        <v>43083</v>
      </c>
      <c r="C1861" t="str">
        <f>INDEX('S50'!A1:N47,4,14)</f>
        <v>Nuit</v>
      </c>
      <c r="D1861" t="str">
        <f>INDEX('S50'!A1:N47,5,1)</f>
        <v>Kevin Morillon</v>
      </c>
      <c r="E1861">
        <f>INDEX('S50'!A1:N47,5,2)</f>
        <v>0</v>
      </c>
      <c r="F1861">
        <f>INDEX('S50'!A1:N47,5,14)</f>
        <v>0</v>
      </c>
      <c r="G1861">
        <f>INDEX('S50'!A1:N47,6,14)</f>
        <v>0</v>
      </c>
      <c r="H1861">
        <f>INDEX('S50'!A1:N47,7,14)</f>
        <v>0</v>
      </c>
    </row>
    <row r="1862" spans="1:8" x14ac:dyDescent="0.3">
      <c r="A1862" t="str">
        <f>INDEX('S50'!A1:M47,1,1)</f>
        <v>S50</v>
      </c>
      <c r="B1862" s="58">
        <f>INDEX('S50'!A1:L47,3,3)</f>
        <v>43078</v>
      </c>
      <c r="C1862" t="str">
        <f>INDEX('S50'!A1:N47,4,3)</f>
        <v>Jour</v>
      </c>
      <c r="D1862" t="str">
        <f>INDEX('S50'!A1:N47,8,1)</f>
        <v>Victor DIONISIO</v>
      </c>
      <c r="E1862">
        <f>INDEX('S50'!A1:N47,8,2)</f>
        <v>0</v>
      </c>
      <c r="F1862">
        <f>INDEX('S50'!A1:N47,8,3)</f>
        <v>0</v>
      </c>
      <c r="G1862">
        <f>INDEX('S50'!A1:N47,9,3)</f>
        <v>0</v>
      </c>
      <c r="H1862">
        <f>INDEX('S50'!A1:N47,10,3)</f>
        <v>0</v>
      </c>
    </row>
    <row r="1863" spans="1:8" x14ac:dyDescent="0.3">
      <c r="A1863" t="str">
        <f>INDEX('S50'!A1:M47,1,1)</f>
        <v>S50</v>
      </c>
      <c r="B1863" s="58">
        <f>INDEX('S50'!A1:M47,3,3)</f>
        <v>43078</v>
      </c>
      <c r="C1863" t="str">
        <f>INDEX('S50'!A1:N47,4,4)</f>
        <v>Nuit</v>
      </c>
      <c r="D1863" t="str">
        <f>INDEX('S50'!A1:N47,8,1)</f>
        <v>Victor DIONISIO</v>
      </c>
      <c r="E1863">
        <f>INDEX('S50'!A1:N47,8,2)</f>
        <v>0</v>
      </c>
      <c r="F1863">
        <f>INDEX('S50'!A1:N47,8,4)</f>
        <v>0</v>
      </c>
      <c r="G1863">
        <f>INDEX('S50'!A1:N47,9,4)</f>
        <v>0</v>
      </c>
      <c r="H1863">
        <f>INDEX('S50'!A1:N47,10,4)</f>
        <v>0</v>
      </c>
    </row>
    <row r="1864" spans="1:8" x14ac:dyDescent="0.3">
      <c r="A1864" t="str">
        <f>INDEX('S50'!A1:M47,1,1)</f>
        <v>S50</v>
      </c>
      <c r="B1864" s="58">
        <f>INDEX('S50'!A1:M47,3,5)</f>
        <v>43079</v>
      </c>
      <c r="C1864" t="str">
        <f>INDEX('S50'!A1:N47,4,5)</f>
        <v>Jour</v>
      </c>
      <c r="D1864" t="str">
        <f>INDEX('S50'!A1:N47,8,1)</f>
        <v>Victor DIONISIO</v>
      </c>
      <c r="E1864">
        <f>INDEX('S50'!A1:N47,8,2)</f>
        <v>0</v>
      </c>
      <c r="F1864">
        <f>INDEX('S50'!A1:N47,8,5)</f>
        <v>0</v>
      </c>
      <c r="G1864">
        <f>INDEX('S50'!A1:N47,9,5)</f>
        <v>0</v>
      </c>
      <c r="H1864">
        <f>INDEX('S50'!A1:N47,10,5)</f>
        <v>0</v>
      </c>
    </row>
    <row r="1865" spans="1:8" x14ac:dyDescent="0.3">
      <c r="A1865" t="str">
        <f>INDEX('S50'!A1:M47,1,1)</f>
        <v>S50</v>
      </c>
      <c r="B1865" s="58">
        <f>INDEX('S50'!A1:M47,3,5)</f>
        <v>43079</v>
      </c>
      <c r="C1865" t="str">
        <f>INDEX('S50'!A1:N47,4,6)</f>
        <v>Nuit</v>
      </c>
      <c r="D1865" t="str">
        <f>INDEX('S50'!A1:N47,8,1)</f>
        <v>Victor DIONISIO</v>
      </c>
      <c r="E1865">
        <f>INDEX('S50'!A1:N47,8,2)</f>
        <v>0</v>
      </c>
      <c r="F1865">
        <f>INDEX('S50'!A1:N47,8,6)</f>
        <v>0</v>
      </c>
      <c r="G1865">
        <f>INDEX('S50'!A1:N47,9,6)</f>
        <v>0</v>
      </c>
      <c r="H1865">
        <f>INDEX('S50'!A1:N47,10,6)</f>
        <v>0</v>
      </c>
    </row>
    <row r="1866" spans="1:8" x14ac:dyDescent="0.3">
      <c r="A1866" t="str">
        <f>INDEX('S50'!A1:M47,1,1)</f>
        <v>S50</v>
      </c>
      <c r="B1866" s="58">
        <f>INDEX('S50'!A1:M47,3,7)</f>
        <v>43080</v>
      </c>
      <c r="C1866" t="str">
        <f>INDEX('S50'!A1:N47,4,7)</f>
        <v>Jour</v>
      </c>
      <c r="D1866" t="str">
        <f>INDEX('S50'!A1:N47,8,1)</f>
        <v>Victor DIONISIO</v>
      </c>
      <c r="E1866">
        <f>INDEX('S50'!A1:N47,8,2)</f>
        <v>0</v>
      </c>
      <c r="F1866">
        <f>INDEX('S50'!A1:N47,8,7)</f>
        <v>0</v>
      </c>
      <c r="G1866">
        <f>INDEX('S50'!A1:N47,9,7)</f>
        <v>0</v>
      </c>
      <c r="H1866">
        <f>INDEX('S50'!A1:N47,10,7)</f>
        <v>0</v>
      </c>
    </row>
    <row r="1867" spans="1:8" x14ac:dyDescent="0.3">
      <c r="A1867" t="str">
        <f>INDEX('S50'!A1:M47,1,1)</f>
        <v>S50</v>
      </c>
      <c r="B1867" s="58">
        <f>INDEX('S50'!A1:M47,3,7)</f>
        <v>43080</v>
      </c>
      <c r="C1867" t="str">
        <f>INDEX('S50'!A1:N47,4,8)</f>
        <v>Nuit</v>
      </c>
      <c r="D1867" t="str">
        <f>INDEX('S50'!A1:N47,8,1)</f>
        <v>Victor DIONISIO</v>
      </c>
      <c r="E1867">
        <f>INDEX('S50'!A1:N47,8,2)</f>
        <v>0</v>
      </c>
      <c r="F1867">
        <f>INDEX('S50'!A1:N47,8,8)</f>
        <v>0</v>
      </c>
      <c r="G1867">
        <f>INDEX('S50'!A1:N47,9,8)</f>
        <v>0</v>
      </c>
      <c r="H1867">
        <f>INDEX('S50'!A1:N47,10,8)</f>
        <v>0</v>
      </c>
    </row>
    <row r="1868" spans="1:8" x14ac:dyDescent="0.3">
      <c r="A1868" t="str">
        <f>INDEX('S50'!A1:M47,1,1)</f>
        <v>S50</v>
      </c>
      <c r="B1868" s="58">
        <f>INDEX('S50'!A1:M47,3,9)</f>
        <v>43081</v>
      </c>
      <c r="C1868" t="str">
        <f>INDEX('S50'!A1:N47,4,9)</f>
        <v>Jour</v>
      </c>
      <c r="D1868" t="str">
        <f>INDEX('S50'!A1:N47,8,1)</f>
        <v>Victor DIONISIO</v>
      </c>
      <c r="E1868">
        <f>INDEX('S50'!A1:N47,8,2)</f>
        <v>0</v>
      </c>
      <c r="F1868">
        <f>INDEX('S50'!A1:N47,8,9)</f>
        <v>0</v>
      </c>
      <c r="G1868">
        <f>INDEX('S50'!A1:N47,9,9)</f>
        <v>0</v>
      </c>
      <c r="H1868">
        <f>INDEX('S50'!A1:N47,10,9)</f>
        <v>0</v>
      </c>
    </row>
    <row r="1869" spans="1:8" x14ac:dyDescent="0.3">
      <c r="A1869" t="str">
        <f>INDEX('S50'!A1:M47,1,1)</f>
        <v>S50</v>
      </c>
      <c r="B1869" s="58">
        <f>INDEX('S50'!A1:M47,3,9)</f>
        <v>43081</v>
      </c>
      <c r="C1869" t="str">
        <f>INDEX('S50'!A1:N47,4,10)</f>
        <v>Nuit</v>
      </c>
      <c r="D1869" t="str">
        <f>INDEX('S50'!A1:N47,8,1)</f>
        <v>Victor DIONISIO</v>
      </c>
      <c r="E1869">
        <f>INDEX('S50'!A1:N47,8,2)</f>
        <v>0</v>
      </c>
      <c r="F1869">
        <f>INDEX('S50'!A1:N47,8,10)</f>
        <v>0</v>
      </c>
      <c r="G1869">
        <f>INDEX('S50'!A1:N47,9,10)</f>
        <v>0</v>
      </c>
      <c r="H1869">
        <f>INDEX('S50'!A1:N47,10,10)</f>
        <v>0</v>
      </c>
    </row>
    <row r="1870" spans="1:8" x14ac:dyDescent="0.3">
      <c r="A1870" t="str">
        <f>INDEX('S50'!A1:M47,1,1)</f>
        <v>S50</v>
      </c>
      <c r="B1870" s="58">
        <f>INDEX('S50'!A1:M47,3,11)</f>
        <v>43082</v>
      </c>
      <c r="C1870" t="str">
        <f>INDEX('S50'!A1:N47,4,11)</f>
        <v>Jour</v>
      </c>
      <c r="D1870" t="str">
        <f>INDEX('S50'!A1:N47,8,1)</f>
        <v>Victor DIONISIO</v>
      </c>
      <c r="E1870">
        <f>INDEX('S50'!A1:N47,8,2)</f>
        <v>0</v>
      </c>
      <c r="F1870">
        <f>INDEX('S50'!A1:N47,8,11)</f>
        <v>0</v>
      </c>
      <c r="G1870">
        <f>INDEX('S50'!A1:N47,9,11)</f>
        <v>0</v>
      </c>
      <c r="H1870">
        <f>INDEX('S50'!A1:N47,10,11)</f>
        <v>0</v>
      </c>
    </row>
    <row r="1871" spans="1:8" x14ac:dyDescent="0.3">
      <c r="A1871" t="str">
        <f>INDEX('S50'!A1:M47,1,1)</f>
        <v>S50</v>
      </c>
      <c r="B1871" s="58">
        <f>INDEX('S50'!A1:M47,3,11)</f>
        <v>43082</v>
      </c>
      <c r="C1871" t="str">
        <f>INDEX('S50'!A1:N47,4,12)</f>
        <v>Nuit</v>
      </c>
      <c r="D1871" t="str">
        <f>INDEX('S50'!A1:N47,8,1)</f>
        <v>Victor DIONISIO</v>
      </c>
      <c r="E1871">
        <f>INDEX('S50'!A1:N47,8,2)</f>
        <v>0</v>
      </c>
      <c r="F1871">
        <f>INDEX('S50'!A1:N47,8,12)</f>
        <v>0</v>
      </c>
      <c r="G1871">
        <f>INDEX('S50'!A1:N47,9,12)</f>
        <v>0</v>
      </c>
      <c r="H1871">
        <f>INDEX('S50'!A1:N47,10,12)</f>
        <v>0</v>
      </c>
    </row>
    <row r="1872" spans="1:8" x14ac:dyDescent="0.3">
      <c r="A1872" t="str">
        <f>INDEX('S50'!A1:M47,1,1)</f>
        <v>S50</v>
      </c>
      <c r="B1872" s="58">
        <f>INDEX('S50'!A1:M47,3,13)</f>
        <v>43083</v>
      </c>
      <c r="C1872" t="str">
        <f>INDEX('S50'!A1:N47,4,13)</f>
        <v>Jour</v>
      </c>
      <c r="D1872" t="str">
        <f>INDEX('S50'!A1:N47,8,1)</f>
        <v>Victor DIONISIO</v>
      </c>
      <c r="E1872">
        <f>INDEX('S50'!A1:N47,8,2)</f>
        <v>0</v>
      </c>
      <c r="F1872">
        <f>INDEX('S50'!A1:N47,8,13)</f>
        <v>0</v>
      </c>
      <c r="G1872">
        <f>INDEX('S50'!A1:N47,9,13)</f>
        <v>0</v>
      </c>
      <c r="H1872">
        <f>INDEX('S50'!A1:N47,10,13)</f>
        <v>0</v>
      </c>
    </row>
    <row r="1873" spans="1:8" x14ac:dyDescent="0.3">
      <c r="A1873" t="str">
        <f>INDEX('S50'!A1:M47,1,1)</f>
        <v>S50</v>
      </c>
      <c r="B1873" s="58">
        <f>INDEX('S50'!A1:M47,3,13)</f>
        <v>43083</v>
      </c>
      <c r="C1873" t="str">
        <f>INDEX('S50'!A1:N47,4,14)</f>
        <v>Nuit</v>
      </c>
      <c r="D1873" t="str">
        <f>INDEX('S50'!A1:N47,8,1)</f>
        <v>Victor DIONISIO</v>
      </c>
      <c r="E1873">
        <f>INDEX('S50'!A1:N47,8,2)</f>
        <v>0</v>
      </c>
      <c r="F1873">
        <f>INDEX('S50'!A1:N47,8,14)</f>
        <v>0</v>
      </c>
      <c r="G1873">
        <f>INDEX('S50'!A1:N47,9,14)</f>
        <v>0</v>
      </c>
      <c r="H1873">
        <f>INDEX('S50'!A1:N47,10,14)</f>
        <v>0</v>
      </c>
    </row>
    <row r="1874" spans="1:8" x14ac:dyDescent="0.3">
      <c r="A1874" t="str">
        <f>INDEX('S50'!A1:M47,1,1)</f>
        <v>S50</v>
      </c>
      <c r="B1874" s="58">
        <f>INDEX('S50'!A1:L47,3,3)</f>
        <v>43078</v>
      </c>
      <c r="C1874" t="str">
        <f>INDEX('S50'!A1:N47,4,3)</f>
        <v>Jour</v>
      </c>
      <c r="D1874" t="str">
        <f>INDEX('S50'!A1:N47,11,1)</f>
        <v>Benjamin Lime</v>
      </c>
      <c r="E1874">
        <f>INDEX('S50'!A1:N47,11,2)</f>
        <v>0</v>
      </c>
      <c r="F1874">
        <f>INDEX('S50'!A1:N47,11,3)</f>
        <v>0</v>
      </c>
      <c r="G1874">
        <f>INDEX('S50'!A1:N47,12,3)</f>
        <v>0</v>
      </c>
      <c r="H1874">
        <f>INDEX('S50'!A1:N47,13,3)</f>
        <v>0</v>
      </c>
    </row>
    <row r="1875" spans="1:8" x14ac:dyDescent="0.3">
      <c r="A1875" t="str">
        <f>INDEX('S50'!A1:M47,1,1)</f>
        <v>S50</v>
      </c>
      <c r="B1875" s="58">
        <f>INDEX('S50'!A1:M47,3,3)</f>
        <v>43078</v>
      </c>
      <c r="C1875" t="str">
        <f>INDEX('S50'!A1:N47,4,4)</f>
        <v>Nuit</v>
      </c>
      <c r="D1875" t="str">
        <f>INDEX('S50'!A1:N47,11,1)</f>
        <v>Benjamin Lime</v>
      </c>
      <c r="E1875">
        <f>INDEX('S50'!A1:N47,11,2)</f>
        <v>0</v>
      </c>
      <c r="F1875">
        <f>INDEX('S50'!A1:N47,11,4)</f>
        <v>0</v>
      </c>
      <c r="G1875">
        <f>INDEX('S50'!A1:N47,12,4)</f>
        <v>0</v>
      </c>
      <c r="H1875">
        <f>INDEX('S50'!A1:N47,13,4)</f>
        <v>0</v>
      </c>
    </row>
    <row r="1876" spans="1:8" x14ac:dyDescent="0.3">
      <c r="A1876" t="str">
        <f>INDEX('S50'!A1:M47,1,1)</f>
        <v>S50</v>
      </c>
      <c r="B1876" s="58">
        <f>INDEX('S50'!A1:M47,3,5)</f>
        <v>43079</v>
      </c>
      <c r="C1876" t="str">
        <f>INDEX('S50'!A1:N47,4,5)</f>
        <v>Jour</v>
      </c>
      <c r="D1876" t="str">
        <f>INDEX('S50'!A1:N47,11,1)</f>
        <v>Benjamin Lime</v>
      </c>
      <c r="E1876">
        <f>INDEX('S50'!A1:N47,11,2)</f>
        <v>0</v>
      </c>
      <c r="F1876">
        <f>INDEX('S50'!A1:N47,11,5)</f>
        <v>0</v>
      </c>
      <c r="G1876">
        <f>INDEX('S50'!A1:N47,12,5)</f>
        <v>0</v>
      </c>
      <c r="H1876">
        <f>INDEX('S50'!A1:N47,13,5)</f>
        <v>0</v>
      </c>
    </row>
    <row r="1877" spans="1:8" x14ac:dyDescent="0.3">
      <c r="A1877" t="str">
        <f>INDEX('S50'!A1:M47,1,1)</f>
        <v>S50</v>
      </c>
      <c r="B1877" s="58">
        <f>INDEX('S50'!A1:M47,3,5)</f>
        <v>43079</v>
      </c>
      <c r="C1877" t="str">
        <f>INDEX('S50'!A1:N47,4,6)</f>
        <v>Nuit</v>
      </c>
      <c r="D1877" t="str">
        <f>INDEX('S50'!A1:N47,11,1)</f>
        <v>Benjamin Lime</v>
      </c>
      <c r="E1877">
        <f>INDEX('S50'!A1:N47,11,2)</f>
        <v>0</v>
      </c>
      <c r="F1877">
        <f>INDEX('S50'!A1:N47,11,6)</f>
        <v>0</v>
      </c>
      <c r="G1877">
        <f>INDEX('S50'!A1:N47,12,6)</f>
        <v>0</v>
      </c>
      <c r="H1877">
        <f>INDEX('S50'!A1:N47,13,6)</f>
        <v>0</v>
      </c>
    </row>
    <row r="1878" spans="1:8" x14ac:dyDescent="0.3">
      <c r="A1878" t="str">
        <f>INDEX('S50'!A1:M47,1,1)</f>
        <v>S50</v>
      </c>
      <c r="B1878" s="58">
        <f>INDEX('S50'!A1:M47,3,7)</f>
        <v>43080</v>
      </c>
      <c r="C1878" t="str">
        <f>INDEX('S50'!A1:N47,4,7)</f>
        <v>Jour</v>
      </c>
      <c r="D1878" t="str">
        <f>INDEX('S50'!A1:N47,11,1)</f>
        <v>Benjamin Lime</v>
      </c>
      <c r="E1878">
        <f>INDEX('S50'!A1:N47,11,2)</f>
        <v>0</v>
      </c>
      <c r="F1878">
        <f>INDEX('S50'!A1:N47,11,7)</f>
        <v>0</v>
      </c>
      <c r="G1878">
        <f>INDEX('S50'!A1:N47,12,7)</f>
        <v>0</v>
      </c>
      <c r="H1878">
        <f>INDEX('S50'!A1:N47,13,7)</f>
        <v>0</v>
      </c>
    </row>
    <row r="1879" spans="1:8" x14ac:dyDescent="0.3">
      <c r="A1879" t="str">
        <f>INDEX('S50'!A1:M47,1,1)</f>
        <v>S50</v>
      </c>
      <c r="B1879" s="58">
        <f>INDEX('S50'!A1:M47,3,7)</f>
        <v>43080</v>
      </c>
      <c r="C1879" t="str">
        <f>INDEX('S50'!A1:N47,4,8)</f>
        <v>Nuit</v>
      </c>
      <c r="D1879" t="str">
        <f>INDEX('S50'!A1:N47,11,1)</f>
        <v>Benjamin Lime</v>
      </c>
      <c r="E1879">
        <f>INDEX('S50'!A1:N47,11,2)</f>
        <v>0</v>
      </c>
      <c r="F1879">
        <f>INDEX('S50'!A1:N47,11,8)</f>
        <v>0</v>
      </c>
      <c r="G1879">
        <f>INDEX('S50'!A1:N47,12,8)</f>
        <v>0</v>
      </c>
      <c r="H1879">
        <f>INDEX('S50'!A1:N47,13,8)</f>
        <v>0</v>
      </c>
    </row>
    <row r="1880" spans="1:8" x14ac:dyDescent="0.3">
      <c r="A1880" t="str">
        <f>INDEX('S50'!A1:M47,1,1)</f>
        <v>S50</v>
      </c>
      <c r="B1880" s="58">
        <f>INDEX('S50'!A1:M47,3,9)</f>
        <v>43081</v>
      </c>
      <c r="C1880" t="str">
        <f>INDEX('S50'!A1:N47,4,9)</f>
        <v>Jour</v>
      </c>
      <c r="D1880" t="str">
        <f>INDEX('S50'!A1:N47,11,1)</f>
        <v>Benjamin Lime</v>
      </c>
      <c r="E1880">
        <f>INDEX('S50'!A1:N47,11,2)</f>
        <v>0</v>
      </c>
      <c r="F1880">
        <f>INDEX('S50'!A1:N47,11,9)</f>
        <v>0</v>
      </c>
      <c r="G1880">
        <f>INDEX('S50'!A1:N47,12,9)</f>
        <v>0</v>
      </c>
      <c r="H1880">
        <f>INDEX('S50'!A1:N47,13,9)</f>
        <v>0</v>
      </c>
    </row>
    <row r="1881" spans="1:8" x14ac:dyDescent="0.3">
      <c r="A1881" t="str">
        <f>INDEX('S50'!A1:M47,1,1)</f>
        <v>S50</v>
      </c>
      <c r="B1881" s="58">
        <f>INDEX('S50'!A1:M47,3,9)</f>
        <v>43081</v>
      </c>
      <c r="C1881" t="str">
        <f>INDEX('S50'!A1:N47,4,10)</f>
        <v>Nuit</v>
      </c>
      <c r="D1881" t="str">
        <f>INDEX('S50'!A1:N47,11,1)</f>
        <v>Benjamin Lime</v>
      </c>
      <c r="E1881">
        <f>INDEX('S50'!A1:N47,11,2)</f>
        <v>0</v>
      </c>
      <c r="F1881">
        <f>INDEX('S50'!A1:N47,11,10)</f>
        <v>0</v>
      </c>
      <c r="G1881">
        <f>INDEX('S50'!A1:N47,12,10)</f>
        <v>0</v>
      </c>
      <c r="H1881">
        <f>INDEX('S50'!A1:N47,13,10)</f>
        <v>0</v>
      </c>
    </row>
    <row r="1882" spans="1:8" x14ac:dyDescent="0.3">
      <c r="A1882" t="str">
        <f>INDEX('S50'!A1:M47,1,1)</f>
        <v>S50</v>
      </c>
      <c r="B1882" s="58">
        <f>INDEX('S50'!A1:M47,3,11)</f>
        <v>43082</v>
      </c>
      <c r="C1882" t="str">
        <f>INDEX('S50'!A1:N47,4,11)</f>
        <v>Jour</v>
      </c>
      <c r="D1882" t="str">
        <f>INDEX('S50'!A1:N47,11,1)</f>
        <v>Benjamin Lime</v>
      </c>
      <c r="E1882">
        <f>INDEX('S50'!A1:N47,11,2)</f>
        <v>0</v>
      </c>
      <c r="F1882">
        <f>INDEX('S50'!A1:N47,11,11)</f>
        <v>0</v>
      </c>
      <c r="G1882">
        <f>INDEX('S50'!A1:N47,12,11)</f>
        <v>0</v>
      </c>
      <c r="H1882">
        <f>INDEX('S50'!A1:N47,13,11)</f>
        <v>0</v>
      </c>
    </row>
    <row r="1883" spans="1:8" x14ac:dyDescent="0.3">
      <c r="A1883" t="str">
        <f>INDEX('S50'!A1:M47,1,1)</f>
        <v>S50</v>
      </c>
      <c r="B1883" s="58">
        <f>INDEX('S50'!A1:M47,3,11)</f>
        <v>43082</v>
      </c>
      <c r="C1883" t="str">
        <f>INDEX('S50'!A1:N47,4,12)</f>
        <v>Nuit</v>
      </c>
      <c r="D1883" t="str">
        <f>INDEX('S50'!A1:N47,11,1)</f>
        <v>Benjamin Lime</v>
      </c>
      <c r="E1883">
        <f>INDEX('S50'!A1:N47,11,2)</f>
        <v>0</v>
      </c>
      <c r="F1883">
        <f>INDEX('S50'!A1:N47,11,12)</f>
        <v>0</v>
      </c>
      <c r="G1883">
        <f>INDEX('S50'!A1:N47,12,12)</f>
        <v>0</v>
      </c>
      <c r="H1883">
        <f>INDEX('S50'!A1:N47,13,12)</f>
        <v>0</v>
      </c>
    </row>
    <row r="1884" spans="1:8" x14ac:dyDescent="0.3">
      <c r="A1884" t="str">
        <f>INDEX('S50'!A1:M47,1,1)</f>
        <v>S50</v>
      </c>
      <c r="B1884" s="58">
        <f>INDEX('S50'!A1:M47,3,13)</f>
        <v>43083</v>
      </c>
      <c r="C1884" t="str">
        <f>INDEX('S50'!A1:N47,4,13)</f>
        <v>Jour</v>
      </c>
      <c r="D1884" t="str">
        <f>INDEX('S50'!A1:N47,11,1)</f>
        <v>Benjamin Lime</v>
      </c>
      <c r="E1884">
        <f>INDEX('S50'!A1:N47,11,2)</f>
        <v>0</v>
      </c>
      <c r="F1884">
        <f>INDEX('S50'!A1:N47,11,13)</f>
        <v>0</v>
      </c>
      <c r="G1884">
        <f>INDEX('S50'!A1:N47,12,13)</f>
        <v>0</v>
      </c>
      <c r="H1884">
        <f>INDEX('S50'!A1:N47,13,13)</f>
        <v>0</v>
      </c>
    </row>
    <row r="1885" spans="1:8" x14ac:dyDescent="0.3">
      <c r="A1885" t="str">
        <f>INDEX('S50'!A1:M47,1,1)</f>
        <v>S50</v>
      </c>
      <c r="B1885" s="58">
        <f>INDEX('S50'!A1:M47,3,13)</f>
        <v>43083</v>
      </c>
      <c r="C1885" t="str">
        <f>INDEX('S50'!A1:N47,4,14)</f>
        <v>Nuit</v>
      </c>
      <c r="D1885" t="str">
        <f>INDEX('S50'!A1:N47,11,1)</f>
        <v>Benjamin Lime</v>
      </c>
      <c r="E1885">
        <f>INDEX('S50'!A1:N47,11,2)</f>
        <v>0</v>
      </c>
      <c r="F1885">
        <f>INDEX('S50'!A1:N47,11,14)</f>
        <v>0</v>
      </c>
      <c r="G1885">
        <f>INDEX('S50'!A1:N47,12,14)</f>
        <v>0</v>
      </c>
      <c r="H1885">
        <f>INDEX('S50'!A1:N47,13,14)</f>
        <v>0</v>
      </c>
    </row>
    <row r="1886" spans="1:8" x14ac:dyDescent="0.3">
      <c r="A1886" t="str">
        <f>INDEX('S50'!A1:M47,1,1)</f>
        <v>S50</v>
      </c>
      <c r="B1886" s="58">
        <f>INDEX('S50'!A1:L47,3,3)</f>
        <v>43078</v>
      </c>
      <c r="C1886" t="str">
        <f>INDEX('S50'!A1:N47,4,3)</f>
        <v>Jour</v>
      </c>
      <c r="D1886" t="str">
        <f>INDEX('S50'!A1:N47,14,1)</f>
        <v>Reynold Mutombo</v>
      </c>
      <c r="E1886">
        <f>INDEX('S50'!A1:N47,14,2)</f>
        <v>0</v>
      </c>
      <c r="F1886">
        <f>INDEX('S50'!A1:N47,14,3)</f>
        <v>0</v>
      </c>
      <c r="G1886">
        <f>INDEX('S50'!A1:N47,15,3)</f>
        <v>0</v>
      </c>
      <c r="H1886">
        <f>INDEX('S50'!A1:N47,16,3)</f>
        <v>0</v>
      </c>
    </row>
    <row r="1887" spans="1:8" x14ac:dyDescent="0.3">
      <c r="A1887" t="str">
        <f>INDEX('S50'!A1:M47,1,1)</f>
        <v>S50</v>
      </c>
      <c r="B1887" s="58">
        <f>INDEX('S50'!A1:M47,3,3)</f>
        <v>43078</v>
      </c>
      <c r="C1887" t="str">
        <f>INDEX('S50'!A1:N47,4,4)</f>
        <v>Nuit</v>
      </c>
      <c r="D1887" t="str">
        <f>INDEX('S50'!A1:N47,14,1)</f>
        <v>Reynold Mutombo</v>
      </c>
      <c r="E1887">
        <f>INDEX('S50'!A1:N47,14,2)</f>
        <v>0</v>
      </c>
      <c r="F1887">
        <f>INDEX('S50'!A1:N47,14,4)</f>
        <v>0</v>
      </c>
      <c r="G1887">
        <f>INDEX('S50'!A1:N47,15,4)</f>
        <v>0</v>
      </c>
      <c r="H1887">
        <f>INDEX('S50'!A1:N47,16,4)</f>
        <v>0</v>
      </c>
    </row>
    <row r="1888" spans="1:8" x14ac:dyDescent="0.3">
      <c r="A1888" t="str">
        <f>INDEX('S50'!A1:M47,1,1)</f>
        <v>S50</v>
      </c>
      <c r="B1888" s="58">
        <f>INDEX('S50'!A1:M47,3,5)</f>
        <v>43079</v>
      </c>
      <c r="C1888" t="str">
        <f>INDEX('S50'!A1:N47,4,5)</f>
        <v>Jour</v>
      </c>
      <c r="D1888" t="str">
        <f>INDEX('S50'!A1:N47,14,1)</f>
        <v>Reynold Mutombo</v>
      </c>
      <c r="E1888">
        <f>INDEX('S50'!A1:N47,14,2)</f>
        <v>0</v>
      </c>
      <c r="F1888">
        <f>INDEX('S50'!A1:N47,14,5)</f>
        <v>0</v>
      </c>
      <c r="G1888">
        <f>INDEX('S50'!A1:N47,15,5)</f>
        <v>0</v>
      </c>
      <c r="H1888">
        <f>INDEX('S50'!A1:N47,16,5)</f>
        <v>0</v>
      </c>
    </row>
    <row r="1889" spans="1:8" x14ac:dyDescent="0.3">
      <c r="A1889" t="str">
        <f>INDEX('S50'!A1:M47,1,1)</f>
        <v>S50</v>
      </c>
      <c r="B1889" s="58">
        <f>INDEX('S50'!A1:M47,3,5)</f>
        <v>43079</v>
      </c>
      <c r="C1889" t="str">
        <f>INDEX('S50'!A1:N47,4,6)</f>
        <v>Nuit</v>
      </c>
      <c r="D1889" t="str">
        <f>INDEX('S50'!A1:N47,14,1)</f>
        <v>Reynold Mutombo</v>
      </c>
      <c r="E1889">
        <f>INDEX('S50'!A1:N47,14,2)</f>
        <v>0</v>
      </c>
      <c r="F1889">
        <f>INDEX('S50'!A1:N47,14,6)</f>
        <v>0</v>
      </c>
      <c r="G1889">
        <f>INDEX('S50'!A1:N47,15,6)</f>
        <v>0</v>
      </c>
      <c r="H1889">
        <f>INDEX('S50'!A1:N47,16,6)</f>
        <v>0</v>
      </c>
    </row>
    <row r="1890" spans="1:8" x14ac:dyDescent="0.3">
      <c r="A1890" t="str">
        <f>INDEX('S50'!A1:M47,1,1)</f>
        <v>S50</v>
      </c>
      <c r="B1890" s="58">
        <f>INDEX('S50'!A1:M47,3,7)</f>
        <v>43080</v>
      </c>
      <c r="C1890" t="str">
        <f>INDEX('S50'!A1:N47,4,7)</f>
        <v>Jour</v>
      </c>
      <c r="D1890" t="str">
        <f>INDEX('S50'!A1:N47,14,1)</f>
        <v>Reynold Mutombo</v>
      </c>
      <c r="E1890">
        <f>INDEX('S50'!A1:N47,14,2)</f>
        <v>0</v>
      </c>
      <c r="F1890">
        <f>INDEX('S50'!A1:N47,14,7)</f>
        <v>0</v>
      </c>
      <c r="G1890">
        <f>INDEX('S50'!A1:N47,15,7)</f>
        <v>0</v>
      </c>
      <c r="H1890">
        <f>INDEX('S50'!A1:N47,16,7)</f>
        <v>0</v>
      </c>
    </row>
    <row r="1891" spans="1:8" x14ac:dyDescent="0.3">
      <c r="A1891" t="str">
        <f>INDEX('S50'!A1:M47,1,1)</f>
        <v>S50</v>
      </c>
      <c r="B1891" s="58">
        <f>INDEX('S50'!A1:M47,3,7)</f>
        <v>43080</v>
      </c>
      <c r="C1891" t="str">
        <f>INDEX('S50'!A1:N47,4,8)</f>
        <v>Nuit</v>
      </c>
      <c r="D1891" t="str">
        <f>INDEX('S50'!A1:N47,14,1)</f>
        <v>Reynold Mutombo</v>
      </c>
      <c r="E1891">
        <f>INDEX('S50'!A1:N47,14,2)</f>
        <v>0</v>
      </c>
      <c r="F1891">
        <f>INDEX('S50'!A1:N47,14,8)</f>
        <v>0</v>
      </c>
      <c r="G1891">
        <f>INDEX('S50'!A1:N47,15,8)</f>
        <v>0</v>
      </c>
      <c r="H1891">
        <f>INDEX('S50'!A1:N47,16,8)</f>
        <v>0</v>
      </c>
    </row>
    <row r="1892" spans="1:8" x14ac:dyDescent="0.3">
      <c r="A1892" t="str">
        <f>INDEX('S50'!A1:M47,1,1)</f>
        <v>S50</v>
      </c>
      <c r="B1892" s="58">
        <f>INDEX('S50'!A1:M47,3,9)</f>
        <v>43081</v>
      </c>
      <c r="C1892" t="str">
        <f>INDEX('S50'!A1:N47,4,9)</f>
        <v>Jour</v>
      </c>
      <c r="D1892" t="str">
        <f>INDEX('S50'!A1:N47,14,1)</f>
        <v>Reynold Mutombo</v>
      </c>
      <c r="E1892">
        <f>INDEX('S50'!A1:N47,14,2)</f>
        <v>0</v>
      </c>
      <c r="F1892">
        <f>INDEX('S50'!A1:N47,14,9)</f>
        <v>0</v>
      </c>
      <c r="G1892">
        <f>INDEX('S50'!A1:N47,15,9)</f>
        <v>0</v>
      </c>
      <c r="H1892">
        <f>INDEX('S50'!A1:N47,16,9)</f>
        <v>0</v>
      </c>
    </row>
    <row r="1893" spans="1:8" x14ac:dyDescent="0.3">
      <c r="A1893" t="str">
        <f>INDEX('S50'!A1:M47,1,1)</f>
        <v>S50</v>
      </c>
      <c r="B1893" s="58">
        <f>INDEX('S50'!A1:M47,3,9)</f>
        <v>43081</v>
      </c>
      <c r="C1893" t="str">
        <f>INDEX('S50'!A1:N47,4,10)</f>
        <v>Nuit</v>
      </c>
      <c r="D1893" t="str">
        <f>INDEX('S50'!A1:N47,14,1)</f>
        <v>Reynold Mutombo</v>
      </c>
      <c r="E1893">
        <f>INDEX('S50'!A1:N47,14,2)</f>
        <v>0</v>
      </c>
      <c r="F1893">
        <f>INDEX('S50'!A1:N47,14,10)</f>
        <v>0</v>
      </c>
      <c r="G1893">
        <f>INDEX('S50'!A1:N47,15,10)</f>
        <v>0</v>
      </c>
      <c r="H1893">
        <f>INDEX('S50'!A1:N47,16,10)</f>
        <v>0</v>
      </c>
    </row>
    <row r="1894" spans="1:8" x14ac:dyDescent="0.3">
      <c r="A1894" t="str">
        <f>INDEX('S50'!A1:M47,1,1)</f>
        <v>S50</v>
      </c>
      <c r="B1894" s="58">
        <f>INDEX('S50'!A1:M47,3,11)</f>
        <v>43082</v>
      </c>
      <c r="C1894" t="str">
        <f>INDEX('S50'!A1:N47,4,11)</f>
        <v>Jour</v>
      </c>
      <c r="D1894" t="str">
        <f>INDEX('S50'!A1:N47,14,1)</f>
        <v>Reynold Mutombo</v>
      </c>
      <c r="E1894">
        <f>INDEX('S50'!A1:N47,14,2)</f>
        <v>0</v>
      </c>
      <c r="F1894">
        <f>INDEX('S50'!A1:N47,14,11)</f>
        <v>0</v>
      </c>
      <c r="G1894">
        <f>INDEX('S50'!A1:N47,15,11)</f>
        <v>0</v>
      </c>
      <c r="H1894">
        <f>INDEX('S50'!A1:N47,16,11)</f>
        <v>0</v>
      </c>
    </row>
    <row r="1895" spans="1:8" x14ac:dyDescent="0.3">
      <c r="A1895" t="str">
        <f>INDEX('S50'!A1:M47,1,1)</f>
        <v>S50</v>
      </c>
      <c r="B1895" s="58">
        <f>INDEX('S50'!A1:M47,3,11)</f>
        <v>43082</v>
      </c>
      <c r="C1895" t="str">
        <f>INDEX('S50'!A1:N47,4,12)</f>
        <v>Nuit</v>
      </c>
      <c r="D1895" t="str">
        <f>INDEX('S50'!A1:N47,14,1)</f>
        <v>Reynold Mutombo</v>
      </c>
      <c r="E1895">
        <f>INDEX('S50'!A1:N47,14,2)</f>
        <v>0</v>
      </c>
      <c r="F1895">
        <f>INDEX('S50'!A1:N47,14,12)</f>
        <v>0</v>
      </c>
      <c r="G1895">
        <f>INDEX('S50'!A1:N47,15,12)</f>
        <v>0</v>
      </c>
      <c r="H1895">
        <f>INDEX('S50'!A1:N47,16,12)</f>
        <v>0</v>
      </c>
    </row>
    <row r="1896" spans="1:8" x14ac:dyDescent="0.3">
      <c r="A1896" t="str">
        <f>INDEX('S50'!A1:M47,1,1)</f>
        <v>S50</v>
      </c>
      <c r="B1896" s="58">
        <f>INDEX('S50'!A1:M47,3,13)</f>
        <v>43083</v>
      </c>
      <c r="C1896" t="str">
        <f>INDEX('S50'!A1:N47,4,13)</f>
        <v>Jour</v>
      </c>
      <c r="D1896" t="str">
        <f>INDEX('S50'!A1:N47,14,1)</f>
        <v>Reynold Mutombo</v>
      </c>
      <c r="E1896">
        <f>INDEX('S50'!A1:N47,14,2)</f>
        <v>0</v>
      </c>
      <c r="F1896">
        <f>INDEX('S50'!A1:N47,14,13)</f>
        <v>0</v>
      </c>
      <c r="G1896">
        <f>INDEX('S50'!A1:N47,15,13)</f>
        <v>0</v>
      </c>
      <c r="H1896">
        <f>INDEX('S50'!A1:N47,16,13)</f>
        <v>0</v>
      </c>
    </row>
    <row r="1897" spans="1:8" x14ac:dyDescent="0.3">
      <c r="A1897" t="str">
        <f>INDEX('S50'!A1:M47,1,1)</f>
        <v>S50</v>
      </c>
      <c r="B1897" s="58">
        <f>INDEX('S50'!A1:M47,3,13)</f>
        <v>43083</v>
      </c>
      <c r="C1897" t="str">
        <f>INDEX('S50'!A1:N47,4,14)</f>
        <v>Nuit</v>
      </c>
      <c r="D1897" t="str">
        <f>INDEX('S50'!A1:N47,14,1)</f>
        <v>Reynold Mutombo</v>
      </c>
      <c r="E1897">
        <f>INDEX('S50'!A1:N47,14,2)</f>
        <v>0</v>
      </c>
      <c r="F1897">
        <f>INDEX('S50'!A1:N47,14,14)</f>
        <v>0</v>
      </c>
      <c r="G1897">
        <f>INDEX('S50'!A1:N47,15,14)</f>
        <v>0</v>
      </c>
      <c r="H1897">
        <f>INDEX('S50'!A1:N47,16,14)</f>
        <v>0</v>
      </c>
    </row>
    <row r="1898" spans="1:8" x14ac:dyDescent="0.3">
      <c r="A1898" t="str">
        <f>INDEX('S50'!A1:M47,1,1)</f>
        <v>S50</v>
      </c>
      <c r="B1898" s="58">
        <f>INDEX('S50'!A1:L47,3,3)</f>
        <v>43078</v>
      </c>
      <c r="C1898" t="str">
        <f>INDEX('S50'!A1:N47,4,3)</f>
        <v>Jour</v>
      </c>
      <c r="D1898" t="str">
        <f>INDEX('S50'!A1:N47,17,1)</f>
        <v>Samir Abdelyacin</v>
      </c>
      <c r="E1898">
        <f>INDEX('S50'!A1:N47,17,2)</f>
        <v>0</v>
      </c>
      <c r="F1898">
        <f>INDEX('S50'!A1:N47,17,3)</f>
        <v>0</v>
      </c>
      <c r="G1898">
        <f>INDEX('S50'!A1:N47,18,3)</f>
        <v>0</v>
      </c>
      <c r="H1898">
        <f>INDEX('S50'!A1:N47,19,3)</f>
        <v>0</v>
      </c>
    </row>
    <row r="1899" spans="1:8" x14ac:dyDescent="0.3">
      <c r="A1899" t="str">
        <f>INDEX('S50'!A1:M47,1,1)</f>
        <v>S50</v>
      </c>
      <c r="B1899" s="58">
        <f>INDEX('S50'!A1:M47,3,3)</f>
        <v>43078</v>
      </c>
      <c r="C1899" t="str">
        <f>INDEX('S50'!A1:N47,4,4)</f>
        <v>Nuit</v>
      </c>
      <c r="D1899" t="str">
        <f>INDEX('S50'!A1:N47,17,1)</f>
        <v>Samir Abdelyacin</v>
      </c>
      <c r="E1899">
        <f>INDEX('S50'!A1:N47,17,2)</f>
        <v>0</v>
      </c>
      <c r="F1899">
        <f>INDEX('S50'!A1:N47,17,4)</f>
        <v>0</v>
      </c>
      <c r="G1899">
        <f>INDEX('S50'!A1:N47,18,4)</f>
        <v>0</v>
      </c>
      <c r="H1899">
        <f>INDEX('S50'!A1:N47,19,4)</f>
        <v>0</v>
      </c>
    </row>
    <row r="1900" spans="1:8" x14ac:dyDescent="0.3">
      <c r="A1900" t="str">
        <f>INDEX('S50'!A1:M47,1,1)</f>
        <v>S50</v>
      </c>
      <c r="B1900" s="58">
        <f>INDEX('S50'!A1:M47,3,5)</f>
        <v>43079</v>
      </c>
      <c r="C1900" t="str">
        <f>INDEX('S50'!A1:N47,4,5)</f>
        <v>Jour</v>
      </c>
      <c r="D1900" t="str">
        <f>INDEX('S50'!A1:N47,17,1)</f>
        <v>Samir Abdelyacin</v>
      </c>
      <c r="E1900">
        <f>INDEX('S50'!A1:N47,17,2)</f>
        <v>0</v>
      </c>
      <c r="F1900">
        <f>INDEX('S50'!A1:N47,17,5)</f>
        <v>0</v>
      </c>
      <c r="G1900">
        <f>INDEX('S50'!A1:N47,18,5)</f>
        <v>0</v>
      </c>
      <c r="H1900">
        <f>INDEX('S50'!A1:N47,19,5)</f>
        <v>0</v>
      </c>
    </row>
    <row r="1901" spans="1:8" x14ac:dyDescent="0.3">
      <c r="A1901" t="str">
        <f>INDEX('S50'!A1:M47,1,1)</f>
        <v>S50</v>
      </c>
      <c r="B1901" s="58">
        <f>INDEX('S50'!A1:M47,3,5)</f>
        <v>43079</v>
      </c>
      <c r="C1901" t="str">
        <f>INDEX('S50'!A1:N47,4,6)</f>
        <v>Nuit</v>
      </c>
      <c r="D1901" t="str">
        <f>INDEX('S50'!A1:N47,17,1)</f>
        <v>Samir Abdelyacin</v>
      </c>
      <c r="E1901">
        <f>INDEX('S50'!A1:N47,17,2)</f>
        <v>0</v>
      </c>
      <c r="F1901">
        <f>INDEX('S50'!A1:N47,17,6)</f>
        <v>0</v>
      </c>
      <c r="G1901">
        <f>INDEX('S50'!A1:N47,18,6)</f>
        <v>0</v>
      </c>
      <c r="H1901">
        <f>INDEX('S50'!A1:N47,19,6)</f>
        <v>0</v>
      </c>
    </row>
    <row r="1902" spans="1:8" x14ac:dyDescent="0.3">
      <c r="A1902" t="str">
        <f>INDEX('S50'!A1:M47,1,1)</f>
        <v>S50</v>
      </c>
      <c r="B1902" s="58">
        <f>INDEX('S50'!A1:M47,3,7)</f>
        <v>43080</v>
      </c>
      <c r="C1902" t="str">
        <f>INDEX('S50'!A1:N47,4,7)</f>
        <v>Jour</v>
      </c>
      <c r="D1902" t="str">
        <f>INDEX('S50'!A1:N47,17,1)</f>
        <v>Samir Abdelyacin</v>
      </c>
      <c r="E1902">
        <f>INDEX('S50'!A1:N47,17,2)</f>
        <v>0</v>
      </c>
      <c r="F1902">
        <f>INDEX('S50'!A1:N47,17,7)</f>
        <v>0</v>
      </c>
      <c r="G1902">
        <f>INDEX('S50'!A1:N47,18,7)</f>
        <v>0</v>
      </c>
      <c r="H1902">
        <f>INDEX('S50'!A1:N47,19,7)</f>
        <v>0</v>
      </c>
    </row>
    <row r="1903" spans="1:8" x14ac:dyDescent="0.3">
      <c r="A1903" t="str">
        <f>INDEX('S50'!A1:M47,1,1)</f>
        <v>S50</v>
      </c>
      <c r="B1903" s="58">
        <f>INDEX('S50'!A1:M47,3,7)</f>
        <v>43080</v>
      </c>
      <c r="C1903" t="str">
        <f>INDEX('S50'!A1:N47,4,8)</f>
        <v>Nuit</v>
      </c>
      <c r="D1903" t="str">
        <f>INDEX('S50'!A1:N47,17,1)</f>
        <v>Samir Abdelyacin</v>
      </c>
      <c r="E1903">
        <f>INDEX('S50'!A1:N47,17,2)</f>
        <v>0</v>
      </c>
      <c r="F1903">
        <f>INDEX('S50'!A1:N47,17,8)</f>
        <v>0</v>
      </c>
      <c r="G1903">
        <f>INDEX('S50'!A1:N47,18,8)</f>
        <v>0</v>
      </c>
      <c r="H1903">
        <f>INDEX('S50'!A1:N47,19,8)</f>
        <v>0</v>
      </c>
    </row>
    <row r="1904" spans="1:8" x14ac:dyDescent="0.3">
      <c r="A1904" t="str">
        <f>INDEX('S50'!A1:M47,1,1)</f>
        <v>S50</v>
      </c>
      <c r="B1904" s="58">
        <f>INDEX('S50'!A1:M47,3,9)</f>
        <v>43081</v>
      </c>
      <c r="C1904" t="str">
        <f>INDEX('S50'!A1:N47,4,9)</f>
        <v>Jour</v>
      </c>
      <c r="D1904" t="str">
        <f>INDEX('S50'!A1:N47,17,1)</f>
        <v>Samir Abdelyacin</v>
      </c>
      <c r="E1904">
        <f>INDEX('S50'!A1:N47,17,2)</f>
        <v>0</v>
      </c>
      <c r="F1904">
        <f>INDEX('S50'!A1:N47,17,9)</f>
        <v>0</v>
      </c>
      <c r="G1904">
        <f>INDEX('S50'!A1:N47,18,9)</f>
        <v>0</v>
      </c>
      <c r="H1904">
        <f>INDEX('S50'!A1:N47,19,9)</f>
        <v>0</v>
      </c>
    </row>
    <row r="1905" spans="1:8" x14ac:dyDescent="0.3">
      <c r="A1905" t="str">
        <f>INDEX('S50'!A1:M47,1,1)</f>
        <v>S50</v>
      </c>
      <c r="B1905" s="58">
        <f>INDEX('S50'!A1:M47,3,9)</f>
        <v>43081</v>
      </c>
      <c r="C1905" t="str">
        <f>INDEX('S50'!A1:N47,4,10)</f>
        <v>Nuit</v>
      </c>
      <c r="D1905" t="str">
        <f>INDEX('S50'!A1:N47,17,1)</f>
        <v>Samir Abdelyacin</v>
      </c>
      <c r="E1905">
        <f>INDEX('S50'!A1:N47,17,2)</f>
        <v>0</v>
      </c>
      <c r="F1905">
        <f>INDEX('S50'!A1:N47,17,10)</f>
        <v>0</v>
      </c>
      <c r="G1905">
        <f>INDEX('S50'!A1:N47,18,10)</f>
        <v>0</v>
      </c>
      <c r="H1905">
        <f>INDEX('S50'!A1:N47,19,10)</f>
        <v>0</v>
      </c>
    </row>
    <row r="1906" spans="1:8" x14ac:dyDescent="0.3">
      <c r="A1906" t="str">
        <f>INDEX('S50'!A1:M47,1,1)</f>
        <v>S50</v>
      </c>
      <c r="B1906" s="58">
        <f>INDEX('S50'!A1:M47,3,11)</f>
        <v>43082</v>
      </c>
      <c r="C1906" t="str">
        <f>INDEX('S50'!A1:N47,4,11)</f>
        <v>Jour</v>
      </c>
      <c r="D1906" t="str">
        <f>INDEX('S50'!A1:N47,17,1)</f>
        <v>Samir Abdelyacin</v>
      </c>
      <c r="E1906">
        <f>INDEX('S50'!A1:N47,17,2)</f>
        <v>0</v>
      </c>
      <c r="F1906">
        <f>INDEX('S50'!A1:N47,17,11)</f>
        <v>0</v>
      </c>
      <c r="G1906">
        <f>INDEX('S50'!A1:N47,18,11)</f>
        <v>0</v>
      </c>
      <c r="H1906">
        <f>INDEX('S50'!A1:N47,19,11)</f>
        <v>0</v>
      </c>
    </row>
    <row r="1907" spans="1:8" x14ac:dyDescent="0.3">
      <c r="A1907" t="str">
        <f>INDEX('S50'!A1:M47,1,1)</f>
        <v>S50</v>
      </c>
      <c r="B1907" s="58">
        <f>INDEX('S50'!A1:M47,3,11)</f>
        <v>43082</v>
      </c>
      <c r="C1907" t="str">
        <f>INDEX('S50'!A1:N47,4,12)</f>
        <v>Nuit</v>
      </c>
      <c r="D1907" t="str">
        <f>INDEX('S50'!A1:N47,17,1)</f>
        <v>Samir Abdelyacin</v>
      </c>
      <c r="E1907">
        <f>INDEX('S50'!A1:N47,17,2)</f>
        <v>0</v>
      </c>
      <c r="F1907">
        <f>INDEX('S50'!A1:N47,17,12)</f>
        <v>0</v>
      </c>
      <c r="G1907">
        <f>INDEX('S50'!A1:N47,18,12)</f>
        <v>0</v>
      </c>
      <c r="H1907">
        <f>INDEX('S50'!A1:N47,19,12)</f>
        <v>0</v>
      </c>
    </row>
    <row r="1908" spans="1:8" x14ac:dyDescent="0.3">
      <c r="A1908" t="str">
        <f>INDEX('S50'!A1:M47,1,1)</f>
        <v>S50</v>
      </c>
      <c r="B1908" s="58">
        <f>INDEX('S50'!A1:M47,3,13)</f>
        <v>43083</v>
      </c>
      <c r="C1908" t="str">
        <f>INDEX('S50'!A1:N47,4,13)</f>
        <v>Jour</v>
      </c>
      <c r="D1908" t="str">
        <f>INDEX('S50'!A1:N47,17,1)</f>
        <v>Samir Abdelyacin</v>
      </c>
      <c r="E1908">
        <f>INDEX('S50'!A1:N47,17,2)</f>
        <v>0</v>
      </c>
      <c r="F1908">
        <f>INDEX('S50'!A1:N47,17,13)</f>
        <v>0</v>
      </c>
      <c r="G1908">
        <f>INDEX('S50'!A1:N47,18,13)</f>
        <v>0</v>
      </c>
      <c r="H1908">
        <f>INDEX('S50'!A1:N47,19,13)</f>
        <v>0</v>
      </c>
    </row>
    <row r="1909" spans="1:8" x14ac:dyDescent="0.3">
      <c r="A1909" t="str">
        <f>INDEX('S50'!A1:M47,1,1)</f>
        <v>S50</v>
      </c>
      <c r="B1909" s="58">
        <f>INDEX('S50'!A1:M47,3,13)</f>
        <v>43083</v>
      </c>
      <c r="C1909" t="str">
        <f>INDEX('S50'!A1:N47,4,14)</f>
        <v>Nuit</v>
      </c>
      <c r="D1909" t="str">
        <f>INDEX('S50'!A1:N47,17,1)</f>
        <v>Samir Abdelyacin</v>
      </c>
      <c r="E1909">
        <f>INDEX('S50'!A1:N47,17,2)</f>
        <v>0</v>
      </c>
      <c r="F1909">
        <f>INDEX('S50'!A1:N47,17,14)</f>
        <v>0</v>
      </c>
      <c r="G1909">
        <f>INDEX('S50'!A1:N47,18,14)</f>
        <v>0</v>
      </c>
      <c r="H1909">
        <f>INDEX('S50'!A1:N47,19,14)</f>
        <v>0</v>
      </c>
    </row>
    <row r="1910" spans="1:8" x14ac:dyDescent="0.3">
      <c r="A1910" t="str">
        <f>INDEX('S50'!A1:M47,1,1)</f>
        <v>S50</v>
      </c>
      <c r="B1910" s="58">
        <f>INDEX('S50'!A1:L47,3,3)</f>
        <v>43078</v>
      </c>
      <c r="C1910" t="str">
        <f>INDEX('S50'!A1:N47,4,3)</f>
        <v>Jour</v>
      </c>
      <c r="D1910" t="str">
        <f>INDEX('S50'!A1:N47,20,1)</f>
        <v>Guillaume Mayimakanda</v>
      </c>
      <c r="E1910">
        <f>INDEX('S50'!A1:N47,20,2)</f>
        <v>0</v>
      </c>
      <c r="F1910">
        <f>INDEX('S50'!A1:N47,20,3)</f>
        <v>0</v>
      </c>
      <c r="G1910">
        <f>INDEX('S50'!A1:N47,21,3)</f>
        <v>0</v>
      </c>
      <c r="H1910">
        <f>INDEX('S50'!A1:N47,22,3)</f>
        <v>0</v>
      </c>
    </row>
    <row r="1911" spans="1:8" x14ac:dyDescent="0.3">
      <c r="A1911" t="str">
        <f>INDEX('S50'!A1:M47,1,1)</f>
        <v>S50</v>
      </c>
      <c r="B1911" s="58">
        <f>INDEX('S50'!A1:M47,3,3)</f>
        <v>43078</v>
      </c>
      <c r="C1911" t="str">
        <f>INDEX('S50'!A1:N47,4,4)</f>
        <v>Nuit</v>
      </c>
      <c r="D1911" t="str">
        <f>INDEX('S50'!A1:N47,20,1)</f>
        <v>Guillaume Mayimakanda</v>
      </c>
      <c r="E1911">
        <f>INDEX('S50'!A1:N47,20,2)</f>
        <v>0</v>
      </c>
      <c r="F1911">
        <f>INDEX('S50'!A1:N47,20,4)</f>
        <v>0</v>
      </c>
      <c r="G1911">
        <f>INDEX('S50'!A1:N47,21,4)</f>
        <v>0</v>
      </c>
      <c r="H1911">
        <f>INDEX('S50'!A1:N47,22,4)</f>
        <v>0</v>
      </c>
    </row>
    <row r="1912" spans="1:8" x14ac:dyDescent="0.3">
      <c r="A1912" t="str">
        <f>INDEX('S50'!A1:M47,1,1)</f>
        <v>S50</v>
      </c>
      <c r="B1912" s="58">
        <f>INDEX('S50'!A1:M47,3,5)</f>
        <v>43079</v>
      </c>
      <c r="C1912" t="str">
        <f>INDEX('S50'!A1:N47,4,5)</f>
        <v>Jour</v>
      </c>
      <c r="D1912" t="str">
        <f>INDEX('S50'!A1:N47,20,1)</f>
        <v>Guillaume Mayimakanda</v>
      </c>
      <c r="E1912">
        <f>INDEX('S50'!A1:N47,20,2)</f>
        <v>0</v>
      </c>
      <c r="F1912">
        <f>INDEX('S50'!A1:N47,20,5)</f>
        <v>0</v>
      </c>
      <c r="G1912">
        <f>INDEX('S50'!A1:N47,21,5)</f>
        <v>0</v>
      </c>
      <c r="H1912">
        <f>INDEX('S50'!A1:N47,22,5)</f>
        <v>0</v>
      </c>
    </row>
    <row r="1913" spans="1:8" x14ac:dyDescent="0.3">
      <c r="A1913" t="str">
        <f>INDEX('S50'!A1:M47,1,1)</f>
        <v>S50</v>
      </c>
      <c r="B1913" s="58">
        <f>INDEX('S50'!A1:M47,3,5)</f>
        <v>43079</v>
      </c>
      <c r="C1913" t="str">
        <f>INDEX('S50'!A1:N47,4,6)</f>
        <v>Nuit</v>
      </c>
      <c r="D1913" t="str">
        <f>INDEX('S50'!A1:N47,20,1)</f>
        <v>Guillaume Mayimakanda</v>
      </c>
      <c r="E1913">
        <f>INDEX('S50'!A1:N47,20,2)</f>
        <v>0</v>
      </c>
      <c r="F1913">
        <f>INDEX('S50'!A1:N47,20,6)</f>
        <v>0</v>
      </c>
      <c r="G1913">
        <f>INDEX('S50'!A1:N47,21,6)</f>
        <v>0</v>
      </c>
      <c r="H1913">
        <f>INDEX('S50'!A1:N47,22,6)</f>
        <v>0</v>
      </c>
    </row>
    <row r="1914" spans="1:8" x14ac:dyDescent="0.3">
      <c r="A1914" t="str">
        <f>INDEX('S50'!A1:M47,1,1)</f>
        <v>S50</v>
      </c>
      <c r="B1914" s="58">
        <f>INDEX('S50'!A1:M47,3,7)</f>
        <v>43080</v>
      </c>
      <c r="C1914" t="str">
        <f>INDEX('S50'!A1:N47,4,7)</f>
        <v>Jour</v>
      </c>
      <c r="D1914" t="str">
        <f>INDEX('S50'!A1:N47,20,1)</f>
        <v>Guillaume Mayimakanda</v>
      </c>
      <c r="E1914">
        <f>INDEX('S50'!A1:N47,20,2)</f>
        <v>0</v>
      </c>
      <c r="F1914">
        <f>INDEX('S50'!A1:N47,20,7)</f>
        <v>0</v>
      </c>
      <c r="G1914">
        <f>INDEX('S50'!A1:N47,21,7)</f>
        <v>0</v>
      </c>
      <c r="H1914">
        <f>INDEX('S50'!A1:N47,22,7)</f>
        <v>0</v>
      </c>
    </row>
    <row r="1915" spans="1:8" x14ac:dyDescent="0.3">
      <c r="A1915" t="str">
        <f>INDEX('S50'!A1:M47,1,1)</f>
        <v>S50</v>
      </c>
      <c r="B1915" s="58">
        <f>INDEX('S50'!A1:M47,3,7)</f>
        <v>43080</v>
      </c>
      <c r="C1915" t="str">
        <f>INDEX('S50'!A1:N47,4,8)</f>
        <v>Nuit</v>
      </c>
      <c r="D1915" t="str">
        <f>INDEX('S50'!A1:N47,20,1)</f>
        <v>Guillaume Mayimakanda</v>
      </c>
      <c r="E1915">
        <f>INDEX('S50'!A1:N47,20,2)</f>
        <v>0</v>
      </c>
      <c r="F1915">
        <f>INDEX('S50'!A1:N47,20,8)</f>
        <v>0</v>
      </c>
      <c r="G1915">
        <f>INDEX('S50'!A1:N47,21,8)</f>
        <v>0</v>
      </c>
      <c r="H1915">
        <f>INDEX('S50'!A1:N47,22,8)</f>
        <v>0</v>
      </c>
    </row>
    <row r="1916" spans="1:8" x14ac:dyDescent="0.3">
      <c r="A1916" t="str">
        <f>INDEX('S50'!A1:M47,1,1)</f>
        <v>S50</v>
      </c>
      <c r="B1916" s="58">
        <f>INDEX('S50'!A1:M47,3,9)</f>
        <v>43081</v>
      </c>
      <c r="C1916" t="str">
        <f>INDEX('S50'!A1:N47,4,9)</f>
        <v>Jour</v>
      </c>
      <c r="D1916" t="str">
        <f>INDEX('S50'!A1:N47,20,1)</f>
        <v>Guillaume Mayimakanda</v>
      </c>
      <c r="E1916">
        <f>INDEX('S50'!A1:N47,20,2)</f>
        <v>0</v>
      </c>
      <c r="F1916">
        <f>INDEX('S50'!A1:N47,20,9)</f>
        <v>0</v>
      </c>
      <c r="G1916">
        <f>INDEX('S50'!A1:N47,21,9)</f>
        <v>0</v>
      </c>
      <c r="H1916">
        <f>INDEX('S50'!A1:N47,22,9)</f>
        <v>0</v>
      </c>
    </row>
    <row r="1917" spans="1:8" x14ac:dyDescent="0.3">
      <c r="A1917" t="str">
        <f>INDEX('S50'!A1:M47,1,1)</f>
        <v>S50</v>
      </c>
      <c r="B1917" s="58">
        <f>INDEX('S50'!A1:M47,3,9)</f>
        <v>43081</v>
      </c>
      <c r="C1917" t="str">
        <f>INDEX('S50'!A1:N47,4,10)</f>
        <v>Nuit</v>
      </c>
      <c r="D1917" t="str">
        <f>INDEX('S50'!A1:N47,20,1)</f>
        <v>Guillaume Mayimakanda</v>
      </c>
      <c r="E1917">
        <f>INDEX('S50'!A1:N47,20,2)</f>
        <v>0</v>
      </c>
      <c r="F1917">
        <f>INDEX('S50'!A1:N47,20,10)</f>
        <v>0</v>
      </c>
      <c r="G1917">
        <f>INDEX('S50'!A1:N47,21,10)</f>
        <v>0</v>
      </c>
      <c r="H1917">
        <f>INDEX('S50'!A1:N47,22,10)</f>
        <v>0</v>
      </c>
    </row>
    <row r="1918" spans="1:8" x14ac:dyDescent="0.3">
      <c r="A1918" t="str">
        <f>INDEX('S50'!A1:M47,1,1)</f>
        <v>S50</v>
      </c>
      <c r="B1918" s="58">
        <f>INDEX('S50'!A1:M47,3,11)</f>
        <v>43082</v>
      </c>
      <c r="C1918" t="str">
        <f>INDEX('S50'!A1:N47,4,11)</f>
        <v>Jour</v>
      </c>
      <c r="D1918" t="str">
        <f>INDEX('S50'!A1:N47,20,1)</f>
        <v>Guillaume Mayimakanda</v>
      </c>
      <c r="E1918">
        <f>INDEX('S50'!A1:N47,20,2)</f>
        <v>0</v>
      </c>
      <c r="F1918">
        <f>INDEX('S50'!A1:N47,20,11)</f>
        <v>0</v>
      </c>
      <c r="G1918">
        <f>INDEX('S50'!A1:N47,21,11)</f>
        <v>0</v>
      </c>
      <c r="H1918">
        <f>INDEX('S50'!A1:N47,22,11)</f>
        <v>0</v>
      </c>
    </row>
    <row r="1919" spans="1:8" x14ac:dyDescent="0.3">
      <c r="A1919" t="str">
        <f>INDEX('S50'!A1:M47,1,1)</f>
        <v>S50</v>
      </c>
      <c r="B1919" s="58">
        <f>INDEX('S50'!A1:M47,3,11)</f>
        <v>43082</v>
      </c>
      <c r="C1919" t="str">
        <f>INDEX('S50'!A1:N47,4,12)</f>
        <v>Nuit</v>
      </c>
      <c r="D1919" t="str">
        <f>INDEX('S50'!A1:N47,20,1)</f>
        <v>Guillaume Mayimakanda</v>
      </c>
      <c r="E1919">
        <f>INDEX('S50'!A1:N47,20,2)</f>
        <v>0</v>
      </c>
      <c r="F1919">
        <f>INDEX('S50'!A1:N47,20,12)</f>
        <v>0</v>
      </c>
      <c r="G1919">
        <f>INDEX('S50'!A1:N47,21,12)</f>
        <v>0</v>
      </c>
      <c r="H1919">
        <f>INDEX('S50'!A1:N47,22,12)</f>
        <v>0</v>
      </c>
    </row>
    <row r="1920" spans="1:8" x14ac:dyDescent="0.3">
      <c r="A1920" t="str">
        <f>INDEX('S50'!A1:M47,1,1)</f>
        <v>S50</v>
      </c>
      <c r="B1920" s="58">
        <f>INDEX('S50'!A1:M47,3,13)</f>
        <v>43083</v>
      </c>
      <c r="C1920" t="str">
        <f>INDEX('S50'!A1:N47,4,13)</f>
        <v>Jour</v>
      </c>
      <c r="D1920" t="str">
        <f>INDEX('S50'!A1:N47,20,1)</f>
        <v>Guillaume Mayimakanda</v>
      </c>
      <c r="E1920">
        <f>INDEX('S50'!A1:N47,20,2)</f>
        <v>0</v>
      </c>
      <c r="F1920">
        <f>INDEX('S50'!A1:N47,20,13)</f>
        <v>0</v>
      </c>
      <c r="G1920">
        <f>INDEX('S50'!A1:N47,21,13)</f>
        <v>0</v>
      </c>
      <c r="H1920">
        <f>INDEX('S50'!A1:N47,22,13)</f>
        <v>0</v>
      </c>
    </row>
    <row r="1921" spans="1:8" x14ac:dyDescent="0.3">
      <c r="A1921" t="str">
        <f>INDEX('S50'!A1:M47,1,1)</f>
        <v>S50</v>
      </c>
      <c r="B1921" s="58">
        <f>INDEX('S50'!A1:M47,3,13)</f>
        <v>43083</v>
      </c>
      <c r="C1921" t="str">
        <f>INDEX('S50'!A1:N47,4,14)</f>
        <v>Nuit</v>
      </c>
      <c r="D1921" t="str">
        <f>INDEX('S50'!A1:N47,20,1)</f>
        <v>Guillaume Mayimakanda</v>
      </c>
      <c r="E1921">
        <f>INDEX('S50'!A1:N47,20,2)</f>
        <v>0</v>
      </c>
      <c r="F1921">
        <f>INDEX('S50'!A1:N47,20,14)</f>
        <v>0</v>
      </c>
      <c r="G1921">
        <f>INDEX('S50'!A1:N47,21,14)</f>
        <v>0</v>
      </c>
      <c r="H1921">
        <f>INDEX('S50'!A1:N47,22,14)</f>
        <v>0</v>
      </c>
    </row>
    <row r="1922" spans="1:8" x14ac:dyDescent="0.3">
      <c r="A1922" t="str">
        <f>INDEX('S50'!A1:M47,1,1)</f>
        <v>S50</v>
      </c>
      <c r="B1922" s="58">
        <f>INDEX('S50'!A1:L47,3,3)</f>
        <v>43078</v>
      </c>
      <c r="C1922" t="str">
        <f>INDEX('S50'!A1:N47,4,3)</f>
        <v>Jour</v>
      </c>
      <c r="D1922" t="str">
        <f>INDEX('S50'!A1:N47,23,1)</f>
        <v>Kevin Leon</v>
      </c>
      <c r="E1922">
        <f>INDEX('S50'!A1:N47,23,2)</f>
        <v>0</v>
      </c>
      <c r="F1922">
        <f>INDEX('S50'!A1:N47,23,3)</f>
        <v>0</v>
      </c>
      <c r="G1922">
        <f>INDEX('S50'!A1:N47,24,3)</f>
        <v>0</v>
      </c>
      <c r="H1922">
        <f>INDEX('S50'!A1:N47,25,3)</f>
        <v>0</v>
      </c>
    </row>
    <row r="1923" spans="1:8" x14ac:dyDescent="0.3">
      <c r="A1923" t="str">
        <f>INDEX('S50'!A1:M47,1,1)</f>
        <v>S50</v>
      </c>
      <c r="B1923" s="58">
        <f>INDEX('S50'!A1:M47,3,3)</f>
        <v>43078</v>
      </c>
      <c r="C1923" t="str">
        <f>INDEX('S50'!A1:N47,4,4)</f>
        <v>Nuit</v>
      </c>
      <c r="D1923" t="str">
        <f>INDEX('S50'!A1:N47,23,1)</f>
        <v>Kevin Leon</v>
      </c>
      <c r="E1923">
        <f>INDEX('S50'!A1:N47,23,2)</f>
        <v>0</v>
      </c>
      <c r="F1923">
        <f>INDEX('S50'!A1:N47,23,4)</f>
        <v>0</v>
      </c>
      <c r="G1923">
        <f>INDEX('S50'!A1:N47,24,4)</f>
        <v>0</v>
      </c>
      <c r="H1923">
        <f>INDEX('S50'!A1:N47,25,4)</f>
        <v>0</v>
      </c>
    </row>
    <row r="1924" spans="1:8" x14ac:dyDescent="0.3">
      <c r="A1924" t="str">
        <f>INDEX('S50'!A1:M47,1,1)</f>
        <v>S50</v>
      </c>
      <c r="B1924" s="58">
        <f>INDEX('S50'!A1:M47,3,5)</f>
        <v>43079</v>
      </c>
      <c r="C1924" t="str">
        <f>INDEX('S50'!A1:N47,4,5)</f>
        <v>Jour</v>
      </c>
      <c r="D1924" t="str">
        <f>INDEX('S50'!A1:N47,23,1)</f>
        <v>Kevin Leon</v>
      </c>
      <c r="E1924">
        <f>INDEX('S50'!A1:N47,23,2)</f>
        <v>0</v>
      </c>
      <c r="F1924">
        <f>INDEX('S50'!A1:N47,23,5)</f>
        <v>0</v>
      </c>
      <c r="G1924">
        <f>INDEX('S50'!A1:N47,24,5)</f>
        <v>0</v>
      </c>
      <c r="H1924">
        <f>INDEX('S50'!A1:N47,25,5)</f>
        <v>0</v>
      </c>
    </row>
    <row r="1925" spans="1:8" x14ac:dyDescent="0.3">
      <c r="A1925" t="str">
        <f>INDEX('S50'!A1:M47,1,1)</f>
        <v>S50</v>
      </c>
      <c r="B1925" s="58">
        <f>INDEX('S50'!A1:M47,3,5)</f>
        <v>43079</v>
      </c>
      <c r="C1925" t="str">
        <f>INDEX('S50'!A1:N47,4,6)</f>
        <v>Nuit</v>
      </c>
      <c r="D1925" t="str">
        <f>INDEX('S50'!A1:N47,23,1)</f>
        <v>Kevin Leon</v>
      </c>
      <c r="E1925">
        <f>INDEX('S50'!A1:N47,23,2)</f>
        <v>0</v>
      </c>
      <c r="F1925">
        <f>INDEX('S50'!A1:N47,23,6)</f>
        <v>0</v>
      </c>
      <c r="G1925">
        <f>INDEX('S50'!A1:N47,24,6)</f>
        <v>0</v>
      </c>
      <c r="H1925">
        <f>INDEX('S50'!A1:N47,25,6)</f>
        <v>0</v>
      </c>
    </row>
    <row r="1926" spans="1:8" x14ac:dyDescent="0.3">
      <c r="A1926" t="str">
        <f>INDEX('S50'!A1:M47,1,1)</f>
        <v>S50</v>
      </c>
      <c r="B1926" s="58">
        <f>INDEX('S50'!A1:M47,3,7)</f>
        <v>43080</v>
      </c>
      <c r="C1926" t="str">
        <f>INDEX('S50'!A1:N47,4,7)</f>
        <v>Jour</v>
      </c>
      <c r="D1926" t="str">
        <f>INDEX('S50'!A1:N47,23,1)</f>
        <v>Kevin Leon</v>
      </c>
      <c r="E1926">
        <f>INDEX('S50'!A1:N47,23,2)</f>
        <v>0</v>
      </c>
      <c r="F1926">
        <f>INDEX('S50'!A1:N47,23,7)</f>
        <v>0</v>
      </c>
      <c r="G1926">
        <f>INDEX('S50'!A1:N47,24,7)</f>
        <v>0</v>
      </c>
      <c r="H1926">
        <f>INDEX('S50'!A1:N47,25,7)</f>
        <v>0</v>
      </c>
    </row>
    <row r="1927" spans="1:8" x14ac:dyDescent="0.3">
      <c r="A1927" t="str">
        <f>INDEX('S50'!A1:M47,1,1)</f>
        <v>S50</v>
      </c>
      <c r="B1927" s="58">
        <f>INDEX('S50'!A1:M47,3,7)</f>
        <v>43080</v>
      </c>
      <c r="C1927" t="str">
        <f>INDEX('S50'!A1:N47,4,8)</f>
        <v>Nuit</v>
      </c>
      <c r="D1927" t="str">
        <f>INDEX('S50'!A1:N47,23,1)</f>
        <v>Kevin Leon</v>
      </c>
      <c r="E1927">
        <f>INDEX('S50'!A1:N47,23,2)</f>
        <v>0</v>
      </c>
      <c r="F1927">
        <f>INDEX('S50'!A1:N47,23,8)</f>
        <v>0</v>
      </c>
      <c r="G1927">
        <f>INDEX('S50'!A1:N47,24,8)</f>
        <v>0</v>
      </c>
      <c r="H1927">
        <f>INDEX('S50'!A1:N47,25,8)</f>
        <v>0</v>
      </c>
    </row>
    <row r="1928" spans="1:8" x14ac:dyDescent="0.3">
      <c r="A1928" t="str">
        <f>INDEX('S50'!A1:M47,1,1)</f>
        <v>S50</v>
      </c>
      <c r="B1928" s="58">
        <f>INDEX('S50'!A1:M47,3,9)</f>
        <v>43081</v>
      </c>
      <c r="C1928" t="str">
        <f>INDEX('S50'!A1:N47,4,9)</f>
        <v>Jour</v>
      </c>
      <c r="D1928" t="str">
        <f>INDEX('S50'!A1:N47,23,1)</f>
        <v>Kevin Leon</v>
      </c>
      <c r="E1928">
        <f>INDEX('S50'!A1:N47,23,2)</f>
        <v>0</v>
      </c>
      <c r="F1928">
        <f>INDEX('S50'!A1:N47,23,9)</f>
        <v>0</v>
      </c>
      <c r="G1928">
        <f>INDEX('S50'!A1:N47,24,9)</f>
        <v>0</v>
      </c>
      <c r="H1928">
        <f>INDEX('S50'!A1:N47,25,9)</f>
        <v>0</v>
      </c>
    </row>
    <row r="1929" spans="1:8" x14ac:dyDescent="0.3">
      <c r="A1929" t="str">
        <f>INDEX('S50'!A1:M47,1,1)</f>
        <v>S50</v>
      </c>
      <c r="B1929" s="58">
        <f>INDEX('S50'!A1:M47,3,9)</f>
        <v>43081</v>
      </c>
      <c r="C1929" t="str">
        <f>INDEX('S50'!A1:N47,4,10)</f>
        <v>Nuit</v>
      </c>
      <c r="D1929" t="str">
        <f>INDEX('S50'!A1:N47,23,1)</f>
        <v>Kevin Leon</v>
      </c>
      <c r="E1929">
        <f>INDEX('S50'!A1:N47,23,2)</f>
        <v>0</v>
      </c>
      <c r="F1929">
        <f>INDEX('S50'!A1:N47,23,10)</f>
        <v>0</v>
      </c>
      <c r="G1929">
        <f>INDEX('S50'!A1:N47,24,10)</f>
        <v>0</v>
      </c>
      <c r="H1929">
        <f>INDEX('S50'!A1:N47,25,10)</f>
        <v>0</v>
      </c>
    </row>
    <row r="1930" spans="1:8" x14ac:dyDescent="0.3">
      <c r="A1930" t="str">
        <f>INDEX('S50'!A1:M47,1,1)</f>
        <v>S50</v>
      </c>
      <c r="B1930" s="58">
        <f>INDEX('S50'!A1:M47,3,11)</f>
        <v>43082</v>
      </c>
      <c r="C1930" t="str">
        <f>INDEX('S50'!A1:N47,4,11)</f>
        <v>Jour</v>
      </c>
      <c r="D1930" t="str">
        <f>INDEX('S50'!A1:N47,23,1)</f>
        <v>Kevin Leon</v>
      </c>
      <c r="E1930">
        <f>INDEX('S50'!A1:N47,23,2)</f>
        <v>0</v>
      </c>
      <c r="F1930">
        <f>INDEX('S50'!A1:N47,23,11)</f>
        <v>0</v>
      </c>
      <c r="G1930">
        <f>INDEX('S50'!A1:N47,24,11)</f>
        <v>0</v>
      </c>
      <c r="H1930">
        <f>INDEX('S50'!A1:N47,25,11)</f>
        <v>0</v>
      </c>
    </row>
    <row r="1931" spans="1:8" x14ac:dyDescent="0.3">
      <c r="A1931" t="str">
        <f>INDEX('S50'!A1:M47,1,1)</f>
        <v>S50</v>
      </c>
      <c r="B1931" s="58">
        <f>INDEX('S50'!A1:M47,3,11)</f>
        <v>43082</v>
      </c>
      <c r="C1931" t="str">
        <f>INDEX('S50'!A1:N47,4,12)</f>
        <v>Nuit</v>
      </c>
      <c r="D1931" t="str">
        <f>INDEX('S50'!A1:N47,23,1)</f>
        <v>Kevin Leon</v>
      </c>
      <c r="E1931">
        <f>INDEX('S50'!A1:N47,23,2)</f>
        <v>0</v>
      </c>
      <c r="F1931">
        <f>INDEX('S50'!A1:N47,23,12)</f>
        <v>0</v>
      </c>
      <c r="G1931">
        <f>INDEX('S50'!A1:N47,24,12)</f>
        <v>0</v>
      </c>
      <c r="H1931">
        <f>INDEX('S50'!A1:N47,25,12)</f>
        <v>0</v>
      </c>
    </row>
    <row r="1932" spans="1:8" x14ac:dyDescent="0.3">
      <c r="A1932" t="str">
        <f>INDEX('S50'!A1:M47,1,1)</f>
        <v>S50</v>
      </c>
      <c r="B1932" s="58">
        <f>INDEX('S50'!A1:M47,3,13)</f>
        <v>43083</v>
      </c>
      <c r="C1932" t="str">
        <f>INDEX('S50'!A1:N47,4,13)</f>
        <v>Jour</v>
      </c>
      <c r="D1932" t="str">
        <f>INDEX('S50'!A1:N47,23,1)</f>
        <v>Kevin Leon</v>
      </c>
      <c r="E1932">
        <f>INDEX('S50'!A1:N47,23,2)</f>
        <v>0</v>
      </c>
      <c r="F1932">
        <f>INDEX('S50'!A1:N47,23,13)</f>
        <v>0</v>
      </c>
      <c r="G1932">
        <f>INDEX('S50'!A1:N47,24,13)</f>
        <v>0</v>
      </c>
      <c r="H1932">
        <f>INDEX('S50'!A1:N47,25,13)</f>
        <v>0</v>
      </c>
    </row>
    <row r="1933" spans="1:8" x14ac:dyDescent="0.3">
      <c r="A1933" t="str">
        <f>INDEX('S50'!A1:M47,1,1)</f>
        <v>S50</v>
      </c>
      <c r="B1933" s="58">
        <f>INDEX('S50'!A1:M47,3,13)</f>
        <v>43083</v>
      </c>
      <c r="C1933" t="str">
        <f>INDEX('S50'!A1:N47,4,14)</f>
        <v>Nuit</v>
      </c>
      <c r="D1933" t="str">
        <f>INDEX('S50'!A1:N47,23,1)</f>
        <v>Kevin Leon</v>
      </c>
      <c r="E1933">
        <f>INDEX('S50'!A1:N47,23,2)</f>
        <v>0</v>
      </c>
      <c r="F1933">
        <f>INDEX('S50'!A1:N47,23,14)</f>
        <v>0</v>
      </c>
      <c r="G1933">
        <f>INDEX('S50'!A1:N47,24,14)</f>
        <v>0</v>
      </c>
      <c r="H1933">
        <f>INDEX('S50'!A1:N47,25,14)</f>
        <v>0</v>
      </c>
    </row>
    <row r="1934" spans="1:8" x14ac:dyDescent="0.3">
      <c r="A1934" t="str">
        <f>INDEX('S50'!A1:M47,1,1)</f>
        <v>S50</v>
      </c>
      <c r="B1934" s="58">
        <f>INDEX('S50'!A1:L47,3,3)</f>
        <v>43078</v>
      </c>
      <c r="C1934" t="str">
        <f>INDEX('S50'!A1:N47,4,3)</f>
        <v>Jour</v>
      </c>
      <c r="D1934" t="str">
        <f>INDEX('S50'!A1:N47,26,1)</f>
        <v>Lionel De Champs</v>
      </c>
      <c r="E1934">
        <f>INDEX('S50'!A1:N47,26,2)</f>
        <v>0</v>
      </c>
      <c r="F1934">
        <f>INDEX('S50'!A1:N47,26,3)</f>
        <v>0</v>
      </c>
      <c r="G1934">
        <f>INDEX('S50'!A1:N47,27,3)</f>
        <v>0</v>
      </c>
      <c r="H1934">
        <f>INDEX('S50'!A1:N47,28,3)</f>
        <v>0</v>
      </c>
    </row>
    <row r="1935" spans="1:8" x14ac:dyDescent="0.3">
      <c r="A1935" t="str">
        <f>INDEX('S50'!A1:M47,1,1)</f>
        <v>S50</v>
      </c>
      <c r="B1935" s="58">
        <f>INDEX('S50'!A1:M47,3,3)</f>
        <v>43078</v>
      </c>
      <c r="C1935" t="str">
        <f>INDEX('S50'!A1:N47,4,4)</f>
        <v>Nuit</v>
      </c>
      <c r="D1935" t="str">
        <f>INDEX('S50'!A1:N47,26,1)</f>
        <v>Lionel De Champs</v>
      </c>
      <c r="E1935">
        <f>INDEX('S50'!A1:N47,26,2)</f>
        <v>0</v>
      </c>
      <c r="F1935">
        <f>INDEX('S50'!A1:N47,26,4)</f>
        <v>0</v>
      </c>
      <c r="G1935">
        <f>INDEX('S50'!A1:N47,27,4)</f>
        <v>0</v>
      </c>
      <c r="H1935">
        <f>INDEX('S50'!A1:N47,28,4)</f>
        <v>0</v>
      </c>
    </row>
    <row r="1936" spans="1:8" x14ac:dyDescent="0.3">
      <c r="A1936" t="str">
        <f>INDEX('S50'!A1:M47,1,1)</f>
        <v>S50</v>
      </c>
      <c r="B1936" s="58">
        <f>INDEX('S50'!A1:M47,3,5)</f>
        <v>43079</v>
      </c>
      <c r="C1936" t="str">
        <f>INDEX('S50'!A1:N47,4,5)</f>
        <v>Jour</v>
      </c>
      <c r="D1936" t="str">
        <f>INDEX('S50'!A1:N47,26,1)</f>
        <v>Lionel De Champs</v>
      </c>
      <c r="E1936">
        <f>INDEX('S50'!A1:N47,26,2)</f>
        <v>0</v>
      </c>
      <c r="F1936">
        <f>INDEX('S50'!A1:N47,26,5)</f>
        <v>0</v>
      </c>
      <c r="G1936">
        <f>INDEX('S50'!A1:N47,27,5)</f>
        <v>0</v>
      </c>
      <c r="H1936">
        <f>INDEX('S50'!A1:N47,28,5)</f>
        <v>0</v>
      </c>
    </row>
    <row r="1937" spans="1:8" x14ac:dyDescent="0.3">
      <c r="A1937" t="str">
        <f>INDEX('S50'!A1:M47,1,1)</f>
        <v>S50</v>
      </c>
      <c r="B1937" s="58">
        <f>INDEX('S50'!A1:M47,3,5)</f>
        <v>43079</v>
      </c>
      <c r="C1937" t="str">
        <f>INDEX('S50'!A1:N47,4,6)</f>
        <v>Nuit</v>
      </c>
      <c r="D1937" t="str">
        <f>INDEX('S50'!A1:N47,26,1)</f>
        <v>Lionel De Champs</v>
      </c>
      <c r="E1937">
        <f>INDEX('S50'!A1:N47,26,2)</f>
        <v>0</v>
      </c>
      <c r="F1937">
        <f>INDEX('S50'!A1:N47,26,6)</f>
        <v>0</v>
      </c>
      <c r="G1937">
        <f>INDEX('S50'!A1:N47,27,6)</f>
        <v>0</v>
      </c>
      <c r="H1937">
        <f>INDEX('S50'!A1:N47,28,6)</f>
        <v>0</v>
      </c>
    </row>
    <row r="1938" spans="1:8" x14ac:dyDescent="0.3">
      <c r="A1938" t="str">
        <f>INDEX('S50'!A1:M47,1,1)</f>
        <v>S50</v>
      </c>
      <c r="B1938" s="58">
        <f>INDEX('S50'!A1:M47,3,7)</f>
        <v>43080</v>
      </c>
      <c r="C1938" t="str">
        <f>INDEX('S50'!A1:N47,4,7)</f>
        <v>Jour</v>
      </c>
      <c r="D1938" t="str">
        <f>INDEX('S50'!A1:N47,26,1)</f>
        <v>Lionel De Champs</v>
      </c>
      <c r="E1938">
        <f>INDEX('S50'!A1:N47,26,2)</f>
        <v>0</v>
      </c>
      <c r="F1938">
        <f>INDEX('S50'!A1:N47,26,7)</f>
        <v>0</v>
      </c>
      <c r="G1938">
        <f>INDEX('S50'!A1:N47,27,7)</f>
        <v>0</v>
      </c>
      <c r="H1938">
        <f>INDEX('S50'!A1:N47,28,7)</f>
        <v>0</v>
      </c>
    </row>
    <row r="1939" spans="1:8" x14ac:dyDescent="0.3">
      <c r="A1939" t="str">
        <f>INDEX('S50'!A1:M47,1,1)</f>
        <v>S50</v>
      </c>
      <c r="B1939" s="58">
        <f>INDEX('S50'!A1:M47,3,7)</f>
        <v>43080</v>
      </c>
      <c r="C1939" t="str">
        <f>INDEX('S50'!A1:N47,4,8)</f>
        <v>Nuit</v>
      </c>
      <c r="D1939" t="str">
        <f>INDEX('S50'!A1:N47,26,1)</f>
        <v>Lionel De Champs</v>
      </c>
      <c r="E1939">
        <f>INDEX('S50'!A1:N47,26,2)</f>
        <v>0</v>
      </c>
      <c r="F1939">
        <f>INDEX('S50'!A1:N47,26,8)</f>
        <v>0</v>
      </c>
      <c r="G1939">
        <f>INDEX('S50'!A1:N47,27,8)</f>
        <v>0</v>
      </c>
      <c r="H1939">
        <f>INDEX('S50'!A1:N47,28,8)</f>
        <v>0</v>
      </c>
    </row>
    <row r="1940" spans="1:8" x14ac:dyDescent="0.3">
      <c r="A1940" t="str">
        <f>INDEX('S50'!A1:M47,1,1)</f>
        <v>S50</v>
      </c>
      <c r="B1940" s="58">
        <f>INDEX('S50'!A1:M47,3,9)</f>
        <v>43081</v>
      </c>
      <c r="C1940" t="str">
        <f>INDEX('S50'!A1:N47,4,9)</f>
        <v>Jour</v>
      </c>
      <c r="D1940" t="str">
        <f>INDEX('S50'!A1:N47,26,1)</f>
        <v>Lionel De Champs</v>
      </c>
      <c r="E1940">
        <f>INDEX('S50'!A1:N47,26,2)</f>
        <v>0</v>
      </c>
      <c r="F1940">
        <f>INDEX('S50'!A1:N47,26,9)</f>
        <v>0</v>
      </c>
      <c r="G1940">
        <f>INDEX('S50'!A1:N47,27,9)</f>
        <v>0</v>
      </c>
      <c r="H1940">
        <f>INDEX('S50'!A1:N47,28,9)</f>
        <v>0</v>
      </c>
    </row>
    <row r="1941" spans="1:8" x14ac:dyDescent="0.3">
      <c r="A1941" t="str">
        <f>INDEX('S50'!A1:M47,1,1)</f>
        <v>S50</v>
      </c>
      <c r="B1941" s="58">
        <f>INDEX('S50'!A1:M47,3,9)</f>
        <v>43081</v>
      </c>
      <c r="C1941" t="str">
        <f>INDEX('S50'!A1:N47,4,10)</f>
        <v>Nuit</v>
      </c>
      <c r="D1941" t="str">
        <f>INDEX('S50'!A1:N47,26,1)</f>
        <v>Lionel De Champs</v>
      </c>
      <c r="E1941">
        <f>INDEX('S50'!A1:N47,26,2)</f>
        <v>0</v>
      </c>
      <c r="F1941">
        <f>INDEX('S50'!A1:N47,26,10)</f>
        <v>0</v>
      </c>
      <c r="G1941">
        <f>INDEX('S50'!A1:N47,27,10)</f>
        <v>0</v>
      </c>
      <c r="H1941">
        <f>INDEX('S50'!A1:N47,28,10)</f>
        <v>0</v>
      </c>
    </row>
    <row r="1942" spans="1:8" x14ac:dyDescent="0.3">
      <c r="A1942" t="str">
        <f>INDEX('S50'!A1:M47,1,1)</f>
        <v>S50</v>
      </c>
      <c r="B1942" s="58">
        <f>INDEX('S50'!A1:M47,3,11)</f>
        <v>43082</v>
      </c>
      <c r="C1942" t="str">
        <f>INDEX('S50'!A1:N47,4,11)</f>
        <v>Jour</v>
      </c>
      <c r="D1942" t="str">
        <f>INDEX('S50'!A1:N47,26,1)</f>
        <v>Lionel De Champs</v>
      </c>
      <c r="E1942">
        <f>INDEX('S50'!A1:N47,26,2)</f>
        <v>0</v>
      </c>
      <c r="F1942">
        <f>INDEX('S50'!A1:N47,26,11)</f>
        <v>0</v>
      </c>
      <c r="G1942">
        <f>INDEX('S50'!A1:N47,27,11)</f>
        <v>0</v>
      </c>
      <c r="H1942">
        <f>INDEX('S50'!A1:N47,28,11)</f>
        <v>0</v>
      </c>
    </row>
    <row r="1943" spans="1:8" x14ac:dyDescent="0.3">
      <c r="A1943" t="str">
        <f>INDEX('S50'!A1:M47,1,1)</f>
        <v>S50</v>
      </c>
      <c r="B1943" s="58">
        <f>INDEX('S50'!A1:M47,3,11)</f>
        <v>43082</v>
      </c>
      <c r="C1943" t="str">
        <f>INDEX('S50'!A1:N47,4,12)</f>
        <v>Nuit</v>
      </c>
      <c r="D1943" t="str">
        <f>INDEX('S50'!A1:N47,26,1)</f>
        <v>Lionel De Champs</v>
      </c>
      <c r="E1943">
        <f>INDEX('S50'!A1:N47,26,2)</f>
        <v>0</v>
      </c>
      <c r="F1943">
        <f>INDEX('S50'!A1:N47,26,12)</f>
        <v>0</v>
      </c>
      <c r="G1943">
        <f>INDEX('S50'!A1:N47,27,12)</f>
        <v>0</v>
      </c>
      <c r="H1943">
        <f>INDEX('S50'!A1:N47,28,12)</f>
        <v>0</v>
      </c>
    </row>
    <row r="1944" spans="1:8" x14ac:dyDescent="0.3">
      <c r="A1944" t="str">
        <f>INDEX('S50'!A1:M47,1,1)</f>
        <v>S50</v>
      </c>
      <c r="B1944" s="58">
        <f>INDEX('S50'!A1:M47,3,13)</f>
        <v>43083</v>
      </c>
      <c r="C1944" t="str">
        <f>INDEX('S50'!A1:N47,4,13)</f>
        <v>Jour</v>
      </c>
      <c r="D1944" t="str">
        <f>INDEX('S50'!A1:N47,26,1)</f>
        <v>Lionel De Champs</v>
      </c>
      <c r="E1944">
        <f>INDEX('S50'!A1:N47,26,2)</f>
        <v>0</v>
      </c>
      <c r="F1944">
        <f>INDEX('S50'!A1:N47,26,13)</f>
        <v>0</v>
      </c>
      <c r="G1944">
        <f>INDEX('S50'!A1:N47,27,13)</f>
        <v>0</v>
      </c>
      <c r="H1944">
        <f>INDEX('S50'!A1:N47,28,13)</f>
        <v>0</v>
      </c>
    </row>
    <row r="1945" spans="1:8" x14ac:dyDescent="0.3">
      <c r="A1945" t="str">
        <f>INDEX('S50'!A1:M47,1,1)</f>
        <v>S50</v>
      </c>
      <c r="B1945" s="58">
        <f>INDEX('S50'!A1:M47,3,13)</f>
        <v>43083</v>
      </c>
      <c r="C1945" t="str">
        <f>INDEX('S50'!A1:N47,4,14)</f>
        <v>Nuit</v>
      </c>
      <c r="D1945" t="str">
        <f>INDEX('S50'!A1:N47,26,1)</f>
        <v>Lionel De Champs</v>
      </c>
      <c r="E1945">
        <f>INDEX('S50'!A1:N47,26,2)</f>
        <v>0</v>
      </c>
      <c r="F1945">
        <f>INDEX('S50'!A1:N47,26,14)</f>
        <v>0</v>
      </c>
      <c r="G1945">
        <f>INDEX('S50'!A1:N47,27,14)</f>
        <v>0</v>
      </c>
      <c r="H1945">
        <f>INDEX('S50'!A1:N47,28,14)</f>
        <v>0</v>
      </c>
    </row>
    <row r="1946" spans="1:8" x14ac:dyDescent="0.3">
      <c r="A1946" t="str">
        <f>INDEX('S50'!A1:M47,1,1)</f>
        <v>S50</v>
      </c>
      <c r="B1946" s="58">
        <f>INDEX('S50'!A1:L47,3,3)</f>
        <v>43078</v>
      </c>
      <c r="C1946" t="str">
        <f>INDEX('S50'!A1:N47,4,3)</f>
        <v>Jour</v>
      </c>
      <c r="D1946">
        <f>INDEX('S50'!A1:N47,29,1)</f>
        <v>0</v>
      </c>
      <c r="E1946">
        <f>INDEX('S50'!A1:N47,29,2)</f>
        <v>0</v>
      </c>
      <c r="F1946">
        <f>INDEX('S50'!A1:N47,29,3)</f>
        <v>0</v>
      </c>
      <c r="G1946">
        <f>INDEX('S50'!A1:N47,30,3)</f>
        <v>0</v>
      </c>
      <c r="H1946">
        <f>INDEX('S50'!A1:N47,31,3)</f>
        <v>0</v>
      </c>
    </row>
    <row r="1947" spans="1:8" x14ac:dyDescent="0.3">
      <c r="A1947" t="str">
        <f>INDEX('S50'!A1:M47,1,1)</f>
        <v>S50</v>
      </c>
      <c r="B1947" s="58">
        <f>INDEX('S50'!A1:M47,3,3)</f>
        <v>43078</v>
      </c>
      <c r="C1947" t="str">
        <f>INDEX('S50'!A1:N47,4,4)</f>
        <v>Nuit</v>
      </c>
      <c r="D1947">
        <f>INDEX('S50'!A1:N47,29,1)</f>
        <v>0</v>
      </c>
      <c r="E1947">
        <f>INDEX('S50'!A1:N47,29,2)</f>
        <v>0</v>
      </c>
      <c r="F1947">
        <f>INDEX('S50'!A1:N47,29,4)</f>
        <v>0</v>
      </c>
      <c r="G1947">
        <f>INDEX('S50'!A1:N47,30,4)</f>
        <v>0</v>
      </c>
      <c r="H1947">
        <f>INDEX('S50'!A1:N47,31,4)</f>
        <v>0</v>
      </c>
    </row>
    <row r="1948" spans="1:8" x14ac:dyDescent="0.3">
      <c r="A1948" t="str">
        <f>INDEX('S50'!A1:M47,1,1)</f>
        <v>S50</v>
      </c>
      <c r="B1948" s="58">
        <f>INDEX('S50'!A1:M47,3,5)</f>
        <v>43079</v>
      </c>
      <c r="C1948" t="str">
        <f>INDEX('S50'!A1:N47,4,5)</f>
        <v>Jour</v>
      </c>
      <c r="D1948">
        <f>INDEX('S50'!A1:N47,29,1)</f>
        <v>0</v>
      </c>
      <c r="E1948">
        <f>INDEX('S50'!A1:N47,29,2)</f>
        <v>0</v>
      </c>
      <c r="F1948">
        <f>INDEX('S50'!A1:N47,29,5)</f>
        <v>0</v>
      </c>
      <c r="G1948">
        <f>INDEX('S50'!A1:N47,30,5)</f>
        <v>0</v>
      </c>
      <c r="H1948">
        <f>INDEX('S50'!A1:N47,31,5)</f>
        <v>0</v>
      </c>
    </row>
    <row r="1949" spans="1:8" x14ac:dyDescent="0.3">
      <c r="A1949" t="str">
        <f>INDEX('S50'!A1:M47,1,1)</f>
        <v>S50</v>
      </c>
      <c r="B1949" s="58">
        <f>INDEX('S50'!A1:M47,3,5)</f>
        <v>43079</v>
      </c>
      <c r="C1949" t="str">
        <f>INDEX('S50'!A1:N47,4,6)</f>
        <v>Nuit</v>
      </c>
      <c r="D1949">
        <f>INDEX('S50'!A1:N47,29,1)</f>
        <v>0</v>
      </c>
      <c r="E1949">
        <f>INDEX('S50'!A1:N47,29,2)</f>
        <v>0</v>
      </c>
      <c r="F1949">
        <f>INDEX('S50'!A1:N47,29,6)</f>
        <v>0</v>
      </c>
      <c r="G1949">
        <f>INDEX('S50'!A1:N47,30,6)</f>
        <v>0</v>
      </c>
      <c r="H1949">
        <f>INDEX('S50'!A1:N47,31,6)</f>
        <v>0</v>
      </c>
    </row>
    <row r="1950" spans="1:8" x14ac:dyDescent="0.3">
      <c r="A1950" t="str">
        <f>INDEX('S50'!A1:M47,1,1)</f>
        <v>S50</v>
      </c>
      <c r="B1950" s="58">
        <f>INDEX('S50'!A1:M47,3,7)</f>
        <v>43080</v>
      </c>
      <c r="C1950" t="str">
        <f>INDEX('S50'!A1:N47,4,7)</f>
        <v>Jour</v>
      </c>
      <c r="D1950">
        <f>INDEX('S50'!A1:N47,29,1)</f>
        <v>0</v>
      </c>
      <c r="E1950">
        <f>INDEX('S50'!A1:N47,29,2)</f>
        <v>0</v>
      </c>
      <c r="F1950">
        <f>INDEX('S50'!A1:N47,29,7)</f>
        <v>0</v>
      </c>
      <c r="G1950">
        <f>INDEX('S50'!A1:N47,30,7)</f>
        <v>0</v>
      </c>
      <c r="H1950">
        <f>INDEX('S50'!A1:N47,31,7)</f>
        <v>0</v>
      </c>
    </row>
    <row r="1951" spans="1:8" x14ac:dyDescent="0.3">
      <c r="A1951" t="str">
        <f>INDEX('S50'!A1:M47,1,1)</f>
        <v>S50</v>
      </c>
      <c r="B1951" s="58">
        <f>INDEX('S50'!A1:M47,3,7)</f>
        <v>43080</v>
      </c>
      <c r="C1951" t="str">
        <f>INDEX('S50'!A1:N47,4,8)</f>
        <v>Nuit</v>
      </c>
      <c r="D1951">
        <f>INDEX('S50'!A1:N47,2,1)</f>
        <v>0</v>
      </c>
      <c r="E1951">
        <f>INDEX('S50'!A1:N47,29,2)</f>
        <v>0</v>
      </c>
      <c r="F1951">
        <f>INDEX('S50'!A1:N47,29,8)</f>
        <v>0</v>
      </c>
      <c r="G1951">
        <f>INDEX('S50'!A1:N47,30,8)</f>
        <v>0</v>
      </c>
      <c r="H1951">
        <f>INDEX('S50'!A1:N47,31,8)</f>
        <v>0</v>
      </c>
    </row>
    <row r="1952" spans="1:8" x14ac:dyDescent="0.3">
      <c r="A1952" t="str">
        <f>INDEX('S50'!A1:M47,1,1)</f>
        <v>S50</v>
      </c>
      <c r="B1952" s="58">
        <f>INDEX('S50'!A1:M47,3,9)</f>
        <v>43081</v>
      </c>
      <c r="C1952" t="str">
        <f>INDEX('S50'!A1:N47,4,9)</f>
        <v>Jour</v>
      </c>
      <c r="D1952">
        <f>INDEX('S50'!A1:N47,29,1)</f>
        <v>0</v>
      </c>
      <c r="E1952">
        <f>INDEX('S50'!A1:N47,29,2)</f>
        <v>0</v>
      </c>
      <c r="F1952">
        <f>INDEX('S50'!A1:N47,29,9)</f>
        <v>0</v>
      </c>
      <c r="G1952">
        <f>INDEX('S50'!A1:N47,30,9)</f>
        <v>0</v>
      </c>
      <c r="H1952">
        <f>INDEX('S50'!A1:N47,31,9)</f>
        <v>0</v>
      </c>
    </row>
    <row r="1953" spans="1:8" x14ac:dyDescent="0.3">
      <c r="A1953" t="str">
        <f>INDEX('S50'!A1:M47,1,1)</f>
        <v>S50</v>
      </c>
      <c r="B1953" s="58">
        <f>INDEX('S50'!A1:M47,3,9)</f>
        <v>43081</v>
      </c>
      <c r="C1953" t="str">
        <f>INDEX('S50'!A1:N47,4,10)</f>
        <v>Nuit</v>
      </c>
      <c r="D1953">
        <f>INDEX('S50'!A1:N47,29,1)</f>
        <v>0</v>
      </c>
      <c r="E1953">
        <f>INDEX('S50'!A1:N47,29,2)</f>
        <v>0</v>
      </c>
      <c r="F1953">
        <f>INDEX('S50'!A1:N47,29,10)</f>
        <v>0</v>
      </c>
      <c r="G1953">
        <f>INDEX('S50'!A1:N47,30,10)</f>
        <v>0</v>
      </c>
      <c r="H1953">
        <f>INDEX('S50'!A1:N47,31,10)</f>
        <v>0</v>
      </c>
    </row>
    <row r="1954" spans="1:8" x14ac:dyDescent="0.3">
      <c r="A1954" t="str">
        <f>INDEX('S50'!A1:M47,1,1)</f>
        <v>S50</v>
      </c>
      <c r="B1954" s="58">
        <f>INDEX('S50'!A1:M47,3,11)</f>
        <v>43082</v>
      </c>
      <c r="C1954" t="str">
        <f>INDEX('S50'!A1:N47,4,11)</f>
        <v>Jour</v>
      </c>
      <c r="D1954">
        <f>INDEX('S50'!A1:N47,29,1)</f>
        <v>0</v>
      </c>
      <c r="E1954">
        <f>INDEX('S50'!A1:N47,29,2)</f>
        <v>0</v>
      </c>
      <c r="F1954">
        <f>INDEX('S50'!A1:N47,29,11)</f>
        <v>0</v>
      </c>
      <c r="G1954">
        <f>INDEX('S50'!A1:N47,30,11)</f>
        <v>0</v>
      </c>
      <c r="H1954">
        <f>INDEX('S50'!A1:N47,31,11)</f>
        <v>0</v>
      </c>
    </row>
    <row r="1955" spans="1:8" x14ac:dyDescent="0.3">
      <c r="A1955" t="str">
        <f>INDEX('S50'!A1:M47,1,1)</f>
        <v>S50</v>
      </c>
      <c r="B1955" s="58">
        <f>INDEX('S50'!A1:M47,3,11)</f>
        <v>43082</v>
      </c>
      <c r="C1955" t="str">
        <f>INDEX('S50'!A1:N47,4,12)</f>
        <v>Nuit</v>
      </c>
      <c r="D1955">
        <f>INDEX('S50'!A1:N47,29,1)</f>
        <v>0</v>
      </c>
      <c r="E1955">
        <f>INDEX('S50'!A1:N47,29,2)</f>
        <v>0</v>
      </c>
      <c r="F1955">
        <f>INDEX('S50'!A1:N47,29,12)</f>
        <v>0</v>
      </c>
      <c r="G1955">
        <f>INDEX('S50'!A1:N47,30,12)</f>
        <v>0</v>
      </c>
      <c r="H1955">
        <f>INDEX('S50'!A1:N47,31,12)</f>
        <v>0</v>
      </c>
    </row>
    <row r="1956" spans="1:8" x14ac:dyDescent="0.3">
      <c r="A1956" t="str">
        <f>INDEX('S50'!A1:M47,1,1)</f>
        <v>S50</v>
      </c>
      <c r="B1956" s="58">
        <f>INDEX('S50'!A1:M47,3,13)</f>
        <v>43083</v>
      </c>
      <c r="C1956" t="str">
        <f>INDEX('S50'!A1:N47,4,13)</f>
        <v>Jour</v>
      </c>
      <c r="D1956">
        <f>INDEX('S50'!A1:N47,29,1)</f>
        <v>0</v>
      </c>
      <c r="E1956">
        <f>INDEX('S50'!A1:N47,29,2)</f>
        <v>0</v>
      </c>
      <c r="F1956">
        <f>INDEX('S50'!A1:N47,29,13)</f>
        <v>0</v>
      </c>
      <c r="G1956">
        <f>INDEX('S50'!A1:N47,30,13)</f>
        <v>0</v>
      </c>
      <c r="H1956">
        <f>INDEX('S50'!A1:N47,31,13)</f>
        <v>0</v>
      </c>
    </row>
    <row r="1957" spans="1:8" x14ac:dyDescent="0.3">
      <c r="A1957" t="str">
        <f>INDEX('S50'!A1:M47,1,1)</f>
        <v>S50</v>
      </c>
      <c r="B1957" s="58">
        <f>INDEX('S50'!A1:M47,3,13)</f>
        <v>43083</v>
      </c>
      <c r="C1957" t="str">
        <f>INDEX('S50'!A1:N47,4,14)</f>
        <v>Nuit</v>
      </c>
      <c r="D1957">
        <f>INDEX('S50'!A1:N47,29,1)</f>
        <v>0</v>
      </c>
      <c r="E1957">
        <f>INDEX('S50'!A1:N47,29,2)</f>
        <v>0</v>
      </c>
      <c r="F1957">
        <f>INDEX('S50'!A1:N47,29,14)</f>
        <v>0</v>
      </c>
      <c r="G1957">
        <f>INDEX('S50'!A1:N47,30,14)</f>
        <v>0</v>
      </c>
      <c r="H1957">
        <f>INDEX('S50'!A1:N47,31,14)</f>
        <v>0</v>
      </c>
    </row>
    <row r="1958" spans="1:8" x14ac:dyDescent="0.3">
      <c r="A1958" t="str">
        <f>INDEX('S50'!A1:M47,1,1)</f>
        <v>S50</v>
      </c>
      <c r="B1958" s="58">
        <f>INDEX('S50'!A1:L47,3,3)</f>
        <v>43078</v>
      </c>
      <c r="C1958" t="str">
        <f>INDEX('S50'!A1:N47,4,3)</f>
        <v>Jour</v>
      </c>
      <c r="D1958">
        <f>INDEX('S50'!A1:N47,32,1)</f>
        <v>0</v>
      </c>
      <c r="E1958">
        <f>INDEX('S50'!A1:N47,32,2)</f>
        <v>0</v>
      </c>
      <c r="F1958">
        <f>INDEX('S50'!A1:N47,32,3)</f>
        <v>0</v>
      </c>
      <c r="G1958">
        <f>INDEX('S50'!A1:N47,33,3)</f>
        <v>0</v>
      </c>
      <c r="H1958">
        <f>INDEX('S50'!A1:N47,34,3)</f>
        <v>0</v>
      </c>
    </row>
    <row r="1959" spans="1:8" x14ac:dyDescent="0.3">
      <c r="A1959" t="str">
        <f>INDEX('S50'!A1:M47,1,1)</f>
        <v>S50</v>
      </c>
      <c r="B1959" s="58">
        <f>INDEX('S50'!A1:M47,3,3)</f>
        <v>43078</v>
      </c>
      <c r="C1959" t="str">
        <f>INDEX('S50'!A1:N47,4,4)</f>
        <v>Nuit</v>
      </c>
      <c r="D1959">
        <f>INDEX('S50'!A1:N47,32,1)</f>
        <v>0</v>
      </c>
      <c r="E1959">
        <f>INDEX('S50'!A1:N47,32,2)</f>
        <v>0</v>
      </c>
      <c r="F1959">
        <f>INDEX('S50'!A1:N47,32,4)</f>
        <v>0</v>
      </c>
      <c r="G1959">
        <f>INDEX('S50'!A1:N47,33,4)</f>
        <v>0</v>
      </c>
      <c r="H1959">
        <f>INDEX('S50'!A1:N47,34,4)</f>
        <v>0</v>
      </c>
    </row>
    <row r="1960" spans="1:8" x14ac:dyDescent="0.3">
      <c r="A1960" t="str">
        <f>INDEX('S50'!A1:M47,1,1)</f>
        <v>S50</v>
      </c>
      <c r="B1960" s="58">
        <f>INDEX('S50'!A1:M47,3,5)</f>
        <v>43079</v>
      </c>
      <c r="C1960" t="str">
        <f>INDEX('S50'!A1:N47,4,5)</f>
        <v>Jour</v>
      </c>
      <c r="D1960">
        <f>INDEX('S50'!A1:N47,32,1)</f>
        <v>0</v>
      </c>
      <c r="E1960">
        <f>INDEX('S50'!A1:N47,32,2)</f>
        <v>0</v>
      </c>
      <c r="F1960">
        <f>INDEX('S50'!A1:N47,32,5)</f>
        <v>0</v>
      </c>
      <c r="G1960">
        <f>INDEX('S50'!A1:N47,33,5)</f>
        <v>0</v>
      </c>
      <c r="H1960">
        <f>INDEX('S50'!A1:N47,34,5)</f>
        <v>0</v>
      </c>
    </row>
    <row r="1961" spans="1:8" x14ac:dyDescent="0.3">
      <c r="A1961" t="str">
        <f>INDEX('S50'!A1:M47,1,1)</f>
        <v>S50</v>
      </c>
      <c r="B1961" s="58">
        <f>INDEX('S50'!A1:M47,3,5)</f>
        <v>43079</v>
      </c>
      <c r="C1961" t="str">
        <f>INDEX('S50'!A1:N47,4,6)</f>
        <v>Nuit</v>
      </c>
      <c r="D1961">
        <f>INDEX('S50'!A1:N47,32,1)</f>
        <v>0</v>
      </c>
      <c r="E1961">
        <f>INDEX('S50'!A1:N47,32,2)</f>
        <v>0</v>
      </c>
      <c r="F1961">
        <f>INDEX('S50'!A1:N47,32,6)</f>
        <v>0</v>
      </c>
      <c r="G1961">
        <f>INDEX('S50'!A1:N47,33,6)</f>
        <v>0</v>
      </c>
      <c r="H1961">
        <f>INDEX('S50'!A1:N47,34,6)</f>
        <v>0</v>
      </c>
    </row>
    <row r="1962" spans="1:8" x14ac:dyDescent="0.3">
      <c r="A1962" t="str">
        <f>INDEX('S50'!A1:M47,1,1)</f>
        <v>S50</v>
      </c>
      <c r="B1962" s="58">
        <f>INDEX('S50'!A1:M47,3,7)</f>
        <v>43080</v>
      </c>
      <c r="C1962" t="str">
        <f>INDEX('S50'!A1:N47,4,7)</f>
        <v>Jour</v>
      </c>
      <c r="D1962">
        <f>INDEX('S50'!A1:N47,32,1)</f>
        <v>0</v>
      </c>
      <c r="E1962">
        <f>INDEX('S50'!A1:N47,32,2)</f>
        <v>0</v>
      </c>
      <c r="F1962">
        <f>INDEX('S50'!A1:N47,32,7)</f>
        <v>0</v>
      </c>
      <c r="G1962">
        <f>INDEX('S50'!A1:N47,33,7)</f>
        <v>0</v>
      </c>
      <c r="H1962">
        <f>INDEX('S50'!A1:N47,34,7)</f>
        <v>0</v>
      </c>
    </row>
    <row r="1963" spans="1:8" x14ac:dyDescent="0.3">
      <c r="A1963" t="str">
        <f>INDEX('S50'!A1:M47,1,1)</f>
        <v>S50</v>
      </c>
      <c r="B1963" s="58">
        <f>INDEX('S50'!A1:M47,3,7)</f>
        <v>43080</v>
      </c>
      <c r="C1963" t="str">
        <f>INDEX('S50'!A1:N47,4,8)</f>
        <v>Nuit</v>
      </c>
      <c r="D1963">
        <f>INDEX('S50'!A1:N47,32,1)</f>
        <v>0</v>
      </c>
      <c r="E1963">
        <f>INDEX('S50'!A1:N47,32,2)</f>
        <v>0</v>
      </c>
      <c r="F1963">
        <f>INDEX('S50'!A1:N47,32,8)</f>
        <v>0</v>
      </c>
      <c r="G1963">
        <f>INDEX('S50'!A1:N47,33,8)</f>
        <v>0</v>
      </c>
      <c r="H1963">
        <f>INDEX('S50'!A1:N47,34,8)</f>
        <v>0</v>
      </c>
    </row>
    <row r="1964" spans="1:8" x14ac:dyDescent="0.3">
      <c r="A1964" t="str">
        <f>INDEX('S50'!A1:M47,1,1)</f>
        <v>S50</v>
      </c>
      <c r="B1964" s="58">
        <f>INDEX('S50'!A1:M47,3,9)</f>
        <v>43081</v>
      </c>
      <c r="C1964" t="str">
        <f>INDEX('S50'!A1:N47,4,9)</f>
        <v>Jour</v>
      </c>
      <c r="D1964">
        <f>INDEX('S50'!A1:N47,32,1)</f>
        <v>0</v>
      </c>
      <c r="E1964">
        <f>INDEX('S50'!A1:N47,32,2)</f>
        <v>0</v>
      </c>
      <c r="F1964">
        <f>INDEX('S50'!A1:N47,32,9)</f>
        <v>0</v>
      </c>
      <c r="G1964">
        <f>INDEX('S50'!A1:N47,33,9)</f>
        <v>0</v>
      </c>
      <c r="H1964">
        <f>INDEX('S50'!A1:N47,34,9)</f>
        <v>0</v>
      </c>
    </row>
    <row r="1965" spans="1:8" x14ac:dyDescent="0.3">
      <c r="A1965" t="str">
        <f>INDEX('S50'!A1:M47,1,1)</f>
        <v>S50</v>
      </c>
      <c r="B1965" s="58">
        <f>INDEX('S50'!A1:M47,3,9)</f>
        <v>43081</v>
      </c>
      <c r="C1965" t="str">
        <f>INDEX('S50'!A1:N47,4,10)</f>
        <v>Nuit</v>
      </c>
      <c r="D1965">
        <f>INDEX('S50'!A1:N47,32,1)</f>
        <v>0</v>
      </c>
      <c r="E1965">
        <f>INDEX('S50'!A1:N47,32,2)</f>
        <v>0</v>
      </c>
      <c r="F1965">
        <f>INDEX('S50'!A1:N47,32,10)</f>
        <v>0</v>
      </c>
      <c r="G1965">
        <f>INDEX('S50'!A1:N47,33,10)</f>
        <v>0</v>
      </c>
      <c r="H1965">
        <f>INDEX('S50'!A1:N47,34,10)</f>
        <v>0</v>
      </c>
    </row>
    <row r="1966" spans="1:8" x14ac:dyDescent="0.3">
      <c r="A1966" t="str">
        <f>INDEX('S50'!A1:M47,1,1)</f>
        <v>S50</v>
      </c>
      <c r="B1966" s="58">
        <f>INDEX('S50'!A1:M47,3,11)</f>
        <v>43082</v>
      </c>
      <c r="C1966" t="str">
        <f>INDEX('S50'!A1:N47,4,11)</f>
        <v>Jour</v>
      </c>
      <c r="D1966">
        <f>INDEX('S50'!A1:N47,32,1)</f>
        <v>0</v>
      </c>
      <c r="E1966">
        <f>INDEX('S50'!A1:N47,32,2)</f>
        <v>0</v>
      </c>
      <c r="F1966">
        <f>INDEX('S50'!A1:N47,32,11)</f>
        <v>0</v>
      </c>
      <c r="G1966">
        <f>INDEX('S50'!A1:N47,33,11)</f>
        <v>0</v>
      </c>
      <c r="H1966">
        <f>INDEX('S50'!A1:N47,34,11)</f>
        <v>0</v>
      </c>
    </row>
    <row r="1967" spans="1:8" x14ac:dyDescent="0.3">
      <c r="A1967" t="str">
        <f>INDEX('S50'!A1:M47,1,1)</f>
        <v>S50</v>
      </c>
      <c r="B1967" s="58">
        <f>INDEX('S50'!A1:M47,3,11)</f>
        <v>43082</v>
      </c>
      <c r="C1967" t="str">
        <f>INDEX('S50'!A1:N47,4,12)</f>
        <v>Nuit</v>
      </c>
      <c r="D1967">
        <f>INDEX('S50'!A1:N47,32,1)</f>
        <v>0</v>
      </c>
      <c r="E1967">
        <f>INDEX('S50'!A1:N47,32,2)</f>
        <v>0</v>
      </c>
      <c r="F1967">
        <f>INDEX('S50'!A1:N47,32,12)</f>
        <v>0</v>
      </c>
      <c r="G1967">
        <f>INDEX('S50'!A1:N47,33,12)</f>
        <v>0</v>
      </c>
      <c r="H1967">
        <f>INDEX('S50'!A1:N47,34,12)</f>
        <v>0</v>
      </c>
    </row>
    <row r="1968" spans="1:8" x14ac:dyDescent="0.3">
      <c r="A1968" t="str">
        <f>INDEX('S50'!A1:M47,1,1)</f>
        <v>S50</v>
      </c>
      <c r="B1968" s="58">
        <f>INDEX('S50'!A1:M47,3,13)</f>
        <v>43083</v>
      </c>
      <c r="C1968" t="str">
        <f>INDEX('S50'!A1:N47,4,13)</f>
        <v>Jour</v>
      </c>
      <c r="D1968">
        <f>INDEX('S50'!A1:N47,32,1)</f>
        <v>0</v>
      </c>
      <c r="E1968">
        <f>INDEX('S50'!A1:N47,32,2)</f>
        <v>0</v>
      </c>
      <c r="F1968">
        <f>INDEX('S50'!A1:N47,32,13)</f>
        <v>0</v>
      </c>
      <c r="G1968">
        <f>INDEX('S50'!A1:N47,33,13)</f>
        <v>0</v>
      </c>
      <c r="H1968">
        <f>INDEX('S50'!A1:N47,34,13)</f>
        <v>0</v>
      </c>
    </row>
    <row r="1969" spans="1:8" x14ac:dyDescent="0.3">
      <c r="A1969" t="str">
        <f>INDEX('S50'!A1:M47,1,1)</f>
        <v>S50</v>
      </c>
      <c r="B1969" s="58">
        <f>INDEX('S50'!A1:M47,3,13)</f>
        <v>43083</v>
      </c>
      <c r="C1969" t="str">
        <f>INDEX('S50'!A1:N47,4,14)</f>
        <v>Nuit</v>
      </c>
      <c r="D1969">
        <f>INDEX('S50'!A1:N47,32,1)</f>
        <v>0</v>
      </c>
      <c r="E1969">
        <f>INDEX('S50'!A1:N47,32,2)</f>
        <v>0</v>
      </c>
      <c r="F1969">
        <f>INDEX('S50'!A1:N47,32,14)</f>
        <v>0</v>
      </c>
      <c r="G1969">
        <f>INDEX('S50'!A1:N47,33,14)</f>
        <v>0</v>
      </c>
      <c r="H1969">
        <f>INDEX('S50'!A1:N47,34,14)</f>
        <v>0</v>
      </c>
    </row>
    <row r="1970" spans="1:8" x14ac:dyDescent="0.3">
      <c r="A1970" t="str">
        <f>INDEX('S50'!A1:M47,1,1)</f>
        <v>S50</v>
      </c>
      <c r="B1970" s="58">
        <f>INDEX('S50'!A1:L47,3,3)</f>
        <v>43078</v>
      </c>
      <c r="C1970" t="str">
        <f>INDEX('S50'!A1:N47,4,3)</f>
        <v>Jour</v>
      </c>
      <c r="D1970">
        <f>INDEX('S50'!A1:N47,35,1)</f>
        <v>0</v>
      </c>
      <c r="E1970">
        <f>INDEX('S50'!A1:N47,35,2)</f>
        <v>0</v>
      </c>
      <c r="F1970">
        <f>INDEX('S50'!A1:N47,35,3)</f>
        <v>0</v>
      </c>
      <c r="G1970">
        <f>INDEX('S50'!A1:N47,36,3)</f>
        <v>0</v>
      </c>
      <c r="H1970">
        <f>INDEX('S50'!A1:N47,37,3)</f>
        <v>0</v>
      </c>
    </row>
    <row r="1971" spans="1:8" x14ac:dyDescent="0.3">
      <c r="A1971" t="str">
        <f>INDEX('S50'!A1:M47,1,1)</f>
        <v>S50</v>
      </c>
      <c r="B1971" s="58">
        <f>INDEX('S50'!A1:M47,3,3)</f>
        <v>43078</v>
      </c>
      <c r="C1971" t="str">
        <f>INDEX('S50'!A1:N47,4,4)</f>
        <v>Nuit</v>
      </c>
      <c r="D1971">
        <f>INDEX('S50'!A1:N47,35,1)</f>
        <v>0</v>
      </c>
      <c r="E1971">
        <f>INDEX('S50'!A1:N47,35,2)</f>
        <v>0</v>
      </c>
      <c r="F1971">
        <f>INDEX('S50'!A1:N47,35,4)</f>
        <v>0</v>
      </c>
      <c r="G1971">
        <f>INDEX('S50'!A1:N47,36,4)</f>
        <v>0</v>
      </c>
      <c r="H1971">
        <f>INDEX('S50'!A1:N47,37,4)</f>
        <v>0</v>
      </c>
    </row>
    <row r="1972" spans="1:8" x14ac:dyDescent="0.3">
      <c r="A1972" t="str">
        <f>INDEX('S50'!A1:M47,1,1)</f>
        <v>S50</v>
      </c>
      <c r="B1972" s="58">
        <f>INDEX('S50'!A1:M47,3,5)</f>
        <v>43079</v>
      </c>
      <c r="C1972" t="str">
        <f>INDEX('S50'!A1:N47,4,5)</f>
        <v>Jour</v>
      </c>
      <c r="D1972">
        <f>INDEX('S50'!A1:N47,35,1)</f>
        <v>0</v>
      </c>
      <c r="E1972">
        <f>INDEX('S50'!A1:N47,35,2)</f>
        <v>0</v>
      </c>
      <c r="F1972">
        <f>INDEX('S50'!A1:N47,35,5)</f>
        <v>0</v>
      </c>
      <c r="G1972">
        <f>INDEX('S50'!A1:N47,36,5)</f>
        <v>0</v>
      </c>
      <c r="H1972">
        <f>INDEX('S50'!A1:N47,37,5)</f>
        <v>0</v>
      </c>
    </row>
    <row r="1973" spans="1:8" x14ac:dyDescent="0.3">
      <c r="A1973" t="str">
        <f>INDEX('S50'!A1:M47,1,1)</f>
        <v>S50</v>
      </c>
      <c r="B1973" s="58">
        <f>INDEX('S50'!A1:M47,3,5)</f>
        <v>43079</v>
      </c>
      <c r="C1973" t="str">
        <f>INDEX('S50'!A1:N47,4,6)</f>
        <v>Nuit</v>
      </c>
      <c r="D1973">
        <f>INDEX('S50'!A1:N47,35,1)</f>
        <v>0</v>
      </c>
      <c r="E1973">
        <f>INDEX('S50'!A1:N47,35,2)</f>
        <v>0</v>
      </c>
      <c r="F1973">
        <f>INDEX('S50'!A1:N47,35,6)</f>
        <v>0</v>
      </c>
      <c r="G1973">
        <f>INDEX('S50'!A1:N47,36,6)</f>
        <v>0</v>
      </c>
      <c r="H1973">
        <f>INDEX('S50'!A1:N47,37,6)</f>
        <v>0</v>
      </c>
    </row>
    <row r="1974" spans="1:8" x14ac:dyDescent="0.3">
      <c r="A1974" t="str">
        <f>INDEX('S50'!A1:M47,1,1)</f>
        <v>S50</v>
      </c>
      <c r="B1974" s="58">
        <f>INDEX('S50'!A1:M47,3,7)</f>
        <v>43080</v>
      </c>
      <c r="C1974" t="str">
        <f>INDEX('S50'!A1:N47,4,7)</f>
        <v>Jour</v>
      </c>
      <c r="D1974">
        <f>INDEX('S50'!A1:N47,35,1)</f>
        <v>0</v>
      </c>
      <c r="E1974">
        <f>INDEX('S50'!A1:N47,35,2)</f>
        <v>0</v>
      </c>
      <c r="F1974">
        <f>INDEX('S50'!A1:N47,35,7)</f>
        <v>0</v>
      </c>
      <c r="G1974">
        <f>INDEX('S50'!A1:N47,36,7)</f>
        <v>0</v>
      </c>
      <c r="H1974">
        <f>INDEX('S50'!A1:N47,37,7)</f>
        <v>0</v>
      </c>
    </row>
    <row r="1975" spans="1:8" x14ac:dyDescent="0.3">
      <c r="A1975" t="str">
        <f>INDEX('S50'!A1:M47,1,1)</f>
        <v>S50</v>
      </c>
      <c r="B1975" s="58">
        <f>INDEX('S50'!A1:M47,3,7)</f>
        <v>43080</v>
      </c>
      <c r="C1975" t="str">
        <f>INDEX('S50'!A1:N47,4,8)</f>
        <v>Nuit</v>
      </c>
      <c r="D1975">
        <f>INDEX('S50'!A1:N47,35,1)</f>
        <v>0</v>
      </c>
      <c r="E1975">
        <f>INDEX('S50'!A1:N47,35,2)</f>
        <v>0</v>
      </c>
      <c r="F1975">
        <f>INDEX('S50'!A1:N47,35,8)</f>
        <v>0</v>
      </c>
      <c r="G1975">
        <f>INDEX('S50'!A1:N47,36,8)</f>
        <v>0</v>
      </c>
      <c r="H1975">
        <f>INDEX('S50'!A1:N47,37,8)</f>
        <v>0</v>
      </c>
    </row>
    <row r="1976" spans="1:8" x14ac:dyDescent="0.3">
      <c r="A1976" t="str">
        <f>INDEX('S50'!A1:M47,1,1)</f>
        <v>S50</v>
      </c>
      <c r="B1976" s="58">
        <f>INDEX('S50'!A1:M47,3,9)</f>
        <v>43081</v>
      </c>
      <c r="C1976" t="str">
        <f>INDEX('S50'!A1:N47,4,9)</f>
        <v>Jour</v>
      </c>
      <c r="D1976">
        <f>INDEX('S50'!A1:N47,35,1)</f>
        <v>0</v>
      </c>
      <c r="E1976">
        <f>INDEX('S50'!A1:N47,35,2)</f>
        <v>0</v>
      </c>
      <c r="F1976">
        <f>INDEX('S50'!A1:N47,35,9)</f>
        <v>0</v>
      </c>
      <c r="G1976">
        <f>INDEX('S50'!A1:N47,36,9)</f>
        <v>0</v>
      </c>
      <c r="H1976">
        <f>INDEX('S50'!A1:N47,37,9)</f>
        <v>0</v>
      </c>
    </row>
    <row r="1977" spans="1:8" x14ac:dyDescent="0.3">
      <c r="A1977" t="str">
        <f>INDEX('S50'!A1:M47,1,1)</f>
        <v>S50</v>
      </c>
      <c r="B1977" s="58">
        <f>INDEX('S50'!A1:M47,3,9)</f>
        <v>43081</v>
      </c>
      <c r="C1977" t="str">
        <f>INDEX('S50'!A1:N47,4,10)</f>
        <v>Nuit</v>
      </c>
      <c r="D1977">
        <f>INDEX('S50'!A1:N47,35,1)</f>
        <v>0</v>
      </c>
      <c r="E1977">
        <f>INDEX('S50'!A1:N47,35,2)</f>
        <v>0</v>
      </c>
      <c r="F1977">
        <f>INDEX('S50'!A1:N47,35,10)</f>
        <v>0</v>
      </c>
      <c r="G1977">
        <f>INDEX('S50'!A1:N47,36,10)</f>
        <v>0</v>
      </c>
      <c r="H1977">
        <f>INDEX('S50'!A1:N47,37,10)</f>
        <v>0</v>
      </c>
    </row>
    <row r="1978" spans="1:8" x14ac:dyDescent="0.3">
      <c r="A1978" t="str">
        <f>INDEX('S50'!A1:M47,1,1)</f>
        <v>S50</v>
      </c>
      <c r="B1978" s="58">
        <f>INDEX('S50'!A1:M47,3,11)</f>
        <v>43082</v>
      </c>
      <c r="C1978" t="str">
        <f>INDEX('S50'!A1:N47,4,11)</f>
        <v>Jour</v>
      </c>
      <c r="D1978">
        <f>INDEX('S50'!A1:N47,35,1)</f>
        <v>0</v>
      </c>
      <c r="E1978">
        <f>INDEX('S50'!A1:N47,35,2)</f>
        <v>0</v>
      </c>
      <c r="F1978">
        <f>INDEX('S50'!A1:N47,35,11)</f>
        <v>0</v>
      </c>
      <c r="G1978">
        <f>INDEX('S50'!A1:N47,36,11)</f>
        <v>0</v>
      </c>
      <c r="H1978">
        <f>INDEX('S50'!A1:N47,37,11)</f>
        <v>0</v>
      </c>
    </row>
    <row r="1979" spans="1:8" x14ac:dyDescent="0.3">
      <c r="A1979" t="str">
        <f>INDEX('S50'!A1:M47,1,1)</f>
        <v>S50</v>
      </c>
      <c r="B1979" s="58">
        <f>INDEX('S50'!A1:M47,3,11)</f>
        <v>43082</v>
      </c>
      <c r="C1979" t="str">
        <f>INDEX('S50'!A1:N47,4,12)</f>
        <v>Nuit</v>
      </c>
      <c r="D1979">
        <f>INDEX('S50'!A1:N47,35,1)</f>
        <v>0</v>
      </c>
      <c r="E1979">
        <f>INDEX('S50'!A1:N47,35,2)</f>
        <v>0</v>
      </c>
      <c r="F1979">
        <f>INDEX('S50'!A1:N47,35,12)</f>
        <v>0</v>
      </c>
      <c r="G1979">
        <f>INDEX('S50'!A1:N47,36,12)</f>
        <v>0</v>
      </c>
      <c r="H1979">
        <f>INDEX('S50'!A1:N47,37,12)</f>
        <v>0</v>
      </c>
    </row>
    <row r="1980" spans="1:8" x14ac:dyDescent="0.3">
      <c r="A1980" t="str">
        <f>INDEX('S50'!A1:M47,1,1)</f>
        <v>S50</v>
      </c>
      <c r="B1980" s="58">
        <f>INDEX('S50'!A1:M47,3,13)</f>
        <v>43083</v>
      </c>
      <c r="C1980" t="str">
        <f>INDEX('S50'!A1:N47,4,13)</f>
        <v>Jour</v>
      </c>
      <c r="D1980">
        <f>INDEX('S50'!A1:N47,35,1)</f>
        <v>0</v>
      </c>
      <c r="E1980">
        <f>INDEX('S50'!A1:N47,35,2)</f>
        <v>0</v>
      </c>
      <c r="F1980">
        <f>INDEX('S50'!A1:N47,35,13)</f>
        <v>0</v>
      </c>
      <c r="G1980">
        <f>INDEX('S50'!A1:N47,36,13)</f>
        <v>0</v>
      </c>
      <c r="H1980">
        <f>INDEX('S50'!A1:N47,37,13)</f>
        <v>0</v>
      </c>
    </row>
    <row r="1981" spans="1:8" x14ac:dyDescent="0.3">
      <c r="A1981" t="str">
        <f>INDEX('S50'!A1:M47,1,1)</f>
        <v>S50</v>
      </c>
      <c r="B1981" s="58">
        <f>INDEX('S50'!A1:M47,3,13)</f>
        <v>43083</v>
      </c>
      <c r="C1981" t="str">
        <f>INDEX('S50'!A1:N47,4,14)</f>
        <v>Nuit</v>
      </c>
      <c r="D1981">
        <f>INDEX('S50'!A1:N47,35,1)</f>
        <v>0</v>
      </c>
      <c r="E1981">
        <f>INDEX('S50'!A1:N47,35,2)</f>
        <v>0</v>
      </c>
      <c r="F1981">
        <f>INDEX('S50'!A1:N47,35,14)</f>
        <v>0</v>
      </c>
      <c r="G1981">
        <f>INDEX('S50'!A1:N47,36,14)</f>
        <v>0</v>
      </c>
      <c r="H1981">
        <f>INDEX('S50'!A1:N47,37,14)</f>
        <v>0</v>
      </c>
    </row>
    <row r="1982" spans="1:8" x14ac:dyDescent="0.3">
      <c r="A1982" t="str">
        <f>INDEX('S51'!A1:L47,1,1)</f>
        <v>S51</v>
      </c>
      <c r="B1982" s="58">
        <f>INDEX('S51'!A1:L47,3,3)</f>
        <v>43085</v>
      </c>
      <c r="C1982" t="str">
        <f>INDEX('S51'!A1:N47,4,3)</f>
        <v>Jour</v>
      </c>
      <c r="D1982" t="str">
        <f>INDEX('S51'!A1:N47,5,1)</f>
        <v>Kevin Morillon</v>
      </c>
      <c r="E1982">
        <f>INDEX('S51'!A1:N47,5,2)</f>
        <v>0</v>
      </c>
      <c r="F1982">
        <f>INDEX('S51'!A1:N47,5,3)</f>
        <v>0</v>
      </c>
      <c r="G1982">
        <f>INDEX('S51'!A1:N47,6,3)</f>
        <v>0</v>
      </c>
      <c r="H1982">
        <f>INDEX('S51'!A1:N47,7,3)</f>
        <v>0</v>
      </c>
    </row>
    <row r="1983" spans="1:8" x14ac:dyDescent="0.3">
      <c r="A1983" t="str">
        <f>INDEX('S51'!A1:M47,1,1)</f>
        <v>S51</v>
      </c>
      <c r="B1983" s="58">
        <f>INDEX('S51'!A1:M47,3,3)</f>
        <v>43085</v>
      </c>
      <c r="C1983" t="str">
        <f>INDEX('S51'!A1:N47,4,4)</f>
        <v>Nuit</v>
      </c>
      <c r="D1983" t="str">
        <f>INDEX('S51'!A1:N47,5,1)</f>
        <v>Kevin Morillon</v>
      </c>
      <c r="E1983">
        <f>INDEX('S51'!A1:N47,5,2)</f>
        <v>0</v>
      </c>
      <c r="F1983">
        <f>INDEX('S51'!A1:N47,5,4)</f>
        <v>0</v>
      </c>
      <c r="G1983">
        <f>INDEX('S51'!A1:N47,6,4)</f>
        <v>0</v>
      </c>
      <c r="H1983">
        <f>INDEX('S51'!A1:N47,7,4)</f>
        <v>0</v>
      </c>
    </row>
    <row r="1984" spans="1:8" x14ac:dyDescent="0.3">
      <c r="A1984" t="str">
        <f>INDEX('S51'!A1:M47,1,1)</f>
        <v>S51</v>
      </c>
      <c r="B1984" s="58">
        <f>INDEX('S51'!A1:M47,3,5)</f>
        <v>43086</v>
      </c>
      <c r="C1984" t="str">
        <f>INDEX('S51'!A1:N47,4,5)</f>
        <v>Jour</v>
      </c>
      <c r="D1984" t="str">
        <f>INDEX('S51'!A1:N47,5,1)</f>
        <v>Kevin Morillon</v>
      </c>
      <c r="E1984">
        <f>INDEX('S51'!A1:N47,5,2)</f>
        <v>0</v>
      </c>
      <c r="F1984">
        <f>INDEX('S51'!A1:N47,5,5)</f>
        <v>0</v>
      </c>
      <c r="G1984">
        <f>INDEX('S51'!A1:N47,6,5)</f>
        <v>0</v>
      </c>
      <c r="H1984">
        <f>INDEX('S51'!A1:N47,7,5)</f>
        <v>0</v>
      </c>
    </row>
    <row r="1985" spans="1:8" x14ac:dyDescent="0.3">
      <c r="A1985" t="str">
        <f>INDEX('S51'!A1:M47,1,1)</f>
        <v>S51</v>
      </c>
      <c r="B1985" s="58">
        <f>INDEX('S51'!A1:M47,3,5)</f>
        <v>43086</v>
      </c>
      <c r="C1985" t="str">
        <f>INDEX('S51'!A1:N47,4,6)</f>
        <v>Nuit</v>
      </c>
      <c r="D1985" t="str">
        <f>INDEX('S51'!A1:N47,5,1)</f>
        <v>Kevin Morillon</v>
      </c>
      <c r="E1985">
        <f>INDEX('S51'!A1:N47,5,2)</f>
        <v>0</v>
      </c>
      <c r="F1985">
        <f>INDEX('S51'!A1:N47,5,6)</f>
        <v>0</v>
      </c>
      <c r="G1985">
        <f>INDEX('S51'!A1:N47,6,6)</f>
        <v>0</v>
      </c>
      <c r="H1985">
        <f>INDEX('S51'!A1:N47,7,6)</f>
        <v>0</v>
      </c>
    </row>
    <row r="1986" spans="1:8" x14ac:dyDescent="0.3">
      <c r="A1986" t="str">
        <f>INDEX('S51'!A1:M47,1,1)</f>
        <v>S51</v>
      </c>
      <c r="B1986" s="58">
        <f>INDEX('S51'!A1:M47,3,7)</f>
        <v>43087</v>
      </c>
      <c r="C1986" t="str">
        <f>INDEX('S51'!A1:N47,4,7)</f>
        <v>Jour</v>
      </c>
      <c r="D1986" t="str">
        <f>INDEX('S51'!A1:N47,5,1)</f>
        <v>Kevin Morillon</v>
      </c>
      <c r="E1986">
        <f>INDEX('S51'!A1:N47,5,2)</f>
        <v>0</v>
      </c>
      <c r="F1986">
        <f>INDEX('S51'!A1:N47,5,7)</f>
        <v>0</v>
      </c>
      <c r="G1986">
        <f>INDEX('S51'!A1:N47,6,7)</f>
        <v>0</v>
      </c>
      <c r="H1986">
        <f>INDEX('S51'!A1:N47,7,7)</f>
        <v>0</v>
      </c>
    </row>
    <row r="1987" spans="1:8" x14ac:dyDescent="0.3">
      <c r="A1987" t="str">
        <f>INDEX('S51'!A1:M47,1,1)</f>
        <v>S51</v>
      </c>
      <c r="B1987" s="58">
        <f>INDEX('S51'!A1:M47,3,7)</f>
        <v>43087</v>
      </c>
      <c r="C1987" t="str">
        <f>INDEX('S51'!A1:N47,4,8)</f>
        <v>Nuit</v>
      </c>
      <c r="D1987" t="str">
        <f>INDEX('S51'!A1:N47,5,1)</f>
        <v>Kevin Morillon</v>
      </c>
      <c r="E1987">
        <f>INDEX('S51'!A1:N47,5,2)</f>
        <v>0</v>
      </c>
      <c r="F1987">
        <f>INDEX('S51'!A1:N47,5,8)</f>
        <v>0</v>
      </c>
      <c r="G1987">
        <f>INDEX('S51'!A1:N47,6,8)</f>
        <v>0</v>
      </c>
      <c r="H1987">
        <f>INDEX('S51'!A1:N47,7,8)</f>
        <v>0</v>
      </c>
    </row>
    <row r="1988" spans="1:8" x14ac:dyDescent="0.3">
      <c r="A1988" t="str">
        <f>INDEX('S51'!A1:M47,1,1)</f>
        <v>S51</v>
      </c>
      <c r="B1988" s="58">
        <f>INDEX('S51'!A1:M47,3,9)</f>
        <v>43088</v>
      </c>
      <c r="C1988" t="str">
        <f>INDEX('S51'!A1:N47,4,9)</f>
        <v>Jour</v>
      </c>
      <c r="D1988" t="str">
        <f>INDEX('S51'!A1:N47,5,1)</f>
        <v>Kevin Morillon</v>
      </c>
      <c r="E1988">
        <f>INDEX('S51'!A1:N47,5,2)</f>
        <v>0</v>
      </c>
      <c r="F1988">
        <f>INDEX('S51'!A1:N47,5,9)</f>
        <v>0</v>
      </c>
      <c r="G1988">
        <f>INDEX('S51'!A1:N47,6,9)</f>
        <v>0</v>
      </c>
      <c r="H1988">
        <f>INDEX('S51'!A1:N47,7,9)</f>
        <v>0</v>
      </c>
    </row>
    <row r="1989" spans="1:8" x14ac:dyDescent="0.3">
      <c r="A1989" t="str">
        <f>INDEX('S51'!A1:M47,1,1)</f>
        <v>S51</v>
      </c>
      <c r="B1989" s="58">
        <f>INDEX('S51'!A1:M47,3,9)</f>
        <v>43088</v>
      </c>
      <c r="C1989" t="str">
        <f>INDEX('S51'!A1:N47,4,10)</f>
        <v>Nuit</v>
      </c>
      <c r="D1989" t="str">
        <f>INDEX('S51'!A1:N47,5,1)</f>
        <v>Kevin Morillon</v>
      </c>
      <c r="E1989">
        <f>INDEX('S51'!A1:N47,5,2)</f>
        <v>0</v>
      </c>
      <c r="F1989">
        <f>INDEX('S51'!A1:N47,5,10)</f>
        <v>0</v>
      </c>
      <c r="G1989">
        <f>INDEX('S51'!A1:N47,6,10)</f>
        <v>0</v>
      </c>
      <c r="H1989">
        <f>INDEX('S51'!A1:N47,7,10)</f>
        <v>0</v>
      </c>
    </row>
    <row r="1990" spans="1:8" x14ac:dyDescent="0.3">
      <c r="A1990" t="str">
        <f>INDEX('S51'!A1:M47,1,1)</f>
        <v>S51</v>
      </c>
      <c r="B1990" s="58">
        <f>INDEX('S51'!A1:M47,3,11)</f>
        <v>43089</v>
      </c>
      <c r="C1990" t="str">
        <f>INDEX('S51'!A1:N47,4,11)</f>
        <v>Jour</v>
      </c>
      <c r="D1990" t="str">
        <f>INDEX('S51'!A1:N47,5,1)</f>
        <v>Kevin Morillon</v>
      </c>
      <c r="E1990">
        <f>INDEX('S51'!A1:N47,5,2)</f>
        <v>0</v>
      </c>
      <c r="F1990">
        <f>INDEX('S51'!A1:N47,5,11)</f>
        <v>0</v>
      </c>
      <c r="G1990">
        <f>INDEX('S51'!A1:N47,6,11)</f>
        <v>0</v>
      </c>
      <c r="H1990">
        <f>INDEX('S51'!A1:N47,7,11)</f>
        <v>0</v>
      </c>
    </row>
    <row r="1991" spans="1:8" x14ac:dyDescent="0.3">
      <c r="A1991" t="str">
        <f>INDEX('S51'!A1:M47,1,1)</f>
        <v>S51</v>
      </c>
      <c r="B1991" s="58">
        <f>INDEX('S51'!A1:M47,3,11)</f>
        <v>43089</v>
      </c>
      <c r="C1991" t="str">
        <f>INDEX('S51'!A1:N47,4,12)</f>
        <v>Nuit</v>
      </c>
      <c r="D1991" t="str">
        <f>INDEX('S51'!A1:N47,5,1)</f>
        <v>Kevin Morillon</v>
      </c>
      <c r="E1991">
        <f>INDEX('S51'!A1:N47,5,2)</f>
        <v>0</v>
      </c>
      <c r="F1991">
        <f>INDEX('S51'!A1:N47,5,12)</f>
        <v>0</v>
      </c>
      <c r="G1991">
        <f>INDEX('S51'!A1:N47,6,12)</f>
        <v>0</v>
      </c>
      <c r="H1991">
        <f>INDEX('S51'!A1:N47,7,12)</f>
        <v>0</v>
      </c>
    </row>
    <row r="1992" spans="1:8" x14ac:dyDescent="0.3">
      <c r="A1992" t="str">
        <f>INDEX('S51'!A1:M47,1,1)</f>
        <v>S51</v>
      </c>
      <c r="B1992" s="58">
        <f>INDEX('S51'!A1:M47,3,13)</f>
        <v>43090</v>
      </c>
      <c r="C1992" t="str">
        <f>INDEX('S51'!A1:N47,4,13)</f>
        <v>Jour</v>
      </c>
      <c r="D1992" t="str">
        <f>INDEX('S51'!A1:N47,5,1)</f>
        <v>Kevin Morillon</v>
      </c>
      <c r="E1992">
        <f>INDEX('S51'!A1:N47,5,2)</f>
        <v>0</v>
      </c>
      <c r="F1992">
        <f>INDEX('S51'!A1:N47,5,13)</f>
        <v>0</v>
      </c>
      <c r="G1992">
        <f>INDEX('S51'!A1:N47,6,13)</f>
        <v>0</v>
      </c>
      <c r="H1992">
        <f>INDEX('S51'!A1:N47,7,13)</f>
        <v>0</v>
      </c>
    </row>
    <row r="1993" spans="1:8" x14ac:dyDescent="0.3">
      <c r="A1993" t="str">
        <f>INDEX('S51'!A1:M47,1,1)</f>
        <v>S51</v>
      </c>
      <c r="B1993" s="58">
        <f>INDEX('S51'!A1:M47,3,13)</f>
        <v>43090</v>
      </c>
      <c r="C1993" t="str">
        <f>INDEX('S51'!A1:N47,4,14)</f>
        <v>Nuit</v>
      </c>
      <c r="D1993" t="str">
        <f>INDEX('S51'!A1:N47,5,1)</f>
        <v>Kevin Morillon</v>
      </c>
      <c r="E1993">
        <f>INDEX('S51'!A1:N47,5,2)</f>
        <v>0</v>
      </c>
      <c r="F1993">
        <f>INDEX('S51'!A1:N47,5,14)</f>
        <v>0</v>
      </c>
      <c r="G1993">
        <f>INDEX('S51'!A1:N47,6,14)</f>
        <v>0</v>
      </c>
      <c r="H1993">
        <f>INDEX('S51'!A1:N47,7,14)</f>
        <v>0</v>
      </c>
    </row>
    <row r="1994" spans="1:8" x14ac:dyDescent="0.3">
      <c r="A1994" t="str">
        <f>INDEX('S51'!A1:M47,1,1)</f>
        <v>S51</v>
      </c>
      <c r="B1994" s="58">
        <f>INDEX('S51'!A1:L47,3,3)</f>
        <v>43085</v>
      </c>
      <c r="C1994" t="str">
        <f>INDEX('S51'!A1:N47,4,3)</f>
        <v>Jour</v>
      </c>
      <c r="D1994" t="str">
        <f>INDEX('S51'!A1:N47,8,1)</f>
        <v>Victor DIONISIO</v>
      </c>
      <c r="E1994">
        <f>INDEX('S51'!A1:N47,8,2)</f>
        <v>0</v>
      </c>
      <c r="F1994">
        <f>INDEX('S51'!A1:N47,8,3)</f>
        <v>0</v>
      </c>
      <c r="G1994">
        <f>INDEX('S51'!A1:N47,9,3)</f>
        <v>0</v>
      </c>
      <c r="H1994">
        <f>INDEX('S51'!A1:N47,10,3)</f>
        <v>0</v>
      </c>
    </row>
    <row r="1995" spans="1:8" x14ac:dyDescent="0.3">
      <c r="A1995" t="str">
        <f>INDEX('S51'!A1:M47,1,1)</f>
        <v>S51</v>
      </c>
      <c r="B1995" s="58">
        <f>INDEX('S51'!A1:M47,3,3)</f>
        <v>43085</v>
      </c>
      <c r="C1995" t="str">
        <f>INDEX('S51'!A1:N47,4,4)</f>
        <v>Nuit</v>
      </c>
      <c r="D1995" t="str">
        <f>INDEX('S51'!A1:N47,8,1)</f>
        <v>Victor DIONISIO</v>
      </c>
      <c r="E1995">
        <f>INDEX('S51'!A1:N47,8,2)</f>
        <v>0</v>
      </c>
      <c r="F1995">
        <f>INDEX('S51'!A1:N47,8,4)</f>
        <v>0</v>
      </c>
      <c r="G1995">
        <f>INDEX('S51'!A1:N47,9,4)</f>
        <v>0</v>
      </c>
      <c r="H1995">
        <f>INDEX('S51'!A1:N47,10,4)</f>
        <v>0</v>
      </c>
    </row>
    <row r="1996" spans="1:8" x14ac:dyDescent="0.3">
      <c r="A1996" t="str">
        <f>INDEX('S51'!A1:M47,1,1)</f>
        <v>S51</v>
      </c>
      <c r="B1996" s="58">
        <f>INDEX('S51'!A1:M47,3,5)</f>
        <v>43086</v>
      </c>
      <c r="C1996" t="str">
        <f>INDEX('S51'!A1:N47,4,5)</f>
        <v>Jour</v>
      </c>
      <c r="D1996" t="str">
        <f>INDEX('S51'!A1:N47,8,1)</f>
        <v>Victor DIONISIO</v>
      </c>
      <c r="E1996">
        <f>INDEX('S51'!A1:N47,8,2)</f>
        <v>0</v>
      </c>
      <c r="F1996">
        <f>INDEX('S51'!A1:N47,8,5)</f>
        <v>0</v>
      </c>
      <c r="G1996">
        <f>INDEX('S51'!A1:N47,9,5)</f>
        <v>0</v>
      </c>
      <c r="H1996">
        <f>INDEX('S51'!A1:N47,10,5)</f>
        <v>0</v>
      </c>
    </row>
    <row r="1997" spans="1:8" x14ac:dyDescent="0.3">
      <c r="A1997" t="str">
        <f>INDEX('S51'!A1:M47,1,1)</f>
        <v>S51</v>
      </c>
      <c r="B1997" s="58">
        <f>INDEX('S51'!A1:M47,3,5)</f>
        <v>43086</v>
      </c>
      <c r="C1997" t="str">
        <f>INDEX('S51'!A1:N47,4,6)</f>
        <v>Nuit</v>
      </c>
      <c r="D1997" t="str">
        <f>INDEX('S51'!A1:N47,8,1)</f>
        <v>Victor DIONISIO</v>
      </c>
      <c r="E1997">
        <f>INDEX('S51'!A1:N47,8,2)</f>
        <v>0</v>
      </c>
      <c r="F1997">
        <f>INDEX('S51'!A1:N47,8,6)</f>
        <v>0</v>
      </c>
      <c r="G1997">
        <f>INDEX('S51'!A1:N47,9,6)</f>
        <v>0</v>
      </c>
      <c r="H1997">
        <f>INDEX('S51'!A1:N47,10,6)</f>
        <v>0</v>
      </c>
    </row>
    <row r="1998" spans="1:8" x14ac:dyDescent="0.3">
      <c r="A1998" t="str">
        <f>INDEX('S51'!A1:M47,1,1)</f>
        <v>S51</v>
      </c>
      <c r="B1998" s="58">
        <f>INDEX('S51'!A1:M47,3,7)</f>
        <v>43087</v>
      </c>
      <c r="C1998" t="str">
        <f>INDEX('S51'!A1:N47,4,7)</f>
        <v>Jour</v>
      </c>
      <c r="D1998" t="str">
        <f>INDEX('S51'!A1:N47,8,1)</f>
        <v>Victor DIONISIO</v>
      </c>
      <c r="E1998">
        <f>INDEX('S51'!A1:N47,8,2)</f>
        <v>0</v>
      </c>
      <c r="F1998">
        <f>INDEX('S51'!A1:N47,8,7)</f>
        <v>0</v>
      </c>
      <c r="G1998">
        <f>INDEX('S51'!A1:N47,9,7)</f>
        <v>0</v>
      </c>
      <c r="H1998">
        <f>INDEX('S51'!A1:N47,10,7)</f>
        <v>0</v>
      </c>
    </row>
    <row r="1999" spans="1:8" x14ac:dyDescent="0.3">
      <c r="A1999" t="str">
        <f>INDEX('S51'!A1:M47,1,1)</f>
        <v>S51</v>
      </c>
      <c r="B1999" s="58">
        <f>INDEX('S51'!A1:M47,3,7)</f>
        <v>43087</v>
      </c>
      <c r="C1999" t="str">
        <f>INDEX('S51'!A1:N47,4,8)</f>
        <v>Nuit</v>
      </c>
      <c r="D1999" t="str">
        <f>INDEX('S51'!A1:N47,8,1)</f>
        <v>Victor DIONISIO</v>
      </c>
      <c r="E1999">
        <f>INDEX('S51'!A1:N47,8,2)</f>
        <v>0</v>
      </c>
      <c r="F1999">
        <f>INDEX('S51'!A1:N47,8,8)</f>
        <v>0</v>
      </c>
      <c r="G1999">
        <f>INDEX('S51'!A1:N47,9,8)</f>
        <v>0</v>
      </c>
      <c r="H1999">
        <f>INDEX('S51'!A1:N47,10,8)</f>
        <v>0</v>
      </c>
    </row>
    <row r="2000" spans="1:8" x14ac:dyDescent="0.3">
      <c r="A2000" t="str">
        <f>INDEX('S51'!A1:M47,1,1)</f>
        <v>S51</v>
      </c>
      <c r="B2000" s="58">
        <f>INDEX('S51'!A1:M47,3,9)</f>
        <v>43088</v>
      </c>
      <c r="C2000" t="str">
        <f>INDEX('S51'!A1:N47,4,9)</f>
        <v>Jour</v>
      </c>
      <c r="D2000" t="str">
        <f>INDEX('S51'!A1:N47,8,1)</f>
        <v>Victor DIONISIO</v>
      </c>
      <c r="E2000">
        <f>INDEX('S51'!A1:N47,8,2)</f>
        <v>0</v>
      </c>
      <c r="F2000">
        <f>INDEX('S51'!A1:N47,8,9)</f>
        <v>0</v>
      </c>
      <c r="G2000">
        <f>INDEX('S51'!A1:N47,9,9)</f>
        <v>0</v>
      </c>
      <c r="H2000">
        <f>INDEX('S51'!A1:N47,10,9)</f>
        <v>0</v>
      </c>
    </row>
    <row r="2001" spans="1:8" x14ac:dyDescent="0.3">
      <c r="A2001" t="str">
        <f>INDEX('S51'!A1:M47,1,1)</f>
        <v>S51</v>
      </c>
      <c r="B2001" s="58">
        <f>INDEX('S51'!A1:M47,3,9)</f>
        <v>43088</v>
      </c>
      <c r="C2001" t="str">
        <f>INDEX('S51'!A1:N47,4,10)</f>
        <v>Nuit</v>
      </c>
      <c r="D2001" t="str">
        <f>INDEX('S51'!A1:N47,8,1)</f>
        <v>Victor DIONISIO</v>
      </c>
      <c r="E2001">
        <f>INDEX('S51'!A1:N47,8,2)</f>
        <v>0</v>
      </c>
      <c r="F2001">
        <f>INDEX('S51'!A1:N47,8,10)</f>
        <v>0</v>
      </c>
      <c r="G2001">
        <f>INDEX('S51'!A1:N47,9,10)</f>
        <v>0</v>
      </c>
      <c r="H2001">
        <f>INDEX('S51'!A1:N47,10,10)</f>
        <v>0</v>
      </c>
    </row>
    <row r="2002" spans="1:8" x14ac:dyDescent="0.3">
      <c r="A2002" t="str">
        <f>INDEX('S51'!A1:M47,1,1)</f>
        <v>S51</v>
      </c>
      <c r="B2002" s="58">
        <f>INDEX('S51'!A1:M47,3,11)</f>
        <v>43089</v>
      </c>
      <c r="C2002" t="str">
        <f>INDEX('S51'!A1:N47,4,11)</f>
        <v>Jour</v>
      </c>
      <c r="D2002" t="str">
        <f>INDEX('S51'!A1:N47,8,1)</f>
        <v>Victor DIONISIO</v>
      </c>
      <c r="E2002">
        <f>INDEX('S51'!A1:N47,8,2)</f>
        <v>0</v>
      </c>
      <c r="F2002">
        <f>INDEX('S51'!A1:N47,8,11)</f>
        <v>0</v>
      </c>
      <c r="G2002">
        <f>INDEX('S51'!A1:N47,9,11)</f>
        <v>0</v>
      </c>
      <c r="H2002">
        <f>INDEX('S51'!A1:N47,10,11)</f>
        <v>0</v>
      </c>
    </row>
    <row r="2003" spans="1:8" x14ac:dyDescent="0.3">
      <c r="A2003" t="str">
        <f>INDEX('S51'!A1:M47,1,1)</f>
        <v>S51</v>
      </c>
      <c r="B2003" s="58">
        <f>INDEX('S51'!A1:M47,3,11)</f>
        <v>43089</v>
      </c>
      <c r="C2003" t="str">
        <f>INDEX('S51'!A1:N47,4,12)</f>
        <v>Nuit</v>
      </c>
      <c r="D2003" t="str">
        <f>INDEX('S51'!A1:N47,8,1)</f>
        <v>Victor DIONISIO</v>
      </c>
      <c r="E2003">
        <f>INDEX('S51'!A1:N47,8,2)</f>
        <v>0</v>
      </c>
      <c r="F2003">
        <f>INDEX('S51'!A1:N47,8,12)</f>
        <v>0</v>
      </c>
      <c r="G2003">
        <f>INDEX('S51'!A1:N47,9,12)</f>
        <v>0</v>
      </c>
      <c r="H2003">
        <f>INDEX('S51'!A1:N47,10,12)</f>
        <v>0</v>
      </c>
    </row>
    <row r="2004" spans="1:8" x14ac:dyDescent="0.3">
      <c r="A2004" t="str">
        <f>INDEX('S51'!A1:M47,1,1)</f>
        <v>S51</v>
      </c>
      <c r="B2004" s="58">
        <f>INDEX('S51'!A1:M47,3,13)</f>
        <v>43090</v>
      </c>
      <c r="C2004" t="str">
        <f>INDEX('S51'!A1:N47,4,13)</f>
        <v>Jour</v>
      </c>
      <c r="D2004" t="str">
        <f>INDEX('S51'!A1:N47,8,1)</f>
        <v>Victor DIONISIO</v>
      </c>
      <c r="E2004">
        <f>INDEX('S51'!A1:N47,8,2)</f>
        <v>0</v>
      </c>
      <c r="F2004">
        <f>INDEX('S51'!A1:N47,8,13)</f>
        <v>0</v>
      </c>
      <c r="G2004">
        <f>INDEX('S51'!A1:N47,9,13)</f>
        <v>0</v>
      </c>
      <c r="H2004">
        <f>INDEX('S51'!A1:N47,10,13)</f>
        <v>0</v>
      </c>
    </row>
    <row r="2005" spans="1:8" x14ac:dyDescent="0.3">
      <c r="A2005" t="str">
        <f>INDEX('S51'!A1:M47,1,1)</f>
        <v>S51</v>
      </c>
      <c r="B2005" s="58">
        <f>INDEX('S51'!A1:M47,3,13)</f>
        <v>43090</v>
      </c>
      <c r="C2005" t="str">
        <f>INDEX('S51'!A1:N47,4,14)</f>
        <v>Nuit</v>
      </c>
      <c r="D2005" t="str">
        <f>INDEX('S51'!A1:N47,8,1)</f>
        <v>Victor DIONISIO</v>
      </c>
      <c r="E2005">
        <f>INDEX('S51'!A1:N47,8,2)</f>
        <v>0</v>
      </c>
      <c r="F2005">
        <f>INDEX('S51'!A1:N47,8,14)</f>
        <v>0</v>
      </c>
      <c r="G2005">
        <f>INDEX('S51'!A1:N47,9,14)</f>
        <v>0</v>
      </c>
      <c r="H2005">
        <f>INDEX('S51'!A1:N47,10,14)</f>
        <v>0</v>
      </c>
    </row>
    <row r="2006" spans="1:8" x14ac:dyDescent="0.3">
      <c r="A2006" t="str">
        <f>INDEX('S51'!A1:M47,1,1)</f>
        <v>S51</v>
      </c>
      <c r="B2006" s="58">
        <f>INDEX('S51'!A1:L47,3,3)</f>
        <v>43085</v>
      </c>
      <c r="C2006" t="str">
        <f>INDEX('S51'!A1:N47,4,3)</f>
        <v>Jour</v>
      </c>
      <c r="D2006" t="str">
        <f>INDEX('S51'!A1:N47,11,1)</f>
        <v>Benjamin Lime</v>
      </c>
      <c r="E2006">
        <f>INDEX('S51'!A1:N47,11,2)</f>
        <v>0</v>
      </c>
      <c r="F2006">
        <f>INDEX('S51'!A1:N47,11,3)</f>
        <v>0</v>
      </c>
      <c r="G2006">
        <f>INDEX('S51'!A1:N47,12,3)</f>
        <v>0</v>
      </c>
      <c r="H2006">
        <f>INDEX('S51'!A1:N47,13,3)</f>
        <v>0</v>
      </c>
    </row>
    <row r="2007" spans="1:8" x14ac:dyDescent="0.3">
      <c r="A2007" t="str">
        <f>INDEX('S51'!A1:M47,1,1)</f>
        <v>S51</v>
      </c>
      <c r="B2007" s="58">
        <f>INDEX('S51'!A1:M47,3,3)</f>
        <v>43085</v>
      </c>
      <c r="C2007" t="str">
        <f>INDEX('S51'!A1:N47,4,4)</f>
        <v>Nuit</v>
      </c>
      <c r="D2007" t="str">
        <f>INDEX('S51'!A1:N47,11,1)</f>
        <v>Benjamin Lime</v>
      </c>
      <c r="E2007">
        <f>INDEX('S51'!A1:N47,11,2)</f>
        <v>0</v>
      </c>
      <c r="F2007">
        <f>INDEX('S51'!A1:N47,11,4)</f>
        <v>0</v>
      </c>
      <c r="G2007">
        <f>INDEX('S51'!A1:N47,12,4)</f>
        <v>0</v>
      </c>
      <c r="H2007">
        <f>INDEX('S51'!A1:N47,13,4)</f>
        <v>0</v>
      </c>
    </row>
    <row r="2008" spans="1:8" x14ac:dyDescent="0.3">
      <c r="A2008" t="str">
        <f>INDEX('S51'!A1:M47,1,1)</f>
        <v>S51</v>
      </c>
      <c r="B2008" s="58">
        <f>INDEX('S51'!A1:M47,3,5)</f>
        <v>43086</v>
      </c>
      <c r="C2008" t="str">
        <f>INDEX('S51'!A1:N47,4,5)</f>
        <v>Jour</v>
      </c>
      <c r="D2008" t="str">
        <f>INDEX('S51'!A1:N47,11,1)</f>
        <v>Benjamin Lime</v>
      </c>
      <c r="E2008">
        <f>INDEX('S51'!A1:N47,11,2)</f>
        <v>0</v>
      </c>
      <c r="F2008">
        <f>INDEX('S51'!A1:N47,11,5)</f>
        <v>0</v>
      </c>
      <c r="G2008">
        <f>INDEX('S51'!A1:N47,12,5)</f>
        <v>0</v>
      </c>
      <c r="H2008">
        <f>INDEX('S51'!A1:N47,13,5)</f>
        <v>0</v>
      </c>
    </row>
    <row r="2009" spans="1:8" x14ac:dyDescent="0.3">
      <c r="A2009" t="str">
        <f>INDEX('S51'!A1:M47,1,1)</f>
        <v>S51</v>
      </c>
      <c r="B2009" s="58">
        <f>INDEX('S51'!A1:M47,3,5)</f>
        <v>43086</v>
      </c>
      <c r="C2009" t="str">
        <f>INDEX('S51'!A1:N47,4,6)</f>
        <v>Nuit</v>
      </c>
      <c r="D2009" t="str">
        <f>INDEX('S51'!A1:N47,11,1)</f>
        <v>Benjamin Lime</v>
      </c>
      <c r="E2009">
        <f>INDEX('S51'!A1:N47,11,2)</f>
        <v>0</v>
      </c>
      <c r="F2009">
        <f>INDEX('S51'!A1:N47,11,6)</f>
        <v>0</v>
      </c>
      <c r="G2009">
        <f>INDEX('S51'!A1:N47,12,6)</f>
        <v>0</v>
      </c>
      <c r="H2009">
        <f>INDEX('S51'!A1:N47,13,6)</f>
        <v>0</v>
      </c>
    </row>
    <row r="2010" spans="1:8" x14ac:dyDescent="0.3">
      <c r="A2010" t="str">
        <f>INDEX('S51'!A1:M47,1,1)</f>
        <v>S51</v>
      </c>
      <c r="B2010" s="58">
        <f>INDEX('S51'!A1:M47,3,7)</f>
        <v>43087</v>
      </c>
      <c r="C2010" t="str">
        <f>INDEX('S51'!A1:N47,4,7)</f>
        <v>Jour</v>
      </c>
      <c r="D2010" t="str">
        <f>INDEX('S51'!A1:N47,11,1)</f>
        <v>Benjamin Lime</v>
      </c>
      <c r="E2010">
        <f>INDEX('S51'!A1:N47,11,2)</f>
        <v>0</v>
      </c>
      <c r="F2010">
        <f>INDEX('S51'!A1:N47,11,7)</f>
        <v>0</v>
      </c>
      <c r="G2010">
        <f>INDEX('S51'!A1:N47,12,7)</f>
        <v>0</v>
      </c>
      <c r="H2010">
        <f>INDEX('S51'!A1:N47,13,7)</f>
        <v>0</v>
      </c>
    </row>
    <row r="2011" spans="1:8" x14ac:dyDescent="0.3">
      <c r="A2011" t="str">
        <f>INDEX('S51'!A1:M47,1,1)</f>
        <v>S51</v>
      </c>
      <c r="B2011" s="58">
        <f>INDEX('S51'!A1:M47,3,7)</f>
        <v>43087</v>
      </c>
      <c r="C2011" t="str">
        <f>INDEX('S51'!A1:N47,4,8)</f>
        <v>Nuit</v>
      </c>
      <c r="D2011" t="str">
        <f>INDEX('S51'!A1:N47,11,1)</f>
        <v>Benjamin Lime</v>
      </c>
      <c r="E2011">
        <f>INDEX('S51'!A1:N47,11,2)</f>
        <v>0</v>
      </c>
      <c r="F2011">
        <f>INDEX('S51'!A1:N47,11,8)</f>
        <v>0</v>
      </c>
      <c r="G2011">
        <f>INDEX('S51'!A1:N47,12,8)</f>
        <v>0</v>
      </c>
      <c r="H2011">
        <f>INDEX('S51'!A1:N47,13,8)</f>
        <v>0</v>
      </c>
    </row>
    <row r="2012" spans="1:8" x14ac:dyDescent="0.3">
      <c r="A2012" t="str">
        <f>INDEX('S51'!A1:M47,1,1)</f>
        <v>S51</v>
      </c>
      <c r="B2012" s="58">
        <f>INDEX('S51'!A1:M47,3,9)</f>
        <v>43088</v>
      </c>
      <c r="C2012" t="str">
        <f>INDEX('S51'!A1:N47,4,9)</f>
        <v>Jour</v>
      </c>
      <c r="D2012" t="str">
        <f>INDEX('S51'!A1:N47,11,1)</f>
        <v>Benjamin Lime</v>
      </c>
      <c r="E2012">
        <f>INDEX('S51'!A1:N47,11,2)</f>
        <v>0</v>
      </c>
      <c r="F2012">
        <f>INDEX('S51'!A1:N47,11,9)</f>
        <v>0</v>
      </c>
      <c r="G2012">
        <f>INDEX('S51'!A1:N47,12,9)</f>
        <v>0</v>
      </c>
      <c r="H2012">
        <f>INDEX('S51'!A1:N47,13,9)</f>
        <v>0</v>
      </c>
    </row>
    <row r="2013" spans="1:8" x14ac:dyDescent="0.3">
      <c r="A2013" t="str">
        <f>INDEX('S51'!A1:M47,1,1)</f>
        <v>S51</v>
      </c>
      <c r="B2013" s="58">
        <f>INDEX('S51'!A1:M47,3,9)</f>
        <v>43088</v>
      </c>
      <c r="C2013" t="str">
        <f>INDEX('S51'!A1:N47,4,10)</f>
        <v>Nuit</v>
      </c>
      <c r="D2013" t="str">
        <f>INDEX('S51'!A1:N47,11,1)</f>
        <v>Benjamin Lime</v>
      </c>
      <c r="E2013">
        <f>INDEX('S51'!A1:N47,11,2)</f>
        <v>0</v>
      </c>
      <c r="F2013">
        <f>INDEX('S51'!A1:N47,11,10)</f>
        <v>0</v>
      </c>
      <c r="G2013">
        <f>INDEX('S51'!A1:N47,12,10)</f>
        <v>0</v>
      </c>
      <c r="H2013">
        <f>INDEX('S51'!A1:N47,13,10)</f>
        <v>0</v>
      </c>
    </row>
    <row r="2014" spans="1:8" x14ac:dyDescent="0.3">
      <c r="A2014" t="str">
        <f>INDEX('S51'!A1:M47,1,1)</f>
        <v>S51</v>
      </c>
      <c r="B2014" s="58">
        <f>INDEX('S51'!A1:M47,3,11)</f>
        <v>43089</v>
      </c>
      <c r="C2014" t="str">
        <f>INDEX('S51'!A1:N47,4,11)</f>
        <v>Jour</v>
      </c>
      <c r="D2014" t="str">
        <f>INDEX('S51'!A1:N47,11,1)</f>
        <v>Benjamin Lime</v>
      </c>
      <c r="E2014">
        <f>INDEX('S51'!A1:N47,11,2)</f>
        <v>0</v>
      </c>
      <c r="F2014">
        <f>INDEX('S51'!A1:N47,11,11)</f>
        <v>0</v>
      </c>
      <c r="G2014">
        <f>INDEX('S51'!A1:N47,12,11)</f>
        <v>0</v>
      </c>
      <c r="H2014">
        <f>INDEX('S51'!A1:N47,13,11)</f>
        <v>0</v>
      </c>
    </row>
    <row r="2015" spans="1:8" x14ac:dyDescent="0.3">
      <c r="A2015" t="str">
        <f>INDEX('S51'!A1:M47,1,1)</f>
        <v>S51</v>
      </c>
      <c r="B2015" s="58">
        <f>INDEX('S51'!A1:M47,3,11)</f>
        <v>43089</v>
      </c>
      <c r="C2015" t="str">
        <f>INDEX('S51'!A1:N47,4,12)</f>
        <v>Nuit</v>
      </c>
      <c r="D2015" t="str">
        <f>INDEX('S51'!A1:N47,11,1)</f>
        <v>Benjamin Lime</v>
      </c>
      <c r="E2015">
        <f>INDEX('S51'!A1:N47,11,2)</f>
        <v>0</v>
      </c>
      <c r="F2015">
        <f>INDEX('S51'!A1:N47,11,12)</f>
        <v>0</v>
      </c>
      <c r="G2015">
        <f>INDEX('S51'!A1:N47,12,12)</f>
        <v>0</v>
      </c>
      <c r="H2015">
        <f>INDEX('S51'!A1:N47,13,12)</f>
        <v>0</v>
      </c>
    </row>
    <row r="2016" spans="1:8" x14ac:dyDescent="0.3">
      <c r="A2016" t="str">
        <f>INDEX('S51'!A1:M47,1,1)</f>
        <v>S51</v>
      </c>
      <c r="B2016" s="58">
        <f>INDEX('S51'!A1:M47,3,13)</f>
        <v>43090</v>
      </c>
      <c r="C2016" t="str">
        <f>INDEX('S51'!A1:N47,4,13)</f>
        <v>Jour</v>
      </c>
      <c r="D2016" t="str">
        <f>INDEX('S51'!A1:N47,11,1)</f>
        <v>Benjamin Lime</v>
      </c>
      <c r="E2016">
        <f>INDEX('S51'!A1:N47,11,2)</f>
        <v>0</v>
      </c>
      <c r="F2016">
        <f>INDEX('S51'!A1:N47,11,13)</f>
        <v>0</v>
      </c>
      <c r="G2016">
        <f>INDEX('S51'!A1:N47,12,13)</f>
        <v>0</v>
      </c>
      <c r="H2016">
        <f>INDEX('S51'!A1:N47,13,13)</f>
        <v>0</v>
      </c>
    </row>
    <row r="2017" spans="1:8" x14ac:dyDescent="0.3">
      <c r="A2017" t="str">
        <f>INDEX('S51'!A1:M47,1,1)</f>
        <v>S51</v>
      </c>
      <c r="B2017" s="58">
        <f>INDEX('S51'!A1:M47,3,13)</f>
        <v>43090</v>
      </c>
      <c r="C2017" t="str">
        <f>INDEX('S51'!A1:N47,4,14)</f>
        <v>Nuit</v>
      </c>
      <c r="D2017" t="str">
        <f>INDEX('S51'!A1:N47,11,1)</f>
        <v>Benjamin Lime</v>
      </c>
      <c r="E2017">
        <f>INDEX('S51'!A1:N47,11,2)</f>
        <v>0</v>
      </c>
      <c r="F2017">
        <f>INDEX('S51'!A1:N47,11,14)</f>
        <v>0</v>
      </c>
      <c r="G2017">
        <f>INDEX('S51'!A1:N47,12,14)</f>
        <v>0</v>
      </c>
      <c r="H2017">
        <f>INDEX('S51'!A1:N47,13,14)</f>
        <v>0</v>
      </c>
    </row>
    <row r="2018" spans="1:8" x14ac:dyDescent="0.3">
      <c r="A2018" t="str">
        <f>INDEX('S51'!A1:M47,1,1)</f>
        <v>S51</v>
      </c>
      <c r="B2018" s="58">
        <f>INDEX('S51'!A1:L47,3,3)</f>
        <v>43085</v>
      </c>
      <c r="C2018" t="str">
        <f>INDEX('S51'!A1:N47,4,3)</f>
        <v>Jour</v>
      </c>
      <c r="D2018" t="str">
        <f>INDEX('S51'!A1:N47,14,1)</f>
        <v>Reynold Mutombo</v>
      </c>
      <c r="E2018">
        <f>INDEX('S51'!A1:N47,14,2)</f>
        <v>0</v>
      </c>
      <c r="F2018">
        <f>INDEX('S51'!A1:N47,14,3)</f>
        <v>0</v>
      </c>
      <c r="G2018">
        <f>INDEX('S51'!A1:N47,15,3)</f>
        <v>0</v>
      </c>
      <c r="H2018">
        <f>INDEX('S51'!A1:N47,16,3)</f>
        <v>0</v>
      </c>
    </row>
    <row r="2019" spans="1:8" x14ac:dyDescent="0.3">
      <c r="A2019" t="str">
        <f>INDEX('S51'!A1:M47,1,1)</f>
        <v>S51</v>
      </c>
      <c r="B2019" s="58">
        <f>INDEX('S51'!A1:M47,3,3)</f>
        <v>43085</v>
      </c>
      <c r="C2019" t="str">
        <f>INDEX('S51'!A1:N47,4,4)</f>
        <v>Nuit</v>
      </c>
      <c r="D2019" t="str">
        <f>INDEX('S51'!A1:N47,14,1)</f>
        <v>Reynold Mutombo</v>
      </c>
      <c r="E2019">
        <f>INDEX('S51'!A1:N47,14,2)</f>
        <v>0</v>
      </c>
      <c r="F2019">
        <f>INDEX('S51'!A1:N47,14,4)</f>
        <v>0</v>
      </c>
      <c r="G2019">
        <f>INDEX('S51'!A1:N47,15,4)</f>
        <v>0</v>
      </c>
      <c r="H2019">
        <f>INDEX('S51'!A1:N47,16,4)</f>
        <v>0</v>
      </c>
    </row>
    <row r="2020" spans="1:8" x14ac:dyDescent="0.3">
      <c r="A2020" t="str">
        <f>INDEX('S51'!A1:M47,1,1)</f>
        <v>S51</v>
      </c>
      <c r="B2020" s="58">
        <f>INDEX('S51'!A1:M47,3,5)</f>
        <v>43086</v>
      </c>
      <c r="C2020" t="str">
        <f>INDEX('S51'!A1:N47,4,5)</f>
        <v>Jour</v>
      </c>
      <c r="D2020" t="str">
        <f>INDEX('S51'!A1:N47,14,1)</f>
        <v>Reynold Mutombo</v>
      </c>
      <c r="E2020">
        <f>INDEX('S51'!A1:N47,14,2)</f>
        <v>0</v>
      </c>
      <c r="F2020">
        <f>INDEX('S51'!A1:N47,14,5)</f>
        <v>0</v>
      </c>
      <c r="G2020">
        <f>INDEX('S51'!A1:N47,15,5)</f>
        <v>0</v>
      </c>
      <c r="H2020">
        <f>INDEX('S51'!A1:N47,16,5)</f>
        <v>0</v>
      </c>
    </row>
    <row r="2021" spans="1:8" x14ac:dyDescent="0.3">
      <c r="A2021" t="str">
        <f>INDEX('S51'!A1:M47,1,1)</f>
        <v>S51</v>
      </c>
      <c r="B2021" s="58">
        <f>INDEX('S51'!A1:M47,3,5)</f>
        <v>43086</v>
      </c>
      <c r="C2021" t="str">
        <f>INDEX('S51'!A1:N47,4,6)</f>
        <v>Nuit</v>
      </c>
      <c r="D2021" t="str">
        <f>INDEX('S51'!A1:N47,14,1)</f>
        <v>Reynold Mutombo</v>
      </c>
      <c r="E2021">
        <f>INDEX('S51'!A1:N47,14,2)</f>
        <v>0</v>
      </c>
      <c r="F2021">
        <f>INDEX('S51'!A1:N47,14,6)</f>
        <v>0</v>
      </c>
      <c r="G2021">
        <f>INDEX('S51'!A1:N47,15,6)</f>
        <v>0</v>
      </c>
      <c r="H2021">
        <f>INDEX('S51'!A1:N47,16,6)</f>
        <v>0</v>
      </c>
    </row>
    <row r="2022" spans="1:8" x14ac:dyDescent="0.3">
      <c r="A2022" t="str">
        <f>INDEX('S51'!A1:M47,1,1)</f>
        <v>S51</v>
      </c>
      <c r="B2022" s="58">
        <f>INDEX('S51'!A1:M47,3,7)</f>
        <v>43087</v>
      </c>
      <c r="C2022" t="str">
        <f>INDEX('S51'!A1:N47,4,7)</f>
        <v>Jour</v>
      </c>
      <c r="D2022" t="str">
        <f>INDEX('S51'!A1:N47,14,1)</f>
        <v>Reynold Mutombo</v>
      </c>
      <c r="E2022">
        <f>INDEX('S51'!A1:N47,14,2)</f>
        <v>0</v>
      </c>
      <c r="F2022">
        <f>INDEX('S51'!A1:N47,14,7)</f>
        <v>0</v>
      </c>
      <c r="G2022">
        <f>INDEX('S51'!A1:N47,15,7)</f>
        <v>0</v>
      </c>
      <c r="H2022">
        <f>INDEX('S51'!A1:N47,16,7)</f>
        <v>0</v>
      </c>
    </row>
    <row r="2023" spans="1:8" x14ac:dyDescent="0.3">
      <c r="A2023" t="str">
        <f>INDEX('S51'!A1:M47,1,1)</f>
        <v>S51</v>
      </c>
      <c r="B2023" s="58">
        <f>INDEX('S51'!A1:M47,3,7)</f>
        <v>43087</v>
      </c>
      <c r="C2023" t="str">
        <f>INDEX('S51'!A1:N47,4,8)</f>
        <v>Nuit</v>
      </c>
      <c r="D2023" t="str">
        <f>INDEX('S51'!A1:N47,14,1)</f>
        <v>Reynold Mutombo</v>
      </c>
      <c r="E2023">
        <f>INDEX('S51'!A1:N47,14,2)</f>
        <v>0</v>
      </c>
      <c r="F2023">
        <f>INDEX('S51'!A1:N47,14,8)</f>
        <v>0</v>
      </c>
      <c r="G2023">
        <f>INDEX('S51'!A1:N47,15,8)</f>
        <v>0</v>
      </c>
      <c r="H2023">
        <f>INDEX('S51'!A1:N47,16,8)</f>
        <v>0</v>
      </c>
    </row>
    <row r="2024" spans="1:8" x14ac:dyDescent="0.3">
      <c r="A2024" t="str">
        <f>INDEX('S51'!A1:M47,1,1)</f>
        <v>S51</v>
      </c>
      <c r="B2024" s="58">
        <f>INDEX('S51'!A1:M47,3,9)</f>
        <v>43088</v>
      </c>
      <c r="C2024" t="str">
        <f>INDEX('S51'!A1:N47,4,9)</f>
        <v>Jour</v>
      </c>
      <c r="D2024" t="str">
        <f>INDEX('S51'!A1:N47,14,1)</f>
        <v>Reynold Mutombo</v>
      </c>
      <c r="E2024">
        <f>INDEX('S51'!A1:N47,14,2)</f>
        <v>0</v>
      </c>
      <c r="F2024">
        <f>INDEX('S51'!A1:N47,14,9)</f>
        <v>0</v>
      </c>
      <c r="G2024">
        <f>INDEX('S51'!A1:N47,15,9)</f>
        <v>0</v>
      </c>
      <c r="H2024">
        <f>INDEX('S51'!A1:N47,16,9)</f>
        <v>0</v>
      </c>
    </row>
    <row r="2025" spans="1:8" x14ac:dyDescent="0.3">
      <c r="A2025" t="str">
        <f>INDEX('S51'!A1:M47,1,1)</f>
        <v>S51</v>
      </c>
      <c r="B2025" s="58">
        <f>INDEX('S51'!A1:M47,3,9)</f>
        <v>43088</v>
      </c>
      <c r="C2025" t="str">
        <f>INDEX('S51'!A1:N47,4,10)</f>
        <v>Nuit</v>
      </c>
      <c r="D2025" t="str">
        <f>INDEX('S51'!A1:N47,14,1)</f>
        <v>Reynold Mutombo</v>
      </c>
      <c r="E2025">
        <f>INDEX('S51'!A1:N47,14,2)</f>
        <v>0</v>
      </c>
      <c r="F2025">
        <f>INDEX('S51'!A1:N47,14,10)</f>
        <v>0</v>
      </c>
      <c r="G2025">
        <f>INDEX('S51'!A1:N47,15,10)</f>
        <v>0</v>
      </c>
      <c r="H2025">
        <f>INDEX('S51'!A1:N47,16,10)</f>
        <v>0</v>
      </c>
    </row>
    <row r="2026" spans="1:8" x14ac:dyDescent="0.3">
      <c r="A2026" t="str">
        <f>INDEX('S51'!A1:M47,1,1)</f>
        <v>S51</v>
      </c>
      <c r="B2026" s="58">
        <f>INDEX('S51'!A1:M47,3,11)</f>
        <v>43089</v>
      </c>
      <c r="C2026" t="str">
        <f>INDEX('S51'!A1:N47,4,11)</f>
        <v>Jour</v>
      </c>
      <c r="D2026" t="str">
        <f>INDEX('S51'!A1:N47,14,1)</f>
        <v>Reynold Mutombo</v>
      </c>
      <c r="E2026">
        <f>INDEX('S51'!A1:N47,14,2)</f>
        <v>0</v>
      </c>
      <c r="F2026">
        <f>INDEX('S51'!A1:N47,14,11)</f>
        <v>0</v>
      </c>
      <c r="G2026">
        <f>INDEX('S51'!A1:N47,15,11)</f>
        <v>0</v>
      </c>
      <c r="H2026">
        <f>INDEX('S51'!A1:N47,16,11)</f>
        <v>0</v>
      </c>
    </row>
    <row r="2027" spans="1:8" x14ac:dyDescent="0.3">
      <c r="A2027" t="str">
        <f>INDEX('S51'!A1:M47,1,1)</f>
        <v>S51</v>
      </c>
      <c r="B2027" s="58">
        <f>INDEX('S51'!A1:M47,3,11)</f>
        <v>43089</v>
      </c>
      <c r="C2027" t="str">
        <f>INDEX('S51'!A1:N47,4,12)</f>
        <v>Nuit</v>
      </c>
      <c r="D2027" t="str">
        <f>INDEX('S51'!A1:N47,14,1)</f>
        <v>Reynold Mutombo</v>
      </c>
      <c r="E2027">
        <f>INDEX('S51'!A1:N47,14,2)</f>
        <v>0</v>
      </c>
      <c r="F2027">
        <f>INDEX('S51'!A1:N47,14,12)</f>
        <v>0</v>
      </c>
      <c r="G2027">
        <f>INDEX('S51'!A1:N47,15,12)</f>
        <v>0</v>
      </c>
      <c r="H2027">
        <f>INDEX('S51'!A1:N47,16,12)</f>
        <v>0</v>
      </c>
    </row>
    <row r="2028" spans="1:8" x14ac:dyDescent="0.3">
      <c r="A2028" t="str">
        <f>INDEX('S51'!A1:M47,1,1)</f>
        <v>S51</v>
      </c>
      <c r="B2028" s="58">
        <f>INDEX('S51'!A1:M47,3,13)</f>
        <v>43090</v>
      </c>
      <c r="C2028" t="str">
        <f>INDEX('S51'!A1:N47,4,13)</f>
        <v>Jour</v>
      </c>
      <c r="D2028" t="str">
        <f>INDEX('S51'!A1:N47,14,1)</f>
        <v>Reynold Mutombo</v>
      </c>
      <c r="E2028">
        <f>INDEX('S51'!A1:N47,14,2)</f>
        <v>0</v>
      </c>
      <c r="F2028">
        <f>INDEX('S51'!A1:N47,14,13)</f>
        <v>0</v>
      </c>
      <c r="G2028">
        <f>INDEX('S51'!A1:N47,15,13)</f>
        <v>0</v>
      </c>
      <c r="H2028">
        <f>INDEX('S51'!A1:N47,16,13)</f>
        <v>0</v>
      </c>
    </row>
    <row r="2029" spans="1:8" x14ac:dyDescent="0.3">
      <c r="A2029" t="str">
        <f>INDEX('S51'!A1:M47,1,1)</f>
        <v>S51</v>
      </c>
      <c r="B2029" s="58">
        <f>INDEX('S51'!A1:M47,3,13)</f>
        <v>43090</v>
      </c>
      <c r="C2029" t="str">
        <f>INDEX('S51'!A1:N47,4,14)</f>
        <v>Nuit</v>
      </c>
      <c r="D2029" t="str">
        <f>INDEX('S51'!A1:N47,14,1)</f>
        <v>Reynold Mutombo</v>
      </c>
      <c r="E2029">
        <f>INDEX('S51'!A1:N47,14,2)</f>
        <v>0</v>
      </c>
      <c r="F2029">
        <f>INDEX('S51'!A1:N47,14,14)</f>
        <v>0</v>
      </c>
      <c r="G2029">
        <f>INDEX('S51'!A1:N47,15,14)</f>
        <v>0</v>
      </c>
      <c r="H2029">
        <f>INDEX('S51'!A1:N47,16,14)</f>
        <v>0</v>
      </c>
    </row>
    <row r="2030" spans="1:8" x14ac:dyDescent="0.3">
      <c r="A2030" t="str">
        <f>INDEX('S51'!A1:M47,1,1)</f>
        <v>S51</v>
      </c>
      <c r="B2030" s="58">
        <f>INDEX('S51'!A1:L47,3,3)</f>
        <v>43085</v>
      </c>
      <c r="C2030" t="str">
        <f>INDEX('S51'!A1:N47,4,3)</f>
        <v>Jour</v>
      </c>
      <c r="D2030" t="str">
        <f>INDEX('S51'!A1:N47,17,1)</f>
        <v>Samir Abdelyacin</v>
      </c>
      <c r="E2030">
        <f>INDEX('S51'!A1:N47,17,2)</f>
        <v>0</v>
      </c>
      <c r="F2030">
        <f>INDEX('S51'!A1:N47,17,3)</f>
        <v>0</v>
      </c>
      <c r="G2030">
        <f>INDEX('S51'!A1:N47,18,3)</f>
        <v>0</v>
      </c>
      <c r="H2030">
        <f>INDEX('S51'!A1:N47,19,3)</f>
        <v>0</v>
      </c>
    </row>
    <row r="2031" spans="1:8" x14ac:dyDescent="0.3">
      <c r="A2031" t="str">
        <f>INDEX('S51'!A1:M47,1,1)</f>
        <v>S51</v>
      </c>
      <c r="B2031" s="58">
        <f>INDEX('S51'!A1:M47,3,3)</f>
        <v>43085</v>
      </c>
      <c r="C2031" t="str">
        <f>INDEX('S51'!A1:N47,4,4)</f>
        <v>Nuit</v>
      </c>
      <c r="D2031" t="str">
        <f>INDEX('S51'!A1:N47,17,1)</f>
        <v>Samir Abdelyacin</v>
      </c>
      <c r="E2031">
        <f>INDEX('S51'!A1:N47,17,2)</f>
        <v>0</v>
      </c>
      <c r="F2031">
        <f>INDEX('S51'!A1:N47,17,4)</f>
        <v>0</v>
      </c>
      <c r="G2031">
        <f>INDEX('S51'!A1:N47,18,4)</f>
        <v>0</v>
      </c>
      <c r="H2031">
        <f>INDEX('S51'!A1:N47,19,4)</f>
        <v>0</v>
      </c>
    </row>
    <row r="2032" spans="1:8" x14ac:dyDescent="0.3">
      <c r="A2032" t="str">
        <f>INDEX('S51'!A1:M47,1,1)</f>
        <v>S51</v>
      </c>
      <c r="B2032" s="58">
        <f>INDEX('S51'!A1:M47,3,5)</f>
        <v>43086</v>
      </c>
      <c r="C2032" t="str">
        <f>INDEX('S51'!A1:N47,4,5)</f>
        <v>Jour</v>
      </c>
      <c r="D2032" t="str">
        <f>INDEX('S51'!A1:N47,17,1)</f>
        <v>Samir Abdelyacin</v>
      </c>
      <c r="E2032">
        <f>INDEX('S51'!A1:N47,17,2)</f>
        <v>0</v>
      </c>
      <c r="F2032">
        <f>INDEX('S51'!A1:N47,17,5)</f>
        <v>0</v>
      </c>
      <c r="G2032">
        <f>INDEX('S51'!A1:N47,18,5)</f>
        <v>0</v>
      </c>
      <c r="H2032">
        <f>INDEX('S51'!A1:N47,19,5)</f>
        <v>0</v>
      </c>
    </row>
    <row r="2033" spans="1:8" x14ac:dyDescent="0.3">
      <c r="A2033" t="str">
        <f>INDEX('S51'!A1:M47,1,1)</f>
        <v>S51</v>
      </c>
      <c r="B2033" s="58">
        <f>INDEX('S51'!A1:M47,3,5)</f>
        <v>43086</v>
      </c>
      <c r="C2033" t="str">
        <f>INDEX('S51'!A1:N47,4,6)</f>
        <v>Nuit</v>
      </c>
      <c r="D2033" t="str">
        <f>INDEX('S51'!A1:N47,17,1)</f>
        <v>Samir Abdelyacin</v>
      </c>
      <c r="E2033">
        <f>INDEX('S51'!A1:N47,17,2)</f>
        <v>0</v>
      </c>
      <c r="F2033">
        <f>INDEX('S51'!A1:N47,17,6)</f>
        <v>0</v>
      </c>
      <c r="G2033">
        <f>INDEX('S51'!A1:N47,18,6)</f>
        <v>0</v>
      </c>
      <c r="H2033">
        <f>INDEX('S51'!A1:N47,19,6)</f>
        <v>0</v>
      </c>
    </row>
    <row r="2034" spans="1:8" x14ac:dyDescent="0.3">
      <c r="A2034" t="str">
        <f>INDEX('S51'!A1:M47,1,1)</f>
        <v>S51</v>
      </c>
      <c r="B2034" s="58">
        <f>INDEX('S51'!A1:M47,3,7)</f>
        <v>43087</v>
      </c>
      <c r="C2034" t="str">
        <f>INDEX('S51'!A1:N47,4,7)</f>
        <v>Jour</v>
      </c>
      <c r="D2034" t="str">
        <f>INDEX('S51'!A1:N47,17,1)</f>
        <v>Samir Abdelyacin</v>
      </c>
      <c r="E2034">
        <f>INDEX('S51'!A1:N47,17,2)</f>
        <v>0</v>
      </c>
      <c r="F2034">
        <f>INDEX('S51'!A1:N47,17,7)</f>
        <v>0</v>
      </c>
      <c r="G2034">
        <f>INDEX('S51'!A1:N47,18,7)</f>
        <v>0</v>
      </c>
      <c r="H2034">
        <f>INDEX('S51'!A1:N47,19,7)</f>
        <v>0</v>
      </c>
    </row>
    <row r="2035" spans="1:8" x14ac:dyDescent="0.3">
      <c r="A2035" t="str">
        <f>INDEX('S51'!A1:M47,1,1)</f>
        <v>S51</v>
      </c>
      <c r="B2035" s="58">
        <f>INDEX('S51'!A1:M47,3,7)</f>
        <v>43087</v>
      </c>
      <c r="C2035" t="str">
        <f>INDEX('S51'!A1:N47,4,8)</f>
        <v>Nuit</v>
      </c>
      <c r="D2035" t="str">
        <f>INDEX('S51'!A1:N47,17,1)</f>
        <v>Samir Abdelyacin</v>
      </c>
      <c r="E2035">
        <f>INDEX('S51'!A1:N47,17,2)</f>
        <v>0</v>
      </c>
      <c r="F2035">
        <f>INDEX('S51'!A1:N47,17,8)</f>
        <v>0</v>
      </c>
      <c r="G2035">
        <f>INDEX('S51'!A1:N47,18,8)</f>
        <v>0</v>
      </c>
      <c r="H2035">
        <f>INDEX('S51'!A1:N47,19,8)</f>
        <v>0</v>
      </c>
    </row>
    <row r="2036" spans="1:8" x14ac:dyDescent="0.3">
      <c r="A2036" t="str">
        <f>INDEX('S51'!A1:M47,1,1)</f>
        <v>S51</v>
      </c>
      <c r="B2036" s="58">
        <f>INDEX('S51'!A1:M47,3,9)</f>
        <v>43088</v>
      </c>
      <c r="C2036" t="str">
        <f>INDEX('S51'!A1:N47,4,9)</f>
        <v>Jour</v>
      </c>
      <c r="D2036" t="str">
        <f>INDEX('S51'!A1:N47,17,1)</f>
        <v>Samir Abdelyacin</v>
      </c>
      <c r="E2036">
        <f>INDEX('S51'!A1:N47,17,2)</f>
        <v>0</v>
      </c>
      <c r="F2036">
        <f>INDEX('S51'!A1:N47,17,9)</f>
        <v>0</v>
      </c>
      <c r="G2036">
        <f>INDEX('S51'!A1:N47,18,9)</f>
        <v>0</v>
      </c>
      <c r="H2036">
        <f>INDEX('S51'!A1:N47,19,9)</f>
        <v>0</v>
      </c>
    </row>
    <row r="2037" spans="1:8" x14ac:dyDescent="0.3">
      <c r="A2037" t="str">
        <f>INDEX('S51'!A1:M47,1,1)</f>
        <v>S51</v>
      </c>
      <c r="B2037" s="58">
        <f>INDEX('S51'!A1:M47,3,9)</f>
        <v>43088</v>
      </c>
      <c r="C2037" t="str">
        <f>INDEX('S51'!A1:N47,4,10)</f>
        <v>Nuit</v>
      </c>
      <c r="D2037" t="str">
        <f>INDEX('S51'!A1:N47,17,1)</f>
        <v>Samir Abdelyacin</v>
      </c>
      <c r="E2037">
        <f>INDEX('S51'!A1:N47,17,2)</f>
        <v>0</v>
      </c>
      <c r="F2037">
        <f>INDEX('S51'!A1:N47,17,10)</f>
        <v>0</v>
      </c>
      <c r="G2037">
        <f>INDEX('S51'!A1:N47,18,10)</f>
        <v>0</v>
      </c>
      <c r="H2037">
        <f>INDEX('S51'!A1:N47,19,10)</f>
        <v>0</v>
      </c>
    </row>
    <row r="2038" spans="1:8" x14ac:dyDescent="0.3">
      <c r="A2038" t="str">
        <f>INDEX('S51'!A1:M47,1,1)</f>
        <v>S51</v>
      </c>
      <c r="B2038" s="58">
        <f>INDEX('S51'!A1:M47,3,11)</f>
        <v>43089</v>
      </c>
      <c r="C2038" t="str">
        <f>INDEX('S51'!A1:N47,4,11)</f>
        <v>Jour</v>
      </c>
      <c r="D2038" t="str">
        <f>INDEX('S51'!A1:N47,17,1)</f>
        <v>Samir Abdelyacin</v>
      </c>
      <c r="E2038">
        <f>INDEX('S51'!A1:N47,17,2)</f>
        <v>0</v>
      </c>
      <c r="F2038">
        <f>INDEX('S51'!A1:N47,17,11)</f>
        <v>0</v>
      </c>
      <c r="G2038">
        <f>INDEX('S51'!A1:N47,18,11)</f>
        <v>0</v>
      </c>
      <c r="H2038">
        <f>INDEX('S51'!A1:N47,19,11)</f>
        <v>0</v>
      </c>
    </row>
    <row r="2039" spans="1:8" x14ac:dyDescent="0.3">
      <c r="A2039" t="str">
        <f>INDEX('S51'!A1:M47,1,1)</f>
        <v>S51</v>
      </c>
      <c r="B2039" s="58">
        <f>INDEX('S51'!A1:M47,3,11)</f>
        <v>43089</v>
      </c>
      <c r="C2039" t="str">
        <f>INDEX('S51'!A1:N47,4,12)</f>
        <v>Nuit</v>
      </c>
      <c r="D2039" t="str">
        <f>INDEX('S51'!A1:N47,17,1)</f>
        <v>Samir Abdelyacin</v>
      </c>
      <c r="E2039">
        <f>INDEX('S51'!A1:N47,17,2)</f>
        <v>0</v>
      </c>
      <c r="F2039">
        <f>INDEX('S51'!A1:N47,17,12)</f>
        <v>0</v>
      </c>
      <c r="G2039">
        <f>INDEX('S51'!A1:N47,18,12)</f>
        <v>0</v>
      </c>
      <c r="H2039">
        <f>INDEX('S51'!A1:N47,19,12)</f>
        <v>0</v>
      </c>
    </row>
    <row r="2040" spans="1:8" x14ac:dyDescent="0.3">
      <c r="A2040" t="str">
        <f>INDEX('S51'!A1:M47,1,1)</f>
        <v>S51</v>
      </c>
      <c r="B2040" s="58">
        <f>INDEX('S51'!A1:M47,3,13)</f>
        <v>43090</v>
      </c>
      <c r="C2040" t="str">
        <f>INDEX('S51'!A1:N47,4,13)</f>
        <v>Jour</v>
      </c>
      <c r="D2040" t="str">
        <f>INDEX('S51'!A1:N47,17,1)</f>
        <v>Samir Abdelyacin</v>
      </c>
      <c r="E2040">
        <f>INDEX('S51'!A1:N47,17,2)</f>
        <v>0</v>
      </c>
      <c r="F2040">
        <f>INDEX('S51'!A1:N47,17,13)</f>
        <v>0</v>
      </c>
      <c r="G2040">
        <f>INDEX('S51'!A1:N47,18,13)</f>
        <v>0</v>
      </c>
      <c r="H2040">
        <f>INDEX('S51'!A1:N47,19,13)</f>
        <v>0</v>
      </c>
    </row>
    <row r="2041" spans="1:8" x14ac:dyDescent="0.3">
      <c r="A2041" t="str">
        <f>INDEX('S51'!A1:M47,1,1)</f>
        <v>S51</v>
      </c>
      <c r="B2041" s="58">
        <f>INDEX('S51'!A1:M47,3,13)</f>
        <v>43090</v>
      </c>
      <c r="C2041" t="str">
        <f>INDEX('S51'!A1:N47,4,14)</f>
        <v>Nuit</v>
      </c>
      <c r="D2041" t="str">
        <f>INDEX('S51'!A1:N47,17,1)</f>
        <v>Samir Abdelyacin</v>
      </c>
      <c r="E2041">
        <f>INDEX('S51'!A1:N47,17,2)</f>
        <v>0</v>
      </c>
      <c r="F2041">
        <f>INDEX('S51'!A1:N47,17,14)</f>
        <v>0</v>
      </c>
      <c r="G2041">
        <f>INDEX('S51'!A1:N47,18,14)</f>
        <v>0</v>
      </c>
      <c r="H2041">
        <f>INDEX('S51'!A1:N47,19,14)</f>
        <v>0</v>
      </c>
    </row>
    <row r="2042" spans="1:8" x14ac:dyDescent="0.3">
      <c r="A2042" t="str">
        <f>INDEX('S51'!A1:M47,1,1)</f>
        <v>S51</v>
      </c>
      <c r="B2042" s="58">
        <f>INDEX('S51'!A1:L47,3,3)</f>
        <v>43085</v>
      </c>
      <c r="C2042" t="str">
        <f>INDEX('S51'!A1:N47,4,3)</f>
        <v>Jour</v>
      </c>
      <c r="D2042" t="str">
        <f>INDEX('S51'!A1:N47,20,1)</f>
        <v>Guillaume Mayimakanda</v>
      </c>
      <c r="E2042">
        <f>INDEX('S51'!A1:N47,20,2)</f>
        <v>0</v>
      </c>
      <c r="F2042">
        <f>INDEX('S51'!A1:N47,20,3)</f>
        <v>0</v>
      </c>
      <c r="G2042">
        <f>INDEX('S51'!A1:N47,21,3)</f>
        <v>0</v>
      </c>
      <c r="H2042">
        <f>INDEX('S51'!A1:N47,22,3)</f>
        <v>0</v>
      </c>
    </row>
    <row r="2043" spans="1:8" x14ac:dyDescent="0.3">
      <c r="A2043" t="str">
        <f>INDEX('S51'!A1:M47,1,1)</f>
        <v>S51</v>
      </c>
      <c r="B2043" s="58">
        <f>INDEX('S51'!A1:M47,3,3)</f>
        <v>43085</v>
      </c>
      <c r="C2043" t="str">
        <f>INDEX('S51'!A1:N47,4,4)</f>
        <v>Nuit</v>
      </c>
      <c r="D2043" t="str">
        <f>INDEX('S51'!A1:N47,20,1)</f>
        <v>Guillaume Mayimakanda</v>
      </c>
      <c r="E2043">
        <f>INDEX('S51'!A1:N47,20,2)</f>
        <v>0</v>
      </c>
      <c r="F2043">
        <f>INDEX('S51'!A1:N47,20,4)</f>
        <v>0</v>
      </c>
      <c r="G2043">
        <f>INDEX('S51'!A1:N47,21,4)</f>
        <v>0</v>
      </c>
      <c r="H2043">
        <f>INDEX('S51'!A1:N47,22,4)</f>
        <v>0</v>
      </c>
    </row>
    <row r="2044" spans="1:8" x14ac:dyDescent="0.3">
      <c r="A2044" t="str">
        <f>INDEX('S51'!A1:M47,1,1)</f>
        <v>S51</v>
      </c>
      <c r="B2044" s="58">
        <f>INDEX('S51'!A1:M47,3,5)</f>
        <v>43086</v>
      </c>
      <c r="C2044" t="str">
        <f>INDEX('S51'!A1:N47,4,5)</f>
        <v>Jour</v>
      </c>
      <c r="D2044" t="str">
        <f>INDEX('S51'!A1:N47,20,1)</f>
        <v>Guillaume Mayimakanda</v>
      </c>
      <c r="E2044">
        <f>INDEX('S51'!A1:N47,20,2)</f>
        <v>0</v>
      </c>
      <c r="F2044">
        <f>INDEX('S51'!A1:N47,20,5)</f>
        <v>0</v>
      </c>
      <c r="G2044">
        <f>INDEX('S51'!A1:N47,21,5)</f>
        <v>0</v>
      </c>
      <c r="H2044">
        <f>INDEX('S51'!A1:N47,22,5)</f>
        <v>0</v>
      </c>
    </row>
    <row r="2045" spans="1:8" x14ac:dyDescent="0.3">
      <c r="A2045" t="str">
        <f>INDEX('S51'!A1:M47,1,1)</f>
        <v>S51</v>
      </c>
      <c r="B2045" s="58">
        <f>INDEX('S51'!A1:M47,3,5)</f>
        <v>43086</v>
      </c>
      <c r="C2045" t="str">
        <f>INDEX('S51'!A1:N47,4,6)</f>
        <v>Nuit</v>
      </c>
      <c r="D2045" t="str">
        <f>INDEX('S51'!A1:N47,20,1)</f>
        <v>Guillaume Mayimakanda</v>
      </c>
      <c r="E2045">
        <f>INDEX('S51'!A1:N47,20,2)</f>
        <v>0</v>
      </c>
      <c r="F2045">
        <f>INDEX('S51'!A1:N47,20,6)</f>
        <v>0</v>
      </c>
      <c r="G2045">
        <f>INDEX('S51'!A1:N47,21,6)</f>
        <v>0</v>
      </c>
      <c r="H2045">
        <f>INDEX('S51'!A1:N47,22,6)</f>
        <v>0</v>
      </c>
    </row>
    <row r="2046" spans="1:8" x14ac:dyDescent="0.3">
      <c r="A2046" t="str">
        <f>INDEX('S51'!A1:M47,1,1)</f>
        <v>S51</v>
      </c>
      <c r="B2046" s="58">
        <f>INDEX('S51'!A1:M47,3,7)</f>
        <v>43087</v>
      </c>
      <c r="C2046" t="str">
        <f>INDEX('S51'!A1:N47,4,7)</f>
        <v>Jour</v>
      </c>
      <c r="D2046" t="str">
        <f>INDEX('S51'!A1:N47,20,1)</f>
        <v>Guillaume Mayimakanda</v>
      </c>
      <c r="E2046">
        <f>INDEX('S51'!A1:N47,20,2)</f>
        <v>0</v>
      </c>
      <c r="F2046">
        <f>INDEX('S51'!A1:N47,20,7)</f>
        <v>0</v>
      </c>
      <c r="G2046">
        <f>INDEX('S51'!A1:N47,21,7)</f>
        <v>0</v>
      </c>
      <c r="H2046">
        <f>INDEX('S51'!A1:N47,22,7)</f>
        <v>0</v>
      </c>
    </row>
    <row r="2047" spans="1:8" x14ac:dyDescent="0.3">
      <c r="A2047" t="str">
        <f>INDEX('S51'!A1:M47,1,1)</f>
        <v>S51</v>
      </c>
      <c r="B2047" s="58">
        <f>INDEX('S51'!A1:M47,3,7)</f>
        <v>43087</v>
      </c>
      <c r="C2047" t="str">
        <f>INDEX('S51'!A1:N47,4,8)</f>
        <v>Nuit</v>
      </c>
      <c r="D2047" t="str">
        <f>INDEX('S51'!A1:N47,20,1)</f>
        <v>Guillaume Mayimakanda</v>
      </c>
      <c r="E2047">
        <f>INDEX('S51'!A1:N47,20,2)</f>
        <v>0</v>
      </c>
      <c r="F2047">
        <f>INDEX('S51'!A1:N47,20,8)</f>
        <v>0</v>
      </c>
      <c r="G2047">
        <f>INDEX('S51'!A1:N47,21,8)</f>
        <v>0</v>
      </c>
      <c r="H2047">
        <f>INDEX('S51'!A1:N47,22,8)</f>
        <v>0</v>
      </c>
    </row>
    <row r="2048" spans="1:8" x14ac:dyDescent="0.3">
      <c r="A2048" t="str">
        <f>INDEX('S51'!A1:M47,1,1)</f>
        <v>S51</v>
      </c>
      <c r="B2048" s="58">
        <f>INDEX('S51'!A1:M47,3,9)</f>
        <v>43088</v>
      </c>
      <c r="C2048" t="str">
        <f>INDEX('S51'!A1:N47,4,9)</f>
        <v>Jour</v>
      </c>
      <c r="D2048" t="str">
        <f>INDEX('S51'!A1:N47,20,1)</f>
        <v>Guillaume Mayimakanda</v>
      </c>
      <c r="E2048">
        <f>INDEX('S51'!A1:N47,20,2)</f>
        <v>0</v>
      </c>
      <c r="F2048">
        <f>INDEX('S51'!A1:N47,20,9)</f>
        <v>0</v>
      </c>
      <c r="G2048">
        <f>INDEX('S51'!A1:N47,21,9)</f>
        <v>0</v>
      </c>
      <c r="H2048">
        <f>INDEX('S51'!A1:N47,22,9)</f>
        <v>0</v>
      </c>
    </row>
    <row r="2049" spans="1:8" x14ac:dyDescent="0.3">
      <c r="A2049" t="str">
        <f>INDEX('S51'!A1:M47,1,1)</f>
        <v>S51</v>
      </c>
      <c r="B2049" s="58">
        <f>INDEX('S51'!A1:M47,3,9)</f>
        <v>43088</v>
      </c>
      <c r="C2049" t="str">
        <f>INDEX('S51'!A1:N47,4,10)</f>
        <v>Nuit</v>
      </c>
      <c r="D2049" t="str">
        <f>INDEX('S51'!A1:N47,20,1)</f>
        <v>Guillaume Mayimakanda</v>
      </c>
      <c r="E2049">
        <f>INDEX('S51'!A1:N47,20,2)</f>
        <v>0</v>
      </c>
      <c r="F2049">
        <f>INDEX('S51'!A1:N47,20,10)</f>
        <v>0</v>
      </c>
      <c r="G2049">
        <f>INDEX('S51'!A1:N47,21,10)</f>
        <v>0</v>
      </c>
      <c r="H2049">
        <f>INDEX('S51'!A1:N47,22,10)</f>
        <v>0</v>
      </c>
    </row>
    <row r="2050" spans="1:8" x14ac:dyDescent="0.3">
      <c r="A2050" t="str">
        <f>INDEX('S51'!A1:M47,1,1)</f>
        <v>S51</v>
      </c>
      <c r="B2050" s="58">
        <f>INDEX('S51'!A1:M47,3,11)</f>
        <v>43089</v>
      </c>
      <c r="C2050" t="str">
        <f>INDEX('S51'!A1:N47,4,11)</f>
        <v>Jour</v>
      </c>
      <c r="D2050" t="str">
        <f>INDEX('S51'!A1:N47,20,1)</f>
        <v>Guillaume Mayimakanda</v>
      </c>
      <c r="E2050">
        <f>INDEX('S51'!A1:N47,20,2)</f>
        <v>0</v>
      </c>
      <c r="F2050">
        <f>INDEX('S51'!A1:N47,20,11)</f>
        <v>0</v>
      </c>
      <c r="G2050">
        <f>INDEX('S51'!A1:N47,21,11)</f>
        <v>0</v>
      </c>
      <c r="H2050">
        <f>INDEX('S51'!A1:N47,22,11)</f>
        <v>0</v>
      </c>
    </row>
    <row r="2051" spans="1:8" x14ac:dyDescent="0.3">
      <c r="A2051" t="str">
        <f>INDEX('S51'!A1:M47,1,1)</f>
        <v>S51</v>
      </c>
      <c r="B2051" s="58">
        <f>INDEX('S51'!A1:M47,3,11)</f>
        <v>43089</v>
      </c>
      <c r="C2051" t="str">
        <f>INDEX('S51'!A1:N47,4,12)</f>
        <v>Nuit</v>
      </c>
      <c r="D2051" t="str">
        <f>INDEX('S51'!A1:N47,20,1)</f>
        <v>Guillaume Mayimakanda</v>
      </c>
      <c r="E2051">
        <f>INDEX('S51'!A1:N47,20,2)</f>
        <v>0</v>
      </c>
      <c r="F2051">
        <f>INDEX('S51'!A1:N47,20,12)</f>
        <v>0</v>
      </c>
      <c r="G2051">
        <f>INDEX('S51'!A1:N47,21,12)</f>
        <v>0</v>
      </c>
      <c r="H2051">
        <f>INDEX('S51'!A1:N47,22,12)</f>
        <v>0</v>
      </c>
    </row>
    <row r="2052" spans="1:8" x14ac:dyDescent="0.3">
      <c r="A2052" t="str">
        <f>INDEX('S51'!A1:M47,1,1)</f>
        <v>S51</v>
      </c>
      <c r="B2052" s="58">
        <f>INDEX('S51'!A1:M47,3,13)</f>
        <v>43090</v>
      </c>
      <c r="C2052" t="str">
        <f>INDEX('S51'!A1:N47,4,13)</f>
        <v>Jour</v>
      </c>
      <c r="D2052" t="str">
        <f>INDEX('S51'!A1:N47,20,1)</f>
        <v>Guillaume Mayimakanda</v>
      </c>
      <c r="E2052">
        <f>INDEX('S51'!A1:N47,20,2)</f>
        <v>0</v>
      </c>
      <c r="F2052">
        <f>INDEX('S51'!A1:N47,20,13)</f>
        <v>0</v>
      </c>
      <c r="G2052">
        <f>INDEX('S51'!A1:N47,21,13)</f>
        <v>0</v>
      </c>
      <c r="H2052">
        <f>INDEX('S51'!A1:N47,22,13)</f>
        <v>0</v>
      </c>
    </row>
    <row r="2053" spans="1:8" x14ac:dyDescent="0.3">
      <c r="A2053" t="str">
        <f>INDEX('S51'!A1:M47,1,1)</f>
        <v>S51</v>
      </c>
      <c r="B2053" s="58">
        <f>INDEX('S51'!A1:M47,3,13)</f>
        <v>43090</v>
      </c>
      <c r="C2053" t="str">
        <f>INDEX('S51'!A1:N47,4,14)</f>
        <v>Nuit</v>
      </c>
      <c r="D2053" t="str">
        <f>INDEX('S51'!A1:N47,20,1)</f>
        <v>Guillaume Mayimakanda</v>
      </c>
      <c r="E2053">
        <f>INDEX('S51'!A1:N47,20,2)</f>
        <v>0</v>
      </c>
      <c r="F2053">
        <f>INDEX('S51'!A1:N47,20,14)</f>
        <v>0</v>
      </c>
      <c r="G2053">
        <f>INDEX('S51'!A1:N47,21,14)</f>
        <v>0</v>
      </c>
      <c r="H2053">
        <f>INDEX('S51'!A1:N47,22,14)</f>
        <v>0</v>
      </c>
    </row>
    <row r="2054" spans="1:8" x14ac:dyDescent="0.3">
      <c r="A2054" t="str">
        <f>INDEX('S51'!A1:M47,1,1)</f>
        <v>S51</v>
      </c>
      <c r="B2054" s="58">
        <f>INDEX('S51'!A1:L47,3,3)</f>
        <v>43085</v>
      </c>
      <c r="C2054" t="str">
        <f>INDEX('S51'!A1:N47,4,3)</f>
        <v>Jour</v>
      </c>
      <c r="D2054" t="str">
        <f>INDEX('S51'!A1:N47,23,1)</f>
        <v>Kevin Leon</v>
      </c>
      <c r="E2054">
        <f>INDEX('S51'!A1:N47,23,2)</f>
        <v>0</v>
      </c>
      <c r="F2054">
        <f>INDEX('S51'!A1:N47,23,3)</f>
        <v>0</v>
      </c>
      <c r="G2054">
        <f>INDEX('S51'!A1:N47,24,3)</f>
        <v>0</v>
      </c>
      <c r="H2054">
        <f>INDEX('S51'!A1:N47,25,3)</f>
        <v>0</v>
      </c>
    </row>
    <row r="2055" spans="1:8" x14ac:dyDescent="0.3">
      <c r="A2055" t="str">
        <f>INDEX('S51'!A1:M47,1,1)</f>
        <v>S51</v>
      </c>
      <c r="B2055" s="58">
        <f>INDEX('S51'!A1:M47,3,3)</f>
        <v>43085</v>
      </c>
      <c r="C2055" t="str">
        <f>INDEX('S51'!A1:N47,4,4)</f>
        <v>Nuit</v>
      </c>
      <c r="D2055" t="str">
        <f>INDEX('S51'!A1:N47,23,1)</f>
        <v>Kevin Leon</v>
      </c>
      <c r="E2055">
        <f>INDEX('S51'!A1:N47,23,2)</f>
        <v>0</v>
      </c>
      <c r="F2055">
        <f>INDEX('S51'!A1:N47,23,4)</f>
        <v>0</v>
      </c>
      <c r="G2055">
        <f>INDEX('S51'!A1:N47,24,4)</f>
        <v>0</v>
      </c>
      <c r="H2055">
        <f>INDEX('S51'!A1:N47,25,4)</f>
        <v>0</v>
      </c>
    </row>
    <row r="2056" spans="1:8" x14ac:dyDescent="0.3">
      <c r="A2056" t="str">
        <f>INDEX('S51'!A1:M47,1,1)</f>
        <v>S51</v>
      </c>
      <c r="B2056" s="58">
        <f>INDEX('S51'!A1:M47,3,5)</f>
        <v>43086</v>
      </c>
      <c r="C2056" t="str">
        <f>INDEX('S51'!A1:N47,4,5)</f>
        <v>Jour</v>
      </c>
      <c r="D2056" t="str">
        <f>INDEX('S51'!A1:N47,23,1)</f>
        <v>Kevin Leon</v>
      </c>
      <c r="E2056">
        <f>INDEX('S51'!A1:N47,23,2)</f>
        <v>0</v>
      </c>
      <c r="F2056">
        <f>INDEX('S51'!A1:N47,23,5)</f>
        <v>0</v>
      </c>
      <c r="G2056">
        <f>INDEX('S51'!A1:N47,24,5)</f>
        <v>0</v>
      </c>
      <c r="H2056">
        <f>INDEX('S51'!A1:N47,25,5)</f>
        <v>0</v>
      </c>
    </row>
    <row r="2057" spans="1:8" x14ac:dyDescent="0.3">
      <c r="A2057" t="str">
        <f>INDEX('S51'!A1:M47,1,1)</f>
        <v>S51</v>
      </c>
      <c r="B2057" s="58">
        <f>INDEX('S51'!A1:M47,3,5)</f>
        <v>43086</v>
      </c>
      <c r="C2057" t="str">
        <f>INDEX('S51'!A1:N47,4,6)</f>
        <v>Nuit</v>
      </c>
      <c r="D2057" t="str">
        <f>INDEX('S51'!A1:N47,23,1)</f>
        <v>Kevin Leon</v>
      </c>
      <c r="E2057">
        <f>INDEX('S51'!A1:N47,23,2)</f>
        <v>0</v>
      </c>
      <c r="F2057">
        <f>INDEX('S51'!A1:N47,23,6)</f>
        <v>0</v>
      </c>
      <c r="G2057">
        <f>INDEX('S51'!A1:N47,24,6)</f>
        <v>0</v>
      </c>
      <c r="H2057">
        <f>INDEX('S51'!A1:N47,25,6)</f>
        <v>0</v>
      </c>
    </row>
    <row r="2058" spans="1:8" x14ac:dyDescent="0.3">
      <c r="A2058" t="str">
        <f>INDEX('S51'!A1:M47,1,1)</f>
        <v>S51</v>
      </c>
      <c r="B2058" s="58">
        <f>INDEX('S51'!A1:M47,3,7)</f>
        <v>43087</v>
      </c>
      <c r="C2058" t="str">
        <f>INDEX('S51'!A1:N47,4,7)</f>
        <v>Jour</v>
      </c>
      <c r="D2058" t="str">
        <f>INDEX('S51'!A1:N47,23,1)</f>
        <v>Kevin Leon</v>
      </c>
      <c r="E2058">
        <f>INDEX('S51'!A1:N47,23,2)</f>
        <v>0</v>
      </c>
      <c r="F2058">
        <f>INDEX('S51'!A1:N47,23,7)</f>
        <v>0</v>
      </c>
      <c r="G2058">
        <f>INDEX('S51'!A1:N47,24,7)</f>
        <v>0</v>
      </c>
      <c r="H2058">
        <f>INDEX('S51'!A1:N47,25,7)</f>
        <v>0</v>
      </c>
    </row>
    <row r="2059" spans="1:8" x14ac:dyDescent="0.3">
      <c r="A2059" t="str">
        <f>INDEX('S51'!A1:M47,1,1)</f>
        <v>S51</v>
      </c>
      <c r="B2059" s="58">
        <f>INDEX('S51'!A1:M47,3,7)</f>
        <v>43087</v>
      </c>
      <c r="C2059" t="str">
        <f>INDEX('S51'!A1:N47,4,8)</f>
        <v>Nuit</v>
      </c>
      <c r="D2059" t="str">
        <f>INDEX('S51'!A1:N47,23,1)</f>
        <v>Kevin Leon</v>
      </c>
      <c r="E2059">
        <f>INDEX('S51'!A1:N47,23,2)</f>
        <v>0</v>
      </c>
      <c r="F2059">
        <f>INDEX('S51'!A1:N47,23,8)</f>
        <v>0</v>
      </c>
      <c r="G2059">
        <f>INDEX('S51'!A1:N47,24,8)</f>
        <v>0</v>
      </c>
      <c r="H2059">
        <f>INDEX('S51'!A1:N47,25,8)</f>
        <v>0</v>
      </c>
    </row>
    <row r="2060" spans="1:8" x14ac:dyDescent="0.3">
      <c r="A2060" t="str">
        <f>INDEX('S51'!A1:M47,1,1)</f>
        <v>S51</v>
      </c>
      <c r="B2060" s="58">
        <f>INDEX('S51'!A1:M47,3,9)</f>
        <v>43088</v>
      </c>
      <c r="C2060" t="str">
        <f>INDEX('S51'!A1:N47,4,9)</f>
        <v>Jour</v>
      </c>
      <c r="D2060" t="str">
        <f>INDEX('S51'!A1:N47,23,1)</f>
        <v>Kevin Leon</v>
      </c>
      <c r="E2060">
        <f>INDEX('S51'!A1:N47,23,2)</f>
        <v>0</v>
      </c>
      <c r="F2060">
        <f>INDEX('S51'!A1:N47,23,9)</f>
        <v>0</v>
      </c>
      <c r="G2060">
        <f>INDEX('S51'!A1:N47,24,9)</f>
        <v>0</v>
      </c>
      <c r="H2060">
        <f>INDEX('S51'!A1:N47,25,9)</f>
        <v>0</v>
      </c>
    </row>
    <row r="2061" spans="1:8" x14ac:dyDescent="0.3">
      <c r="A2061" t="str">
        <f>INDEX('S51'!A1:M47,1,1)</f>
        <v>S51</v>
      </c>
      <c r="B2061" s="58">
        <f>INDEX('S51'!A1:M47,3,9)</f>
        <v>43088</v>
      </c>
      <c r="C2061" t="str">
        <f>INDEX('S51'!A1:N47,4,10)</f>
        <v>Nuit</v>
      </c>
      <c r="D2061" t="str">
        <f>INDEX('S51'!A1:N47,23,1)</f>
        <v>Kevin Leon</v>
      </c>
      <c r="E2061">
        <f>INDEX('S51'!A1:N47,23,2)</f>
        <v>0</v>
      </c>
      <c r="F2061">
        <f>INDEX('S51'!A1:N47,23,10)</f>
        <v>0</v>
      </c>
      <c r="G2061">
        <f>INDEX('S51'!A1:N47,24,10)</f>
        <v>0</v>
      </c>
      <c r="H2061">
        <f>INDEX('S51'!A1:N47,25,10)</f>
        <v>0</v>
      </c>
    </row>
    <row r="2062" spans="1:8" x14ac:dyDescent="0.3">
      <c r="A2062" t="str">
        <f>INDEX('S51'!A1:M47,1,1)</f>
        <v>S51</v>
      </c>
      <c r="B2062" s="58">
        <f>INDEX('S51'!A1:M47,3,11)</f>
        <v>43089</v>
      </c>
      <c r="C2062" t="str">
        <f>INDEX('S51'!A1:N47,4,11)</f>
        <v>Jour</v>
      </c>
      <c r="D2062" t="str">
        <f>INDEX('S51'!A1:N47,23,1)</f>
        <v>Kevin Leon</v>
      </c>
      <c r="E2062">
        <f>INDEX('S51'!A1:N47,23,2)</f>
        <v>0</v>
      </c>
      <c r="F2062">
        <f>INDEX('S51'!A1:N47,23,11)</f>
        <v>0</v>
      </c>
      <c r="G2062">
        <f>INDEX('S51'!A1:N47,24,11)</f>
        <v>0</v>
      </c>
      <c r="H2062">
        <f>INDEX('S51'!A1:N47,25,11)</f>
        <v>0</v>
      </c>
    </row>
    <row r="2063" spans="1:8" x14ac:dyDescent="0.3">
      <c r="A2063" t="str">
        <f>INDEX('S51'!A1:M47,1,1)</f>
        <v>S51</v>
      </c>
      <c r="B2063" s="58">
        <f>INDEX('S51'!A1:M47,3,11)</f>
        <v>43089</v>
      </c>
      <c r="C2063" t="str">
        <f>INDEX('S51'!A1:N47,4,12)</f>
        <v>Nuit</v>
      </c>
      <c r="D2063" t="str">
        <f>INDEX('S51'!A1:N47,23,1)</f>
        <v>Kevin Leon</v>
      </c>
      <c r="E2063">
        <f>INDEX('S51'!A1:N47,23,2)</f>
        <v>0</v>
      </c>
      <c r="F2063">
        <f>INDEX('S51'!A1:N47,23,12)</f>
        <v>0</v>
      </c>
      <c r="G2063">
        <f>INDEX('S51'!A1:N47,24,12)</f>
        <v>0</v>
      </c>
      <c r="H2063">
        <f>INDEX('S51'!A1:N47,25,12)</f>
        <v>0</v>
      </c>
    </row>
    <row r="2064" spans="1:8" x14ac:dyDescent="0.3">
      <c r="A2064" t="str">
        <f>INDEX('S51'!A1:M47,1,1)</f>
        <v>S51</v>
      </c>
      <c r="B2064" s="58">
        <f>INDEX('S51'!A1:M47,3,13)</f>
        <v>43090</v>
      </c>
      <c r="C2064" t="str">
        <f>INDEX('S51'!A1:N47,4,13)</f>
        <v>Jour</v>
      </c>
      <c r="D2064" t="str">
        <f>INDEX('S51'!A1:N47,23,1)</f>
        <v>Kevin Leon</v>
      </c>
      <c r="E2064">
        <f>INDEX('S51'!A1:N47,23,2)</f>
        <v>0</v>
      </c>
      <c r="F2064">
        <f>INDEX('S51'!A1:N47,23,13)</f>
        <v>0</v>
      </c>
      <c r="G2064">
        <f>INDEX('S51'!A1:N47,24,13)</f>
        <v>0</v>
      </c>
      <c r="H2064">
        <f>INDEX('S51'!A1:N47,25,13)</f>
        <v>0</v>
      </c>
    </row>
    <row r="2065" spans="1:8" x14ac:dyDescent="0.3">
      <c r="A2065" t="str">
        <f>INDEX('S51'!A1:M47,1,1)</f>
        <v>S51</v>
      </c>
      <c r="B2065" s="58">
        <f>INDEX('S51'!A1:M47,3,13)</f>
        <v>43090</v>
      </c>
      <c r="C2065" t="str">
        <f>INDEX('S51'!A1:N47,4,14)</f>
        <v>Nuit</v>
      </c>
      <c r="D2065" t="str">
        <f>INDEX('S51'!A1:N47,23,1)</f>
        <v>Kevin Leon</v>
      </c>
      <c r="E2065">
        <f>INDEX('S51'!A1:N47,23,2)</f>
        <v>0</v>
      </c>
      <c r="F2065">
        <f>INDEX('S51'!A1:N47,23,14)</f>
        <v>0</v>
      </c>
      <c r="G2065">
        <f>INDEX('S51'!A1:N47,24,14)</f>
        <v>0</v>
      </c>
      <c r="H2065">
        <f>INDEX('S51'!A1:N47,25,14)</f>
        <v>0</v>
      </c>
    </row>
    <row r="2066" spans="1:8" x14ac:dyDescent="0.3">
      <c r="A2066" t="str">
        <f>INDEX('S51'!A1:M47,1,1)</f>
        <v>S51</v>
      </c>
      <c r="B2066" s="58">
        <f>INDEX('S51'!A1:L47,3,3)</f>
        <v>43085</v>
      </c>
      <c r="C2066" t="str">
        <f>INDEX('S51'!A1:N47,4,3)</f>
        <v>Jour</v>
      </c>
      <c r="D2066" t="str">
        <f>INDEX('S51'!A1:N47,26,1)</f>
        <v>Lionel De Champs</v>
      </c>
      <c r="E2066">
        <f>INDEX('S51'!A1:N47,26,2)</f>
        <v>0</v>
      </c>
      <c r="F2066">
        <f>INDEX('S51'!A1:N47,26,3)</f>
        <v>0</v>
      </c>
      <c r="G2066">
        <f>INDEX('S51'!A1:N47,27,3)</f>
        <v>0</v>
      </c>
      <c r="H2066">
        <f>INDEX('S51'!A1:N47,28,3)</f>
        <v>0</v>
      </c>
    </row>
    <row r="2067" spans="1:8" x14ac:dyDescent="0.3">
      <c r="A2067" t="str">
        <f>INDEX('S51'!A1:M47,1,1)</f>
        <v>S51</v>
      </c>
      <c r="B2067" s="58">
        <f>INDEX('S51'!A1:M47,3,3)</f>
        <v>43085</v>
      </c>
      <c r="C2067" t="str">
        <f>INDEX('S51'!A1:N47,4,4)</f>
        <v>Nuit</v>
      </c>
      <c r="D2067" t="str">
        <f>INDEX('S51'!A1:N47,26,1)</f>
        <v>Lionel De Champs</v>
      </c>
      <c r="E2067">
        <f>INDEX('S51'!A1:N47,26,2)</f>
        <v>0</v>
      </c>
      <c r="F2067">
        <f>INDEX('S51'!A1:N47,26,4)</f>
        <v>0</v>
      </c>
      <c r="G2067">
        <f>INDEX('S51'!A1:N47,27,4)</f>
        <v>0</v>
      </c>
      <c r="H2067">
        <f>INDEX('S51'!A1:N47,28,4)</f>
        <v>0</v>
      </c>
    </row>
    <row r="2068" spans="1:8" x14ac:dyDescent="0.3">
      <c r="A2068" t="str">
        <f>INDEX('S51'!A1:M47,1,1)</f>
        <v>S51</v>
      </c>
      <c r="B2068" s="58">
        <f>INDEX('S51'!A1:M47,3,5)</f>
        <v>43086</v>
      </c>
      <c r="C2068" t="str">
        <f>INDEX('S51'!A1:N47,4,5)</f>
        <v>Jour</v>
      </c>
      <c r="D2068" t="str">
        <f>INDEX('S51'!A1:N47,26,1)</f>
        <v>Lionel De Champs</v>
      </c>
      <c r="E2068">
        <f>INDEX('S51'!A1:N47,26,2)</f>
        <v>0</v>
      </c>
      <c r="F2068">
        <f>INDEX('S51'!A1:N47,26,5)</f>
        <v>0</v>
      </c>
      <c r="G2068">
        <f>INDEX('S51'!A1:N47,27,5)</f>
        <v>0</v>
      </c>
      <c r="H2068">
        <f>INDEX('S51'!A1:N47,28,5)</f>
        <v>0</v>
      </c>
    </row>
    <row r="2069" spans="1:8" x14ac:dyDescent="0.3">
      <c r="A2069" t="str">
        <f>INDEX('S51'!A1:M47,1,1)</f>
        <v>S51</v>
      </c>
      <c r="B2069" s="58">
        <f>INDEX('S51'!A1:M47,3,5)</f>
        <v>43086</v>
      </c>
      <c r="C2069" t="str">
        <f>INDEX('S51'!A1:N47,4,6)</f>
        <v>Nuit</v>
      </c>
      <c r="D2069" t="str">
        <f>INDEX('S51'!A1:N47,26,1)</f>
        <v>Lionel De Champs</v>
      </c>
      <c r="E2069">
        <f>INDEX('S51'!A1:N47,26,2)</f>
        <v>0</v>
      </c>
      <c r="F2069">
        <f>INDEX('S51'!A1:N47,26,6)</f>
        <v>0</v>
      </c>
      <c r="G2069">
        <f>INDEX('S51'!A1:N47,27,6)</f>
        <v>0</v>
      </c>
      <c r="H2069">
        <f>INDEX('S51'!A1:N47,28,6)</f>
        <v>0</v>
      </c>
    </row>
    <row r="2070" spans="1:8" x14ac:dyDescent="0.3">
      <c r="A2070" t="str">
        <f>INDEX('S51'!A1:M47,1,1)</f>
        <v>S51</v>
      </c>
      <c r="B2070" s="58">
        <f>INDEX('S51'!A1:M47,3,7)</f>
        <v>43087</v>
      </c>
      <c r="C2070" t="str">
        <f>INDEX('S51'!A1:N47,4,7)</f>
        <v>Jour</v>
      </c>
      <c r="D2070" t="str">
        <f>INDEX('S51'!A1:N47,26,1)</f>
        <v>Lionel De Champs</v>
      </c>
      <c r="E2070">
        <f>INDEX('S51'!A1:N47,26,2)</f>
        <v>0</v>
      </c>
      <c r="F2070">
        <f>INDEX('S51'!A1:N47,26,7)</f>
        <v>0</v>
      </c>
      <c r="G2070">
        <f>INDEX('S51'!A1:N47,27,7)</f>
        <v>0</v>
      </c>
      <c r="H2070">
        <f>INDEX('S51'!A1:N47,28,7)</f>
        <v>0</v>
      </c>
    </row>
    <row r="2071" spans="1:8" x14ac:dyDescent="0.3">
      <c r="A2071" t="str">
        <f>INDEX('S51'!A1:M47,1,1)</f>
        <v>S51</v>
      </c>
      <c r="B2071" s="58">
        <f>INDEX('S51'!A1:M47,3,7)</f>
        <v>43087</v>
      </c>
      <c r="C2071" t="str">
        <f>INDEX('S51'!A1:N47,4,8)</f>
        <v>Nuit</v>
      </c>
      <c r="D2071" t="str">
        <f>INDEX('S51'!A1:N47,26,1)</f>
        <v>Lionel De Champs</v>
      </c>
      <c r="E2071">
        <f>INDEX('S51'!A1:N47,26,2)</f>
        <v>0</v>
      </c>
      <c r="F2071">
        <f>INDEX('S51'!A1:N47,26,8)</f>
        <v>0</v>
      </c>
      <c r="G2071">
        <f>INDEX('S51'!A1:N47,27,8)</f>
        <v>0</v>
      </c>
      <c r="H2071">
        <f>INDEX('S51'!A1:N47,28,8)</f>
        <v>0</v>
      </c>
    </row>
    <row r="2072" spans="1:8" x14ac:dyDescent="0.3">
      <c r="A2072" t="str">
        <f>INDEX('S51'!A1:M47,1,1)</f>
        <v>S51</v>
      </c>
      <c r="B2072" s="58">
        <f>INDEX('S51'!A1:M47,3,9)</f>
        <v>43088</v>
      </c>
      <c r="C2072" t="str">
        <f>INDEX('S51'!A1:N47,4,9)</f>
        <v>Jour</v>
      </c>
      <c r="D2072" t="str">
        <f>INDEX('S51'!A1:N47,26,1)</f>
        <v>Lionel De Champs</v>
      </c>
      <c r="E2072">
        <f>INDEX('S51'!A1:N47,26,2)</f>
        <v>0</v>
      </c>
      <c r="F2072">
        <f>INDEX('S51'!A1:N47,26,9)</f>
        <v>0</v>
      </c>
      <c r="G2072">
        <f>INDEX('S51'!A1:N47,27,9)</f>
        <v>0</v>
      </c>
      <c r="H2072">
        <f>INDEX('S51'!A1:N47,28,9)</f>
        <v>0</v>
      </c>
    </row>
    <row r="2073" spans="1:8" x14ac:dyDescent="0.3">
      <c r="A2073" t="str">
        <f>INDEX('S51'!A1:M47,1,1)</f>
        <v>S51</v>
      </c>
      <c r="B2073" s="58">
        <f>INDEX('S51'!A1:M47,3,9)</f>
        <v>43088</v>
      </c>
      <c r="C2073" t="str">
        <f>INDEX('S51'!A1:N47,4,10)</f>
        <v>Nuit</v>
      </c>
      <c r="D2073" t="str">
        <f>INDEX('S51'!A1:N47,26,1)</f>
        <v>Lionel De Champs</v>
      </c>
      <c r="E2073">
        <f>INDEX('S51'!A1:N47,26,2)</f>
        <v>0</v>
      </c>
      <c r="F2073">
        <f>INDEX('S51'!A1:N47,26,10)</f>
        <v>0</v>
      </c>
      <c r="G2073">
        <f>INDEX('S51'!A1:N47,27,10)</f>
        <v>0</v>
      </c>
      <c r="H2073">
        <f>INDEX('S51'!A1:N47,28,10)</f>
        <v>0</v>
      </c>
    </row>
    <row r="2074" spans="1:8" x14ac:dyDescent="0.3">
      <c r="A2074" t="str">
        <f>INDEX('S51'!A1:M47,1,1)</f>
        <v>S51</v>
      </c>
      <c r="B2074" s="58">
        <f>INDEX('S51'!A1:M47,3,11)</f>
        <v>43089</v>
      </c>
      <c r="C2074" t="str">
        <f>INDEX('S51'!A1:N47,4,11)</f>
        <v>Jour</v>
      </c>
      <c r="D2074" t="str">
        <f>INDEX('S51'!A1:N47,26,1)</f>
        <v>Lionel De Champs</v>
      </c>
      <c r="E2074">
        <f>INDEX('S51'!A1:N47,26,2)</f>
        <v>0</v>
      </c>
      <c r="F2074">
        <f>INDEX('S51'!A1:N47,26,11)</f>
        <v>0</v>
      </c>
      <c r="G2074">
        <f>INDEX('S51'!A1:N47,27,11)</f>
        <v>0</v>
      </c>
      <c r="H2074">
        <f>INDEX('S51'!A1:N47,28,11)</f>
        <v>0</v>
      </c>
    </row>
    <row r="2075" spans="1:8" x14ac:dyDescent="0.3">
      <c r="A2075" t="str">
        <f>INDEX('S51'!A1:M47,1,1)</f>
        <v>S51</v>
      </c>
      <c r="B2075" s="58">
        <f>INDEX('S51'!A1:M47,3,11)</f>
        <v>43089</v>
      </c>
      <c r="C2075" t="str">
        <f>INDEX('S51'!A1:N47,4,12)</f>
        <v>Nuit</v>
      </c>
      <c r="D2075" t="str">
        <f>INDEX('S51'!A1:N47,26,1)</f>
        <v>Lionel De Champs</v>
      </c>
      <c r="E2075">
        <f>INDEX('S51'!A1:N47,26,2)</f>
        <v>0</v>
      </c>
      <c r="F2075">
        <f>INDEX('S51'!A1:N47,26,12)</f>
        <v>0</v>
      </c>
      <c r="G2075">
        <f>INDEX('S51'!A1:N47,27,12)</f>
        <v>0</v>
      </c>
      <c r="H2075">
        <f>INDEX('S51'!A1:N47,28,12)</f>
        <v>0</v>
      </c>
    </row>
    <row r="2076" spans="1:8" x14ac:dyDescent="0.3">
      <c r="A2076" t="str">
        <f>INDEX('S51'!A1:M47,1,1)</f>
        <v>S51</v>
      </c>
      <c r="B2076" s="58">
        <f>INDEX('S51'!A1:M47,3,13)</f>
        <v>43090</v>
      </c>
      <c r="C2076" t="str">
        <f>INDEX('S51'!A1:N47,4,13)</f>
        <v>Jour</v>
      </c>
      <c r="D2076" t="str">
        <f>INDEX('S51'!A1:N47,26,1)</f>
        <v>Lionel De Champs</v>
      </c>
      <c r="E2076">
        <f>INDEX('S51'!A1:N47,26,2)</f>
        <v>0</v>
      </c>
      <c r="F2076">
        <f>INDEX('S51'!A1:N47,26,13)</f>
        <v>0</v>
      </c>
      <c r="G2076">
        <f>INDEX('S51'!A1:N47,27,13)</f>
        <v>0</v>
      </c>
      <c r="H2076">
        <f>INDEX('S51'!A1:N47,28,13)</f>
        <v>0</v>
      </c>
    </row>
    <row r="2077" spans="1:8" x14ac:dyDescent="0.3">
      <c r="A2077" t="str">
        <f>INDEX('S51'!A1:M47,1,1)</f>
        <v>S51</v>
      </c>
      <c r="B2077" s="58">
        <f>INDEX('S51'!A1:M47,3,13)</f>
        <v>43090</v>
      </c>
      <c r="C2077" t="str">
        <f>INDEX('S51'!A1:N47,4,14)</f>
        <v>Nuit</v>
      </c>
      <c r="D2077" t="str">
        <f>INDEX('S51'!A1:N47,26,1)</f>
        <v>Lionel De Champs</v>
      </c>
      <c r="E2077">
        <f>INDEX('S51'!A1:N47,26,2)</f>
        <v>0</v>
      </c>
      <c r="F2077">
        <f>INDEX('S51'!A1:N47,26,14)</f>
        <v>0</v>
      </c>
      <c r="G2077">
        <f>INDEX('S51'!A1:N47,27,14)</f>
        <v>0</v>
      </c>
      <c r="H2077">
        <f>INDEX('S51'!A1:N47,28,14)</f>
        <v>0</v>
      </c>
    </row>
    <row r="2078" spans="1:8" x14ac:dyDescent="0.3">
      <c r="A2078" t="str">
        <f>INDEX('S51'!A1:M47,1,1)</f>
        <v>S51</v>
      </c>
      <c r="B2078" s="58">
        <f>INDEX('S51'!A1:L47,3,3)</f>
        <v>43085</v>
      </c>
      <c r="C2078" t="str">
        <f>INDEX('S51'!A1:N47,4,3)</f>
        <v>Jour</v>
      </c>
      <c r="D2078">
        <f>INDEX('S51'!A1:N47,29,1)</f>
        <v>0</v>
      </c>
      <c r="E2078">
        <f>INDEX('S51'!A1:N47,29,2)</f>
        <v>0</v>
      </c>
      <c r="F2078">
        <f>INDEX('S51'!A1:N47,29,3)</f>
        <v>0</v>
      </c>
      <c r="G2078">
        <f>INDEX('S51'!A1:N47,30,3)</f>
        <v>0</v>
      </c>
      <c r="H2078">
        <f>INDEX('S51'!A1:N47,31,3)</f>
        <v>0</v>
      </c>
    </row>
    <row r="2079" spans="1:8" x14ac:dyDescent="0.3">
      <c r="A2079" t="str">
        <f>INDEX('S51'!A1:M47,1,1)</f>
        <v>S51</v>
      </c>
      <c r="B2079" s="58">
        <f>INDEX('S51'!A1:M47,3,3)</f>
        <v>43085</v>
      </c>
      <c r="C2079" t="str">
        <f>INDEX('S51'!A1:N47,4,4)</f>
        <v>Nuit</v>
      </c>
      <c r="D2079">
        <f>INDEX('S51'!A1:N47,29,1)</f>
        <v>0</v>
      </c>
      <c r="E2079">
        <f>INDEX('S51'!A1:N47,29,2)</f>
        <v>0</v>
      </c>
      <c r="F2079">
        <f>INDEX('S51'!A1:N47,29,4)</f>
        <v>0</v>
      </c>
      <c r="G2079">
        <f>INDEX('S51'!A1:N47,30,4)</f>
        <v>0</v>
      </c>
      <c r="H2079">
        <f>INDEX('S51'!A1:N47,31,4)</f>
        <v>0</v>
      </c>
    </row>
    <row r="2080" spans="1:8" x14ac:dyDescent="0.3">
      <c r="A2080" t="str">
        <f>INDEX('S51'!A1:M47,1,1)</f>
        <v>S51</v>
      </c>
      <c r="B2080" s="58">
        <f>INDEX('S51'!A1:M47,3,5)</f>
        <v>43086</v>
      </c>
      <c r="C2080" t="str">
        <f>INDEX('S51'!A1:N47,4,5)</f>
        <v>Jour</v>
      </c>
      <c r="D2080">
        <f>INDEX('S51'!A1:N47,29,1)</f>
        <v>0</v>
      </c>
      <c r="E2080">
        <f>INDEX('S51'!A1:N47,29,2)</f>
        <v>0</v>
      </c>
      <c r="F2080">
        <f>INDEX('S51'!A1:N47,29,5)</f>
        <v>0</v>
      </c>
      <c r="G2080">
        <f>INDEX('S51'!A1:N47,30,5)</f>
        <v>0</v>
      </c>
      <c r="H2080">
        <f>INDEX('S51'!A1:N47,31,5)</f>
        <v>0</v>
      </c>
    </row>
    <row r="2081" spans="1:8" x14ac:dyDescent="0.3">
      <c r="A2081" t="str">
        <f>INDEX('S51'!A1:M47,1,1)</f>
        <v>S51</v>
      </c>
      <c r="B2081" s="58">
        <f>INDEX('S51'!A1:M47,3,5)</f>
        <v>43086</v>
      </c>
      <c r="C2081" t="str">
        <f>INDEX('S51'!A1:N47,4,6)</f>
        <v>Nuit</v>
      </c>
      <c r="D2081">
        <f>INDEX('S51'!A1:N47,29,1)</f>
        <v>0</v>
      </c>
      <c r="E2081">
        <f>INDEX('S51'!A1:N47,29,2)</f>
        <v>0</v>
      </c>
      <c r="F2081">
        <f>INDEX('S51'!A1:N47,29,6)</f>
        <v>0</v>
      </c>
      <c r="G2081">
        <f>INDEX('S51'!A1:N47,30,6)</f>
        <v>0</v>
      </c>
      <c r="H2081">
        <f>INDEX('S51'!A1:N47,31,6)</f>
        <v>0</v>
      </c>
    </row>
    <row r="2082" spans="1:8" x14ac:dyDescent="0.3">
      <c r="A2082" t="str">
        <f>INDEX('S51'!A1:M47,1,1)</f>
        <v>S51</v>
      </c>
      <c r="B2082" s="58">
        <f>INDEX('S51'!A1:M47,3,7)</f>
        <v>43087</v>
      </c>
      <c r="C2082" t="str">
        <f>INDEX('S51'!A1:N47,4,7)</f>
        <v>Jour</v>
      </c>
      <c r="D2082">
        <f>INDEX('S51'!A1:N47,29,1)</f>
        <v>0</v>
      </c>
      <c r="E2082">
        <f>INDEX('S51'!A1:N47,29,2)</f>
        <v>0</v>
      </c>
      <c r="F2082">
        <f>INDEX('S51'!A1:N47,29,7)</f>
        <v>0</v>
      </c>
      <c r="G2082">
        <f>INDEX('S51'!A1:N47,30,7)</f>
        <v>0</v>
      </c>
      <c r="H2082">
        <f>INDEX('S51'!A1:N47,31,7)</f>
        <v>0</v>
      </c>
    </row>
    <row r="2083" spans="1:8" x14ac:dyDescent="0.3">
      <c r="A2083" t="str">
        <f>INDEX('S51'!A1:M47,1,1)</f>
        <v>S51</v>
      </c>
      <c r="B2083" s="58">
        <f>INDEX('S51'!A1:M47,3,7)</f>
        <v>43087</v>
      </c>
      <c r="C2083" t="str">
        <f>INDEX('S51'!A1:N47,4,8)</f>
        <v>Nuit</v>
      </c>
      <c r="D2083">
        <f>INDEX('S51'!A1:N47,2,1)</f>
        <v>0</v>
      </c>
      <c r="E2083">
        <f>INDEX('S51'!A1:N47,29,2)</f>
        <v>0</v>
      </c>
      <c r="F2083">
        <f>INDEX('S51'!A1:N47,29,8)</f>
        <v>0</v>
      </c>
      <c r="G2083">
        <f>INDEX('S51'!A1:N47,30,8)</f>
        <v>0</v>
      </c>
      <c r="H2083">
        <f>INDEX('S51'!A1:N47,31,8)</f>
        <v>0</v>
      </c>
    </row>
    <row r="2084" spans="1:8" x14ac:dyDescent="0.3">
      <c r="A2084" t="str">
        <f>INDEX('S51'!A1:M47,1,1)</f>
        <v>S51</v>
      </c>
      <c r="B2084" s="58">
        <f>INDEX('S51'!A1:M47,3,9)</f>
        <v>43088</v>
      </c>
      <c r="C2084" t="str">
        <f>INDEX('S51'!A1:N47,4,9)</f>
        <v>Jour</v>
      </c>
      <c r="D2084">
        <f>INDEX('S51'!A1:N47,29,1)</f>
        <v>0</v>
      </c>
      <c r="E2084">
        <f>INDEX('S51'!A1:N47,29,2)</f>
        <v>0</v>
      </c>
      <c r="F2084">
        <f>INDEX('S51'!A1:N47,29,9)</f>
        <v>0</v>
      </c>
      <c r="G2084">
        <f>INDEX('S51'!A1:N47,30,9)</f>
        <v>0</v>
      </c>
      <c r="H2084">
        <f>INDEX('S51'!A1:N47,31,9)</f>
        <v>0</v>
      </c>
    </row>
    <row r="2085" spans="1:8" x14ac:dyDescent="0.3">
      <c r="A2085" t="str">
        <f>INDEX('S51'!A1:M47,1,1)</f>
        <v>S51</v>
      </c>
      <c r="B2085" s="58">
        <f>INDEX('S51'!A1:M47,3,9)</f>
        <v>43088</v>
      </c>
      <c r="C2085" t="str">
        <f>INDEX('S51'!A1:N47,4,10)</f>
        <v>Nuit</v>
      </c>
      <c r="D2085">
        <f>INDEX('S51'!A1:N47,29,1)</f>
        <v>0</v>
      </c>
      <c r="E2085">
        <f>INDEX('S51'!A1:N47,29,2)</f>
        <v>0</v>
      </c>
      <c r="F2085">
        <f>INDEX('S51'!A1:N47,29,10)</f>
        <v>0</v>
      </c>
      <c r="G2085">
        <f>INDEX('S51'!A1:N47,30,10)</f>
        <v>0</v>
      </c>
      <c r="H2085">
        <f>INDEX('S51'!A1:N47,31,10)</f>
        <v>0</v>
      </c>
    </row>
    <row r="2086" spans="1:8" x14ac:dyDescent="0.3">
      <c r="A2086" t="str">
        <f>INDEX('S51'!A1:M47,1,1)</f>
        <v>S51</v>
      </c>
      <c r="B2086" s="58">
        <f>INDEX('S51'!A1:M47,3,11)</f>
        <v>43089</v>
      </c>
      <c r="C2086" t="str">
        <f>INDEX('S51'!A1:N47,4,11)</f>
        <v>Jour</v>
      </c>
      <c r="D2086">
        <f>INDEX('S51'!A1:N47,29,1)</f>
        <v>0</v>
      </c>
      <c r="E2086">
        <f>INDEX('S51'!A1:N47,29,2)</f>
        <v>0</v>
      </c>
      <c r="F2086">
        <f>INDEX('S51'!A1:N47,29,11)</f>
        <v>0</v>
      </c>
      <c r="G2086">
        <f>INDEX('S51'!A1:N47,30,11)</f>
        <v>0</v>
      </c>
      <c r="H2086">
        <f>INDEX('S51'!A1:N47,31,11)</f>
        <v>0</v>
      </c>
    </row>
    <row r="2087" spans="1:8" x14ac:dyDescent="0.3">
      <c r="A2087" t="str">
        <f>INDEX('S51'!A1:M47,1,1)</f>
        <v>S51</v>
      </c>
      <c r="B2087" s="58">
        <f>INDEX('S51'!A1:M47,3,11)</f>
        <v>43089</v>
      </c>
      <c r="C2087" t="str">
        <f>INDEX('S51'!A1:N47,4,12)</f>
        <v>Nuit</v>
      </c>
      <c r="D2087">
        <f>INDEX('S51'!A1:N47,29,1)</f>
        <v>0</v>
      </c>
      <c r="E2087">
        <f>INDEX('S51'!A1:N47,29,2)</f>
        <v>0</v>
      </c>
      <c r="F2087">
        <f>INDEX('S51'!A1:N47,29,12)</f>
        <v>0</v>
      </c>
      <c r="G2087">
        <f>INDEX('S51'!A1:N47,30,12)</f>
        <v>0</v>
      </c>
      <c r="H2087">
        <f>INDEX('S51'!A1:N47,31,12)</f>
        <v>0</v>
      </c>
    </row>
    <row r="2088" spans="1:8" x14ac:dyDescent="0.3">
      <c r="A2088" t="str">
        <f>INDEX('S51'!A1:M47,1,1)</f>
        <v>S51</v>
      </c>
      <c r="B2088" s="58">
        <f>INDEX('S51'!A1:M47,3,13)</f>
        <v>43090</v>
      </c>
      <c r="C2088" t="str">
        <f>INDEX('S51'!A1:N47,4,13)</f>
        <v>Jour</v>
      </c>
      <c r="D2088">
        <f>INDEX('S51'!A1:N47,29,1)</f>
        <v>0</v>
      </c>
      <c r="E2088">
        <f>INDEX('S51'!A1:N47,29,2)</f>
        <v>0</v>
      </c>
      <c r="F2088">
        <f>INDEX('S51'!A1:N47,29,13)</f>
        <v>0</v>
      </c>
      <c r="G2088">
        <f>INDEX('S51'!A1:N47,30,13)</f>
        <v>0</v>
      </c>
      <c r="H2088">
        <f>INDEX('S51'!A1:N47,31,13)</f>
        <v>0</v>
      </c>
    </row>
    <row r="2089" spans="1:8" x14ac:dyDescent="0.3">
      <c r="A2089" t="str">
        <f>INDEX('S51'!A1:M47,1,1)</f>
        <v>S51</v>
      </c>
      <c r="B2089" s="58">
        <f>INDEX('S51'!A1:M47,3,13)</f>
        <v>43090</v>
      </c>
      <c r="C2089" t="str">
        <f>INDEX('S51'!A1:N47,4,14)</f>
        <v>Nuit</v>
      </c>
      <c r="D2089">
        <f>INDEX('S51'!A1:N47,29,1)</f>
        <v>0</v>
      </c>
      <c r="E2089">
        <f>INDEX('S51'!A1:N47,29,2)</f>
        <v>0</v>
      </c>
      <c r="F2089">
        <f>INDEX('S51'!A1:N47,29,14)</f>
        <v>0</v>
      </c>
      <c r="G2089">
        <f>INDEX('S51'!A1:N47,30,14)</f>
        <v>0</v>
      </c>
      <c r="H2089">
        <f>INDEX('S51'!A1:N47,31,14)</f>
        <v>0</v>
      </c>
    </row>
    <row r="2090" spans="1:8" x14ac:dyDescent="0.3">
      <c r="A2090" t="str">
        <f>INDEX('S51'!A1:M47,1,1)</f>
        <v>S51</v>
      </c>
      <c r="B2090" s="58">
        <f>INDEX('S51'!A1:L47,3,3)</f>
        <v>43085</v>
      </c>
      <c r="C2090" t="str">
        <f>INDEX('S51'!A1:N47,4,3)</f>
        <v>Jour</v>
      </c>
      <c r="D2090">
        <f>INDEX('S51'!A1:N47,32,1)</f>
        <v>0</v>
      </c>
      <c r="E2090">
        <f>INDEX('S51'!A1:N47,32,2)</f>
        <v>0</v>
      </c>
      <c r="F2090">
        <f>INDEX('S51'!A1:N47,32,3)</f>
        <v>0</v>
      </c>
      <c r="G2090">
        <f>INDEX('S51'!A1:N47,33,3)</f>
        <v>0</v>
      </c>
      <c r="H2090">
        <f>INDEX('S51'!A1:N47,34,3)</f>
        <v>0</v>
      </c>
    </row>
    <row r="2091" spans="1:8" x14ac:dyDescent="0.3">
      <c r="A2091" t="str">
        <f>INDEX('S51'!A1:M47,1,1)</f>
        <v>S51</v>
      </c>
      <c r="B2091" s="58">
        <f>INDEX('S51'!A1:M47,3,3)</f>
        <v>43085</v>
      </c>
      <c r="C2091" t="str">
        <f>INDEX('S51'!A1:N47,4,4)</f>
        <v>Nuit</v>
      </c>
      <c r="D2091">
        <f>INDEX('S51'!A1:N47,32,1)</f>
        <v>0</v>
      </c>
      <c r="E2091">
        <f>INDEX('S51'!A1:N47,32,2)</f>
        <v>0</v>
      </c>
      <c r="F2091">
        <f>INDEX('S51'!A1:N47,32,4)</f>
        <v>0</v>
      </c>
      <c r="G2091">
        <f>INDEX('S51'!A1:N47,33,4)</f>
        <v>0</v>
      </c>
      <c r="H2091">
        <f>INDEX('S51'!A1:N47,34,4)</f>
        <v>0</v>
      </c>
    </row>
    <row r="2092" spans="1:8" x14ac:dyDescent="0.3">
      <c r="A2092" t="str">
        <f>INDEX('S51'!A1:M47,1,1)</f>
        <v>S51</v>
      </c>
      <c r="B2092" s="58">
        <f>INDEX('S51'!A1:M47,3,5)</f>
        <v>43086</v>
      </c>
      <c r="C2092" t="str">
        <f>INDEX('S51'!A1:N47,4,5)</f>
        <v>Jour</v>
      </c>
      <c r="D2092">
        <f>INDEX('S51'!A1:N47,32,1)</f>
        <v>0</v>
      </c>
      <c r="E2092">
        <f>INDEX('S51'!A1:N47,32,2)</f>
        <v>0</v>
      </c>
      <c r="F2092">
        <f>INDEX('S51'!A1:N47,32,5)</f>
        <v>0</v>
      </c>
      <c r="G2092">
        <f>INDEX('S51'!A1:N47,33,5)</f>
        <v>0</v>
      </c>
      <c r="H2092">
        <f>INDEX('S51'!A1:N47,34,5)</f>
        <v>0</v>
      </c>
    </row>
    <row r="2093" spans="1:8" x14ac:dyDescent="0.3">
      <c r="A2093" t="str">
        <f>INDEX('S51'!A1:M47,1,1)</f>
        <v>S51</v>
      </c>
      <c r="B2093" s="58">
        <f>INDEX('S51'!A1:M47,3,5)</f>
        <v>43086</v>
      </c>
      <c r="C2093" t="str">
        <f>INDEX('S51'!A1:N47,4,6)</f>
        <v>Nuit</v>
      </c>
      <c r="D2093">
        <f>INDEX('S51'!A1:N47,32,1)</f>
        <v>0</v>
      </c>
      <c r="E2093">
        <f>INDEX('S51'!A1:N47,32,2)</f>
        <v>0</v>
      </c>
      <c r="F2093">
        <f>INDEX('S51'!A1:N47,32,6)</f>
        <v>0</v>
      </c>
      <c r="G2093">
        <f>INDEX('S51'!A1:N47,33,6)</f>
        <v>0</v>
      </c>
      <c r="H2093">
        <f>INDEX('S51'!A1:N47,34,6)</f>
        <v>0</v>
      </c>
    </row>
    <row r="2094" spans="1:8" x14ac:dyDescent="0.3">
      <c r="A2094" t="str">
        <f>INDEX('S51'!A1:M47,1,1)</f>
        <v>S51</v>
      </c>
      <c r="B2094" s="58">
        <f>INDEX('S51'!A1:M47,3,7)</f>
        <v>43087</v>
      </c>
      <c r="C2094" t="str">
        <f>INDEX('S51'!A1:N47,4,7)</f>
        <v>Jour</v>
      </c>
      <c r="D2094">
        <f>INDEX('S51'!A1:N47,32,1)</f>
        <v>0</v>
      </c>
      <c r="E2094">
        <f>INDEX('S51'!A1:N47,32,2)</f>
        <v>0</v>
      </c>
      <c r="F2094">
        <f>INDEX('S51'!A1:N47,32,7)</f>
        <v>0</v>
      </c>
      <c r="G2094">
        <f>INDEX('S51'!A1:N47,33,7)</f>
        <v>0</v>
      </c>
      <c r="H2094">
        <f>INDEX('S51'!A1:N47,34,7)</f>
        <v>0</v>
      </c>
    </row>
    <row r="2095" spans="1:8" x14ac:dyDescent="0.3">
      <c r="A2095" t="str">
        <f>INDEX('S51'!A1:M47,1,1)</f>
        <v>S51</v>
      </c>
      <c r="B2095" s="58">
        <f>INDEX('S51'!A1:M47,3,7)</f>
        <v>43087</v>
      </c>
      <c r="C2095" t="str">
        <f>INDEX('S51'!A1:N47,4,8)</f>
        <v>Nuit</v>
      </c>
      <c r="D2095">
        <f>INDEX('S51'!A1:N47,32,1)</f>
        <v>0</v>
      </c>
      <c r="E2095">
        <f>INDEX('S51'!A1:N47,32,2)</f>
        <v>0</v>
      </c>
      <c r="F2095">
        <f>INDEX('S51'!A1:N47,32,8)</f>
        <v>0</v>
      </c>
      <c r="G2095">
        <f>INDEX('S51'!A1:N47,33,8)</f>
        <v>0</v>
      </c>
      <c r="H2095">
        <f>INDEX('S51'!A1:N47,34,8)</f>
        <v>0</v>
      </c>
    </row>
    <row r="2096" spans="1:8" x14ac:dyDescent="0.3">
      <c r="A2096" t="str">
        <f>INDEX('S51'!A1:M47,1,1)</f>
        <v>S51</v>
      </c>
      <c r="B2096" s="58">
        <f>INDEX('S51'!A1:M47,3,9)</f>
        <v>43088</v>
      </c>
      <c r="C2096" t="str">
        <f>INDEX('S51'!A1:N47,4,9)</f>
        <v>Jour</v>
      </c>
      <c r="D2096">
        <f>INDEX('S51'!A1:N47,32,1)</f>
        <v>0</v>
      </c>
      <c r="E2096">
        <f>INDEX('S51'!A1:N47,32,2)</f>
        <v>0</v>
      </c>
      <c r="F2096">
        <f>INDEX('S51'!A1:N47,32,9)</f>
        <v>0</v>
      </c>
      <c r="G2096">
        <f>INDEX('S51'!A1:N47,33,9)</f>
        <v>0</v>
      </c>
      <c r="H2096">
        <f>INDEX('S51'!A1:N47,34,9)</f>
        <v>0</v>
      </c>
    </row>
    <row r="2097" spans="1:8" x14ac:dyDescent="0.3">
      <c r="A2097" t="str">
        <f>INDEX('S51'!A1:M47,1,1)</f>
        <v>S51</v>
      </c>
      <c r="B2097" s="58">
        <f>INDEX('S51'!A1:M47,3,9)</f>
        <v>43088</v>
      </c>
      <c r="C2097" t="str">
        <f>INDEX('S51'!A1:N47,4,10)</f>
        <v>Nuit</v>
      </c>
      <c r="D2097">
        <f>INDEX('S51'!A1:N47,32,1)</f>
        <v>0</v>
      </c>
      <c r="E2097">
        <f>INDEX('S51'!A1:N47,32,2)</f>
        <v>0</v>
      </c>
      <c r="F2097">
        <f>INDEX('S51'!A1:N47,32,10)</f>
        <v>0</v>
      </c>
      <c r="G2097">
        <f>INDEX('S51'!A1:N47,33,10)</f>
        <v>0</v>
      </c>
      <c r="H2097">
        <f>INDEX('S51'!A1:N47,34,10)</f>
        <v>0</v>
      </c>
    </row>
    <row r="2098" spans="1:8" x14ac:dyDescent="0.3">
      <c r="A2098" t="str">
        <f>INDEX('S51'!A1:M47,1,1)</f>
        <v>S51</v>
      </c>
      <c r="B2098" s="58">
        <f>INDEX('S51'!A1:M47,3,11)</f>
        <v>43089</v>
      </c>
      <c r="C2098" t="str">
        <f>INDEX('S51'!A1:N47,4,11)</f>
        <v>Jour</v>
      </c>
      <c r="D2098">
        <f>INDEX('S51'!A1:N47,32,1)</f>
        <v>0</v>
      </c>
      <c r="E2098">
        <f>INDEX('S51'!A1:N47,32,2)</f>
        <v>0</v>
      </c>
      <c r="F2098">
        <f>INDEX('S51'!A1:N47,32,11)</f>
        <v>0</v>
      </c>
      <c r="G2098">
        <f>INDEX('S51'!A1:N47,33,11)</f>
        <v>0</v>
      </c>
      <c r="H2098">
        <f>INDEX('S51'!A1:N47,34,11)</f>
        <v>0</v>
      </c>
    </row>
    <row r="2099" spans="1:8" x14ac:dyDescent="0.3">
      <c r="A2099" t="str">
        <f>INDEX('S51'!A1:M47,1,1)</f>
        <v>S51</v>
      </c>
      <c r="B2099" s="58">
        <f>INDEX('S51'!A1:M47,3,11)</f>
        <v>43089</v>
      </c>
      <c r="C2099" t="str">
        <f>INDEX('S51'!A1:N47,4,12)</f>
        <v>Nuit</v>
      </c>
      <c r="D2099">
        <f>INDEX('S51'!A1:N47,32,1)</f>
        <v>0</v>
      </c>
      <c r="E2099">
        <f>INDEX('S51'!A1:N47,32,2)</f>
        <v>0</v>
      </c>
      <c r="F2099">
        <f>INDEX('S51'!A1:N47,32,12)</f>
        <v>0</v>
      </c>
      <c r="G2099">
        <f>INDEX('S51'!A1:N47,33,12)</f>
        <v>0</v>
      </c>
      <c r="H2099">
        <f>INDEX('S51'!A1:N47,34,12)</f>
        <v>0</v>
      </c>
    </row>
    <row r="2100" spans="1:8" x14ac:dyDescent="0.3">
      <c r="A2100" t="str">
        <f>INDEX('S51'!A1:M47,1,1)</f>
        <v>S51</v>
      </c>
      <c r="B2100" s="58">
        <f>INDEX('S51'!A1:M47,3,13)</f>
        <v>43090</v>
      </c>
      <c r="C2100" t="str">
        <f>INDEX('S51'!A1:N47,4,13)</f>
        <v>Jour</v>
      </c>
      <c r="D2100">
        <f>INDEX('S51'!A1:N47,32,1)</f>
        <v>0</v>
      </c>
      <c r="E2100">
        <f>INDEX('S51'!A1:N47,32,2)</f>
        <v>0</v>
      </c>
      <c r="F2100">
        <f>INDEX('S51'!A1:N47,32,13)</f>
        <v>0</v>
      </c>
      <c r="G2100">
        <f>INDEX('S51'!A1:N47,33,13)</f>
        <v>0</v>
      </c>
      <c r="H2100">
        <f>INDEX('S51'!A1:N47,34,13)</f>
        <v>0</v>
      </c>
    </row>
    <row r="2101" spans="1:8" x14ac:dyDescent="0.3">
      <c r="A2101" t="str">
        <f>INDEX('S51'!A1:M47,1,1)</f>
        <v>S51</v>
      </c>
      <c r="B2101" s="58">
        <f>INDEX('S51'!A1:M47,3,13)</f>
        <v>43090</v>
      </c>
      <c r="C2101" t="str">
        <f>INDEX('S51'!A1:N47,4,14)</f>
        <v>Nuit</v>
      </c>
      <c r="D2101">
        <f>INDEX('S51'!A1:N47,32,1)</f>
        <v>0</v>
      </c>
      <c r="E2101">
        <f>INDEX('S51'!A1:N47,32,2)</f>
        <v>0</v>
      </c>
      <c r="F2101">
        <f>INDEX('S51'!A1:N47,32,14)</f>
        <v>0</v>
      </c>
      <c r="G2101">
        <f>INDEX('S51'!A1:N47,33,14)</f>
        <v>0</v>
      </c>
      <c r="H2101">
        <f>INDEX('S51'!A1:N47,34,14)</f>
        <v>0</v>
      </c>
    </row>
    <row r="2102" spans="1:8" x14ac:dyDescent="0.3">
      <c r="A2102" t="str">
        <f>INDEX('S51'!A1:M47,1,1)</f>
        <v>S51</v>
      </c>
      <c r="B2102" s="58">
        <f>INDEX('S51'!A1:L47,3,3)</f>
        <v>43085</v>
      </c>
      <c r="C2102" t="str">
        <f>INDEX('S51'!A1:N47,4,3)</f>
        <v>Jour</v>
      </c>
      <c r="D2102">
        <f>INDEX('S51'!A1:N47,35,1)</f>
        <v>0</v>
      </c>
      <c r="E2102">
        <f>INDEX('S51'!A1:N47,35,2)</f>
        <v>0</v>
      </c>
      <c r="F2102">
        <f>INDEX('S51'!A1:N47,35,3)</f>
        <v>0</v>
      </c>
      <c r="G2102">
        <f>INDEX('S51'!A1:N47,36,3)</f>
        <v>0</v>
      </c>
      <c r="H2102">
        <f>INDEX('S51'!A1:N47,37,3)</f>
        <v>0</v>
      </c>
    </row>
    <row r="2103" spans="1:8" x14ac:dyDescent="0.3">
      <c r="A2103" t="str">
        <f>INDEX('S51'!A1:M47,1,1)</f>
        <v>S51</v>
      </c>
      <c r="B2103" s="58">
        <f>INDEX('S51'!A1:M47,3,3)</f>
        <v>43085</v>
      </c>
      <c r="C2103" t="str">
        <f>INDEX('S51'!A1:N47,4,4)</f>
        <v>Nuit</v>
      </c>
      <c r="D2103">
        <f>INDEX('S51'!A1:N47,35,1)</f>
        <v>0</v>
      </c>
      <c r="E2103">
        <f>INDEX('S51'!A1:N47,35,2)</f>
        <v>0</v>
      </c>
      <c r="F2103">
        <f>INDEX('S51'!A1:N47,35,4)</f>
        <v>0</v>
      </c>
      <c r="G2103">
        <f>INDEX('S51'!A1:N47,36,4)</f>
        <v>0</v>
      </c>
      <c r="H2103">
        <f>INDEX('S51'!A1:N47,37,4)</f>
        <v>0</v>
      </c>
    </row>
    <row r="2104" spans="1:8" x14ac:dyDescent="0.3">
      <c r="A2104" t="str">
        <f>INDEX('S51'!A1:M47,1,1)</f>
        <v>S51</v>
      </c>
      <c r="B2104" s="58">
        <f>INDEX('S51'!A1:M47,3,5)</f>
        <v>43086</v>
      </c>
      <c r="C2104" t="str">
        <f>INDEX('S51'!A1:N47,4,5)</f>
        <v>Jour</v>
      </c>
      <c r="D2104">
        <f>INDEX('S51'!A1:N47,35,1)</f>
        <v>0</v>
      </c>
      <c r="E2104">
        <f>INDEX('S51'!A1:N47,35,2)</f>
        <v>0</v>
      </c>
      <c r="F2104">
        <f>INDEX('S51'!A1:N47,35,5)</f>
        <v>0</v>
      </c>
      <c r="G2104">
        <f>INDEX('S51'!A1:N47,36,5)</f>
        <v>0</v>
      </c>
      <c r="H2104">
        <f>INDEX('S51'!A1:N47,37,5)</f>
        <v>0</v>
      </c>
    </row>
    <row r="2105" spans="1:8" x14ac:dyDescent="0.3">
      <c r="A2105" t="str">
        <f>INDEX('S51'!A1:M47,1,1)</f>
        <v>S51</v>
      </c>
      <c r="B2105" s="58">
        <f>INDEX('S51'!A1:M47,3,5)</f>
        <v>43086</v>
      </c>
      <c r="C2105" t="str">
        <f>INDEX('S51'!A1:N47,4,6)</f>
        <v>Nuit</v>
      </c>
      <c r="D2105">
        <f>INDEX('S51'!A1:N47,35,1)</f>
        <v>0</v>
      </c>
      <c r="E2105">
        <f>INDEX('S51'!A1:N47,35,2)</f>
        <v>0</v>
      </c>
      <c r="F2105">
        <f>INDEX('S51'!A1:N47,35,6)</f>
        <v>0</v>
      </c>
      <c r="G2105">
        <f>INDEX('S51'!A1:N47,36,6)</f>
        <v>0</v>
      </c>
      <c r="H2105">
        <f>INDEX('S51'!A1:N47,37,6)</f>
        <v>0</v>
      </c>
    </row>
    <row r="2106" spans="1:8" x14ac:dyDescent="0.3">
      <c r="A2106" t="str">
        <f>INDEX('S51'!A1:M47,1,1)</f>
        <v>S51</v>
      </c>
      <c r="B2106" s="58">
        <f>INDEX('S51'!A1:M47,3,7)</f>
        <v>43087</v>
      </c>
      <c r="C2106" t="str">
        <f>INDEX('S51'!A1:N47,4,7)</f>
        <v>Jour</v>
      </c>
      <c r="D2106">
        <f>INDEX('S51'!A1:N47,35,1)</f>
        <v>0</v>
      </c>
      <c r="E2106">
        <f>INDEX('S51'!A1:N47,35,2)</f>
        <v>0</v>
      </c>
      <c r="F2106">
        <f>INDEX('S51'!A1:N47,35,7)</f>
        <v>0</v>
      </c>
      <c r="G2106">
        <f>INDEX('S51'!A1:N47,36,7)</f>
        <v>0</v>
      </c>
      <c r="H2106">
        <f>INDEX('S51'!A1:N47,37,7)</f>
        <v>0</v>
      </c>
    </row>
    <row r="2107" spans="1:8" x14ac:dyDescent="0.3">
      <c r="A2107" t="str">
        <f>INDEX('S51'!A1:M47,1,1)</f>
        <v>S51</v>
      </c>
      <c r="B2107" s="58">
        <f>INDEX('S51'!A1:M47,3,7)</f>
        <v>43087</v>
      </c>
      <c r="C2107" t="str">
        <f>INDEX('S51'!A1:N47,4,8)</f>
        <v>Nuit</v>
      </c>
      <c r="D2107">
        <f>INDEX('S51'!A1:N47,35,1)</f>
        <v>0</v>
      </c>
      <c r="E2107">
        <f>INDEX('S51'!A1:N47,35,2)</f>
        <v>0</v>
      </c>
      <c r="F2107">
        <f>INDEX('S51'!A1:N47,35,8)</f>
        <v>0</v>
      </c>
      <c r="G2107">
        <f>INDEX('S51'!A1:N47,36,8)</f>
        <v>0</v>
      </c>
      <c r="H2107">
        <f>INDEX('S51'!A1:N47,37,8)</f>
        <v>0</v>
      </c>
    </row>
    <row r="2108" spans="1:8" x14ac:dyDescent="0.3">
      <c r="A2108" t="str">
        <f>INDEX('S51'!A1:M47,1,1)</f>
        <v>S51</v>
      </c>
      <c r="B2108" s="58">
        <f>INDEX('S51'!A1:M47,3,9)</f>
        <v>43088</v>
      </c>
      <c r="C2108" t="str">
        <f>INDEX('S51'!A1:N47,4,9)</f>
        <v>Jour</v>
      </c>
      <c r="D2108">
        <f>INDEX('S51'!A1:N47,35,1)</f>
        <v>0</v>
      </c>
      <c r="E2108">
        <f>INDEX('S51'!A1:N47,35,2)</f>
        <v>0</v>
      </c>
      <c r="F2108">
        <f>INDEX('S51'!A1:N47,35,9)</f>
        <v>0</v>
      </c>
      <c r="G2108">
        <f>INDEX('S51'!A1:N47,36,9)</f>
        <v>0</v>
      </c>
      <c r="H2108">
        <f>INDEX('S51'!A1:N47,37,9)</f>
        <v>0</v>
      </c>
    </row>
    <row r="2109" spans="1:8" x14ac:dyDescent="0.3">
      <c r="A2109" t="str">
        <f>INDEX('S51'!A1:M47,1,1)</f>
        <v>S51</v>
      </c>
      <c r="B2109" s="58">
        <f>INDEX('S51'!A1:M47,3,9)</f>
        <v>43088</v>
      </c>
      <c r="C2109" t="str">
        <f>INDEX('S51'!A1:N47,4,10)</f>
        <v>Nuit</v>
      </c>
      <c r="D2109">
        <f>INDEX('S51'!A1:N47,35,1)</f>
        <v>0</v>
      </c>
      <c r="E2109">
        <f>INDEX('S51'!A1:N47,35,2)</f>
        <v>0</v>
      </c>
      <c r="F2109">
        <f>INDEX('S51'!A1:N47,35,10)</f>
        <v>0</v>
      </c>
      <c r="G2109">
        <f>INDEX('S51'!A1:N47,36,10)</f>
        <v>0</v>
      </c>
      <c r="H2109">
        <f>INDEX('S51'!A1:N47,37,10)</f>
        <v>0</v>
      </c>
    </row>
    <row r="2110" spans="1:8" x14ac:dyDescent="0.3">
      <c r="A2110" t="str">
        <f>INDEX('S51'!A1:M47,1,1)</f>
        <v>S51</v>
      </c>
      <c r="B2110" s="58">
        <f>INDEX('S51'!A1:M47,3,11)</f>
        <v>43089</v>
      </c>
      <c r="C2110" t="str">
        <f>INDEX('S51'!A1:N47,4,11)</f>
        <v>Jour</v>
      </c>
      <c r="D2110">
        <f>INDEX('S51'!A1:N47,35,1)</f>
        <v>0</v>
      </c>
      <c r="E2110">
        <f>INDEX('S51'!A1:N47,35,2)</f>
        <v>0</v>
      </c>
      <c r="F2110">
        <f>INDEX('S51'!A1:N47,35,11)</f>
        <v>0</v>
      </c>
      <c r="G2110">
        <f>INDEX('S51'!A1:N47,36,11)</f>
        <v>0</v>
      </c>
      <c r="H2110">
        <f>INDEX('S51'!A1:N47,37,11)</f>
        <v>0</v>
      </c>
    </row>
    <row r="2111" spans="1:8" x14ac:dyDescent="0.3">
      <c r="A2111" t="str">
        <f>INDEX('S51'!A1:M47,1,1)</f>
        <v>S51</v>
      </c>
      <c r="B2111" s="58">
        <f>INDEX('S51'!A1:M47,3,11)</f>
        <v>43089</v>
      </c>
      <c r="C2111" t="str">
        <f>INDEX('S51'!A1:N47,4,12)</f>
        <v>Nuit</v>
      </c>
      <c r="D2111">
        <f>INDEX('S51'!A1:N47,35,1)</f>
        <v>0</v>
      </c>
      <c r="E2111">
        <f>INDEX('S51'!A1:N47,35,2)</f>
        <v>0</v>
      </c>
      <c r="F2111">
        <f>INDEX('S51'!A1:N47,35,12)</f>
        <v>0</v>
      </c>
      <c r="G2111">
        <f>INDEX('S51'!A1:N47,36,12)</f>
        <v>0</v>
      </c>
      <c r="H2111">
        <f>INDEX('S51'!A1:N47,37,12)</f>
        <v>0</v>
      </c>
    </row>
    <row r="2112" spans="1:8" x14ac:dyDescent="0.3">
      <c r="A2112" t="str">
        <f>INDEX('S51'!A1:M47,1,1)</f>
        <v>S51</v>
      </c>
      <c r="B2112" s="58">
        <f>INDEX('S51'!A1:M47,3,13)</f>
        <v>43090</v>
      </c>
      <c r="C2112" t="str">
        <f>INDEX('S51'!A1:N47,4,13)</f>
        <v>Jour</v>
      </c>
      <c r="D2112">
        <f>INDEX('S51'!A1:N47,35,1)</f>
        <v>0</v>
      </c>
      <c r="E2112">
        <f>INDEX('S51'!A1:N47,35,2)</f>
        <v>0</v>
      </c>
      <c r="F2112">
        <f>INDEX('S51'!A1:N47,35,13)</f>
        <v>0</v>
      </c>
      <c r="G2112">
        <f>INDEX('S51'!A1:N47,36,13)</f>
        <v>0</v>
      </c>
      <c r="H2112">
        <f>INDEX('S51'!A1:N47,37,13)</f>
        <v>0</v>
      </c>
    </row>
    <row r="2113" spans="1:8" x14ac:dyDescent="0.3">
      <c r="A2113" t="str">
        <f>INDEX('S51'!A1:M47,1,1)</f>
        <v>S51</v>
      </c>
      <c r="B2113" s="58">
        <f>INDEX('S51'!A1:M47,3,13)</f>
        <v>43090</v>
      </c>
      <c r="C2113" t="str">
        <f>INDEX('S51'!A1:N47,4,14)</f>
        <v>Nuit</v>
      </c>
      <c r="D2113">
        <f>INDEX('S51'!A1:N47,35,1)</f>
        <v>0</v>
      </c>
      <c r="E2113">
        <f>INDEX('S51'!A1:N47,35,2)</f>
        <v>0</v>
      </c>
      <c r="F2113">
        <f>INDEX('S51'!A1:N47,35,14)</f>
        <v>0</v>
      </c>
      <c r="G2113">
        <f>INDEX('S51'!A1:N47,36,14)</f>
        <v>0</v>
      </c>
      <c r="H2113">
        <f>INDEX('S51'!A1:N47,37,14)</f>
        <v>0</v>
      </c>
    </row>
    <row r="2114" spans="1:8" x14ac:dyDescent="0.3">
      <c r="A2114" t="str">
        <f>INDEX('S52'!A1:L47,1,1)</f>
        <v>S52</v>
      </c>
      <c r="B2114" s="58">
        <f>INDEX('S52'!A1:L47,3,3)</f>
        <v>43092</v>
      </c>
      <c r="C2114" t="str">
        <f>INDEX('S52'!A1:N47,4,3)</f>
        <v>Jour</v>
      </c>
      <c r="D2114" t="str">
        <f>INDEX('S52'!A1:N47,5,1)</f>
        <v>Kevin Morillon</v>
      </c>
      <c r="E2114">
        <f>INDEX('S52'!A1:N47,5,2)</f>
        <v>0</v>
      </c>
      <c r="F2114">
        <f>INDEX('S52'!A1:N47,5,3)</f>
        <v>0</v>
      </c>
      <c r="G2114">
        <f>INDEX('S52'!A1:N47,6,3)</f>
        <v>0</v>
      </c>
      <c r="H2114">
        <f>INDEX('S52'!A1:N47,7,3)</f>
        <v>0</v>
      </c>
    </row>
    <row r="2115" spans="1:8" x14ac:dyDescent="0.3">
      <c r="A2115" t="str">
        <f>INDEX('S52'!A1:M47,1,1)</f>
        <v>S52</v>
      </c>
      <c r="B2115" s="58">
        <f>INDEX('S52'!A1:M47,3,3)</f>
        <v>43092</v>
      </c>
      <c r="C2115" t="str">
        <f>INDEX('S52'!A1:N47,4,4)</f>
        <v>Nuit</v>
      </c>
      <c r="D2115" t="str">
        <f>INDEX('S52'!A1:N47,5,1)</f>
        <v>Kevin Morillon</v>
      </c>
      <c r="E2115">
        <f>INDEX('S52'!A1:N47,5,2)</f>
        <v>0</v>
      </c>
      <c r="F2115">
        <f>INDEX('S52'!A1:N47,5,4)</f>
        <v>0</v>
      </c>
      <c r="G2115">
        <f>INDEX('S52'!A1:N47,6,4)</f>
        <v>0</v>
      </c>
      <c r="H2115">
        <f>INDEX('S52'!A1:N47,7,4)</f>
        <v>0</v>
      </c>
    </row>
    <row r="2116" spans="1:8" x14ac:dyDescent="0.3">
      <c r="A2116" t="str">
        <f>INDEX('S52'!A1:M47,1,1)</f>
        <v>S52</v>
      </c>
      <c r="B2116" s="58">
        <f>INDEX('S52'!A1:M47,3,5)</f>
        <v>43093</v>
      </c>
      <c r="C2116" t="str">
        <f>INDEX('S52'!A1:N47,4,5)</f>
        <v>Jour</v>
      </c>
      <c r="D2116" t="str">
        <f>INDEX('S52'!A1:N47,5,1)</f>
        <v>Kevin Morillon</v>
      </c>
      <c r="E2116">
        <f>INDEX('S52'!A1:N47,5,2)</f>
        <v>0</v>
      </c>
      <c r="F2116">
        <f>INDEX('S52'!A1:N47,5,5)</f>
        <v>0</v>
      </c>
      <c r="G2116">
        <f>INDEX('S52'!A1:N47,6,5)</f>
        <v>0</v>
      </c>
      <c r="H2116">
        <f>INDEX('S52'!A1:N47,7,5)</f>
        <v>0</v>
      </c>
    </row>
    <row r="2117" spans="1:8" x14ac:dyDescent="0.3">
      <c r="A2117" t="str">
        <f>INDEX('S52'!A1:M47,1,1)</f>
        <v>S52</v>
      </c>
      <c r="B2117" s="58">
        <f>INDEX('S52'!A1:M47,3,5)</f>
        <v>43093</v>
      </c>
      <c r="C2117" t="str">
        <f>INDEX('S52'!A1:N47,4,6)</f>
        <v>Nuit</v>
      </c>
      <c r="D2117" t="str">
        <f>INDEX('S52'!A1:N47,5,1)</f>
        <v>Kevin Morillon</v>
      </c>
      <c r="E2117">
        <f>INDEX('S52'!A1:N47,5,2)</f>
        <v>0</v>
      </c>
      <c r="F2117">
        <f>INDEX('S52'!A1:N47,5,6)</f>
        <v>0</v>
      </c>
      <c r="G2117">
        <f>INDEX('S52'!A1:N47,6,6)</f>
        <v>0</v>
      </c>
      <c r="H2117">
        <f>INDEX('S52'!A1:N47,7,6)</f>
        <v>0</v>
      </c>
    </row>
    <row r="2118" spans="1:8" x14ac:dyDescent="0.3">
      <c r="A2118" t="str">
        <f>INDEX('S52'!A1:M47,1,1)</f>
        <v>S52</v>
      </c>
      <c r="B2118" s="58">
        <f>INDEX('S52'!A1:M47,3,7)</f>
        <v>43094</v>
      </c>
      <c r="C2118" t="str">
        <f>INDEX('S52'!A1:N47,4,7)</f>
        <v>Jour</v>
      </c>
      <c r="D2118" t="str">
        <f>INDEX('S52'!A1:N47,5,1)</f>
        <v>Kevin Morillon</v>
      </c>
      <c r="E2118">
        <f>INDEX('S52'!A1:N47,5,2)</f>
        <v>0</v>
      </c>
      <c r="F2118">
        <f>INDEX('S52'!A1:N47,5,7)</f>
        <v>0</v>
      </c>
      <c r="G2118">
        <f>INDEX('S52'!A1:N47,6,7)</f>
        <v>0</v>
      </c>
      <c r="H2118">
        <f>INDEX('S52'!A1:N47,7,7)</f>
        <v>0</v>
      </c>
    </row>
    <row r="2119" spans="1:8" x14ac:dyDescent="0.3">
      <c r="A2119" t="str">
        <f>INDEX('S52'!A1:M47,1,1)</f>
        <v>S52</v>
      </c>
      <c r="B2119" s="58">
        <f>INDEX('S52'!A1:M47,3,7)</f>
        <v>43094</v>
      </c>
      <c r="C2119" t="str">
        <f>INDEX('S52'!A1:N47,4,8)</f>
        <v>Nuit</v>
      </c>
      <c r="D2119" t="str">
        <f>INDEX('S52'!A1:N47,5,1)</f>
        <v>Kevin Morillon</v>
      </c>
      <c r="E2119">
        <f>INDEX('S52'!A1:N47,5,2)</f>
        <v>0</v>
      </c>
      <c r="F2119">
        <f>INDEX('S52'!A1:N47,5,8)</f>
        <v>0</v>
      </c>
      <c r="G2119">
        <f>INDEX('S52'!A1:N47,6,8)</f>
        <v>0</v>
      </c>
      <c r="H2119">
        <f>INDEX('S52'!A1:N47,7,8)</f>
        <v>0</v>
      </c>
    </row>
    <row r="2120" spans="1:8" x14ac:dyDescent="0.3">
      <c r="A2120" t="str">
        <f>INDEX('S52'!A1:M47,1,1)</f>
        <v>S52</v>
      </c>
      <c r="B2120" s="58">
        <f>INDEX('S52'!A1:M47,3,9)</f>
        <v>43095</v>
      </c>
      <c r="C2120" t="str">
        <f>INDEX('S52'!A1:N47,4,9)</f>
        <v>Jour</v>
      </c>
      <c r="D2120" t="str">
        <f>INDEX('S52'!A1:N47,5,1)</f>
        <v>Kevin Morillon</v>
      </c>
      <c r="E2120">
        <f>INDEX('S52'!A1:N47,5,2)</f>
        <v>0</v>
      </c>
      <c r="F2120">
        <f>INDEX('S52'!A1:N47,5,9)</f>
        <v>0</v>
      </c>
      <c r="G2120">
        <f>INDEX('S52'!A1:N47,6,9)</f>
        <v>0</v>
      </c>
      <c r="H2120">
        <f>INDEX('S52'!A1:N47,7,9)</f>
        <v>0</v>
      </c>
    </row>
    <row r="2121" spans="1:8" x14ac:dyDescent="0.3">
      <c r="A2121" t="str">
        <f>INDEX('S52'!A1:M47,1,1)</f>
        <v>S52</v>
      </c>
      <c r="B2121" s="58">
        <f>INDEX('S52'!A1:M47,3,9)</f>
        <v>43095</v>
      </c>
      <c r="C2121" t="str">
        <f>INDEX('S52'!A1:N47,4,10)</f>
        <v>Nuit</v>
      </c>
      <c r="D2121" t="str">
        <f>INDEX('S52'!A1:N47,5,1)</f>
        <v>Kevin Morillon</v>
      </c>
      <c r="E2121">
        <f>INDEX('S52'!A1:N47,5,2)</f>
        <v>0</v>
      </c>
      <c r="F2121">
        <f>INDEX('S52'!A1:N47,5,10)</f>
        <v>0</v>
      </c>
      <c r="G2121">
        <f>INDEX('S52'!A1:N47,6,10)</f>
        <v>0</v>
      </c>
      <c r="H2121">
        <f>INDEX('S52'!A1:N47,7,10)</f>
        <v>0</v>
      </c>
    </row>
    <row r="2122" spans="1:8" x14ac:dyDescent="0.3">
      <c r="A2122" t="str">
        <f>INDEX('S52'!A1:M47,1,1)</f>
        <v>S52</v>
      </c>
      <c r="B2122" s="58">
        <f>INDEX('S52'!A1:M47,3,11)</f>
        <v>43096</v>
      </c>
      <c r="C2122" t="str">
        <f>INDEX('S52'!A1:N47,4,11)</f>
        <v>Jour</v>
      </c>
      <c r="D2122" t="str">
        <f>INDEX('S52'!A1:N47,5,1)</f>
        <v>Kevin Morillon</v>
      </c>
      <c r="E2122">
        <f>INDEX('S52'!A1:N47,5,2)</f>
        <v>0</v>
      </c>
      <c r="F2122">
        <f>INDEX('S52'!A1:N47,5,11)</f>
        <v>0</v>
      </c>
      <c r="G2122">
        <f>INDEX('S52'!A1:N47,6,11)</f>
        <v>0</v>
      </c>
      <c r="H2122">
        <f>INDEX('S52'!A1:N47,7,11)</f>
        <v>0</v>
      </c>
    </row>
    <row r="2123" spans="1:8" x14ac:dyDescent="0.3">
      <c r="A2123" t="str">
        <f>INDEX('S52'!A1:M47,1,1)</f>
        <v>S52</v>
      </c>
      <c r="B2123" s="58">
        <f>INDEX('S52'!A1:M47,3,11)</f>
        <v>43096</v>
      </c>
      <c r="C2123" t="str">
        <f>INDEX('S52'!A1:N47,4,12)</f>
        <v>Nuit</v>
      </c>
      <c r="D2123" t="str">
        <f>INDEX('S52'!A1:N47,5,1)</f>
        <v>Kevin Morillon</v>
      </c>
      <c r="E2123">
        <f>INDEX('S52'!A1:N47,5,2)</f>
        <v>0</v>
      </c>
      <c r="F2123">
        <f>INDEX('S52'!A1:N47,5,12)</f>
        <v>0</v>
      </c>
      <c r="G2123">
        <f>INDEX('S52'!A1:N47,6,12)</f>
        <v>0</v>
      </c>
      <c r="H2123">
        <f>INDEX('S52'!A1:N47,7,12)</f>
        <v>0</v>
      </c>
    </row>
    <row r="2124" spans="1:8" x14ac:dyDescent="0.3">
      <c r="A2124" t="str">
        <f>INDEX('S52'!A1:M47,1,1)</f>
        <v>S52</v>
      </c>
      <c r="B2124" s="58">
        <f>INDEX('S52'!A1:M47,3,13)</f>
        <v>43097</v>
      </c>
      <c r="C2124" t="str">
        <f>INDEX('S52'!A1:N47,4,13)</f>
        <v>Jour</v>
      </c>
      <c r="D2124" t="str">
        <f>INDEX('S52'!A1:N47,5,1)</f>
        <v>Kevin Morillon</v>
      </c>
      <c r="E2124">
        <f>INDEX('S52'!A1:N47,5,2)</f>
        <v>0</v>
      </c>
      <c r="F2124">
        <f>INDEX('S52'!A1:N47,5,13)</f>
        <v>0</v>
      </c>
      <c r="G2124">
        <f>INDEX('S52'!A1:N47,6,13)</f>
        <v>0</v>
      </c>
      <c r="H2124">
        <f>INDEX('S52'!A1:N47,7,13)</f>
        <v>0</v>
      </c>
    </row>
    <row r="2125" spans="1:8" x14ac:dyDescent="0.3">
      <c r="A2125" t="str">
        <f>INDEX('S52'!A1:M47,1,1)</f>
        <v>S52</v>
      </c>
      <c r="B2125" s="58">
        <f>INDEX('S52'!A1:M47,3,13)</f>
        <v>43097</v>
      </c>
      <c r="C2125" t="str">
        <f>INDEX('S52'!A1:N47,4,14)</f>
        <v>Nuit</v>
      </c>
      <c r="D2125" t="str">
        <f>INDEX('S52'!A1:N47,5,1)</f>
        <v>Kevin Morillon</v>
      </c>
      <c r="E2125">
        <f>INDEX('S52'!A1:N47,5,2)</f>
        <v>0</v>
      </c>
      <c r="F2125">
        <f>INDEX('S52'!A1:N47,5,14)</f>
        <v>0</v>
      </c>
      <c r="G2125">
        <f>INDEX('S52'!A1:N47,6,14)</f>
        <v>0</v>
      </c>
      <c r="H2125">
        <f>INDEX('S52'!A1:N47,7,14)</f>
        <v>0</v>
      </c>
    </row>
    <row r="2126" spans="1:8" x14ac:dyDescent="0.3">
      <c r="A2126" t="str">
        <f>INDEX('S52'!A1:M47,1,1)</f>
        <v>S52</v>
      </c>
      <c r="B2126" s="58">
        <f>INDEX('S52'!A1:L47,3,3)</f>
        <v>43092</v>
      </c>
      <c r="C2126" t="str">
        <f>INDEX('S52'!A1:N47,4,3)</f>
        <v>Jour</v>
      </c>
      <c r="D2126" t="str">
        <f>INDEX('S52'!A1:N47,8,1)</f>
        <v>Victor DIONISIO</v>
      </c>
      <c r="E2126">
        <f>INDEX('S52'!A1:N47,8,2)</f>
        <v>0</v>
      </c>
      <c r="F2126">
        <f>INDEX('S52'!A1:N47,8,3)</f>
        <v>0</v>
      </c>
      <c r="G2126">
        <f>INDEX('S52'!A1:N47,9,3)</f>
        <v>0</v>
      </c>
      <c r="H2126">
        <f>INDEX('S52'!A1:N47,10,3)</f>
        <v>0</v>
      </c>
    </row>
    <row r="2127" spans="1:8" x14ac:dyDescent="0.3">
      <c r="A2127" t="str">
        <f>INDEX('S52'!A1:M47,1,1)</f>
        <v>S52</v>
      </c>
      <c r="B2127" s="58">
        <f>INDEX('S52'!A1:M47,3,3)</f>
        <v>43092</v>
      </c>
      <c r="C2127" t="str">
        <f>INDEX('S52'!A1:N47,4,4)</f>
        <v>Nuit</v>
      </c>
      <c r="D2127" t="str">
        <f>INDEX('S52'!A1:N47,8,1)</f>
        <v>Victor DIONISIO</v>
      </c>
      <c r="E2127">
        <f>INDEX('S52'!A1:N47,8,2)</f>
        <v>0</v>
      </c>
      <c r="F2127">
        <f>INDEX('S52'!A1:N47,8,4)</f>
        <v>0</v>
      </c>
      <c r="G2127">
        <f>INDEX('S52'!A1:N47,9,4)</f>
        <v>0</v>
      </c>
      <c r="H2127">
        <f>INDEX('S52'!A1:N47,10,4)</f>
        <v>0</v>
      </c>
    </row>
    <row r="2128" spans="1:8" x14ac:dyDescent="0.3">
      <c r="A2128" t="str">
        <f>INDEX('S52'!A1:M47,1,1)</f>
        <v>S52</v>
      </c>
      <c r="B2128" s="58">
        <f>INDEX('S52'!A1:M47,3,5)</f>
        <v>43093</v>
      </c>
      <c r="C2128" t="str">
        <f>INDEX('S52'!A1:N47,4,5)</f>
        <v>Jour</v>
      </c>
      <c r="D2128" t="str">
        <f>INDEX('S52'!A1:N47,8,1)</f>
        <v>Victor DIONISIO</v>
      </c>
      <c r="E2128">
        <f>INDEX('S52'!A1:N47,8,2)</f>
        <v>0</v>
      </c>
      <c r="F2128">
        <f>INDEX('S52'!A1:N47,8,5)</f>
        <v>0</v>
      </c>
      <c r="G2128">
        <f>INDEX('S52'!A1:N47,9,5)</f>
        <v>0</v>
      </c>
      <c r="H2128">
        <f>INDEX('S52'!A1:N47,10,5)</f>
        <v>0</v>
      </c>
    </row>
    <row r="2129" spans="1:8" x14ac:dyDescent="0.3">
      <c r="A2129" t="str">
        <f>INDEX('S52'!A1:M47,1,1)</f>
        <v>S52</v>
      </c>
      <c r="B2129" s="58">
        <f>INDEX('S52'!A1:M47,3,5)</f>
        <v>43093</v>
      </c>
      <c r="C2129" t="str">
        <f>INDEX('S52'!A1:N47,4,6)</f>
        <v>Nuit</v>
      </c>
      <c r="D2129" t="str">
        <f>INDEX('S52'!A1:N47,8,1)</f>
        <v>Victor DIONISIO</v>
      </c>
      <c r="E2129">
        <f>INDEX('S52'!A1:N47,8,2)</f>
        <v>0</v>
      </c>
      <c r="F2129">
        <f>INDEX('S52'!A1:N47,8,6)</f>
        <v>0</v>
      </c>
      <c r="G2129">
        <f>INDEX('S52'!A1:N47,9,6)</f>
        <v>0</v>
      </c>
      <c r="H2129">
        <f>INDEX('S52'!A1:N47,10,6)</f>
        <v>0</v>
      </c>
    </row>
    <row r="2130" spans="1:8" x14ac:dyDescent="0.3">
      <c r="A2130" t="str">
        <f>INDEX('S52'!A1:M47,1,1)</f>
        <v>S52</v>
      </c>
      <c r="B2130" s="58">
        <f>INDEX('S52'!A1:M47,3,7)</f>
        <v>43094</v>
      </c>
      <c r="C2130" t="str">
        <f>INDEX('S52'!A1:N47,4,7)</f>
        <v>Jour</v>
      </c>
      <c r="D2130" t="str">
        <f>INDEX('S52'!A1:N47,8,1)</f>
        <v>Victor DIONISIO</v>
      </c>
      <c r="E2130">
        <f>INDEX('S52'!A1:N47,8,2)</f>
        <v>0</v>
      </c>
      <c r="F2130">
        <f>INDEX('S52'!A1:N47,8,7)</f>
        <v>0</v>
      </c>
      <c r="G2130">
        <f>INDEX('S52'!A1:N47,9,7)</f>
        <v>0</v>
      </c>
      <c r="H2130">
        <f>INDEX('S52'!A1:N47,10,7)</f>
        <v>0</v>
      </c>
    </row>
    <row r="2131" spans="1:8" x14ac:dyDescent="0.3">
      <c r="A2131" t="str">
        <f>INDEX('S52'!A1:M47,1,1)</f>
        <v>S52</v>
      </c>
      <c r="B2131" s="58">
        <f>INDEX('S52'!A1:M47,3,7)</f>
        <v>43094</v>
      </c>
      <c r="C2131" t="str">
        <f>INDEX('S52'!A1:N47,4,8)</f>
        <v>Nuit</v>
      </c>
      <c r="D2131" t="str">
        <f>INDEX('S52'!A1:N47,8,1)</f>
        <v>Victor DIONISIO</v>
      </c>
      <c r="E2131">
        <f>INDEX('S52'!A1:N47,8,2)</f>
        <v>0</v>
      </c>
      <c r="F2131">
        <f>INDEX('S52'!A1:N47,8,8)</f>
        <v>0</v>
      </c>
      <c r="G2131">
        <f>INDEX('S52'!A1:N47,9,8)</f>
        <v>0</v>
      </c>
      <c r="H2131">
        <f>INDEX('S52'!A1:N47,10,8)</f>
        <v>0</v>
      </c>
    </row>
    <row r="2132" spans="1:8" x14ac:dyDescent="0.3">
      <c r="A2132" t="str">
        <f>INDEX('S52'!A1:M47,1,1)</f>
        <v>S52</v>
      </c>
      <c r="B2132" s="58">
        <f>INDEX('S52'!A1:M47,3,9)</f>
        <v>43095</v>
      </c>
      <c r="C2132" t="str">
        <f>INDEX('S52'!A1:N47,4,9)</f>
        <v>Jour</v>
      </c>
      <c r="D2132" t="str">
        <f>INDEX('S52'!A1:N47,8,1)</f>
        <v>Victor DIONISIO</v>
      </c>
      <c r="E2132">
        <f>INDEX('S52'!A1:N47,8,2)</f>
        <v>0</v>
      </c>
      <c r="F2132">
        <f>INDEX('S52'!A1:N47,8,9)</f>
        <v>0</v>
      </c>
      <c r="G2132">
        <f>INDEX('S52'!A1:N47,9,9)</f>
        <v>0</v>
      </c>
      <c r="H2132">
        <f>INDEX('S52'!A1:N47,10,9)</f>
        <v>0</v>
      </c>
    </row>
    <row r="2133" spans="1:8" x14ac:dyDescent="0.3">
      <c r="A2133" t="str">
        <f>INDEX('S52'!A1:M47,1,1)</f>
        <v>S52</v>
      </c>
      <c r="B2133" s="58">
        <f>INDEX('S52'!A1:M47,3,9)</f>
        <v>43095</v>
      </c>
      <c r="C2133" t="str">
        <f>INDEX('S52'!A1:N47,4,10)</f>
        <v>Nuit</v>
      </c>
      <c r="D2133" t="str">
        <f>INDEX('S52'!A1:N47,8,1)</f>
        <v>Victor DIONISIO</v>
      </c>
      <c r="E2133">
        <f>INDEX('S52'!A1:N47,8,2)</f>
        <v>0</v>
      </c>
      <c r="F2133">
        <f>INDEX('S52'!A1:N47,8,10)</f>
        <v>0</v>
      </c>
      <c r="G2133">
        <f>INDEX('S52'!A1:N47,9,10)</f>
        <v>0</v>
      </c>
      <c r="H2133">
        <f>INDEX('S52'!A1:N47,10,10)</f>
        <v>0</v>
      </c>
    </row>
    <row r="2134" spans="1:8" x14ac:dyDescent="0.3">
      <c r="A2134" t="str">
        <f>INDEX('S52'!A1:M47,1,1)</f>
        <v>S52</v>
      </c>
      <c r="B2134" s="58">
        <f>INDEX('S52'!A1:M47,3,11)</f>
        <v>43096</v>
      </c>
      <c r="C2134" t="str">
        <f>INDEX('S52'!A1:N47,4,11)</f>
        <v>Jour</v>
      </c>
      <c r="D2134" t="str">
        <f>INDEX('S52'!A1:N47,8,1)</f>
        <v>Victor DIONISIO</v>
      </c>
      <c r="E2134">
        <f>INDEX('S52'!A1:N47,8,2)</f>
        <v>0</v>
      </c>
      <c r="F2134">
        <f>INDEX('S52'!A1:N47,8,11)</f>
        <v>0</v>
      </c>
      <c r="G2134">
        <f>INDEX('S52'!A1:N47,9,11)</f>
        <v>0</v>
      </c>
      <c r="H2134">
        <f>INDEX('S52'!A1:N47,10,11)</f>
        <v>0</v>
      </c>
    </row>
    <row r="2135" spans="1:8" x14ac:dyDescent="0.3">
      <c r="A2135" t="str">
        <f>INDEX('S52'!A1:M47,1,1)</f>
        <v>S52</v>
      </c>
      <c r="B2135" s="58">
        <f>INDEX('S52'!A1:M47,3,11)</f>
        <v>43096</v>
      </c>
      <c r="C2135" t="str">
        <f>INDEX('S52'!A1:N47,4,12)</f>
        <v>Nuit</v>
      </c>
      <c r="D2135" t="str">
        <f>INDEX('S52'!A1:N47,8,1)</f>
        <v>Victor DIONISIO</v>
      </c>
      <c r="E2135">
        <f>INDEX('S52'!A1:N47,8,2)</f>
        <v>0</v>
      </c>
      <c r="F2135">
        <f>INDEX('S52'!A1:N47,8,12)</f>
        <v>0</v>
      </c>
      <c r="G2135">
        <f>INDEX('S52'!A1:N47,9,12)</f>
        <v>0</v>
      </c>
      <c r="H2135">
        <f>INDEX('S52'!A1:N47,10,12)</f>
        <v>0</v>
      </c>
    </row>
    <row r="2136" spans="1:8" x14ac:dyDescent="0.3">
      <c r="A2136" t="str">
        <f>INDEX('S52'!A1:M47,1,1)</f>
        <v>S52</v>
      </c>
      <c r="B2136" s="58">
        <f>INDEX('S52'!A1:M47,3,13)</f>
        <v>43097</v>
      </c>
      <c r="C2136" t="str">
        <f>INDEX('S52'!A1:N47,4,13)</f>
        <v>Jour</v>
      </c>
      <c r="D2136" t="str">
        <f>INDEX('S52'!A1:N47,8,1)</f>
        <v>Victor DIONISIO</v>
      </c>
      <c r="E2136">
        <f>INDEX('S52'!A1:N47,8,2)</f>
        <v>0</v>
      </c>
      <c r="F2136">
        <f>INDEX('S52'!A1:N47,8,13)</f>
        <v>0</v>
      </c>
      <c r="G2136">
        <f>INDEX('S52'!A1:N47,9,13)</f>
        <v>0</v>
      </c>
      <c r="H2136">
        <f>INDEX('S52'!A1:N47,10,13)</f>
        <v>0</v>
      </c>
    </row>
    <row r="2137" spans="1:8" x14ac:dyDescent="0.3">
      <c r="A2137" t="str">
        <f>INDEX('S52'!A1:M47,1,1)</f>
        <v>S52</v>
      </c>
      <c r="B2137" s="58">
        <f>INDEX('S52'!A1:M47,3,13)</f>
        <v>43097</v>
      </c>
      <c r="C2137" t="str">
        <f>INDEX('S52'!A1:N47,4,14)</f>
        <v>Nuit</v>
      </c>
      <c r="D2137" t="str">
        <f>INDEX('S52'!A1:N47,8,1)</f>
        <v>Victor DIONISIO</v>
      </c>
      <c r="E2137">
        <f>INDEX('S52'!A1:N47,8,2)</f>
        <v>0</v>
      </c>
      <c r="F2137">
        <f>INDEX('S52'!A1:N47,8,14)</f>
        <v>0</v>
      </c>
      <c r="G2137">
        <f>INDEX('S52'!A1:N47,9,14)</f>
        <v>0</v>
      </c>
      <c r="H2137">
        <f>INDEX('S52'!A1:N47,10,14)</f>
        <v>0</v>
      </c>
    </row>
    <row r="2138" spans="1:8" x14ac:dyDescent="0.3">
      <c r="A2138" t="str">
        <f>INDEX('S52'!A1:M47,1,1)</f>
        <v>S52</v>
      </c>
      <c r="B2138" s="58">
        <f>INDEX('S52'!A1:L47,3,3)</f>
        <v>43092</v>
      </c>
      <c r="C2138" t="str">
        <f>INDEX('S52'!A1:N47,4,3)</f>
        <v>Jour</v>
      </c>
      <c r="D2138" t="str">
        <f>INDEX('S52'!A1:N47,11,1)</f>
        <v>Benjamin Lime</v>
      </c>
      <c r="E2138">
        <f>INDEX('S52'!A1:N47,11,2)</f>
        <v>0</v>
      </c>
      <c r="F2138">
        <f>INDEX('S52'!A1:N47,11,3)</f>
        <v>0</v>
      </c>
      <c r="G2138">
        <f>INDEX('S52'!A1:N47,12,3)</f>
        <v>0</v>
      </c>
      <c r="H2138">
        <f>INDEX('S52'!A1:N47,13,3)</f>
        <v>0</v>
      </c>
    </row>
    <row r="2139" spans="1:8" x14ac:dyDescent="0.3">
      <c r="A2139" t="str">
        <f>INDEX('S52'!A1:M47,1,1)</f>
        <v>S52</v>
      </c>
      <c r="B2139" s="58">
        <f>INDEX('S52'!A1:M47,3,3)</f>
        <v>43092</v>
      </c>
      <c r="C2139" t="str">
        <f>INDEX('S52'!A1:N47,4,4)</f>
        <v>Nuit</v>
      </c>
      <c r="D2139" t="str">
        <f>INDEX('S52'!A1:N47,11,1)</f>
        <v>Benjamin Lime</v>
      </c>
      <c r="E2139">
        <f>INDEX('S52'!A1:N47,11,2)</f>
        <v>0</v>
      </c>
      <c r="F2139">
        <f>INDEX('S52'!A1:N47,11,4)</f>
        <v>0</v>
      </c>
      <c r="G2139">
        <f>INDEX('S52'!A1:N47,12,4)</f>
        <v>0</v>
      </c>
      <c r="H2139">
        <f>INDEX('S52'!A1:N47,13,4)</f>
        <v>0</v>
      </c>
    </row>
    <row r="2140" spans="1:8" x14ac:dyDescent="0.3">
      <c r="A2140" t="str">
        <f>INDEX('S52'!A1:M47,1,1)</f>
        <v>S52</v>
      </c>
      <c r="B2140" s="58">
        <f>INDEX('S52'!A1:M47,3,5)</f>
        <v>43093</v>
      </c>
      <c r="C2140" t="str">
        <f>INDEX('S52'!A1:N47,4,5)</f>
        <v>Jour</v>
      </c>
      <c r="D2140" t="str">
        <f>INDEX('S52'!A1:N47,11,1)</f>
        <v>Benjamin Lime</v>
      </c>
      <c r="E2140">
        <f>INDEX('S52'!A1:N47,11,2)</f>
        <v>0</v>
      </c>
      <c r="F2140">
        <f>INDEX('S52'!A1:N47,11,5)</f>
        <v>0</v>
      </c>
      <c r="G2140">
        <f>INDEX('S52'!A1:N47,12,5)</f>
        <v>0</v>
      </c>
      <c r="H2140">
        <f>INDEX('S52'!A1:N47,13,5)</f>
        <v>0</v>
      </c>
    </row>
    <row r="2141" spans="1:8" x14ac:dyDescent="0.3">
      <c r="A2141" t="str">
        <f>INDEX('S52'!A1:M47,1,1)</f>
        <v>S52</v>
      </c>
      <c r="B2141" s="58">
        <f>INDEX('S52'!A1:M47,3,5)</f>
        <v>43093</v>
      </c>
      <c r="C2141" t="str">
        <f>INDEX('S52'!A1:N47,4,6)</f>
        <v>Nuit</v>
      </c>
      <c r="D2141" t="str">
        <f>INDEX('S52'!A1:N47,11,1)</f>
        <v>Benjamin Lime</v>
      </c>
      <c r="E2141">
        <f>INDEX('S52'!A1:N47,11,2)</f>
        <v>0</v>
      </c>
      <c r="F2141">
        <f>INDEX('S52'!A1:N47,11,6)</f>
        <v>0</v>
      </c>
      <c r="G2141">
        <f>INDEX('S52'!A1:N47,12,6)</f>
        <v>0</v>
      </c>
      <c r="H2141">
        <f>INDEX('S52'!A1:N47,13,6)</f>
        <v>0</v>
      </c>
    </row>
    <row r="2142" spans="1:8" x14ac:dyDescent="0.3">
      <c r="A2142" t="str">
        <f>INDEX('S52'!A1:M47,1,1)</f>
        <v>S52</v>
      </c>
      <c r="B2142" s="58">
        <f>INDEX('S52'!A1:M47,3,7)</f>
        <v>43094</v>
      </c>
      <c r="C2142" t="str">
        <f>INDEX('S52'!A1:N47,4,7)</f>
        <v>Jour</v>
      </c>
      <c r="D2142" t="str">
        <f>INDEX('S52'!A1:N47,11,1)</f>
        <v>Benjamin Lime</v>
      </c>
      <c r="E2142">
        <f>INDEX('S52'!A1:N47,11,2)</f>
        <v>0</v>
      </c>
      <c r="F2142">
        <f>INDEX('S52'!A1:N47,11,7)</f>
        <v>0</v>
      </c>
      <c r="G2142">
        <f>INDEX('S52'!A1:N47,12,7)</f>
        <v>0</v>
      </c>
      <c r="H2142">
        <f>INDEX('S52'!A1:N47,13,7)</f>
        <v>0</v>
      </c>
    </row>
    <row r="2143" spans="1:8" x14ac:dyDescent="0.3">
      <c r="A2143" t="str">
        <f>INDEX('S52'!A1:M47,1,1)</f>
        <v>S52</v>
      </c>
      <c r="B2143" s="58">
        <f>INDEX('S52'!A1:M47,3,7)</f>
        <v>43094</v>
      </c>
      <c r="C2143" t="str">
        <f>INDEX('S52'!A1:N47,4,8)</f>
        <v>Nuit</v>
      </c>
      <c r="D2143" t="str">
        <f>INDEX('S52'!A1:N47,11,1)</f>
        <v>Benjamin Lime</v>
      </c>
      <c r="E2143">
        <f>INDEX('S52'!A1:N47,11,2)</f>
        <v>0</v>
      </c>
      <c r="F2143">
        <f>INDEX('S52'!A1:N47,11,8)</f>
        <v>0</v>
      </c>
      <c r="G2143">
        <f>INDEX('S52'!A1:N47,12,8)</f>
        <v>0</v>
      </c>
      <c r="H2143">
        <f>INDEX('S52'!A1:N47,13,8)</f>
        <v>0</v>
      </c>
    </row>
    <row r="2144" spans="1:8" x14ac:dyDescent="0.3">
      <c r="A2144" t="str">
        <f>INDEX('S52'!A1:M47,1,1)</f>
        <v>S52</v>
      </c>
      <c r="B2144" s="58">
        <f>INDEX('S52'!A1:M47,3,9)</f>
        <v>43095</v>
      </c>
      <c r="C2144" t="str">
        <f>INDEX('S52'!A1:N47,4,9)</f>
        <v>Jour</v>
      </c>
      <c r="D2144" t="str">
        <f>INDEX('S52'!A1:N47,11,1)</f>
        <v>Benjamin Lime</v>
      </c>
      <c r="E2144">
        <f>INDEX('S52'!A1:N47,11,2)</f>
        <v>0</v>
      </c>
      <c r="F2144">
        <f>INDEX('S52'!A1:N47,11,9)</f>
        <v>0</v>
      </c>
      <c r="G2144">
        <f>INDEX('S52'!A1:N47,12,9)</f>
        <v>0</v>
      </c>
      <c r="H2144">
        <f>INDEX('S52'!A1:N47,13,9)</f>
        <v>0</v>
      </c>
    </row>
    <row r="2145" spans="1:8" x14ac:dyDescent="0.3">
      <c r="A2145" t="str">
        <f>INDEX('S52'!A1:M47,1,1)</f>
        <v>S52</v>
      </c>
      <c r="B2145" s="58">
        <f>INDEX('S52'!A1:M47,3,9)</f>
        <v>43095</v>
      </c>
      <c r="C2145" t="str">
        <f>INDEX('S52'!A1:N47,4,10)</f>
        <v>Nuit</v>
      </c>
      <c r="D2145" t="str">
        <f>INDEX('S52'!A1:N47,11,1)</f>
        <v>Benjamin Lime</v>
      </c>
      <c r="E2145">
        <f>INDEX('S52'!A1:N47,11,2)</f>
        <v>0</v>
      </c>
      <c r="F2145">
        <f>INDEX('S52'!A1:N47,11,10)</f>
        <v>0</v>
      </c>
      <c r="G2145">
        <f>INDEX('S52'!A1:N47,12,10)</f>
        <v>0</v>
      </c>
      <c r="H2145">
        <f>INDEX('S52'!A1:N47,13,10)</f>
        <v>0</v>
      </c>
    </row>
    <row r="2146" spans="1:8" x14ac:dyDescent="0.3">
      <c r="A2146" t="str">
        <f>INDEX('S52'!A1:M47,1,1)</f>
        <v>S52</v>
      </c>
      <c r="B2146" s="58">
        <f>INDEX('S52'!A1:M47,3,11)</f>
        <v>43096</v>
      </c>
      <c r="C2146" t="str">
        <f>INDEX('S52'!A1:N47,4,11)</f>
        <v>Jour</v>
      </c>
      <c r="D2146" t="str">
        <f>INDEX('S52'!A1:N47,11,1)</f>
        <v>Benjamin Lime</v>
      </c>
      <c r="E2146">
        <f>INDEX('S52'!A1:N47,11,2)</f>
        <v>0</v>
      </c>
      <c r="F2146">
        <f>INDEX('S52'!A1:N47,11,11)</f>
        <v>0</v>
      </c>
      <c r="G2146">
        <f>INDEX('S52'!A1:N47,12,11)</f>
        <v>0</v>
      </c>
      <c r="H2146">
        <f>INDEX('S52'!A1:N47,13,11)</f>
        <v>0</v>
      </c>
    </row>
    <row r="2147" spans="1:8" x14ac:dyDescent="0.3">
      <c r="A2147" t="str">
        <f>INDEX('S52'!A1:M47,1,1)</f>
        <v>S52</v>
      </c>
      <c r="B2147" s="58">
        <f>INDEX('S52'!A1:M47,3,11)</f>
        <v>43096</v>
      </c>
      <c r="C2147" t="str">
        <f>INDEX('S52'!A1:N47,4,12)</f>
        <v>Nuit</v>
      </c>
      <c r="D2147" t="str">
        <f>INDEX('S52'!A1:N47,11,1)</f>
        <v>Benjamin Lime</v>
      </c>
      <c r="E2147">
        <f>INDEX('S52'!A1:N47,11,2)</f>
        <v>0</v>
      </c>
      <c r="F2147">
        <f>INDEX('S52'!A1:N47,11,12)</f>
        <v>0</v>
      </c>
      <c r="G2147">
        <f>INDEX('S52'!A1:N47,12,12)</f>
        <v>0</v>
      </c>
      <c r="H2147">
        <f>INDEX('S52'!A1:N47,13,12)</f>
        <v>0</v>
      </c>
    </row>
    <row r="2148" spans="1:8" x14ac:dyDescent="0.3">
      <c r="A2148" t="str">
        <f>INDEX('S52'!A1:M47,1,1)</f>
        <v>S52</v>
      </c>
      <c r="B2148" s="58">
        <f>INDEX('S52'!A1:M47,3,13)</f>
        <v>43097</v>
      </c>
      <c r="C2148" t="str">
        <f>INDEX('S52'!A1:N47,4,13)</f>
        <v>Jour</v>
      </c>
      <c r="D2148" t="str">
        <f>INDEX('S52'!A1:N47,11,1)</f>
        <v>Benjamin Lime</v>
      </c>
      <c r="E2148">
        <f>INDEX('S52'!A1:N47,11,2)</f>
        <v>0</v>
      </c>
      <c r="F2148">
        <f>INDEX('S52'!A1:N47,11,13)</f>
        <v>0</v>
      </c>
      <c r="G2148">
        <f>INDEX('S52'!A1:N47,12,13)</f>
        <v>0</v>
      </c>
      <c r="H2148">
        <f>INDEX('S52'!A1:N47,13,13)</f>
        <v>0</v>
      </c>
    </row>
    <row r="2149" spans="1:8" x14ac:dyDescent="0.3">
      <c r="A2149" t="str">
        <f>INDEX('S52'!A1:M47,1,1)</f>
        <v>S52</v>
      </c>
      <c r="B2149" s="58">
        <f>INDEX('S52'!A1:M47,3,13)</f>
        <v>43097</v>
      </c>
      <c r="C2149" t="str">
        <f>INDEX('S52'!A1:N47,4,14)</f>
        <v>Nuit</v>
      </c>
      <c r="D2149" t="str">
        <f>INDEX('S52'!A1:N47,11,1)</f>
        <v>Benjamin Lime</v>
      </c>
      <c r="E2149">
        <f>INDEX('S52'!A1:N47,11,2)</f>
        <v>0</v>
      </c>
      <c r="F2149">
        <f>INDEX('S52'!A1:N47,11,14)</f>
        <v>0</v>
      </c>
      <c r="G2149">
        <f>INDEX('S52'!A1:N47,12,14)</f>
        <v>0</v>
      </c>
      <c r="H2149">
        <f>INDEX('S52'!A1:N47,13,14)</f>
        <v>0</v>
      </c>
    </row>
    <row r="2150" spans="1:8" x14ac:dyDescent="0.3">
      <c r="A2150" t="str">
        <f>INDEX('S52'!A1:M47,1,1)</f>
        <v>S52</v>
      </c>
      <c r="B2150" s="58">
        <f>INDEX('S52'!A1:L47,3,3)</f>
        <v>43092</v>
      </c>
      <c r="C2150" t="str">
        <f>INDEX('S52'!A1:N47,4,3)</f>
        <v>Jour</v>
      </c>
      <c r="D2150" t="str">
        <f>INDEX('S52'!A1:N47,14,1)</f>
        <v>Reynold Mutombo</v>
      </c>
      <c r="E2150">
        <f>INDEX('S52'!A1:N47,14,2)</f>
        <v>0</v>
      </c>
      <c r="F2150">
        <f>INDEX('S52'!A1:N47,14,3)</f>
        <v>0</v>
      </c>
      <c r="G2150">
        <f>INDEX('S52'!A1:N47,15,3)</f>
        <v>0</v>
      </c>
      <c r="H2150">
        <f>INDEX('S52'!A1:N47,16,3)</f>
        <v>0</v>
      </c>
    </row>
    <row r="2151" spans="1:8" x14ac:dyDescent="0.3">
      <c r="A2151" t="str">
        <f>INDEX('S52'!A1:M47,1,1)</f>
        <v>S52</v>
      </c>
      <c r="B2151" s="58">
        <f>INDEX('S52'!A1:M47,3,3)</f>
        <v>43092</v>
      </c>
      <c r="C2151" t="str">
        <f>INDEX('S52'!A1:N47,4,4)</f>
        <v>Nuit</v>
      </c>
      <c r="D2151" t="str">
        <f>INDEX('S52'!A1:N47,14,1)</f>
        <v>Reynold Mutombo</v>
      </c>
      <c r="E2151">
        <f>INDEX('S52'!A1:N47,14,2)</f>
        <v>0</v>
      </c>
      <c r="F2151">
        <f>INDEX('S52'!A1:N47,14,4)</f>
        <v>0</v>
      </c>
      <c r="G2151">
        <f>INDEX('S52'!A1:N47,15,4)</f>
        <v>0</v>
      </c>
      <c r="H2151">
        <f>INDEX('S52'!A1:N47,16,4)</f>
        <v>0</v>
      </c>
    </row>
    <row r="2152" spans="1:8" x14ac:dyDescent="0.3">
      <c r="A2152" t="str">
        <f>INDEX('S52'!A1:M47,1,1)</f>
        <v>S52</v>
      </c>
      <c r="B2152" s="58">
        <f>INDEX('S52'!A1:M47,3,5)</f>
        <v>43093</v>
      </c>
      <c r="C2152" t="str">
        <f>INDEX('S52'!A1:N47,4,5)</f>
        <v>Jour</v>
      </c>
      <c r="D2152" t="str">
        <f>INDEX('S52'!A1:N47,14,1)</f>
        <v>Reynold Mutombo</v>
      </c>
      <c r="E2152">
        <f>INDEX('S52'!A1:N47,14,2)</f>
        <v>0</v>
      </c>
      <c r="F2152">
        <f>INDEX('S52'!A1:N47,14,5)</f>
        <v>0</v>
      </c>
      <c r="G2152">
        <f>INDEX('S52'!A1:N47,15,5)</f>
        <v>0</v>
      </c>
      <c r="H2152">
        <f>INDEX('S52'!A1:N47,16,5)</f>
        <v>0</v>
      </c>
    </row>
    <row r="2153" spans="1:8" x14ac:dyDescent="0.3">
      <c r="A2153" t="str">
        <f>INDEX('S52'!A1:M47,1,1)</f>
        <v>S52</v>
      </c>
      <c r="B2153" s="58">
        <f>INDEX('S52'!A1:M47,3,5)</f>
        <v>43093</v>
      </c>
      <c r="C2153" t="str">
        <f>INDEX('S52'!A1:N47,4,6)</f>
        <v>Nuit</v>
      </c>
      <c r="D2153" t="str">
        <f>INDEX('S52'!A1:N47,14,1)</f>
        <v>Reynold Mutombo</v>
      </c>
      <c r="E2153">
        <f>INDEX('S52'!A1:N47,14,2)</f>
        <v>0</v>
      </c>
      <c r="F2153">
        <f>INDEX('S52'!A1:N47,14,6)</f>
        <v>0</v>
      </c>
      <c r="G2153">
        <f>INDEX('S52'!A1:N47,15,6)</f>
        <v>0</v>
      </c>
      <c r="H2153">
        <f>INDEX('S52'!A1:N47,16,6)</f>
        <v>0</v>
      </c>
    </row>
    <row r="2154" spans="1:8" x14ac:dyDescent="0.3">
      <c r="A2154" t="str">
        <f>INDEX('S52'!A1:M47,1,1)</f>
        <v>S52</v>
      </c>
      <c r="B2154" s="58">
        <f>INDEX('S52'!A1:M47,3,7)</f>
        <v>43094</v>
      </c>
      <c r="C2154" t="str">
        <f>INDEX('S52'!A1:N47,4,7)</f>
        <v>Jour</v>
      </c>
      <c r="D2154" t="str">
        <f>INDEX('S52'!A1:N47,14,1)</f>
        <v>Reynold Mutombo</v>
      </c>
      <c r="E2154">
        <f>INDEX('S52'!A1:N47,14,2)</f>
        <v>0</v>
      </c>
      <c r="F2154">
        <f>INDEX('S52'!A1:N47,14,7)</f>
        <v>0</v>
      </c>
      <c r="G2154">
        <f>INDEX('S52'!A1:N47,15,7)</f>
        <v>0</v>
      </c>
      <c r="H2154">
        <f>INDEX('S52'!A1:N47,16,7)</f>
        <v>0</v>
      </c>
    </row>
    <row r="2155" spans="1:8" x14ac:dyDescent="0.3">
      <c r="A2155" t="str">
        <f>INDEX('S52'!A1:M47,1,1)</f>
        <v>S52</v>
      </c>
      <c r="B2155" s="58">
        <f>INDEX('S52'!A1:M47,3,7)</f>
        <v>43094</v>
      </c>
      <c r="C2155" t="str">
        <f>INDEX('S52'!A1:N47,4,8)</f>
        <v>Nuit</v>
      </c>
      <c r="D2155" t="str">
        <f>INDEX('S52'!A1:N47,14,1)</f>
        <v>Reynold Mutombo</v>
      </c>
      <c r="E2155">
        <f>INDEX('S52'!A1:N47,14,2)</f>
        <v>0</v>
      </c>
      <c r="F2155">
        <f>INDEX('S52'!A1:N47,14,8)</f>
        <v>0</v>
      </c>
      <c r="G2155">
        <f>INDEX('S52'!A1:N47,15,8)</f>
        <v>0</v>
      </c>
      <c r="H2155">
        <f>INDEX('S52'!A1:N47,16,8)</f>
        <v>0</v>
      </c>
    </row>
    <row r="2156" spans="1:8" x14ac:dyDescent="0.3">
      <c r="A2156" t="str">
        <f>INDEX('S52'!A1:M47,1,1)</f>
        <v>S52</v>
      </c>
      <c r="B2156" s="58">
        <f>INDEX('S52'!A1:M47,3,9)</f>
        <v>43095</v>
      </c>
      <c r="C2156" t="str">
        <f>INDEX('S52'!A1:N47,4,9)</f>
        <v>Jour</v>
      </c>
      <c r="D2156" t="str">
        <f>INDEX('S52'!A1:N47,14,1)</f>
        <v>Reynold Mutombo</v>
      </c>
      <c r="E2156">
        <f>INDEX('S52'!A1:N47,14,2)</f>
        <v>0</v>
      </c>
      <c r="F2156">
        <f>INDEX('S52'!A1:N47,14,9)</f>
        <v>0</v>
      </c>
      <c r="G2156">
        <f>INDEX('S52'!A1:N47,15,9)</f>
        <v>0</v>
      </c>
      <c r="H2156">
        <f>INDEX('S52'!A1:N47,16,9)</f>
        <v>0</v>
      </c>
    </row>
    <row r="2157" spans="1:8" x14ac:dyDescent="0.3">
      <c r="A2157" t="str">
        <f>INDEX('S52'!A1:M47,1,1)</f>
        <v>S52</v>
      </c>
      <c r="B2157" s="58">
        <f>INDEX('S52'!A1:M47,3,9)</f>
        <v>43095</v>
      </c>
      <c r="C2157" t="str">
        <f>INDEX('S52'!A1:N47,4,10)</f>
        <v>Nuit</v>
      </c>
      <c r="D2157" t="str">
        <f>INDEX('S52'!A1:N47,14,1)</f>
        <v>Reynold Mutombo</v>
      </c>
      <c r="E2157">
        <f>INDEX('S52'!A1:N47,14,2)</f>
        <v>0</v>
      </c>
      <c r="F2157">
        <f>INDEX('S52'!A1:N47,14,10)</f>
        <v>0</v>
      </c>
      <c r="G2157">
        <f>INDEX('S52'!A1:N47,15,10)</f>
        <v>0</v>
      </c>
      <c r="H2157">
        <f>INDEX('S52'!A1:N47,16,10)</f>
        <v>0</v>
      </c>
    </row>
    <row r="2158" spans="1:8" x14ac:dyDescent="0.3">
      <c r="A2158" t="str">
        <f>INDEX('S52'!A1:M47,1,1)</f>
        <v>S52</v>
      </c>
      <c r="B2158" s="58">
        <f>INDEX('S52'!A1:M47,3,11)</f>
        <v>43096</v>
      </c>
      <c r="C2158" t="str">
        <f>INDEX('S52'!A1:N47,4,11)</f>
        <v>Jour</v>
      </c>
      <c r="D2158" t="str">
        <f>INDEX('S52'!A1:N47,14,1)</f>
        <v>Reynold Mutombo</v>
      </c>
      <c r="E2158">
        <f>INDEX('S52'!A1:N47,14,2)</f>
        <v>0</v>
      </c>
      <c r="F2158">
        <f>INDEX('S52'!A1:N47,14,11)</f>
        <v>0</v>
      </c>
      <c r="G2158">
        <f>INDEX('S52'!A1:N47,15,11)</f>
        <v>0</v>
      </c>
      <c r="H2158">
        <f>INDEX('S52'!A1:N47,16,11)</f>
        <v>0</v>
      </c>
    </row>
    <row r="2159" spans="1:8" x14ac:dyDescent="0.3">
      <c r="A2159" t="str">
        <f>INDEX('S52'!A1:M47,1,1)</f>
        <v>S52</v>
      </c>
      <c r="B2159" s="58">
        <f>INDEX('S52'!A1:M47,3,11)</f>
        <v>43096</v>
      </c>
      <c r="C2159" t="str">
        <f>INDEX('S52'!A1:N47,4,12)</f>
        <v>Nuit</v>
      </c>
      <c r="D2159" t="str">
        <f>INDEX('S52'!A1:N47,14,1)</f>
        <v>Reynold Mutombo</v>
      </c>
      <c r="E2159">
        <f>INDEX('S52'!A1:N47,14,2)</f>
        <v>0</v>
      </c>
      <c r="F2159">
        <f>INDEX('S52'!A1:N47,14,12)</f>
        <v>0</v>
      </c>
      <c r="G2159">
        <f>INDEX('S52'!A1:N47,15,12)</f>
        <v>0</v>
      </c>
      <c r="H2159">
        <f>INDEX('S52'!A1:N47,16,12)</f>
        <v>0</v>
      </c>
    </row>
    <row r="2160" spans="1:8" x14ac:dyDescent="0.3">
      <c r="A2160" t="str">
        <f>INDEX('S52'!A1:M47,1,1)</f>
        <v>S52</v>
      </c>
      <c r="B2160" s="58">
        <f>INDEX('S52'!A1:M47,3,13)</f>
        <v>43097</v>
      </c>
      <c r="C2160" t="str">
        <f>INDEX('S52'!A1:N47,4,13)</f>
        <v>Jour</v>
      </c>
      <c r="D2160" t="str">
        <f>INDEX('S52'!A1:N47,14,1)</f>
        <v>Reynold Mutombo</v>
      </c>
      <c r="E2160">
        <f>INDEX('S52'!A1:N47,14,2)</f>
        <v>0</v>
      </c>
      <c r="F2160">
        <f>INDEX('S52'!A1:N47,14,13)</f>
        <v>0</v>
      </c>
      <c r="G2160">
        <f>INDEX('S52'!A1:N47,15,13)</f>
        <v>0</v>
      </c>
      <c r="H2160">
        <f>INDEX('S52'!A1:N47,16,13)</f>
        <v>0</v>
      </c>
    </row>
    <row r="2161" spans="1:8" x14ac:dyDescent="0.3">
      <c r="A2161" t="str">
        <f>INDEX('S52'!A1:M47,1,1)</f>
        <v>S52</v>
      </c>
      <c r="B2161" s="58">
        <f>INDEX('S52'!A1:M47,3,13)</f>
        <v>43097</v>
      </c>
      <c r="C2161" t="str">
        <f>INDEX('S52'!A1:N47,4,14)</f>
        <v>Nuit</v>
      </c>
      <c r="D2161" t="str">
        <f>INDEX('S52'!A1:N47,14,1)</f>
        <v>Reynold Mutombo</v>
      </c>
      <c r="E2161">
        <f>INDEX('S52'!A1:N47,14,2)</f>
        <v>0</v>
      </c>
      <c r="F2161">
        <f>INDEX('S52'!A1:N47,14,14)</f>
        <v>0</v>
      </c>
      <c r="G2161">
        <f>INDEX('S52'!A1:N47,15,14)</f>
        <v>0</v>
      </c>
      <c r="H2161">
        <f>INDEX('S52'!A1:N47,16,14)</f>
        <v>0</v>
      </c>
    </row>
    <row r="2162" spans="1:8" x14ac:dyDescent="0.3">
      <c r="A2162" t="str">
        <f>INDEX('S52'!A1:M47,1,1)</f>
        <v>S52</v>
      </c>
      <c r="B2162" s="58">
        <f>INDEX('S52'!A1:L47,3,3)</f>
        <v>43092</v>
      </c>
      <c r="C2162" t="str">
        <f>INDEX('S52'!A1:N47,4,3)</f>
        <v>Jour</v>
      </c>
      <c r="D2162" t="str">
        <f>INDEX('S52'!A1:N47,17,1)</f>
        <v>Samir Abdelyacin</v>
      </c>
      <c r="E2162">
        <f>INDEX('S52'!A1:N47,17,2)</f>
        <v>0</v>
      </c>
      <c r="F2162">
        <f>INDEX('S52'!A1:N47,17,3)</f>
        <v>0</v>
      </c>
      <c r="G2162">
        <f>INDEX('S52'!A1:N47,18,3)</f>
        <v>0</v>
      </c>
      <c r="H2162">
        <f>INDEX('S52'!A1:N47,19,3)</f>
        <v>0</v>
      </c>
    </row>
    <row r="2163" spans="1:8" x14ac:dyDescent="0.3">
      <c r="A2163" t="str">
        <f>INDEX('S52'!A1:M47,1,1)</f>
        <v>S52</v>
      </c>
      <c r="B2163" s="58">
        <f>INDEX('S52'!A1:M47,3,3)</f>
        <v>43092</v>
      </c>
      <c r="C2163" t="str">
        <f>INDEX('S52'!A1:N47,4,4)</f>
        <v>Nuit</v>
      </c>
      <c r="D2163" t="str">
        <f>INDEX('S52'!A1:N47,17,1)</f>
        <v>Samir Abdelyacin</v>
      </c>
      <c r="E2163">
        <f>INDEX('S52'!A1:N47,17,2)</f>
        <v>0</v>
      </c>
      <c r="F2163">
        <f>INDEX('S52'!A1:N47,17,4)</f>
        <v>0</v>
      </c>
      <c r="G2163">
        <f>INDEX('S52'!A1:N47,18,4)</f>
        <v>0</v>
      </c>
      <c r="H2163">
        <f>INDEX('S52'!A1:N47,19,4)</f>
        <v>0</v>
      </c>
    </row>
    <row r="2164" spans="1:8" x14ac:dyDescent="0.3">
      <c r="A2164" t="str">
        <f>INDEX('S52'!A1:M47,1,1)</f>
        <v>S52</v>
      </c>
      <c r="B2164" s="58">
        <f>INDEX('S52'!A1:M47,3,5)</f>
        <v>43093</v>
      </c>
      <c r="C2164" t="str">
        <f>INDEX('S52'!A1:N47,4,5)</f>
        <v>Jour</v>
      </c>
      <c r="D2164" t="str">
        <f>INDEX('S52'!A1:N47,17,1)</f>
        <v>Samir Abdelyacin</v>
      </c>
      <c r="E2164">
        <f>INDEX('S52'!A1:N47,17,2)</f>
        <v>0</v>
      </c>
      <c r="F2164">
        <f>INDEX('S52'!A1:N47,17,5)</f>
        <v>0</v>
      </c>
      <c r="G2164">
        <f>INDEX('S52'!A1:N47,18,5)</f>
        <v>0</v>
      </c>
      <c r="H2164">
        <f>INDEX('S52'!A1:N47,19,5)</f>
        <v>0</v>
      </c>
    </row>
    <row r="2165" spans="1:8" x14ac:dyDescent="0.3">
      <c r="A2165" t="str">
        <f>INDEX('S52'!A1:M47,1,1)</f>
        <v>S52</v>
      </c>
      <c r="B2165" s="58">
        <f>INDEX('S52'!A1:M47,3,5)</f>
        <v>43093</v>
      </c>
      <c r="C2165" t="str">
        <f>INDEX('S52'!A1:N47,4,6)</f>
        <v>Nuit</v>
      </c>
      <c r="D2165" t="str">
        <f>INDEX('S52'!A1:N47,17,1)</f>
        <v>Samir Abdelyacin</v>
      </c>
      <c r="E2165">
        <f>INDEX('S52'!A1:N47,17,2)</f>
        <v>0</v>
      </c>
      <c r="F2165">
        <f>INDEX('S52'!A1:N47,17,6)</f>
        <v>0</v>
      </c>
      <c r="G2165">
        <f>INDEX('S52'!A1:N47,18,6)</f>
        <v>0</v>
      </c>
      <c r="H2165">
        <f>INDEX('S52'!A1:N47,19,6)</f>
        <v>0</v>
      </c>
    </row>
    <row r="2166" spans="1:8" x14ac:dyDescent="0.3">
      <c r="A2166" t="str">
        <f>INDEX('S52'!A1:M47,1,1)</f>
        <v>S52</v>
      </c>
      <c r="B2166" s="58">
        <f>INDEX('S52'!A1:M47,3,7)</f>
        <v>43094</v>
      </c>
      <c r="C2166" t="str">
        <f>INDEX('S52'!A1:N47,4,7)</f>
        <v>Jour</v>
      </c>
      <c r="D2166" t="str">
        <f>INDEX('S52'!A1:N47,17,1)</f>
        <v>Samir Abdelyacin</v>
      </c>
      <c r="E2166">
        <f>INDEX('S52'!A1:N47,17,2)</f>
        <v>0</v>
      </c>
      <c r="F2166">
        <f>INDEX('S52'!A1:N47,17,7)</f>
        <v>0</v>
      </c>
      <c r="G2166">
        <f>INDEX('S52'!A1:N47,18,7)</f>
        <v>0</v>
      </c>
      <c r="H2166">
        <f>INDEX('S52'!A1:N47,19,7)</f>
        <v>0</v>
      </c>
    </row>
    <row r="2167" spans="1:8" x14ac:dyDescent="0.3">
      <c r="A2167" t="str">
        <f>INDEX('S52'!A1:M47,1,1)</f>
        <v>S52</v>
      </c>
      <c r="B2167" s="58">
        <f>INDEX('S52'!A1:M47,3,7)</f>
        <v>43094</v>
      </c>
      <c r="C2167" t="str">
        <f>INDEX('S52'!A1:N47,4,8)</f>
        <v>Nuit</v>
      </c>
      <c r="D2167" t="str">
        <f>INDEX('S52'!A1:N47,17,1)</f>
        <v>Samir Abdelyacin</v>
      </c>
      <c r="E2167">
        <f>INDEX('S52'!A1:N47,17,2)</f>
        <v>0</v>
      </c>
      <c r="F2167">
        <f>INDEX('S52'!A1:N47,17,8)</f>
        <v>0</v>
      </c>
      <c r="G2167">
        <f>INDEX('S52'!A1:N47,18,8)</f>
        <v>0</v>
      </c>
      <c r="H2167">
        <f>INDEX('S52'!A1:N47,19,8)</f>
        <v>0</v>
      </c>
    </row>
    <row r="2168" spans="1:8" x14ac:dyDescent="0.3">
      <c r="A2168" t="str">
        <f>INDEX('S52'!A1:M47,1,1)</f>
        <v>S52</v>
      </c>
      <c r="B2168" s="58">
        <f>INDEX('S52'!A1:M47,3,9)</f>
        <v>43095</v>
      </c>
      <c r="C2168" t="str">
        <f>INDEX('S52'!A1:N47,4,9)</f>
        <v>Jour</v>
      </c>
      <c r="D2168" t="str">
        <f>INDEX('S52'!A1:N47,17,1)</f>
        <v>Samir Abdelyacin</v>
      </c>
      <c r="E2168">
        <f>INDEX('S52'!A1:N47,17,2)</f>
        <v>0</v>
      </c>
      <c r="F2168">
        <f>INDEX('S52'!A1:N47,17,9)</f>
        <v>0</v>
      </c>
      <c r="G2168">
        <f>INDEX('S52'!A1:N47,18,9)</f>
        <v>0</v>
      </c>
      <c r="H2168">
        <f>INDEX('S52'!A1:N47,19,9)</f>
        <v>0</v>
      </c>
    </row>
    <row r="2169" spans="1:8" x14ac:dyDescent="0.3">
      <c r="A2169" t="str">
        <f>INDEX('S52'!A1:M47,1,1)</f>
        <v>S52</v>
      </c>
      <c r="B2169" s="58">
        <f>INDEX('S52'!A1:M47,3,9)</f>
        <v>43095</v>
      </c>
      <c r="C2169" t="str">
        <f>INDEX('S52'!A1:N47,4,10)</f>
        <v>Nuit</v>
      </c>
      <c r="D2169" t="str">
        <f>INDEX('S52'!A1:N47,17,1)</f>
        <v>Samir Abdelyacin</v>
      </c>
      <c r="E2169">
        <f>INDEX('S52'!A1:N47,17,2)</f>
        <v>0</v>
      </c>
      <c r="F2169">
        <f>INDEX('S52'!A1:N47,17,10)</f>
        <v>0</v>
      </c>
      <c r="G2169">
        <f>INDEX('S52'!A1:N47,18,10)</f>
        <v>0</v>
      </c>
      <c r="H2169">
        <f>INDEX('S52'!A1:N47,19,10)</f>
        <v>0</v>
      </c>
    </row>
    <row r="2170" spans="1:8" x14ac:dyDescent="0.3">
      <c r="A2170" t="str">
        <f>INDEX('S52'!A1:M47,1,1)</f>
        <v>S52</v>
      </c>
      <c r="B2170" s="58">
        <f>INDEX('S52'!A1:M47,3,11)</f>
        <v>43096</v>
      </c>
      <c r="C2170" t="str">
        <f>INDEX('S52'!A1:N47,4,11)</f>
        <v>Jour</v>
      </c>
      <c r="D2170" t="str">
        <f>INDEX('S52'!A1:N47,17,1)</f>
        <v>Samir Abdelyacin</v>
      </c>
      <c r="E2170">
        <f>INDEX('S52'!A1:N47,17,2)</f>
        <v>0</v>
      </c>
      <c r="F2170">
        <f>INDEX('S52'!A1:N47,17,11)</f>
        <v>0</v>
      </c>
      <c r="G2170">
        <f>INDEX('S52'!A1:N47,18,11)</f>
        <v>0</v>
      </c>
      <c r="H2170">
        <f>INDEX('S52'!A1:N47,19,11)</f>
        <v>0</v>
      </c>
    </row>
    <row r="2171" spans="1:8" x14ac:dyDescent="0.3">
      <c r="A2171" t="str">
        <f>INDEX('S52'!A1:M47,1,1)</f>
        <v>S52</v>
      </c>
      <c r="B2171" s="58">
        <f>INDEX('S52'!A1:M47,3,11)</f>
        <v>43096</v>
      </c>
      <c r="C2171" t="str">
        <f>INDEX('S52'!A1:N47,4,12)</f>
        <v>Nuit</v>
      </c>
      <c r="D2171" t="str">
        <f>INDEX('S52'!A1:N47,17,1)</f>
        <v>Samir Abdelyacin</v>
      </c>
      <c r="E2171">
        <f>INDEX('S52'!A1:N47,17,2)</f>
        <v>0</v>
      </c>
      <c r="F2171">
        <f>INDEX('S52'!A1:N47,17,12)</f>
        <v>0</v>
      </c>
      <c r="G2171">
        <f>INDEX('S52'!A1:N47,18,12)</f>
        <v>0</v>
      </c>
      <c r="H2171">
        <f>INDEX('S52'!A1:N47,19,12)</f>
        <v>0</v>
      </c>
    </row>
    <row r="2172" spans="1:8" x14ac:dyDescent="0.3">
      <c r="A2172" t="str">
        <f>INDEX('S52'!A1:M47,1,1)</f>
        <v>S52</v>
      </c>
      <c r="B2172" s="58">
        <f>INDEX('S52'!A1:M47,3,13)</f>
        <v>43097</v>
      </c>
      <c r="C2172" t="str">
        <f>INDEX('S52'!A1:N47,4,13)</f>
        <v>Jour</v>
      </c>
      <c r="D2172" t="str">
        <f>INDEX('S52'!A1:N47,17,1)</f>
        <v>Samir Abdelyacin</v>
      </c>
      <c r="E2172">
        <f>INDEX('S52'!A1:N47,17,2)</f>
        <v>0</v>
      </c>
      <c r="F2172">
        <f>INDEX('S52'!A1:N47,17,13)</f>
        <v>0</v>
      </c>
      <c r="G2172">
        <f>INDEX('S52'!A1:N47,18,13)</f>
        <v>0</v>
      </c>
      <c r="H2172">
        <f>INDEX('S52'!A1:N47,19,13)</f>
        <v>0</v>
      </c>
    </row>
    <row r="2173" spans="1:8" x14ac:dyDescent="0.3">
      <c r="A2173" t="str">
        <f>INDEX('S52'!A1:M47,1,1)</f>
        <v>S52</v>
      </c>
      <c r="B2173" s="58">
        <f>INDEX('S52'!A1:M47,3,13)</f>
        <v>43097</v>
      </c>
      <c r="C2173" t="str">
        <f>INDEX('S52'!A1:N47,4,14)</f>
        <v>Nuit</v>
      </c>
      <c r="D2173" t="str">
        <f>INDEX('S52'!A1:N47,17,1)</f>
        <v>Samir Abdelyacin</v>
      </c>
      <c r="E2173">
        <f>INDEX('S52'!A1:N47,17,2)</f>
        <v>0</v>
      </c>
      <c r="F2173">
        <f>INDEX('S52'!A1:N47,17,14)</f>
        <v>0</v>
      </c>
      <c r="G2173">
        <f>INDEX('S52'!A1:N47,18,14)</f>
        <v>0</v>
      </c>
      <c r="H2173">
        <f>INDEX('S52'!A1:N47,19,14)</f>
        <v>0</v>
      </c>
    </row>
    <row r="2174" spans="1:8" x14ac:dyDescent="0.3">
      <c r="A2174" t="str">
        <f>INDEX('S52'!A1:M47,1,1)</f>
        <v>S52</v>
      </c>
      <c r="B2174" s="58">
        <f>INDEX('S52'!A1:L47,3,3)</f>
        <v>43092</v>
      </c>
      <c r="C2174" t="str">
        <f>INDEX('S52'!A1:N47,4,3)</f>
        <v>Jour</v>
      </c>
      <c r="D2174" t="str">
        <f>INDEX('S52'!A1:N47,20,1)</f>
        <v>Guillaume Mayimakanda</v>
      </c>
      <c r="E2174">
        <f>INDEX('S52'!A1:N47,20,2)</f>
        <v>0</v>
      </c>
      <c r="F2174">
        <f>INDEX('S52'!A1:N47,20,3)</f>
        <v>0</v>
      </c>
      <c r="G2174">
        <f>INDEX('S52'!A1:N47,21,3)</f>
        <v>0</v>
      </c>
      <c r="H2174">
        <f>INDEX('S52'!A1:N47,22,3)</f>
        <v>0</v>
      </c>
    </row>
    <row r="2175" spans="1:8" x14ac:dyDescent="0.3">
      <c r="A2175" t="str">
        <f>INDEX('S52'!A1:M47,1,1)</f>
        <v>S52</v>
      </c>
      <c r="B2175" s="58">
        <f>INDEX('S52'!A1:M47,3,3)</f>
        <v>43092</v>
      </c>
      <c r="C2175" t="str">
        <f>INDEX('S52'!A1:N47,4,4)</f>
        <v>Nuit</v>
      </c>
      <c r="D2175" t="str">
        <f>INDEX('S52'!A1:N47,20,1)</f>
        <v>Guillaume Mayimakanda</v>
      </c>
      <c r="E2175">
        <f>INDEX('S52'!A1:N47,20,2)</f>
        <v>0</v>
      </c>
      <c r="F2175">
        <f>INDEX('S52'!A1:N47,20,4)</f>
        <v>0</v>
      </c>
      <c r="G2175">
        <f>INDEX('S52'!A1:N47,21,4)</f>
        <v>0</v>
      </c>
      <c r="H2175">
        <f>INDEX('S52'!A1:N47,22,4)</f>
        <v>0</v>
      </c>
    </row>
    <row r="2176" spans="1:8" x14ac:dyDescent="0.3">
      <c r="A2176" t="str">
        <f>INDEX('S52'!A1:M47,1,1)</f>
        <v>S52</v>
      </c>
      <c r="B2176" s="58">
        <f>INDEX('S52'!A1:M47,3,5)</f>
        <v>43093</v>
      </c>
      <c r="C2176" t="str">
        <f>INDEX('S52'!A1:N47,4,5)</f>
        <v>Jour</v>
      </c>
      <c r="D2176" t="str">
        <f>INDEX('S52'!A1:N47,20,1)</f>
        <v>Guillaume Mayimakanda</v>
      </c>
      <c r="E2176">
        <f>INDEX('S52'!A1:N47,20,2)</f>
        <v>0</v>
      </c>
      <c r="F2176">
        <f>INDEX('S52'!A1:N47,20,5)</f>
        <v>0</v>
      </c>
      <c r="G2176">
        <f>INDEX('S52'!A1:N47,21,5)</f>
        <v>0</v>
      </c>
      <c r="H2176">
        <f>INDEX('S52'!A1:N47,22,5)</f>
        <v>0</v>
      </c>
    </row>
    <row r="2177" spans="1:8" x14ac:dyDescent="0.3">
      <c r="A2177" t="str">
        <f>INDEX('S52'!A1:M47,1,1)</f>
        <v>S52</v>
      </c>
      <c r="B2177" s="58">
        <f>INDEX('S52'!A1:M47,3,5)</f>
        <v>43093</v>
      </c>
      <c r="C2177" t="str">
        <f>INDEX('S52'!A1:N47,4,6)</f>
        <v>Nuit</v>
      </c>
      <c r="D2177" t="str">
        <f>INDEX('S52'!A1:N47,20,1)</f>
        <v>Guillaume Mayimakanda</v>
      </c>
      <c r="E2177">
        <f>INDEX('S52'!A1:N47,20,2)</f>
        <v>0</v>
      </c>
      <c r="F2177">
        <f>INDEX('S52'!A1:N47,20,6)</f>
        <v>0</v>
      </c>
      <c r="G2177">
        <f>INDEX('S52'!A1:N47,21,6)</f>
        <v>0</v>
      </c>
      <c r="H2177">
        <f>INDEX('S52'!A1:N47,22,6)</f>
        <v>0</v>
      </c>
    </row>
    <row r="2178" spans="1:8" x14ac:dyDescent="0.3">
      <c r="A2178" t="str">
        <f>INDEX('S52'!A1:M47,1,1)</f>
        <v>S52</v>
      </c>
      <c r="B2178" s="58">
        <f>INDEX('S52'!A1:M47,3,7)</f>
        <v>43094</v>
      </c>
      <c r="C2178" t="str">
        <f>INDEX('S52'!A1:N47,4,7)</f>
        <v>Jour</v>
      </c>
      <c r="D2178" t="str">
        <f>INDEX('S52'!A1:N47,20,1)</f>
        <v>Guillaume Mayimakanda</v>
      </c>
      <c r="E2178">
        <f>INDEX('S52'!A1:N47,20,2)</f>
        <v>0</v>
      </c>
      <c r="F2178">
        <f>INDEX('S52'!A1:N47,20,7)</f>
        <v>0</v>
      </c>
      <c r="G2178">
        <f>INDEX('S52'!A1:N47,21,7)</f>
        <v>0</v>
      </c>
      <c r="H2178">
        <f>INDEX('S52'!A1:N47,22,7)</f>
        <v>0</v>
      </c>
    </row>
    <row r="2179" spans="1:8" x14ac:dyDescent="0.3">
      <c r="A2179" t="str">
        <f>INDEX('S52'!A1:M47,1,1)</f>
        <v>S52</v>
      </c>
      <c r="B2179" s="58">
        <f>INDEX('S52'!A1:M47,3,7)</f>
        <v>43094</v>
      </c>
      <c r="C2179" t="str">
        <f>INDEX('S52'!A1:N47,4,8)</f>
        <v>Nuit</v>
      </c>
      <c r="D2179" t="str">
        <f>INDEX('S52'!A1:N47,20,1)</f>
        <v>Guillaume Mayimakanda</v>
      </c>
      <c r="E2179">
        <f>INDEX('S52'!A1:N47,20,2)</f>
        <v>0</v>
      </c>
      <c r="F2179">
        <f>INDEX('S52'!A1:N47,20,8)</f>
        <v>0</v>
      </c>
      <c r="G2179">
        <f>INDEX('S52'!A1:N47,21,8)</f>
        <v>0</v>
      </c>
      <c r="H2179">
        <f>INDEX('S52'!A1:N47,22,8)</f>
        <v>0</v>
      </c>
    </row>
    <row r="2180" spans="1:8" x14ac:dyDescent="0.3">
      <c r="A2180" t="str">
        <f>INDEX('S52'!A1:M47,1,1)</f>
        <v>S52</v>
      </c>
      <c r="B2180" s="58">
        <f>INDEX('S52'!A1:M47,3,9)</f>
        <v>43095</v>
      </c>
      <c r="C2180" t="str">
        <f>INDEX('S52'!A1:N47,4,9)</f>
        <v>Jour</v>
      </c>
      <c r="D2180" t="str">
        <f>INDEX('S52'!A1:N47,20,1)</f>
        <v>Guillaume Mayimakanda</v>
      </c>
      <c r="E2180">
        <f>INDEX('S52'!A1:N47,20,2)</f>
        <v>0</v>
      </c>
      <c r="F2180">
        <f>INDEX('S52'!A1:N47,20,9)</f>
        <v>0</v>
      </c>
      <c r="G2180">
        <f>INDEX('S52'!A1:N47,21,9)</f>
        <v>0</v>
      </c>
      <c r="H2180">
        <f>INDEX('S52'!A1:N47,22,9)</f>
        <v>0</v>
      </c>
    </row>
    <row r="2181" spans="1:8" x14ac:dyDescent="0.3">
      <c r="A2181" t="str">
        <f>INDEX('S52'!A1:M47,1,1)</f>
        <v>S52</v>
      </c>
      <c r="B2181" s="58">
        <f>INDEX('S52'!A1:M47,3,9)</f>
        <v>43095</v>
      </c>
      <c r="C2181" t="str">
        <f>INDEX('S52'!A1:N47,4,10)</f>
        <v>Nuit</v>
      </c>
      <c r="D2181" t="str">
        <f>INDEX('S52'!A1:N47,20,1)</f>
        <v>Guillaume Mayimakanda</v>
      </c>
      <c r="E2181">
        <f>INDEX('S52'!A1:N47,20,2)</f>
        <v>0</v>
      </c>
      <c r="F2181">
        <f>INDEX('S52'!A1:N47,20,10)</f>
        <v>0</v>
      </c>
      <c r="G2181">
        <f>INDEX('S52'!A1:N47,21,10)</f>
        <v>0</v>
      </c>
      <c r="H2181">
        <f>INDEX('S52'!A1:N47,22,10)</f>
        <v>0</v>
      </c>
    </row>
    <row r="2182" spans="1:8" x14ac:dyDescent="0.3">
      <c r="A2182" t="str">
        <f>INDEX('S52'!A1:M47,1,1)</f>
        <v>S52</v>
      </c>
      <c r="B2182" s="58">
        <f>INDEX('S52'!A1:M47,3,11)</f>
        <v>43096</v>
      </c>
      <c r="C2182" t="str">
        <f>INDEX('S52'!A1:N47,4,11)</f>
        <v>Jour</v>
      </c>
      <c r="D2182" t="str">
        <f>INDEX('S52'!A1:N47,20,1)</f>
        <v>Guillaume Mayimakanda</v>
      </c>
      <c r="E2182">
        <f>INDEX('S52'!A1:N47,20,2)</f>
        <v>0</v>
      </c>
      <c r="F2182">
        <f>INDEX('S52'!A1:N47,20,11)</f>
        <v>0</v>
      </c>
      <c r="G2182">
        <f>INDEX('S52'!A1:N47,21,11)</f>
        <v>0</v>
      </c>
      <c r="H2182">
        <f>INDEX('S52'!A1:N47,22,11)</f>
        <v>0</v>
      </c>
    </row>
    <row r="2183" spans="1:8" x14ac:dyDescent="0.3">
      <c r="A2183" t="str">
        <f>INDEX('S52'!A1:M47,1,1)</f>
        <v>S52</v>
      </c>
      <c r="B2183" s="58">
        <f>INDEX('S52'!A1:M47,3,11)</f>
        <v>43096</v>
      </c>
      <c r="C2183" t="str">
        <f>INDEX('S52'!A1:N47,4,12)</f>
        <v>Nuit</v>
      </c>
      <c r="D2183" t="str">
        <f>INDEX('S52'!A1:N47,20,1)</f>
        <v>Guillaume Mayimakanda</v>
      </c>
      <c r="E2183">
        <f>INDEX('S52'!A1:N47,20,2)</f>
        <v>0</v>
      </c>
      <c r="F2183">
        <f>INDEX('S52'!A1:N47,20,12)</f>
        <v>0</v>
      </c>
      <c r="G2183">
        <f>INDEX('S52'!A1:N47,21,12)</f>
        <v>0</v>
      </c>
      <c r="H2183">
        <f>INDEX('S52'!A1:N47,22,12)</f>
        <v>0</v>
      </c>
    </row>
    <row r="2184" spans="1:8" x14ac:dyDescent="0.3">
      <c r="A2184" t="str">
        <f>INDEX('S52'!A1:M47,1,1)</f>
        <v>S52</v>
      </c>
      <c r="B2184" s="58">
        <f>INDEX('S52'!A1:M47,3,13)</f>
        <v>43097</v>
      </c>
      <c r="C2184" t="str">
        <f>INDEX('S52'!A1:N47,4,13)</f>
        <v>Jour</v>
      </c>
      <c r="D2184" t="str">
        <f>INDEX('S52'!A1:N47,20,1)</f>
        <v>Guillaume Mayimakanda</v>
      </c>
      <c r="E2184">
        <f>INDEX('S52'!A1:N47,20,2)</f>
        <v>0</v>
      </c>
      <c r="F2184">
        <f>INDEX('S52'!A1:N47,20,13)</f>
        <v>0</v>
      </c>
      <c r="G2184">
        <f>INDEX('S52'!A1:N47,21,13)</f>
        <v>0</v>
      </c>
      <c r="H2184">
        <f>INDEX('S52'!A1:N47,22,13)</f>
        <v>0</v>
      </c>
    </row>
    <row r="2185" spans="1:8" x14ac:dyDescent="0.3">
      <c r="A2185" t="str">
        <f>INDEX('S52'!A1:M47,1,1)</f>
        <v>S52</v>
      </c>
      <c r="B2185" s="58">
        <f>INDEX('S52'!A1:M47,3,13)</f>
        <v>43097</v>
      </c>
      <c r="C2185" t="str">
        <f>INDEX('S52'!A1:N47,4,14)</f>
        <v>Nuit</v>
      </c>
      <c r="D2185" t="str">
        <f>INDEX('S52'!A1:N47,20,1)</f>
        <v>Guillaume Mayimakanda</v>
      </c>
      <c r="E2185">
        <f>INDEX('S52'!A1:N47,20,2)</f>
        <v>0</v>
      </c>
      <c r="F2185">
        <f>INDEX('S52'!A1:N47,20,14)</f>
        <v>0</v>
      </c>
      <c r="G2185">
        <f>INDEX('S52'!A1:N47,21,14)</f>
        <v>0</v>
      </c>
      <c r="H2185">
        <f>INDEX('S52'!A1:N47,22,14)</f>
        <v>0</v>
      </c>
    </row>
    <row r="2186" spans="1:8" x14ac:dyDescent="0.3">
      <c r="A2186" t="str">
        <f>INDEX('S52'!A1:M47,1,1)</f>
        <v>S52</v>
      </c>
      <c r="B2186" s="58">
        <f>INDEX('S52'!A1:L47,3,3)</f>
        <v>43092</v>
      </c>
      <c r="C2186" t="str">
        <f>INDEX('S52'!A1:N47,4,3)</f>
        <v>Jour</v>
      </c>
      <c r="D2186" t="str">
        <f>INDEX('S52'!A1:N47,23,1)</f>
        <v>Kevin Leon</v>
      </c>
      <c r="E2186">
        <f>INDEX('S52'!A1:N47,23,2)</f>
        <v>0</v>
      </c>
      <c r="F2186">
        <f>INDEX('S52'!A1:N47,23,3)</f>
        <v>0</v>
      </c>
      <c r="G2186">
        <f>INDEX('S52'!A1:N47,24,3)</f>
        <v>0</v>
      </c>
      <c r="H2186">
        <f>INDEX('S52'!A1:N47,25,3)</f>
        <v>0</v>
      </c>
    </row>
    <row r="2187" spans="1:8" x14ac:dyDescent="0.3">
      <c r="A2187" t="str">
        <f>INDEX('S52'!A1:M47,1,1)</f>
        <v>S52</v>
      </c>
      <c r="B2187" s="58">
        <f>INDEX('S52'!A1:M47,3,3)</f>
        <v>43092</v>
      </c>
      <c r="C2187" t="str">
        <f>INDEX('S52'!A1:N47,4,4)</f>
        <v>Nuit</v>
      </c>
      <c r="D2187" t="str">
        <f>INDEX('S52'!A1:N47,23,1)</f>
        <v>Kevin Leon</v>
      </c>
      <c r="E2187">
        <f>INDEX('S52'!A1:N47,23,2)</f>
        <v>0</v>
      </c>
      <c r="F2187">
        <f>INDEX('S52'!A1:N47,23,4)</f>
        <v>0</v>
      </c>
      <c r="G2187">
        <f>INDEX('S52'!A1:N47,24,4)</f>
        <v>0</v>
      </c>
      <c r="H2187">
        <f>INDEX('S52'!A1:N47,25,4)</f>
        <v>0</v>
      </c>
    </row>
    <row r="2188" spans="1:8" x14ac:dyDescent="0.3">
      <c r="A2188" t="str">
        <f>INDEX('S52'!A1:M47,1,1)</f>
        <v>S52</v>
      </c>
      <c r="B2188" s="58">
        <f>INDEX('S52'!A1:M47,3,5)</f>
        <v>43093</v>
      </c>
      <c r="C2188" t="str">
        <f>INDEX('S52'!A1:N47,4,5)</f>
        <v>Jour</v>
      </c>
      <c r="D2188" t="str">
        <f>INDEX('S52'!A1:N47,23,1)</f>
        <v>Kevin Leon</v>
      </c>
      <c r="E2188">
        <f>INDEX('S52'!A1:N47,23,2)</f>
        <v>0</v>
      </c>
      <c r="F2188">
        <f>INDEX('S52'!A1:N47,23,5)</f>
        <v>0</v>
      </c>
      <c r="G2188">
        <f>INDEX('S52'!A1:N47,24,5)</f>
        <v>0</v>
      </c>
      <c r="H2188">
        <f>INDEX('S52'!A1:N47,25,5)</f>
        <v>0</v>
      </c>
    </row>
    <row r="2189" spans="1:8" x14ac:dyDescent="0.3">
      <c r="A2189" t="str">
        <f>INDEX('S52'!A1:M47,1,1)</f>
        <v>S52</v>
      </c>
      <c r="B2189" s="58">
        <f>INDEX('S52'!A1:M47,3,5)</f>
        <v>43093</v>
      </c>
      <c r="C2189" t="str">
        <f>INDEX('S52'!A1:N47,4,6)</f>
        <v>Nuit</v>
      </c>
      <c r="D2189" t="str">
        <f>INDEX('S52'!A1:N47,23,1)</f>
        <v>Kevin Leon</v>
      </c>
      <c r="E2189">
        <f>INDEX('S52'!A1:N47,23,2)</f>
        <v>0</v>
      </c>
      <c r="F2189">
        <f>INDEX('S52'!A1:N47,23,6)</f>
        <v>0</v>
      </c>
      <c r="G2189">
        <f>INDEX('S52'!A1:N47,24,6)</f>
        <v>0</v>
      </c>
      <c r="H2189">
        <f>INDEX('S52'!A1:N47,25,6)</f>
        <v>0</v>
      </c>
    </row>
    <row r="2190" spans="1:8" x14ac:dyDescent="0.3">
      <c r="A2190" t="str">
        <f>INDEX('S52'!A1:M47,1,1)</f>
        <v>S52</v>
      </c>
      <c r="B2190" s="58">
        <f>INDEX('S52'!A1:M47,3,7)</f>
        <v>43094</v>
      </c>
      <c r="C2190" t="str">
        <f>INDEX('S52'!A1:N47,4,7)</f>
        <v>Jour</v>
      </c>
      <c r="D2190" t="str">
        <f>INDEX('S52'!A1:N47,23,1)</f>
        <v>Kevin Leon</v>
      </c>
      <c r="E2190">
        <f>INDEX('S52'!A1:N47,23,2)</f>
        <v>0</v>
      </c>
      <c r="F2190">
        <f>INDEX('S52'!A1:N47,23,7)</f>
        <v>0</v>
      </c>
      <c r="G2190">
        <f>INDEX('S52'!A1:N47,24,7)</f>
        <v>0</v>
      </c>
      <c r="H2190">
        <f>INDEX('S52'!A1:N47,25,7)</f>
        <v>0</v>
      </c>
    </row>
    <row r="2191" spans="1:8" x14ac:dyDescent="0.3">
      <c r="A2191" t="str">
        <f>INDEX('S52'!A1:M47,1,1)</f>
        <v>S52</v>
      </c>
      <c r="B2191" s="58">
        <f>INDEX('S52'!A1:M47,3,7)</f>
        <v>43094</v>
      </c>
      <c r="C2191" t="str">
        <f>INDEX('S52'!A1:N47,4,8)</f>
        <v>Nuit</v>
      </c>
      <c r="D2191" t="str">
        <f>INDEX('S52'!A1:N47,23,1)</f>
        <v>Kevin Leon</v>
      </c>
      <c r="E2191">
        <f>INDEX('S52'!A1:N47,23,2)</f>
        <v>0</v>
      </c>
      <c r="F2191">
        <f>INDEX('S52'!A1:N47,23,8)</f>
        <v>0</v>
      </c>
      <c r="G2191">
        <f>INDEX('S52'!A1:N47,24,8)</f>
        <v>0</v>
      </c>
      <c r="H2191">
        <f>INDEX('S52'!A1:N47,25,8)</f>
        <v>0</v>
      </c>
    </row>
    <row r="2192" spans="1:8" x14ac:dyDescent="0.3">
      <c r="A2192" t="str">
        <f>INDEX('S52'!A1:M47,1,1)</f>
        <v>S52</v>
      </c>
      <c r="B2192" s="58">
        <f>INDEX('S52'!A1:M47,3,9)</f>
        <v>43095</v>
      </c>
      <c r="C2192" t="str">
        <f>INDEX('S52'!A1:N47,4,9)</f>
        <v>Jour</v>
      </c>
      <c r="D2192" t="str">
        <f>INDEX('S52'!A1:N47,23,1)</f>
        <v>Kevin Leon</v>
      </c>
      <c r="E2192">
        <f>INDEX('S52'!A1:N47,23,2)</f>
        <v>0</v>
      </c>
      <c r="F2192">
        <f>INDEX('S52'!A1:N47,23,9)</f>
        <v>0</v>
      </c>
      <c r="G2192">
        <f>INDEX('S52'!A1:N47,24,9)</f>
        <v>0</v>
      </c>
      <c r="H2192">
        <f>INDEX('S52'!A1:N47,25,9)</f>
        <v>0</v>
      </c>
    </row>
    <row r="2193" spans="1:8" x14ac:dyDescent="0.3">
      <c r="A2193" t="str">
        <f>INDEX('S52'!A1:M47,1,1)</f>
        <v>S52</v>
      </c>
      <c r="B2193" s="58">
        <f>INDEX('S52'!A1:M47,3,9)</f>
        <v>43095</v>
      </c>
      <c r="C2193" t="str">
        <f>INDEX('S52'!A1:N47,4,10)</f>
        <v>Nuit</v>
      </c>
      <c r="D2193" t="str">
        <f>INDEX('S52'!A1:N47,23,1)</f>
        <v>Kevin Leon</v>
      </c>
      <c r="E2193">
        <f>INDEX('S52'!A1:N47,23,2)</f>
        <v>0</v>
      </c>
      <c r="F2193">
        <f>INDEX('S52'!A1:N47,23,10)</f>
        <v>0</v>
      </c>
      <c r="G2193">
        <f>INDEX('S52'!A1:N47,24,10)</f>
        <v>0</v>
      </c>
      <c r="H2193">
        <f>INDEX('S52'!A1:N47,25,10)</f>
        <v>0</v>
      </c>
    </row>
    <row r="2194" spans="1:8" x14ac:dyDescent="0.3">
      <c r="A2194" t="str">
        <f>INDEX('S52'!A1:M47,1,1)</f>
        <v>S52</v>
      </c>
      <c r="B2194" s="58">
        <f>INDEX('S52'!A1:M47,3,11)</f>
        <v>43096</v>
      </c>
      <c r="C2194" t="str">
        <f>INDEX('S52'!A1:N47,4,11)</f>
        <v>Jour</v>
      </c>
      <c r="D2194" t="str">
        <f>INDEX('S52'!A1:N47,23,1)</f>
        <v>Kevin Leon</v>
      </c>
      <c r="E2194">
        <f>INDEX('S52'!A1:N47,23,2)</f>
        <v>0</v>
      </c>
      <c r="F2194">
        <f>INDEX('S52'!A1:N47,23,11)</f>
        <v>0</v>
      </c>
      <c r="G2194">
        <f>INDEX('S52'!A1:N47,24,11)</f>
        <v>0</v>
      </c>
      <c r="H2194">
        <f>INDEX('S52'!A1:N47,25,11)</f>
        <v>0</v>
      </c>
    </row>
    <row r="2195" spans="1:8" x14ac:dyDescent="0.3">
      <c r="A2195" t="str">
        <f>INDEX('S52'!A1:M47,1,1)</f>
        <v>S52</v>
      </c>
      <c r="B2195" s="58">
        <f>INDEX('S52'!A1:M47,3,11)</f>
        <v>43096</v>
      </c>
      <c r="C2195" t="str">
        <f>INDEX('S52'!A1:N47,4,12)</f>
        <v>Nuit</v>
      </c>
      <c r="D2195" t="str">
        <f>INDEX('S52'!A1:N47,23,1)</f>
        <v>Kevin Leon</v>
      </c>
      <c r="E2195">
        <f>INDEX('S52'!A1:N47,23,2)</f>
        <v>0</v>
      </c>
      <c r="F2195">
        <f>INDEX('S52'!A1:N47,23,12)</f>
        <v>0</v>
      </c>
      <c r="G2195">
        <f>INDEX('S52'!A1:N47,24,12)</f>
        <v>0</v>
      </c>
      <c r="H2195">
        <f>INDEX('S52'!A1:N47,25,12)</f>
        <v>0</v>
      </c>
    </row>
    <row r="2196" spans="1:8" x14ac:dyDescent="0.3">
      <c r="A2196" t="str">
        <f>INDEX('S52'!A1:M47,1,1)</f>
        <v>S52</v>
      </c>
      <c r="B2196" s="58">
        <f>INDEX('S52'!A1:M47,3,13)</f>
        <v>43097</v>
      </c>
      <c r="C2196" t="str">
        <f>INDEX('S52'!A1:N47,4,13)</f>
        <v>Jour</v>
      </c>
      <c r="D2196" t="str">
        <f>INDEX('S52'!A1:N47,23,1)</f>
        <v>Kevin Leon</v>
      </c>
      <c r="E2196">
        <f>INDEX('S52'!A1:N47,23,2)</f>
        <v>0</v>
      </c>
      <c r="F2196">
        <f>INDEX('S52'!A1:N47,23,13)</f>
        <v>0</v>
      </c>
      <c r="G2196">
        <f>INDEX('S52'!A1:N47,24,13)</f>
        <v>0</v>
      </c>
      <c r="H2196">
        <f>INDEX('S52'!A1:N47,25,13)</f>
        <v>0</v>
      </c>
    </row>
    <row r="2197" spans="1:8" x14ac:dyDescent="0.3">
      <c r="A2197" t="str">
        <f>INDEX('S52'!A1:M47,1,1)</f>
        <v>S52</v>
      </c>
      <c r="B2197" s="58">
        <f>INDEX('S52'!A1:M47,3,13)</f>
        <v>43097</v>
      </c>
      <c r="C2197" t="str">
        <f>INDEX('S52'!A1:N47,4,14)</f>
        <v>Nuit</v>
      </c>
      <c r="D2197" t="str">
        <f>INDEX('S52'!A1:N47,23,1)</f>
        <v>Kevin Leon</v>
      </c>
      <c r="E2197">
        <f>INDEX('S52'!A1:N47,23,2)</f>
        <v>0</v>
      </c>
      <c r="F2197">
        <f>INDEX('S52'!A1:N47,23,14)</f>
        <v>0</v>
      </c>
      <c r="G2197">
        <f>INDEX('S52'!A1:N47,24,14)</f>
        <v>0</v>
      </c>
      <c r="H2197">
        <f>INDEX('S52'!A1:N47,25,14)</f>
        <v>0</v>
      </c>
    </row>
    <row r="2198" spans="1:8" x14ac:dyDescent="0.3">
      <c r="A2198" t="str">
        <f>INDEX('S52'!A1:M47,1,1)</f>
        <v>S52</v>
      </c>
      <c r="B2198" s="58">
        <f>INDEX('S52'!A1:L47,3,3)</f>
        <v>43092</v>
      </c>
      <c r="C2198" t="str">
        <f>INDEX('S52'!A1:N47,4,3)</f>
        <v>Jour</v>
      </c>
      <c r="D2198" t="str">
        <f>INDEX('S52'!A1:N47,26,1)</f>
        <v>Lionel De Champs</v>
      </c>
      <c r="E2198">
        <f>INDEX('S52'!A1:N47,26,2)</f>
        <v>0</v>
      </c>
      <c r="F2198">
        <f>INDEX('S52'!A1:N47,26,3)</f>
        <v>0</v>
      </c>
      <c r="G2198">
        <f>INDEX('S52'!A1:N47,27,3)</f>
        <v>0</v>
      </c>
      <c r="H2198">
        <f>INDEX('S52'!A1:N47,28,3)</f>
        <v>0</v>
      </c>
    </row>
    <row r="2199" spans="1:8" x14ac:dyDescent="0.3">
      <c r="A2199" t="str">
        <f>INDEX('S52'!A1:M47,1,1)</f>
        <v>S52</v>
      </c>
      <c r="B2199" s="58">
        <f>INDEX('S52'!A1:M47,3,3)</f>
        <v>43092</v>
      </c>
      <c r="C2199" t="str">
        <f>INDEX('S52'!A1:N47,4,4)</f>
        <v>Nuit</v>
      </c>
      <c r="D2199" t="str">
        <f>INDEX('S52'!A1:N47,26,1)</f>
        <v>Lionel De Champs</v>
      </c>
      <c r="E2199">
        <f>INDEX('S52'!A1:N47,26,2)</f>
        <v>0</v>
      </c>
      <c r="F2199">
        <f>INDEX('S52'!A1:N47,26,4)</f>
        <v>0</v>
      </c>
      <c r="G2199">
        <f>INDEX('S52'!A1:N47,27,4)</f>
        <v>0</v>
      </c>
      <c r="H2199">
        <f>INDEX('S52'!A1:N47,28,4)</f>
        <v>0</v>
      </c>
    </row>
    <row r="2200" spans="1:8" x14ac:dyDescent="0.3">
      <c r="A2200" t="str">
        <f>INDEX('S52'!A1:M47,1,1)</f>
        <v>S52</v>
      </c>
      <c r="B2200" s="58">
        <f>INDEX('S52'!A1:M47,3,5)</f>
        <v>43093</v>
      </c>
      <c r="C2200" t="str">
        <f>INDEX('S52'!A1:N47,4,5)</f>
        <v>Jour</v>
      </c>
      <c r="D2200" t="str">
        <f>INDEX('S52'!A1:N47,26,1)</f>
        <v>Lionel De Champs</v>
      </c>
      <c r="E2200">
        <f>INDEX('S52'!A1:N47,26,2)</f>
        <v>0</v>
      </c>
      <c r="F2200">
        <f>INDEX('S52'!A1:N47,26,5)</f>
        <v>0</v>
      </c>
      <c r="G2200">
        <f>INDEX('S52'!A1:N47,27,5)</f>
        <v>0</v>
      </c>
      <c r="H2200">
        <f>INDEX('S52'!A1:N47,28,5)</f>
        <v>0</v>
      </c>
    </row>
    <row r="2201" spans="1:8" x14ac:dyDescent="0.3">
      <c r="A2201" t="str">
        <f>INDEX('S52'!A1:M47,1,1)</f>
        <v>S52</v>
      </c>
      <c r="B2201" s="58">
        <f>INDEX('S52'!A1:M47,3,5)</f>
        <v>43093</v>
      </c>
      <c r="C2201" t="str">
        <f>INDEX('S52'!A1:N47,4,6)</f>
        <v>Nuit</v>
      </c>
      <c r="D2201" t="str">
        <f>INDEX('S52'!A1:N47,26,1)</f>
        <v>Lionel De Champs</v>
      </c>
      <c r="E2201">
        <f>INDEX('S52'!A1:N47,26,2)</f>
        <v>0</v>
      </c>
      <c r="F2201">
        <f>INDEX('S52'!A1:N47,26,6)</f>
        <v>0</v>
      </c>
      <c r="G2201">
        <f>INDEX('S52'!A1:N47,27,6)</f>
        <v>0</v>
      </c>
      <c r="H2201">
        <f>INDEX('S52'!A1:N47,28,6)</f>
        <v>0</v>
      </c>
    </row>
    <row r="2202" spans="1:8" x14ac:dyDescent="0.3">
      <c r="A2202" t="str">
        <f>INDEX('S52'!A1:M47,1,1)</f>
        <v>S52</v>
      </c>
      <c r="B2202" s="58">
        <f>INDEX('S52'!A1:M47,3,7)</f>
        <v>43094</v>
      </c>
      <c r="C2202" t="str">
        <f>INDEX('S52'!A1:N47,4,7)</f>
        <v>Jour</v>
      </c>
      <c r="D2202" t="str">
        <f>INDEX('S52'!A1:N47,26,1)</f>
        <v>Lionel De Champs</v>
      </c>
      <c r="E2202">
        <f>INDEX('S52'!A1:N47,26,2)</f>
        <v>0</v>
      </c>
      <c r="F2202">
        <f>INDEX('S52'!A1:N47,26,7)</f>
        <v>0</v>
      </c>
      <c r="G2202">
        <f>INDEX('S52'!A1:N47,27,7)</f>
        <v>0</v>
      </c>
      <c r="H2202">
        <f>INDEX('S52'!A1:N47,28,7)</f>
        <v>0</v>
      </c>
    </row>
    <row r="2203" spans="1:8" x14ac:dyDescent="0.3">
      <c r="A2203" t="str">
        <f>INDEX('S52'!A1:M47,1,1)</f>
        <v>S52</v>
      </c>
      <c r="B2203" s="58">
        <f>INDEX('S52'!A1:M47,3,7)</f>
        <v>43094</v>
      </c>
      <c r="C2203" t="str">
        <f>INDEX('S52'!A1:N47,4,8)</f>
        <v>Nuit</v>
      </c>
      <c r="D2203" t="str">
        <f>INDEX('S52'!A1:N47,26,1)</f>
        <v>Lionel De Champs</v>
      </c>
      <c r="E2203">
        <f>INDEX('S52'!A1:N47,26,2)</f>
        <v>0</v>
      </c>
      <c r="F2203">
        <f>INDEX('S52'!A1:N47,26,8)</f>
        <v>0</v>
      </c>
      <c r="G2203">
        <f>INDEX('S52'!A1:N47,27,8)</f>
        <v>0</v>
      </c>
      <c r="H2203">
        <f>INDEX('S52'!A1:N47,28,8)</f>
        <v>0</v>
      </c>
    </row>
    <row r="2204" spans="1:8" x14ac:dyDescent="0.3">
      <c r="A2204" t="str">
        <f>INDEX('S52'!A1:M47,1,1)</f>
        <v>S52</v>
      </c>
      <c r="B2204" s="58">
        <f>INDEX('S52'!A1:M47,3,9)</f>
        <v>43095</v>
      </c>
      <c r="C2204" t="str">
        <f>INDEX('S52'!A1:N47,4,9)</f>
        <v>Jour</v>
      </c>
      <c r="D2204" t="str">
        <f>INDEX('S52'!A1:N47,26,1)</f>
        <v>Lionel De Champs</v>
      </c>
      <c r="E2204">
        <f>INDEX('S52'!A1:N47,26,2)</f>
        <v>0</v>
      </c>
      <c r="F2204">
        <f>INDEX('S52'!A1:N47,26,9)</f>
        <v>0</v>
      </c>
      <c r="G2204">
        <f>INDEX('S52'!A1:N47,27,9)</f>
        <v>0</v>
      </c>
      <c r="H2204">
        <f>INDEX('S52'!A1:N47,28,9)</f>
        <v>0</v>
      </c>
    </row>
    <row r="2205" spans="1:8" x14ac:dyDescent="0.3">
      <c r="A2205" t="str">
        <f>INDEX('S52'!A1:M47,1,1)</f>
        <v>S52</v>
      </c>
      <c r="B2205" s="58">
        <f>INDEX('S52'!A1:M47,3,9)</f>
        <v>43095</v>
      </c>
      <c r="C2205" t="str">
        <f>INDEX('S52'!A1:N47,4,10)</f>
        <v>Nuit</v>
      </c>
      <c r="D2205" t="str">
        <f>INDEX('S52'!A1:N47,26,1)</f>
        <v>Lionel De Champs</v>
      </c>
      <c r="E2205">
        <f>INDEX('S52'!A1:N47,26,2)</f>
        <v>0</v>
      </c>
      <c r="F2205">
        <f>INDEX('S52'!A1:N47,26,10)</f>
        <v>0</v>
      </c>
      <c r="G2205">
        <f>INDEX('S52'!A1:N47,27,10)</f>
        <v>0</v>
      </c>
      <c r="H2205">
        <f>INDEX('S52'!A1:N47,28,10)</f>
        <v>0</v>
      </c>
    </row>
    <row r="2206" spans="1:8" x14ac:dyDescent="0.3">
      <c r="A2206" t="str">
        <f>INDEX('S52'!A1:M47,1,1)</f>
        <v>S52</v>
      </c>
      <c r="B2206" s="58">
        <f>INDEX('S52'!A1:M47,3,11)</f>
        <v>43096</v>
      </c>
      <c r="C2206" t="str">
        <f>INDEX('S52'!A1:N47,4,11)</f>
        <v>Jour</v>
      </c>
      <c r="D2206" t="str">
        <f>INDEX('S52'!A1:N47,26,1)</f>
        <v>Lionel De Champs</v>
      </c>
      <c r="E2206">
        <f>INDEX('S52'!A1:N47,26,2)</f>
        <v>0</v>
      </c>
      <c r="F2206">
        <f>INDEX('S52'!A1:N47,26,11)</f>
        <v>0</v>
      </c>
      <c r="G2206">
        <f>INDEX('S52'!A1:N47,27,11)</f>
        <v>0</v>
      </c>
      <c r="H2206">
        <f>INDEX('S52'!A1:N47,28,11)</f>
        <v>0</v>
      </c>
    </row>
    <row r="2207" spans="1:8" x14ac:dyDescent="0.3">
      <c r="A2207" t="str">
        <f>INDEX('S52'!A1:M47,1,1)</f>
        <v>S52</v>
      </c>
      <c r="B2207" s="58">
        <f>INDEX('S52'!A1:M47,3,11)</f>
        <v>43096</v>
      </c>
      <c r="C2207" t="str">
        <f>INDEX('S52'!A1:N47,4,12)</f>
        <v>Nuit</v>
      </c>
      <c r="D2207" t="str">
        <f>INDEX('S52'!A1:N47,26,1)</f>
        <v>Lionel De Champs</v>
      </c>
      <c r="E2207">
        <f>INDEX('S52'!A1:N47,26,2)</f>
        <v>0</v>
      </c>
      <c r="F2207">
        <f>INDEX('S52'!A1:N47,26,12)</f>
        <v>0</v>
      </c>
      <c r="G2207">
        <f>INDEX('S52'!A1:N47,27,12)</f>
        <v>0</v>
      </c>
      <c r="H2207">
        <f>INDEX('S52'!A1:N47,28,12)</f>
        <v>0</v>
      </c>
    </row>
    <row r="2208" spans="1:8" x14ac:dyDescent="0.3">
      <c r="A2208" t="str">
        <f>INDEX('S52'!A1:M47,1,1)</f>
        <v>S52</v>
      </c>
      <c r="B2208" s="58">
        <f>INDEX('S52'!A1:M47,3,13)</f>
        <v>43097</v>
      </c>
      <c r="C2208" t="str">
        <f>INDEX('S52'!A1:N47,4,13)</f>
        <v>Jour</v>
      </c>
      <c r="D2208" t="str">
        <f>INDEX('S52'!A1:N47,26,1)</f>
        <v>Lionel De Champs</v>
      </c>
      <c r="E2208">
        <f>INDEX('S52'!A1:N47,26,2)</f>
        <v>0</v>
      </c>
      <c r="F2208">
        <f>INDEX('S52'!A1:N47,26,13)</f>
        <v>0</v>
      </c>
      <c r="G2208">
        <f>INDEX('S52'!A1:N47,27,13)</f>
        <v>0</v>
      </c>
      <c r="H2208">
        <f>INDEX('S52'!A1:N47,28,13)</f>
        <v>0</v>
      </c>
    </row>
    <row r="2209" spans="1:8" x14ac:dyDescent="0.3">
      <c r="A2209" t="str">
        <f>INDEX('S52'!A1:M47,1,1)</f>
        <v>S52</v>
      </c>
      <c r="B2209" s="58">
        <f>INDEX('S52'!A1:M47,3,13)</f>
        <v>43097</v>
      </c>
      <c r="C2209" t="str">
        <f>INDEX('S52'!A1:N47,4,14)</f>
        <v>Nuit</v>
      </c>
      <c r="D2209" t="str">
        <f>INDEX('S52'!A1:N47,26,1)</f>
        <v>Lionel De Champs</v>
      </c>
      <c r="E2209">
        <f>INDEX('S52'!A1:N47,26,2)</f>
        <v>0</v>
      </c>
      <c r="F2209">
        <f>INDEX('S52'!A1:N47,26,14)</f>
        <v>0</v>
      </c>
      <c r="G2209">
        <f>INDEX('S52'!A1:N47,27,14)</f>
        <v>0</v>
      </c>
      <c r="H2209">
        <f>INDEX('S52'!A1:N47,28,14)</f>
        <v>0</v>
      </c>
    </row>
    <row r="2210" spans="1:8" x14ac:dyDescent="0.3">
      <c r="A2210" t="str">
        <f>INDEX('S52'!A1:M47,1,1)</f>
        <v>S52</v>
      </c>
      <c r="B2210" s="58">
        <f>INDEX('S52'!A1:L47,3,3)</f>
        <v>43092</v>
      </c>
      <c r="C2210" t="str">
        <f>INDEX('S52'!A1:N47,4,3)</f>
        <v>Jour</v>
      </c>
      <c r="D2210">
        <f>INDEX('S52'!A1:N47,29,1)</f>
        <v>0</v>
      </c>
      <c r="E2210">
        <f>INDEX('S52'!A1:N47,29,2)</f>
        <v>0</v>
      </c>
      <c r="F2210">
        <f>INDEX('S52'!A1:N47,29,3)</f>
        <v>0</v>
      </c>
      <c r="G2210">
        <f>INDEX('S52'!A1:N47,30,3)</f>
        <v>0</v>
      </c>
      <c r="H2210">
        <f>INDEX('S52'!A1:N47,31,3)</f>
        <v>0</v>
      </c>
    </row>
    <row r="2211" spans="1:8" x14ac:dyDescent="0.3">
      <c r="A2211" t="str">
        <f>INDEX('S52'!A1:M47,1,1)</f>
        <v>S52</v>
      </c>
      <c r="B2211" s="58">
        <f>INDEX('S52'!A1:M47,3,3)</f>
        <v>43092</v>
      </c>
      <c r="C2211" t="str">
        <f>INDEX('S52'!A1:N47,4,4)</f>
        <v>Nuit</v>
      </c>
      <c r="D2211">
        <f>INDEX('S52'!A1:N47,29,1)</f>
        <v>0</v>
      </c>
      <c r="E2211">
        <f>INDEX('S52'!A1:N47,29,2)</f>
        <v>0</v>
      </c>
      <c r="F2211">
        <f>INDEX('S52'!A1:N47,29,4)</f>
        <v>0</v>
      </c>
      <c r="G2211">
        <f>INDEX('S52'!A1:N47,30,4)</f>
        <v>0</v>
      </c>
      <c r="H2211">
        <f>INDEX('S52'!A1:N47,31,4)</f>
        <v>0</v>
      </c>
    </row>
    <row r="2212" spans="1:8" x14ac:dyDescent="0.3">
      <c r="A2212" t="str">
        <f>INDEX('S52'!A1:M47,1,1)</f>
        <v>S52</v>
      </c>
      <c r="B2212" s="58">
        <f>INDEX('S52'!A1:M47,3,5)</f>
        <v>43093</v>
      </c>
      <c r="C2212" t="str">
        <f>INDEX('S52'!A1:N47,4,5)</f>
        <v>Jour</v>
      </c>
      <c r="D2212">
        <f>INDEX('S52'!A1:N47,29,1)</f>
        <v>0</v>
      </c>
      <c r="E2212">
        <f>INDEX('S52'!A1:N47,29,2)</f>
        <v>0</v>
      </c>
      <c r="F2212">
        <f>INDEX('S52'!A1:N47,29,5)</f>
        <v>0</v>
      </c>
      <c r="G2212">
        <f>INDEX('S52'!A1:N47,30,5)</f>
        <v>0</v>
      </c>
      <c r="H2212">
        <f>INDEX('S52'!A1:N47,31,5)</f>
        <v>0</v>
      </c>
    </row>
    <row r="2213" spans="1:8" x14ac:dyDescent="0.3">
      <c r="A2213" t="str">
        <f>INDEX('S52'!A1:M47,1,1)</f>
        <v>S52</v>
      </c>
      <c r="B2213" s="58">
        <f>INDEX('S52'!A1:M47,3,5)</f>
        <v>43093</v>
      </c>
      <c r="C2213" t="str">
        <f>INDEX('S52'!A1:N47,4,6)</f>
        <v>Nuit</v>
      </c>
      <c r="D2213">
        <f>INDEX('S52'!A1:N47,29,1)</f>
        <v>0</v>
      </c>
      <c r="E2213">
        <f>INDEX('S52'!A1:N47,29,2)</f>
        <v>0</v>
      </c>
      <c r="F2213">
        <f>INDEX('S52'!A1:N47,29,6)</f>
        <v>0</v>
      </c>
      <c r="G2213">
        <f>INDEX('S52'!A1:N47,30,6)</f>
        <v>0</v>
      </c>
      <c r="H2213">
        <f>INDEX('S52'!A1:N47,31,6)</f>
        <v>0</v>
      </c>
    </row>
    <row r="2214" spans="1:8" x14ac:dyDescent="0.3">
      <c r="A2214" t="str">
        <f>INDEX('S52'!A1:M47,1,1)</f>
        <v>S52</v>
      </c>
      <c r="B2214" s="58">
        <f>INDEX('S52'!A1:M47,3,7)</f>
        <v>43094</v>
      </c>
      <c r="C2214" t="str">
        <f>INDEX('S52'!A1:N47,4,7)</f>
        <v>Jour</v>
      </c>
      <c r="D2214">
        <f>INDEX('S52'!A1:N47,29,1)</f>
        <v>0</v>
      </c>
      <c r="E2214">
        <f>INDEX('S52'!A1:N47,29,2)</f>
        <v>0</v>
      </c>
      <c r="F2214">
        <f>INDEX('S52'!A1:N47,29,7)</f>
        <v>0</v>
      </c>
      <c r="G2214">
        <f>INDEX('S52'!A1:N47,30,7)</f>
        <v>0</v>
      </c>
      <c r="H2214">
        <f>INDEX('S52'!A1:N47,31,7)</f>
        <v>0</v>
      </c>
    </row>
    <row r="2215" spans="1:8" x14ac:dyDescent="0.3">
      <c r="A2215" t="str">
        <f>INDEX('S52'!A1:M47,1,1)</f>
        <v>S52</v>
      </c>
      <c r="B2215" s="58">
        <f>INDEX('S52'!A1:M47,3,7)</f>
        <v>43094</v>
      </c>
      <c r="C2215" t="str">
        <f>INDEX('S52'!A1:N47,4,8)</f>
        <v>Nuit</v>
      </c>
      <c r="D2215">
        <f>INDEX('S52'!A1:N47,2,1)</f>
        <v>0</v>
      </c>
      <c r="E2215">
        <f>INDEX('S52'!A1:N47,29,2)</f>
        <v>0</v>
      </c>
      <c r="F2215">
        <f>INDEX('S52'!A1:N47,29,8)</f>
        <v>0</v>
      </c>
      <c r="G2215">
        <f>INDEX('S52'!A1:N47,30,8)</f>
        <v>0</v>
      </c>
      <c r="H2215">
        <f>INDEX('S52'!A1:N47,31,8)</f>
        <v>0</v>
      </c>
    </row>
    <row r="2216" spans="1:8" x14ac:dyDescent="0.3">
      <c r="A2216" t="str">
        <f>INDEX('S52'!A1:M47,1,1)</f>
        <v>S52</v>
      </c>
      <c r="B2216" s="58">
        <f>INDEX('S52'!A1:M47,3,9)</f>
        <v>43095</v>
      </c>
      <c r="C2216" t="str">
        <f>INDEX('S52'!A1:N47,4,9)</f>
        <v>Jour</v>
      </c>
      <c r="D2216">
        <f>INDEX('S52'!A1:N47,29,1)</f>
        <v>0</v>
      </c>
      <c r="E2216">
        <f>INDEX('S52'!A1:N47,29,2)</f>
        <v>0</v>
      </c>
      <c r="F2216">
        <f>INDEX('S52'!A1:N47,29,9)</f>
        <v>0</v>
      </c>
      <c r="G2216">
        <f>INDEX('S52'!A1:N47,30,9)</f>
        <v>0</v>
      </c>
      <c r="H2216">
        <f>INDEX('S52'!A1:N47,31,9)</f>
        <v>0</v>
      </c>
    </row>
    <row r="2217" spans="1:8" x14ac:dyDescent="0.3">
      <c r="A2217" t="str">
        <f>INDEX('S52'!A1:M47,1,1)</f>
        <v>S52</v>
      </c>
      <c r="B2217" s="58">
        <f>INDEX('S52'!A1:M47,3,9)</f>
        <v>43095</v>
      </c>
      <c r="C2217" t="str">
        <f>INDEX('S52'!A1:N47,4,10)</f>
        <v>Nuit</v>
      </c>
      <c r="D2217">
        <f>INDEX('S52'!A1:N47,29,1)</f>
        <v>0</v>
      </c>
      <c r="E2217">
        <f>INDEX('S52'!A1:N47,29,2)</f>
        <v>0</v>
      </c>
      <c r="F2217">
        <f>INDEX('S52'!A1:N47,29,10)</f>
        <v>0</v>
      </c>
      <c r="G2217">
        <f>INDEX('S52'!A1:N47,30,10)</f>
        <v>0</v>
      </c>
      <c r="H2217">
        <f>INDEX('S52'!A1:N47,31,10)</f>
        <v>0</v>
      </c>
    </row>
    <row r="2218" spans="1:8" x14ac:dyDescent="0.3">
      <c r="A2218" t="str">
        <f>INDEX('S52'!A1:M47,1,1)</f>
        <v>S52</v>
      </c>
      <c r="B2218" s="58">
        <f>INDEX('S52'!A1:M47,3,11)</f>
        <v>43096</v>
      </c>
      <c r="C2218" t="str">
        <f>INDEX('S52'!A1:N47,4,11)</f>
        <v>Jour</v>
      </c>
      <c r="D2218">
        <f>INDEX('S52'!A1:N47,29,1)</f>
        <v>0</v>
      </c>
      <c r="E2218">
        <f>INDEX('S52'!A1:N47,29,2)</f>
        <v>0</v>
      </c>
      <c r="F2218">
        <f>INDEX('S52'!A1:N47,29,11)</f>
        <v>0</v>
      </c>
      <c r="G2218">
        <f>INDEX('S52'!A1:N47,30,11)</f>
        <v>0</v>
      </c>
      <c r="H2218">
        <f>INDEX('S52'!A1:N47,31,11)</f>
        <v>0</v>
      </c>
    </row>
    <row r="2219" spans="1:8" x14ac:dyDescent="0.3">
      <c r="A2219" t="str">
        <f>INDEX('S52'!A1:M47,1,1)</f>
        <v>S52</v>
      </c>
      <c r="B2219" s="58">
        <f>INDEX('S52'!A1:M47,3,11)</f>
        <v>43096</v>
      </c>
      <c r="C2219" t="str">
        <f>INDEX('S52'!A1:N47,4,12)</f>
        <v>Nuit</v>
      </c>
      <c r="D2219">
        <f>INDEX('S52'!A1:N47,29,1)</f>
        <v>0</v>
      </c>
      <c r="E2219">
        <f>INDEX('S52'!A1:N47,29,2)</f>
        <v>0</v>
      </c>
      <c r="F2219">
        <f>INDEX('S52'!A1:N47,29,12)</f>
        <v>0</v>
      </c>
      <c r="G2219">
        <f>INDEX('S52'!A1:N47,30,12)</f>
        <v>0</v>
      </c>
      <c r="H2219">
        <f>INDEX('S52'!A1:N47,31,12)</f>
        <v>0</v>
      </c>
    </row>
    <row r="2220" spans="1:8" x14ac:dyDescent="0.3">
      <c r="A2220" t="str">
        <f>INDEX('S52'!A1:M47,1,1)</f>
        <v>S52</v>
      </c>
      <c r="B2220" s="58">
        <f>INDEX('S52'!A1:M47,3,13)</f>
        <v>43097</v>
      </c>
      <c r="C2220" t="str">
        <f>INDEX('S52'!A1:N47,4,13)</f>
        <v>Jour</v>
      </c>
      <c r="D2220">
        <f>INDEX('S52'!A1:N47,29,1)</f>
        <v>0</v>
      </c>
      <c r="E2220">
        <f>INDEX('S52'!A1:N47,29,2)</f>
        <v>0</v>
      </c>
      <c r="F2220">
        <f>INDEX('S52'!A1:N47,29,13)</f>
        <v>0</v>
      </c>
      <c r="G2220">
        <f>INDEX('S52'!A1:N47,30,13)</f>
        <v>0</v>
      </c>
      <c r="H2220">
        <f>INDEX('S52'!A1:N47,31,13)</f>
        <v>0</v>
      </c>
    </row>
    <row r="2221" spans="1:8" x14ac:dyDescent="0.3">
      <c r="A2221" t="str">
        <f>INDEX('S52'!A1:M47,1,1)</f>
        <v>S52</v>
      </c>
      <c r="B2221" s="58">
        <f>INDEX('S52'!A1:M47,3,13)</f>
        <v>43097</v>
      </c>
      <c r="C2221" t="str">
        <f>INDEX('S52'!A1:N47,4,14)</f>
        <v>Nuit</v>
      </c>
      <c r="D2221">
        <f>INDEX('S52'!A1:N47,29,1)</f>
        <v>0</v>
      </c>
      <c r="E2221">
        <f>INDEX('S52'!A1:N47,29,2)</f>
        <v>0</v>
      </c>
      <c r="F2221">
        <f>INDEX('S52'!A1:N47,29,14)</f>
        <v>0</v>
      </c>
      <c r="G2221">
        <f>INDEX('S52'!A1:N47,30,14)</f>
        <v>0</v>
      </c>
      <c r="H2221">
        <f>INDEX('S52'!A1:N47,31,14)</f>
        <v>0</v>
      </c>
    </row>
    <row r="2222" spans="1:8" x14ac:dyDescent="0.3">
      <c r="A2222" t="str">
        <f>INDEX('S52'!A1:M47,1,1)</f>
        <v>S52</v>
      </c>
      <c r="B2222" s="58">
        <f>INDEX('S52'!A1:L47,3,3)</f>
        <v>43092</v>
      </c>
      <c r="C2222" t="str">
        <f>INDEX('S52'!A1:N47,4,3)</f>
        <v>Jour</v>
      </c>
      <c r="D2222">
        <f>INDEX('S52'!A1:N47,32,1)</f>
        <v>0</v>
      </c>
      <c r="E2222">
        <f>INDEX('S52'!A1:N47,32,2)</f>
        <v>0</v>
      </c>
      <c r="F2222">
        <f>INDEX('S52'!A1:N47,32,3)</f>
        <v>0</v>
      </c>
      <c r="G2222">
        <f>INDEX('S52'!A1:N47,33,3)</f>
        <v>0</v>
      </c>
      <c r="H2222">
        <f>INDEX('S52'!A1:N47,34,3)</f>
        <v>0</v>
      </c>
    </row>
    <row r="2223" spans="1:8" x14ac:dyDescent="0.3">
      <c r="A2223" t="str">
        <f>INDEX('S52'!A1:M47,1,1)</f>
        <v>S52</v>
      </c>
      <c r="B2223" s="58">
        <f>INDEX('S52'!A1:M47,3,3)</f>
        <v>43092</v>
      </c>
      <c r="C2223" t="str">
        <f>INDEX('S52'!A1:N47,4,4)</f>
        <v>Nuit</v>
      </c>
      <c r="D2223">
        <f>INDEX('S52'!A1:N47,32,1)</f>
        <v>0</v>
      </c>
      <c r="E2223">
        <f>INDEX('S52'!A1:N47,32,2)</f>
        <v>0</v>
      </c>
      <c r="F2223">
        <f>INDEX('S52'!A1:N47,32,4)</f>
        <v>0</v>
      </c>
      <c r="G2223">
        <f>INDEX('S52'!A1:N47,33,4)</f>
        <v>0</v>
      </c>
      <c r="H2223">
        <f>INDEX('S52'!A1:N47,34,4)</f>
        <v>0</v>
      </c>
    </row>
    <row r="2224" spans="1:8" x14ac:dyDescent="0.3">
      <c r="A2224" t="str">
        <f>INDEX('S52'!A1:M47,1,1)</f>
        <v>S52</v>
      </c>
      <c r="B2224" s="58">
        <f>INDEX('S52'!A1:M47,3,5)</f>
        <v>43093</v>
      </c>
      <c r="C2224" t="str">
        <f>INDEX('S52'!A1:N47,4,5)</f>
        <v>Jour</v>
      </c>
      <c r="D2224">
        <f>INDEX('S52'!A1:N47,32,1)</f>
        <v>0</v>
      </c>
      <c r="E2224">
        <f>INDEX('S52'!A1:N47,32,2)</f>
        <v>0</v>
      </c>
      <c r="F2224">
        <f>INDEX('S52'!A1:N47,32,5)</f>
        <v>0</v>
      </c>
      <c r="G2224">
        <f>INDEX('S52'!A1:N47,33,5)</f>
        <v>0</v>
      </c>
      <c r="H2224">
        <f>INDEX('S52'!A1:N47,34,5)</f>
        <v>0</v>
      </c>
    </row>
    <row r="2225" spans="1:8" x14ac:dyDescent="0.3">
      <c r="A2225" t="str">
        <f>INDEX('S52'!A1:M47,1,1)</f>
        <v>S52</v>
      </c>
      <c r="B2225" s="58">
        <f>INDEX('S52'!A1:M47,3,5)</f>
        <v>43093</v>
      </c>
      <c r="C2225" t="str">
        <f>INDEX('S52'!A1:N47,4,6)</f>
        <v>Nuit</v>
      </c>
      <c r="D2225">
        <f>INDEX('S52'!A1:N47,32,1)</f>
        <v>0</v>
      </c>
      <c r="E2225">
        <f>INDEX('S52'!A1:N47,32,2)</f>
        <v>0</v>
      </c>
      <c r="F2225">
        <f>INDEX('S52'!A1:N47,32,6)</f>
        <v>0</v>
      </c>
      <c r="G2225">
        <f>INDEX('S52'!A1:N47,33,6)</f>
        <v>0</v>
      </c>
      <c r="H2225">
        <f>INDEX('S52'!A1:N47,34,6)</f>
        <v>0</v>
      </c>
    </row>
    <row r="2226" spans="1:8" x14ac:dyDescent="0.3">
      <c r="A2226" t="str">
        <f>INDEX('S52'!A1:M47,1,1)</f>
        <v>S52</v>
      </c>
      <c r="B2226" s="58">
        <f>INDEX('S52'!A1:M47,3,7)</f>
        <v>43094</v>
      </c>
      <c r="C2226" t="str">
        <f>INDEX('S52'!A1:N47,4,7)</f>
        <v>Jour</v>
      </c>
      <c r="D2226">
        <f>INDEX('S52'!A1:N47,32,1)</f>
        <v>0</v>
      </c>
      <c r="E2226">
        <f>INDEX('S52'!A1:N47,32,2)</f>
        <v>0</v>
      </c>
      <c r="F2226">
        <f>INDEX('S52'!A1:N47,32,7)</f>
        <v>0</v>
      </c>
      <c r="G2226">
        <f>INDEX('S52'!A1:N47,33,7)</f>
        <v>0</v>
      </c>
      <c r="H2226">
        <f>INDEX('S52'!A1:N47,34,7)</f>
        <v>0</v>
      </c>
    </row>
    <row r="2227" spans="1:8" x14ac:dyDescent="0.3">
      <c r="A2227" t="str">
        <f>INDEX('S52'!A1:M47,1,1)</f>
        <v>S52</v>
      </c>
      <c r="B2227" s="58">
        <f>INDEX('S52'!A1:M47,3,7)</f>
        <v>43094</v>
      </c>
      <c r="C2227" t="str">
        <f>INDEX('S52'!A1:N47,4,8)</f>
        <v>Nuit</v>
      </c>
      <c r="D2227">
        <f>INDEX('S52'!A1:N47,32,1)</f>
        <v>0</v>
      </c>
      <c r="E2227">
        <f>INDEX('S52'!A1:N47,32,2)</f>
        <v>0</v>
      </c>
      <c r="F2227">
        <f>INDEX('S52'!A1:N47,32,8)</f>
        <v>0</v>
      </c>
      <c r="G2227">
        <f>INDEX('S52'!A1:N47,33,8)</f>
        <v>0</v>
      </c>
      <c r="H2227">
        <f>INDEX('S52'!A1:N47,34,8)</f>
        <v>0</v>
      </c>
    </row>
    <row r="2228" spans="1:8" x14ac:dyDescent="0.3">
      <c r="A2228" t="str">
        <f>INDEX('S52'!A1:M47,1,1)</f>
        <v>S52</v>
      </c>
      <c r="B2228" s="58">
        <f>INDEX('S52'!A1:M47,3,9)</f>
        <v>43095</v>
      </c>
      <c r="C2228" t="str">
        <f>INDEX('S52'!A1:N47,4,9)</f>
        <v>Jour</v>
      </c>
      <c r="D2228">
        <f>INDEX('S52'!A1:N47,32,1)</f>
        <v>0</v>
      </c>
      <c r="E2228">
        <f>INDEX('S52'!A1:N47,32,2)</f>
        <v>0</v>
      </c>
      <c r="F2228">
        <f>INDEX('S52'!A1:N47,32,9)</f>
        <v>0</v>
      </c>
      <c r="G2228">
        <f>INDEX('S52'!A1:N47,33,9)</f>
        <v>0</v>
      </c>
      <c r="H2228">
        <f>INDEX('S52'!A1:N47,34,9)</f>
        <v>0</v>
      </c>
    </row>
    <row r="2229" spans="1:8" x14ac:dyDescent="0.3">
      <c r="A2229" t="str">
        <f>INDEX('S52'!A1:M47,1,1)</f>
        <v>S52</v>
      </c>
      <c r="B2229" s="58">
        <f>INDEX('S52'!A1:M47,3,9)</f>
        <v>43095</v>
      </c>
      <c r="C2229" t="str">
        <f>INDEX('S52'!A1:N47,4,10)</f>
        <v>Nuit</v>
      </c>
      <c r="D2229">
        <f>INDEX('S52'!A1:N47,32,1)</f>
        <v>0</v>
      </c>
      <c r="E2229">
        <f>INDEX('S52'!A1:N47,32,2)</f>
        <v>0</v>
      </c>
      <c r="F2229">
        <f>INDEX('S52'!A1:N47,32,10)</f>
        <v>0</v>
      </c>
      <c r="G2229">
        <f>INDEX('S52'!A1:N47,33,10)</f>
        <v>0</v>
      </c>
      <c r="H2229">
        <f>INDEX('S52'!A1:N47,34,10)</f>
        <v>0</v>
      </c>
    </row>
    <row r="2230" spans="1:8" x14ac:dyDescent="0.3">
      <c r="A2230" t="str">
        <f>INDEX('S52'!A1:M47,1,1)</f>
        <v>S52</v>
      </c>
      <c r="B2230" s="58">
        <f>INDEX('S52'!A1:M47,3,11)</f>
        <v>43096</v>
      </c>
      <c r="C2230" t="str">
        <f>INDEX('S52'!A1:N47,4,11)</f>
        <v>Jour</v>
      </c>
      <c r="D2230">
        <f>INDEX('S52'!A1:N47,32,1)</f>
        <v>0</v>
      </c>
      <c r="E2230">
        <f>INDEX('S52'!A1:N47,32,2)</f>
        <v>0</v>
      </c>
      <c r="F2230">
        <f>INDEX('S52'!A1:N47,32,11)</f>
        <v>0</v>
      </c>
      <c r="G2230">
        <f>INDEX('S52'!A1:N47,33,11)</f>
        <v>0</v>
      </c>
      <c r="H2230">
        <f>INDEX('S52'!A1:N47,34,11)</f>
        <v>0</v>
      </c>
    </row>
    <row r="2231" spans="1:8" x14ac:dyDescent="0.3">
      <c r="A2231" t="str">
        <f>INDEX('S52'!A1:M47,1,1)</f>
        <v>S52</v>
      </c>
      <c r="B2231" s="58">
        <f>INDEX('S52'!A1:M47,3,11)</f>
        <v>43096</v>
      </c>
      <c r="C2231" t="str">
        <f>INDEX('S52'!A1:N47,4,12)</f>
        <v>Nuit</v>
      </c>
      <c r="D2231">
        <f>INDEX('S52'!A1:N47,32,1)</f>
        <v>0</v>
      </c>
      <c r="E2231">
        <f>INDEX('S52'!A1:N47,32,2)</f>
        <v>0</v>
      </c>
      <c r="F2231">
        <f>INDEX('S52'!A1:N47,32,12)</f>
        <v>0</v>
      </c>
      <c r="G2231">
        <f>INDEX('S52'!A1:N47,33,12)</f>
        <v>0</v>
      </c>
      <c r="H2231">
        <f>INDEX('S52'!A1:N47,34,12)</f>
        <v>0</v>
      </c>
    </row>
    <row r="2232" spans="1:8" x14ac:dyDescent="0.3">
      <c r="A2232" t="str">
        <f>INDEX('S52'!A1:M47,1,1)</f>
        <v>S52</v>
      </c>
      <c r="B2232" s="58">
        <f>INDEX('S52'!A1:M47,3,13)</f>
        <v>43097</v>
      </c>
      <c r="C2232" t="str">
        <f>INDEX('S52'!A1:N47,4,13)</f>
        <v>Jour</v>
      </c>
      <c r="D2232">
        <f>INDEX('S52'!A1:N47,32,1)</f>
        <v>0</v>
      </c>
      <c r="E2232">
        <f>INDEX('S52'!A1:N47,32,2)</f>
        <v>0</v>
      </c>
      <c r="F2232">
        <f>INDEX('S52'!A1:N47,32,13)</f>
        <v>0</v>
      </c>
      <c r="G2232">
        <f>INDEX('S52'!A1:N47,33,13)</f>
        <v>0</v>
      </c>
      <c r="H2232">
        <f>INDEX('S52'!A1:N47,34,13)</f>
        <v>0</v>
      </c>
    </row>
    <row r="2233" spans="1:8" x14ac:dyDescent="0.3">
      <c r="A2233" t="str">
        <f>INDEX('S52'!A1:M47,1,1)</f>
        <v>S52</v>
      </c>
      <c r="B2233" s="58">
        <f>INDEX('S52'!A1:M47,3,13)</f>
        <v>43097</v>
      </c>
      <c r="C2233" t="str">
        <f>INDEX('S52'!A1:N47,4,14)</f>
        <v>Nuit</v>
      </c>
      <c r="D2233">
        <f>INDEX('S52'!A1:N47,32,1)</f>
        <v>0</v>
      </c>
      <c r="E2233">
        <f>INDEX('S52'!A1:N47,32,2)</f>
        <v>0</v>
      </c>
      <c r="F2233">
        <f>INDEX('S52'!A1:N47,32,14)</f>
        <v>0</v>
      </c>
      <c r="G2233">
        <f>INDEX('S52'!A1:N47,33,14)</f>
        <v>0</v>
      </c>
      <c r="H2233">
        <f>INDEX('S52'!A1:N47,34,14)</f>
        <v>0</v>
      </c>
    </row>
    <row r="2234" spans="1:8" x14ac:dyDescent="0.3">
      <c r="A2234" t="str">
        <f>INDEX('S52'!A1:M47,1,1)</f>
        <v>S52</v>
      </c>
      <c r="B2234" s="58">
        <f>INDEX('S52'!A1:L47,3,3)</f>
        <v>43092</v>
      </c>
      <c r="C2234" t="str">
        <f>INDEX('S52'!A1:N47,4,3)</f>
        <v>Jour</v>
      </c>
      <c r="D2234">
        <f>INDEX('S52'!A1:N47,35,1)</f>
        <v>0</v>
      </c>
      <c r="E2234">
        <f>INDEX('S52'!A1:N47,35,2)</f>
        <v>0</v>
      </c>
      <c r="F2234">
        <f>INDEX('S52'!A1:N47,35,3)</f>
        <v>0</v>
      </c>
      <c r="G2234">
        <f>INDEX('S52'!A1:N47,36,3)</f>
        <v>0</v>
      </c>
      <c r="H2234">
        <f>INDEX('S52'!A1:N47,37,3)</f>
        <v>0</v>
      </c>
    </row>
    <row r="2235" spans="1:8" x14ac:dyDescent="0.3">
      <c r="A2235" t="str">
        <f>INDEX('S52'!A1:M47,1,1)</f>
        <v>S52</v>
      </c>
      <c r="B2235" s="58">
        <f>INDEX('S52'!A1:M47,3,3)</f>
        <v>43092</v>
      </c>
      <c r="C2235" t="str">
        <f>INDEX('S52'!A1:N47,4,4)</f>
        <v>Nuit</v>
      </c>
      <c r="D2235">
        <f>INDEX('S52'!A1:N47,35,1)</f>
        <v>0</v>
      </c>
      <c r="E2235">
        <f>INDEX('S52'!A1:N47,35,2)</f>
        <v>0</v>
      </c>
      <c r="F2235">
        <f>INDEX('S52'!A1:N47,35,4)</f>
        <v>0</v>
      </c>
      <c r="G2235">
        <f>INDEX('S52'!A1:N47,36,4)</f>
        <v>0</v>
      </c>
      <c r="H2235">
        <f>INDEX('S52'!A1:N47,37,4)</f>
        <v>0</v>
      </c>
    </row>
    <row r="2236" spans="1:8" x14ac:dyDescent="0.3">
      <c r="A2236" t="str">
        <f>INDEX('S52'!A1:M47,1,1)</f>
        <v>S52</v>
      </c>
      <c r="B2236" s="58">
        <f>INDEX('S52'!A1:M47,3,5)</f>
        <v>43093</v>
      </c>
      <c r="C2236" t="str">
        <f>INDEX('S52'!A1:N47,4,5)</f>
        <v>Jour</v>
      </c>
      <c r="D2236">
        <f>INDEX('S52'!A1:N47,35,1)</f>
        <v>0</v>
      </c>
      <c r="E2236">
        <f>INDEX('S52'!A1:N47,35,2)</f>
        <v>0</v>
      </c>
      <c r="F2236">
        <f>INDEX('S52'!A1:N47,35,5)</f>
        <v>0</v>
      </c>
      <c r="G2236">
        <f>INDEX('S52'!A1:N47,36,5)</f>
        <v>0</v>
      </c>
      <c r="H2236">
        <f>INDEX('S52'!A1:N47,37,5)</f>
        <v>0</v>
      </c>
    </row>
    <row r="2237" spans="1:8" x14ac:dyDescent="0.3">
      <c r="A2237" t="str">
        <f>INDEX('S52'!A1:M47,1,1)</f>
        <v>S52</v>
      </c>
      <c r="B2237" s="58">
        <f>INDEX('S52'!A1:M47,3,5)</f>
        <v>43093</v>
      </c>
      <c r="C2237" t="str">
        <f>INDEX('S52'!A1:N47,4,6)</f>
        <v>Nuit</v>
      </c>
      <c r="D2237">
        <f>INDEX('S52'!A1:N47,35,1)</f>
        <v>0</v>
      </c>
      <c r="E2237">
        <f>INDEX('S52'!A1:N47,35,2)</f>
        <v>0</v>
      </c>
      <c r="F2237">
        <f>INDEX('S52'!A1:N47,35,6)</f>
        <v>0</v>
      </c>
      <c r="G2237">
        <f>INDEX('S52'!A1:N47,36,6)</f>
        <v>0</v>
      </c>
      <c r="H2237">
        <f>INDEX('S52'!A1:N47,37,6)</f>
        <v>0</v>
      </c>
    </row>
    <row r="2238" spans="1:8" x14ac:dyDescent="0.3">
      <c r="A2238" t="str">
        <f>INDEX('S52'!A1:M47,1,1)</f>
        <v>S52</v>
      </c>
      <c r="B2238" s="58">
        <f>INDEX('S52'!A1:M47,3,7)</f>
        <v>43094</v>
      </c>
      <c r="C2238" t="str">
        <f>INDEX('S52'!A1:N47,4,7)</f>
        <v>Jour</v>
      </c>
      <c r="D2238">
        <f>INDEX('S52'!A1:N47,35,1)</f>
        <v>0</v>
      </c>
      <c r="E2238">
        <f>INDEX('S52'!A1:N47,35,2)</f>
        <v>0</v>
      </c>
      <c r="F2238">
        <f>INDEX('S52'!A1:N47,35,7)</f>
        <v>0</v>
      </c>
      <c r="G2238">
        <f>INDEX('S52'!A1:N47,36,7)</f>
        <v>0</v>
      </c>
      <c r="H2238">
        <f>INDEX('S52'!A1:N47,37,7)</f>
        <v>0</v>
      </c>
    </row>
    <row r="2239" spans="1:8" x14ac:dyDescent="0.3">
      <c r="A2239" t="str">
        <f>INDEX('S52'!A1:M47,1,1)</f>
        <v>S52</v>
      </c>
      <c r="B2239" s="58">
        <f>INDEX('S52'!A1:M47,3,7)</f>
        <v>43094</v>
      </c>
      <c r="C2239" t="str">
        <f>INDEX('S52'!A1:N47,4,8)</f>
        <v>Nuit</v>
      </c>
      <c r="D2239">
        <f>INDEX('S52'!A1:N47,35,1)</f>
        <v>0</v>
      </c>
      <c r="E2239">
        <f>INDEX('S52'!A1:N47,35,2)</f>
        <v>0</v>
      </c>
      <c r="F2239">
        <f>INDEX('S52'!A1:N47,35,8)</f>
        <v>0</v>
      </c>
      <c r="G2239">
        <f>INDEX('S52'!A1:N47,36,8)</f>
        <v>0</v>
      </c>
      <c r="H2239">
        <f>INDEX('S52'!A1:N47,37,8)</f>
        <v>0</v>
      </c>
    </row>
    <row r="2240" spans="1:8" x14ac:dyDescent="0.3">
      <c r="A2240" t="str">
        <f>INDEX('S52'!A1:M47,1,1)</f>
        <v>S52</v>
      </c>
      <c r="B2240" s="58">
        <f>INDEX('S52'!A1:M47,3,9)</f>
        <v>43095</v>
      </c>
      <c r="C2240" t="str">
        <f>INDEX('S52'!A1:N47,4,9)</f>
        <v>Jour</v>
      </c>
      <c r="D2240">
        <f>INDEX('S52'!A1:N47,35,1)</f>
        <v>0</v>
      </c>
      <c r="E2240">
        <f>INDEX('S52'!A1:N47,35,2)</f>
        <v>0</v>
      </c>
      <c r="F2240">
        <f>INDEX('S52'!A1:N47,35,9)</f>
        <v>0</v>
      </c>
      <c r="G2240">
        <f>INDEX('S52'!A1:N47,36,9)</f>
        <v>0</v>
      </c>
      <c r="H2240">
        <f>INDEX('S52'!A1:N47,37,9)</f>
        <v>0</v>
      </c>
    </row>
    <row r="2241" spans="1:8" x14ac:dyDescent="0.3">
      <c r="A2241" t="str">
        <f>INDEX('S52'!A1:M47,1,1)</f>
        <v>S52</v>
      </c>
      <c r="B2241" s="58">
        <f>INDEX('S52'!A1:M47,3,9)</f>
        <v>43095</v>
      </c>
      <c r="C2241" t="str">
        <f>INDEX('S52'!A1:N47,4,10)</f>
        <v>Nuit</v>
      </c>
      <c r="D2241">
        <f>INDEX('S52'!A1:N47,35,1)</f>
        <v>0</v>
      </c>
      <c r="E2241">
        <f>INDEX('S52'!A1:N47,35,2)</f>
        <v>0</v>
      </c>
      <c r="F2241">
        <f>INDEX('S52'!A1:N47,35,10)</f>
        <v>0</v>
      </c>
      <c r="G2241">
        <f>INDEX('S52'!A1:N47,36,10)</f>
        <v>0</v>
      </c>
      <c r="H2241">
        <f>INDEX('S52'!A1:N47,37,10)</f>
        <v>0</v>
      </c>
    </row>
    <row r="2242" spans="1:8" x14ac:dyDescent="0.3">
      <c r="A2242" t="str">
        <f>INDEX('S52'!A1:M47,1,1)</f>
        <v>S52</v>
      </c>
      <c r="B2242" s="58">
        <f>INDEX('S52'!A1:M47,3,11)</f>
        <v>43096</v>
      </c>
      <c r="C2242" t="str">
        <f>INDEX('S52'!A1:N47,4,11)</f>
        <v>Jour</v>
      </c>
      <c r="D2242">
        <f>INDEX('S52'!A1:N47,35,1)</f>
        <v>0</v>
      </c>
      <c r="E2242">
        <f>INDEX('S52'!A1:N47,35,2)</f>
        <v>0</v>
      </c>
      <c r="F2242">
        <f>INDEX('S52'!A1:N47,35,11)</f>
        <v>0</v>
      </c>
      <c r="G2242">
        <f>INDEX('S52'!A1:N47,36,11)</f>
        <v>0</v>
      </c>
      <c r="H2242">
        <f>INDEX('S52'!A1:N47,37,11)</f>
        <v>0</v>
      </c>
    </row>
    <row r="2243" spans="1:8" x14ac:dyDescent="0.3">
      <c r="A2243" t="str">
        <f>INDEX('S52'!A1:M47,1,1)</f>
        <v>S52</v>
      </c>
      <c r="B2243" s="58">
        <f>INDEX('S52'!A1:M47,3,11)</f>
        <v>43096</v>
      </c>
      <c r="C2243" t="str">
        <f>INDEX('S52'!A1:N47,4,12)</f>
        <v>Nuit</v>
      </c>
      <c r="D2243">
        <f>INDEX('S52'!A1:N47,35,1)</f>
        <v>0</v>
      </c>
      <c r="E2243">
        <f>INDEX('S52'!A1:N47,35,2)</f>
        <v>0</v>
      </c>
      <c r="F2243">
        <f>INDEX('S52'!A1:N47,35,12)</f>
        <v>0</v>
      </c>
      <c r="G2243">
        <f>INDEX('S52'!A1:N47,36,12)</f>
        <v>0</v>
      </c>
      <c r="H2243">
        <f>INDEX('S52'!A1:N47,37,12)</f>
        <v>0</v>
      </c>
    </row>
    <row r="2244" spans="1:8" x14ac:dyDescent="0.3">
      <c r="A2244" t="str">
        <f>INDEX('S52'!A1:M47,1,1)</f>
        <v>S52</v>
      </c>
      <c r="B2244" s="58">
        <f>INDEX('S52'!A1:M47,3,13)</f>
        <v>43097</v>
      </c>
      <c r="C2244" t="str">
        <f>INDEX('S52'!A1:N47,4,13)</f>
        <v>Jour</v>
      </c>
      <c r="D2244">
        <f>INDEX('S52'!A1:N47,35,1)</f>
        <v>0</v>
      </c>
      <c r="E2244">
        <f>INDEX('S52'!A1:N47,35,2)</f>
        <v>0</v>
      </c>
      <c r="F2244">
        <f>INDEX('S52'!A1:N47,35,13)</f>
        <v>0</v>
      </c>
      <c r="G2244">
        <f>INDEX('S52'!A1:N47,36,13)</f>
        <v>0</v>
      </c>
      <c r="H2244">
        <f>INDEX('S52'!A1:N47,37,13)</f>
        <v>0</v>
      </c>
    </row>
    <row r="2245" spans="1:8" x14ac:dyDescent="0.3">
      <c r="A2245" t="str">
        <f>INDEX('S52'!A1:M47,1,1)</f>
        <v>S52</v>
      </c>
      <c r="B2245" s="58">
        <f>INDEX('S52'!A1:M47,3,13)</f>
        <v>43097</v>
      </c>
      <c r="C2245" t="str">
        <f>INDEX('S52'!A1:N47,4,14)</f>
        <v>Nuit</v>
      </c>
      <c r="D2245">
        <f>INDEX('S52'!A1:N47,35,1)</f>
        <v>0</v>
      </c>
      <c r="E2245">
        <f>INDEX('S52'!A1:N47,35,2)</f>
        <v>0</v>
      </c>
      <c r="F2245">
        <f>INDEX('S52'!A1:N47,35,14)</f>
        <v>0</v>
      </c>
      <c r="G2245">
        <f>INDEX('S52'!A1:N47,36,14)</f>
        <v>0</v>
      </c>
      <c r="H2245">
        <f>INDEX('S52'!A1:N47,37,14)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2"/>
  <sheetViews>
    <sheetView workbookViewId="0">
      <selection activeCell="D20" sqref="D20"/>
    </sheetView>
  </sheetViews>
  <sheetFormatPr baseColWidth="10" defaultRowHeight="14.4" x14ac:dyDescent="0.3"/>
  <sheetData>
    <row r="1" spans="1:8" x14ac:dyDescent="0.3">
      <c r="A1" t="s">
        <v>48</v>
      </c>
      <c r="B1" t="s">
        <v>49</v>
      </c>
      <c r="C1" t="s">
        <v>50</v>
      </c>
      <c r="D1" t="s">
        <v>51</v>
      </c>
      <c r="E1" t="s">
        <v>52</v>
      </c>
      <c r="F1" t="s">
        <v>53</v>
      </c>
      <c r="G1" t="s">
        <v>54</v>
      </c>
      <c r="H1" t="s">
        <v>55</v>
      </c>
    </row>
    <row r="2" spans="1:8" x14ac:dyDescent="0.3">
      <c r="A2" t="s">
        <v>56</v>
      </c>
      <c r="B2" t="s">
        <v>57</v>
      </c>
      <c r="C2" t="s">
        <v>58</v>
      </c>
      <c r="D2" t="s">
        <v>51</v>
      </c>
      <c r="E2" t="s">
        <v>52</v>
      </c>
      <c r="F2" t="s">
        <v>59</v>
      </c>
      <c r="G2" t="s">
        <v>60</v>
      </c>
      <c r="H2" t="s">
        <v>61</v>
      </c>
    </row>
    <row r="3" spans="1:8" x14ac:dyDescent="0.3">
      <c r="A3" t="s">
        <v>56</v>
      </c>
      <c r="B3" t="s">
        <v>62</v>
      </c>
      <c r="C3" t="s">
        <v>63</v>
      </c>
      <c r="D3" t="s">
        <v>51</v>
      </c>
      <c r="E3" t="s">
        <v>52</v>
      </c>
      <c r="F3" t="s">
        <v>64</v>
      </c>
      <c r="G3" t="s">
        <v>65</v>
      </c>
      <c r="H3" t="s">
        <v>66</v>
      </c>
    </row>
    <row r="4" spans="1:8" x14ac:dyDescent="0.3">
      <c r="A4" t="s">
        <v>56</v>
      </c>
      <c r="B4" t="s">
        <v>62</v>
      </c>
      <c r="C4" t="s">
        <v>67</v>
      </c>
      <c r="D4" t="s">
        <v>51</v>
      </c>
      <c r="E4" t="s">
        <v>52</v>
      </c>
      <c r="F4" t="s">
        <v>68</v>
      </c>
      <c r="G4" t="s">
        <v>69</v>
      </c>
      <c r="H4" t="s">
        <v>70</v>
      </c>
    </row>
    <row r="5" spans="1:8" x14ac:dyDescent="0.3">
      <c r="A5" t="s">
        <v>56</v>
      </c>
      <c r="B5" t="s">
        <v>71</v>
      </c>
      <c r="C5" t="s">
        <v>72</v>
      </c>
      <c r="D5" t="s">
        <v>51</v>
      </c>
      <c r="E5" t="s">
        <v>52</v>
      </c>
      <c r="F5" t="s">
        <v>73</v>
      </c>
      <c r="G5" t="s">
        <v>74</v>
      </c>
      <c r="H5" t="s">
        <v>75</v>
      </c>
    </row>
    <row r="6" spans="1:8" x14ac:dyDescent="0.3">
      <c r="A6" t="s">
        <v>56</v>
      </c>
      <c r="B6" t="s">
        <v>71</v>
      </c>
      <c r="C6" t="s">
        <v>76</v>
      </c>
      <c r="D6" t="s">
        <v>51</v>
      </c>
      <c r="E6" t="s">
        <v>52</v>
      </c>
      <c r="F6" t="s">
        <v>77</v>
      </c>
      <c r="G6" t="s">
        <v>78</v>
      </c>
      <c r="H6" t="s">
        <v>79</v>
      </c>
    </row>
    <row r="7" spans="1:8" x14ac:dyDescent="0.3">
      <c r="A7" t="s">
        <v>56</v>
      </c>
      <c r="B7" t="s">
        <v>80</v>
      </c>
      <c r="C7" t="s">
        <v>81</v>
      </c>
      <c r="D7" t="s">
        <v>51</v>
      </c>
      <c r="E7" t="s">
        <v>52</v>
      </c>
      <c r="F7" t="s">
        <v>82</v>
      </c>
      <c r="G7" t="s">
        <v>83</v>
      </c>
      <c r="H7" t="s">
        <v>84</v>
      </c>
    </row>
    <row r="8" spans="1:8" x14ac:dyDescent="0.3">
      <c r="A8" t="s">
        <v>56</v>
      </c>
      <c r="B8" t="s">
        <v>80</v>
      </c>
      <c r="C8" t="s">
        <v>85</v>
      </c>
      <c r="D8" t="s">
        <v>51</v>
      </c>
      <c r="E8" t="s">
        <v>52</v>
      </c>
      <c r="F8" t="s">
        <v>86</v>
      </c>
      <c r="G8" t="s">
        <v>87</v>
      </c>
      <c r="H8" t="s">
        <v>88</v>
      </c>
    </row>
    <row r="9" spans="1:8" x14ac:dyDescent="0.3">
      <c r="A9" t="s">
        <v>56</v>
      </c>
      <c r="B9" t="s">
        <v>89</v>
      </c>
      <c r="C9" t="s">
        <v>90</v>
      </c>
      <c r="D9" t="s">
        <v>51</v>
      </c>
      <c r="E9" t="s">
        <v>52</v>
      </c>
      <c r="F9" t="s">
        <v>91</v>
      </c>
      <c r="G9" t="s">
        <v>92</v>
      </c>
      <c r="H9" t="s">
        <v>93</v>
      </c>
    </row>
    <row r="10" spans="1:8" x14ac:dyDescent="0.3">
      <c r="A10" t="s">
        <v>56</v>
      </c>
      <c r="B10" t="s">
        <v>89</v>
      </c>
      <c r="C10" t="s">
        <v>94</v>
      </c>
      <c r="D10" t="s">
        <v>51</v>
      </c>
      <c r="E10" t="s">
        <v>52</v>
      </c>
      <c r="F10" t="s">
        <v>95</v>
      </c>
      <c r="G10" t="s">
        <v>96</v>
      </c>
      <c r="H10" t="s">
        <v>97</v>
      </c>
    </row>
    <row r="11" spans="1:8" x14ac:dyDescent="0.3">
      <c r="A11" t="s">
        <v>56</v>
      </c>
      <c r="B11" t="s">
        <v>98</v>
      </c>
      <c r="C11" t="s">
        <v>99</v>
      </c>
      <c r="D11" t="s">
        <v>51</v>
      </c>
      <c r="E11" t="s">
        <v>52</v>
      </c>
      <c r="F11" t="s">
        <v>100</v>
      </c>
      <c r="G11" t="s">
        <v>101</v>
      </c>
      <c r="H11" t="s">
        <v>102</v>
      </c>
    </row>
    <row r="12" spans="1:8" x14ac:dyDescent="0.3">
      <c r="A12" t="s">
        <v>56</v>
      </c>
      <c r="B12" t="s">
        <v>98</v>
      </c>
      <c r="C12" t="s">
        <v>103</v>
      </c>
      <c r="D12" t="s">
        <v>51</v>
      </c>
      <c r="E12" t="s">
        <v>52</v>
      </c>
      <c r="F12" t="s">
        <v>104</v>
      </c>
      <c r="G12" t="s">
        <v>105</v>
      </c>
      <c r="H12" t="s">
        <v>106</v>
      </c>
    </row>
    <row r="13" spans="1:8" x14ac:dyDescent="0.3">
      <c r="A13" t="s">
        <v>56</v>
      </c>
      <c r="B13" t="s">
        <v>49</v>
      </c>
      <c r="C13" t="s">
        <v>50</v>
      </c>
      <c r="D13" t="s">
        <v>107</v>
      </c>
      <c r="E13" t="s">
        <v>108</v>
      </c>
      <c r="F13" t="s">
        <v>109</v>
      </c>
      <c r="G13" t="s">
        <v>110</v>
      </c>
      <c r="H13" t="s">
        <v>111</v>
      </c>
    </row>
    <row r="14" spans="1:8" x14ac:dyDescent="0.3">
      <c r="A14" t="s">
        <v>56</v>
      </c>
      <c r="B14" t="s">
        <v>57</v>
      </c>
      <c r="C14" t="s">
        <v>58</v>
      </c>
      <c r="D14" t="s">
        <v>107</v>
      </c>
      <c r="E14" t="s">
        <v>108</v>
      </c>
      <c r="F14" t="s">
        <v>112</v>
      </c>
      <c r="G14" t="s">
        <v>113</v>
      </c>
      <c r="H14" t="s">
        <v>114</v>
      </c>
    </row>
    <row r="15" spans="1:8" x14ac:dyDescent="0.3">
      <c r="A15" t="s">
        <v>56</v>
      </c>
      <c r="B15" t="s">
        <v>62</v>
      </c>
      <c r="C15" t="s">
        <v>63</v>
      </c>
      <c r="D15" t="s">
        <v>107</v>
      </c>
      <c r="E15" t="s">
        <v>108</v>
      </c>
      <c r="F15" t="s">
        <v>115</v>
      </c>
      <c r="G15" t="s">
        <v>116</v>
      </c>
      <c r="H15" t="s">
        <v>117</v>
      </c>
    </row>
    <row r="16" spans="1:8" x14ac:dyDescent="0.3">
      <c r="A16" t="s">
        <v>56</v>
      </c>
      <c r="B16" t="s">
        <v>62</v>
      </c>
      <c r="C16" t="s">
        <v>67</v>
      </c>
      <c r="D16" t="s">
        <v>107</v>
      </c>
      <c r="E16" t="s">
        <v>108</v>
      </c>
      <c r="F16" t="s">
        <v>118</v>
      </c>
      <c r="G16" t="s">
        <v>119</v>
      </c>
      <c r="H16" t="s">
        <v>120</v>
      </c>
    </row>
    <row r="17" spans="1:8" x14ac:dyDescent="0.3">
      <c r="A17" t="s">
        <v>56</v>
      </c>
      <c r="B17" t="s">
        <v>71</v>
      </c>
      <c r="C17" t="s">
        <v>72</v>
      </c>
      <c r="D17" t="s">
        <v>107</v>
      </c>
      <c r="E17" t="s">
        <v>108</v>
      </c>
      <c r="F17" t="s">
        <v>121</v>
      </c>
      <c r="G17" t="s">
        <v>122</v>
      </c>
      <c r="H17" t="s">
        <v>123</v>
      </c>
    </row>
    <row r="18" spans="1:8" x14ac:dyDescent="0.3">
      <c r="A18" t="s">
        <v>56</v>
      </c>
      <c r="B18" t="s">
        <v>71</v>
      </c>
      <c r="C18" t="s">
        <v>76</v>
      </c>
      <c r="D18" t="s">
        <v>107</v>
      </c>
      <c r="E18" t="s">
        <v>108</v>
      </c>
      <c r="F18" t="s">
        <v>124</v>
      </c>
      <c r="G18" t="s">
        <v>125</v>
      </c>
      <c r="H18" t="s">
        <v>126</v>
      </c>
    </row>
    <row r="19" spans="1:8" x14ac:dyDescent="0.3">
      <c r="A19" t="s">
        <v>56</v>
      </c>
      <c r="B19" t="s">
        <v>80</v>
      </c>
      <c r="C19" t="s">
        <v>81</v>
      </c>
      <c r="D19" t="s">
        <v>107</v>
      </c>
      <c r="E19" t="s">
        <v>108</v>
      </c>
      <c r="F19" t="s">
        <v>127</v>
      </c>
      <c r="G19" t="s">
        <v>128</v>
      </c>
      <c r="H19" t="s">
        <v>129</v>
      </c>
    </row>
    <row r="20" spans="1:8" x14ac:dyDescent="0.3">
      <c r="A20" t="s">
        <v>56</v>
      </c>
      <c r="B20" t="s">
        <v>80</v>
      </c>
      <c r="C20" t="s">
        <v>85</v>
      </c>
      <c r="D20" t="s">
        <v>107</v>
      </c>
      <c r="E20" t="s">
        <v>108</v>
      </c>
      <c r="F20" t="s">
        <v>130</v>
      </c>
      <c r="G20" t="s">
        <v>131</v>
      </c>
      <c r="H20" t="s">
        <v>132</v>
      </c>
    </row>
    <row r="21" spans="1:8" x14ac:dyDescent="0.3">
      <c r="A21" t="s">
        <v>56</v>
      </c>
      <c r="B21" t="s">
        <v>89</v>
      </c>
      <c r="C21" t="s">
        <v>90</v>
      </c>
      <c r="D21" t="s">
        <v>107</v>
      </c>
      <c r="E21" t="s">
        <v>108</v>
      </c>
      <c r="F21" t="s">
        <v>133</v>
      </c>
      <c r="G21" t="s">
        <v>134</v>
      </c>
      <c r="H21" t="s">
        <v>135</v>
      </c>
    </row>
    <row r="22" spans="1:8" x14ac:dyDescent="0.3">
      <c r="A22" t="s">
        <v>56</v>
      </c>
      <c r="B22" t="s">
        <v>89</v>
      </c>
      <c r="C22" t="s">
        <v>94</v>
      </c>
      <c r="D22" t="s">
        <v>107</v>
      </c>
      <c r="E22" t="s">
        <v>108</v>
      </c>
      <c r="F22" t="s">
        <v>136</v>
      </c>
      <c r="G22" t="s">
        <v>137</v>
      </c>
      <c r="H22" t="s">
        <v>138</v>
      </c>
    </row>
    <row r="23" spans="1:8" x14ac:dyDescent="0.3">
      <c r="A23" t="s">
        <v>56</v>
      </c>
      <c r="B23" t="s">
        <v>98</v>
      </c>
      <c r="C23" t="s">
        <v>99</v>
      </c>
      <c r="D23" t="s">
        <v>107</v>
      </c>
      <c r="E23" t="s">
        <v>108</v>
      </c>
      <c r="F23" t="s">
        <v>139</v>
      </c>
      <c r="G23" t="s">
        <v>140</v>
      </c>
      <c r="H23" t="s">
        <v>141</v>
      </c>
    </row>
    <row r="24" spans="1:8" x14ac:dyDescent="0.3">
      <c r="A24" t="s">
        <v>56</v>
      </c>
      <c r="B24" t="s">
        <v>98</v>
      </c>
      <c r="C24" t="s">
        <v>103</v>
      </c>
      <c r="D24" t="s">
        <v>107</v>
      </c>
      <c r="E24" t="s">
        <v>108</v>
      </c>
      <c r="F24" t="s">
        <v>142</v>
      </c>
      <c r="G24" t="s">
        <v>143</v>
      </c>
      <c r="H24" t="s">
        <v>144</v>
      </c>
    </row>
    <row r="25" spans="1:8" x14ac:dyDescent="0.3">
      <c r="A25" t="s">
        <v>56</v>
      </c>
      <c r="B25" t="s">
        <v>49</v>
      </c>
      <c r="C25" t="s">
        <v>50</v>
      </c>
      <c r="D25" t="s">
        <v>145</v>
      </c>
      <c r="E25" t="s">
        <v>146</v>
      </c>
      <c r="F25" t="s">
        <v>147</v>
      </c>
      <c r="G25" t="s">
        <v>148</v>
      </c>
      <c r="H25" t="s">
        <v>149</v>
      </c>
    </row>
    <row r="26" spans="1:8" x14ac:dyDescent="0.3">
      <c r="A26" t="s">
        <v>56</v>
      </c>
      <c r="B26" t="s">
        <v>57</v>
      </c>
      <c r="C26" t="s">
        <v>58</v>
      </c>
      <c r="D26" t="s">
        <v>145</v>
      </c>
      <c r="E26" t="s">
        <v>146</v>
      </c>
      <c r="F26" t="s">
        <v>150</v>
      </c>
      <c r="G26" t="s">
        <v>151</v>
      </c>
      <c r="H26" t="s">
        <v>152</v>
      </c>
    </row>
    <row r="27" spans="1:8" x14ac:dyDescent="0.3">
      <c r="A27" t="s">
        <v>56</v>
      </c>
      <c r="B27" t="s">
        <v>62</v>
      </c>
      <c r="C27" t="s">
        <v>63</v>
      </c>
      <c r="D27" t="s">
        <v>145</v>
      </c>
      <c r="E27" t="s">
        <v>146</v>
      </c>
      <c r="F27" t="s">
        <v>153</v>
      </c>
      <c r="G27" t="s">
        <v>154</v>
      </c>
      <c r="H27" t="s">
        <v>155</v>
      </c>
    </row>
    <row r="28" spans="1:8" x14ac:dyDescent="0.3">
      <c r="A28" t="s">
        <v>56</v>
      </c>
      <c r="B28" t="s">
        <v>62</v>
      </c>
      <c r="C28" t="s">
        <v>67</v>
      </c>
      <c r="D28" t="s">
        <v>145</v>
      </c>
      <c r="E28" t="s">
        <v>146</v>
      </c>
      <c r="F28" t="s">
        <v>156</v>
      </c>
      <c r="G28" t="s">
        <v>157</v>
      </c>
      <c r="H28" t="s">
        <v>158</v>
      </c>
    </row>
    <row r="29" spans="1:8" x14ac:dyDescent="0.3">
      <c r="A29" t="s">
        <v>56</v>
      </c>
      <c r="B29" t="s">
        <v>71</v>
      </c>
      <c r="C29" t="s">
        <v>72</v>
      </c>
      <c r="D29" t="s">
        <v>145</v>
      </c>
      <c r="E29" t="s">
        <v>146</v>
      </c>
      <c r="F29" t="s">
        <v>159</v>
      </c>
      <c r="G29" t="s">
        <v>160</v>
      </c>
      <c r="H29" t="s">
        <v>161</v>
      </c>
    </row>
    <row r="30" spans="1:8" x14ac:dyDescent="0.3">
      <c r="A30" t="s">
        <v>56</v>
      </c>
      <c r="B30" t="s">
        <v>71</v>
      </c>
      <c r="C30" t="s">
        <v>76</v>
      </c>
      <c r="D30" t="s">
        <v>145</v>
      </c>
      <c r="E30" t="s">
        <v>146</v>
      </c>
      <c r="F30" t="s">
        <v>162</v>
      </c>
      <c r="G30" t="s">
        <v>163</v>
      </c>
      <c r="H30" t="s">
        <v>164</v>
      </c>
    </row>
    <row r="31" spans="1:8" x14ac:dyDescent="0.3">
      <c r="A31" t="s">
        <v>56</v>
      </c>
      <c r="B31" t="s">
        <v>80</v>
      </c>
      <c r="C31" t="s">
        <v>81</v>
      </c>
      <c r="D31" t="s">
        <v>145</v>
      </c>
      <c r="E31" t="s">
        <v>146</v>
      </c>
      <c r="F31" t="s">
        <v>165</v>
      </c>
      <c r="G31" t="s">
        <v>166</v>
      </c>
      <c r="H31" t="s">
        <v>167</v>
      </c>
    </row>
    <row r="32" spans="1:8" x14ac:dyDescent="0.3">
      <c r="A32" t="s">
        <v>56</v>
      </c>
      <c r="B32" t="s">
        <v>80</v>
      </c>
      <c r="C32" t="s">
        <v>85</v>
      </c>
      <c r="D32" t="s">
        <v>145</v>
      </c>
      <c r="E32" t="s">
        <v>146</v>
      </c>
      <c r="F32" t="s">
        <v>168</v>
      </c>
      <c r="G32" t="s">
        <v>169</v>
      </c>
      <c r="H32" t="s">
        <v>170</v>
      </c>
    </row>
    <row r="33" spans="1:8" x14ac:dyDescent="0.3">
      <c r="A33" t="s">
        <v>56</v>
      </c>
      <c r="B33" t="s">
        <v>89</v>
      </c>
      <c r="C33" t="s">
        <v>90</v>
      </c>
      <c r="D33" t="s">
        <v>145</v>
      </c>
      <c r="E33" t="s">
        <v>146</v>
      </c>
      <c r="F33" t="s">
        <v>171</v>
      </c>
      <c r="G33" t="s">
        <v>172</v>
      </c>
      <c r="H33" t="s">
        <v>173</v>
      </c>
    </row>
    <row r="34" spans="1:8" x14ac:dyDescent="0.3">
      <c r="A34" t="s">
        <v>56</v>
      </c>
      <c r="B34" t="s">
        <v>89</v>
      </c>
      <c r="C34" t="s">
        <v>94</v>
      </c>
      <c r="D34" t="s">
        <v>145</v>
      </c>
      <c r="E34" t="s">
        <v>146</v>
      </c>
      <c r="F34" t="s">
        <v>174</v>
      </c>
      <c r="G34" t="s">
        <v>175</v>
      </c>
      <c r="H34" t="s">
        <v>176</v>
      </c>
    </row>
    <row r="35" spans="1:8" x14ac:dyDescent="0.3">
      <c r="A35" t="s">
        <v>56</v>
      </c>
      <c r="B35" t="s">
        <v>98</v>
      </c>
      <c r="C35" t="s">
        <v>99</v>
      </c>
      <c r="D35" t="s">
        <v>145</v>
      </c>
      <c r="E35" t="s">
        <v>146</v>
      </c>
      <c r="F35" t="s">
        <v>177</v>
      </c>
      <c r="G35" t="s">
        <v>178</v>
      </c>
      <c r="H35" t="s">
        <v>179</v>
      </c>
    </row>
    <row r="36" spans="1:8" x14ac:dyDescent="0.3">
      <c r="A36" t="s">
        <v>56</v>
      </c>
      <c r="B36" t="s">
        <v>98</v>
      </c>
      <c r="C36" t="s">
        <v>103</v>
      </c>
      <c r="D36" t="s">
        <v>145</v>
      </c>
      <c r="E36" t="s">
        <v>146</v>
      </c>
      <c r="F36" t="s">
        <v>180</v>
      </c>
      <c r="G36" t="s">
        <v>181</v>
      </c>
      <c r="H36" t="s">
        <v>182</v>
      </c>
    </row>
    <row r="37" spans="1:8" x14ac:dyDescent="0.3">
      <c r="A37" t="s">
        <v>56</v>
      </c>
      <c r="B37" t="s">
        <v>49</v>
      </c>
      <c r="C37" t="s">
        <v>50</v>
      </c>
      <c r="D37" t="s">
        <v>183</v>
      </c>
      <c r="E37" t="s">
        <v>184</v>
      </c>
      <c r="F37" t="s">
        <v>185</v>
      </c>
      <c r="G37" t="s">
        <v>186</v>
      </c>
      <c r="H37" t="s">
        <v>187</v>
      </c>
    </row>
    <row r="38" spans="1:8" x14ac:dyDescent="0.3">
      <c r="A38" t="s">
        <v>56</v>
      </c>
      <c r="B38" t="s">
        <v>57</v>
      </c>
      <c r="C38" t="s">
        <v>58</v>
      </c>
      <c r="D38" t="s">
        <v>183</v>
      </c>
      <c r="E38" t="s">
        <v>184</v>
      </c>
      <c r="F38" t="s">
        <v>188</v>
      </c>
      <c r="G38" t="s">
        <v>189</v>
      </c>
      <c r="H38" t="s">
        <v>190</v>
      </c>
    </row>
    <row r="39" spans="1:8" x14ac:dyDescent="0.3">
      <c r="A39" t="s">
        <v>56</v>
      </c>
      <c r="B39" t="s">
        <v>62</v>
      </c>
      <c r="C39" t="s">
        <v>63</v>
      </c>
      <c r="D39" t="s">
        <v>183</v>
      </c>
      <c r="E39" t="s">
        <v>184</v>
      </c>
      <c r="F39" t="s">
        <v>191</v>
      </c>
      <c r="G39" t="s">
        <v>192</v>
      </c>
      <c r="H39" t="s">
        <v>193</v>
      </c>
    </row>
    <row r="40" spans="1:8" x14ac:dyDescent="0.3">
      <c r="A40" t="s">
        <v>56</v>
      </c>
      <c r="B40" t="s">
        <v>62</v>
      </c>
      <c r="C40" t="s">
        <v>67</v>
      </c>
      <c r="D40" t="s">
        <v>183</v>
      </c>
      <c r="E40" t="s">
        <v>184</v>
      </c>
      <c r="F40" t="s">
        <v>194</v>
      </c>
      <c r="G40" t="s">
        <v>195</v>
      </c>
      <c r="H40" t="s">
        <v>196</v>
      </c>
    </row>
    <row r="41" spans="1:8" x14ac:dyDescent="0.3">
      <c r="A41" t="s">
        <v>56</v>
      </c>
      <c r="B41" t="s">
        <v>71</v>
      </c>
      <c r="C41" t="s">
        <v>72</v>
      </c>
      <c r="D41" t="s">
        <v>183</v>
      </c>
      <c r="E41" t="s">
        <v>184</v>
      </c>
      <c r="F41" t="s">
        <v>197</v>
      </c>
      <c r="G41" t="s">
        <v>198</v>
      </c>
      <c r="H41" t="s">
        <v>199</v>
      </c>
    </row>
    <row r="42" spans="1:8" x14ac:dyDescent="0.3">
      <c r="A42" t="s">
        <v>56</v>
      </c>
      <c r="B42" t="s">
        <v>71</v>
      </c>
      <c r="C42" t="s">
        <v>76</v>
      </c>
      <c r="D42" t="s">
        <v>183</v>
      </c>
      <c r="E42" t="s">
        <v>184</v>
      </c>
      <c r="F42" t="s">
        <v>200</v>
      </c>
      <c r="G42" t="s">
        <v>201</v>
      </c>
      <c r="H42" t="s">
        <v>202</v>
      </c>
    </row>
    <row r="43" spans="1:8" x14ac:dyDescent="0.3">
      <c r="A43" t="s">
        <v>56</v>
      </c>
      <c r="B43" t="s">
        <v>80</v>
      </c>
      <c r="C43" t="s">
        <v>81</v>
      </c>
      <c r="D43" t="s">
        <v>183</v>
      </c>
      <c r="E43" t="s">
        <v>184</v>
      </c>
      <c r="F43" t="s">
        <v>203</v>
      </c>
      <c r="G43" t="s">
        <v>204</v>
      </c>
      <c r="H43" t="s">
        <v>205</v>
      </c>
    </row>
    <row r="44" spans="1:8" x14ac:dyDescent="0.3">
      <c r="A44" t="s">
        <v>56</v>
      </c>
      <c r="B44" t="s">
        <v>80</v>
      </c>
      <c r="C44" t="s">
        <v>85</v>
      </c>
      <c r="D44" t="s">
        <v>183</v>
      </c>
      <c r="E44" t="s">
        <v>184</v>
      </c>
      <c r="F44" t="s">
        <v>206</v>
      </c>
      <c r="G44" t="s">
        <v>207</v>
      </c>
      <c r="H44" t="s">
        <v>208</v>
      </c>
    </row>
    <row r="45" spans="1:8" x14ac:dyDescent="0.3">
      <c r="A45" t="s">
        <v>56</v>
      </c>
      <c r="B45" t="s">
        <v>89</v>
      </c>
      <c r="C45" t="s">
        <v>90</v>
      </c>
      <c r="D45" t="s">
        <v>183</v>
      </c>
      <c r="E45" t="s">
        <v>184</v>
      </c>
      <c r="F45" t="s">
        <v>209</v>
      </c>
      <c r="G45" t="s">
        <v>210</v>
      </c>
      <c r="H45" t="s">
        <v>211</v>
      </c>
    </row>
    <row r="46" spans="1:8" x14ac:dyDescent="0.3">
      <c r="A46" t="s">
        <v>56</v>
      </c>
      <c r="B46" t="s">
        <v>89</v>
      </c>
      <c r="C46" t="s">
        <v>94</v>
      </c>
      <c r="D46" t="s">
        <v>183</v>
      </c>
      <c r="E46" t="s">
        <v>184</v>
      </c>
      <c r="F46" t="s">
        <v>212</v>
      </c>
      <c r="G46" t="s">
        <v>213</v>
      </c>
      <c r="H46" t="s">
        <v>214</v>
      </c>
    </row>
    <row r="47" spans="1:8" x14ac:dyDescent="0.3">
      <c r="A47" t="s">
        <v>56</v>
      </c>
      <c r="B47" t="s">
        <v>98</v>
      </c>
      <c r="C47" t="s">
        <v>99</v>
      </c>
      <c r="D47" t="s">
        <v>183</v>
      </c>
      <c r="E47" t="s">
        <v>184</v>
      </c>
      <c r="F47" t="s">
        <v>215</v>
      </c>
      <c r="G47" t="s">
        <v>216</v>
      </c>
      <c r="H47" t="s">
        <v>217</v>
      </c>
    </row>
    <row r="48" spans="1:8" x14ac:dyDescent="0.3">
      <c r="A48" t="s">
        <v>56</v>
      </c>
      <c r="B48" t="s">
        <v>98</v>
      </c>
      <c r="C48" t="s">
        <v>103</v>
      </c>
      <c r="D48" t="s">
        <v>183</v>
      </c>
      <c r="E48" t="s">
        <v>184</v>
      </c>
      <c r="F48" t="s">
        <v>218</v>
      </c>
      <c r="G48" t="s">
        <v>219</v>
      </c>
      <c r="H48" t="s">
        <v>220</v>
      </c>
    </row>
    <row r="49" spans="1:8" x14ac:dyDescent="0.3">
      <c r="A49" t="s">
        <v>56</v>
      </c>
      <c r="B49" t="s">
        <v>49</v>
      </c>
      <c r="C49" t="s">
        <v>50</v>
      </c>
      <c r="D49" t="s">
        <v>221</v>
      </c>
      <c r="E49" t="s">
        <v>222</v>
      </c>
      <c r="F49" t="s">
        <v>223</v>
      </c>
      <c r="G49" t="s">
        <v>224</v>
      </c>
      <c r="H49" t="s">
        <v>225</v>
      </c>
    </row>
    <row r="50" spans="1:8" x14ac:dyDescent="0.3">
      <c r="A50" t="s">
        <v>56</v>
      </c>
      <c r="B50" t="s">
        <v>57</v>
      </c>
      <c r="C50" t="s">
        <v>58</v>
      </c>
      <c r="D50" t="s">
        <v>221</v>
      </c>
      <c r="E50" t="s">
        <v>222</v>
      </c>
      <c r="F50" t="s">
        <v>226</v>
      </c>
      <c r="G50" t="s">
        <v>227</v>
      </c>
      <c r="H50" t="s">
        <v>228</v>
      </c>
    </row>
    <row r="51" spans="1:8" x14ac:dyDescent="0.3">
      <c r="A51" t="s">
        <v>56</v>
      </c>
      <c r="B51" t="s">
        <v>62</v>
      </c>
      <c r="C51" t="s">
        <v>63</v>
      </c>
      <c r="D51" t="s">
        <v>221</v>
      </c>
      <c r="E51" t="s">
        <v>222</v>
      </c>
      <c r="F51" t="s">
        <v>229</v>
      </c>
      <c r="G51" t="s">
        <v>230</v>
      </c>
      <c r="H51" t="s">
        <v>231</v>
      </c>
    </row>
    <row r="52" spans="1:8" x14ac:dyDescent="0.3">
      <c r="A52" t="s">
        <v>56</v>
      </c>
      <c r="B52" t="s">
        <v>62</v>
      </c>
      <c r="C52" t="s">
        <v>67</v>
      </c>
      <c r="D52" t="s">
        <v>221</v>
      </c>
      <c r="E52" t="s">
        <v>222</v>
      </c>
      <c r="F52" t="s">
        <v>232</v>
      </c>
      <c r="G52" t="s">
        <v>233</v>
      </c>
      <c r="H52" t="s">
        <v>234</v>
      </c>
    </row>
    <row r="53" spans="1:8" x14ac:dyDescent="0.3">
      <c r="A53" t="s">
        <v>56</v>
      </c>
      <c r="B53" t="s">
        <v>71</v>
      </c>
      <c r="C53" t="s">
        <v>72</v>
      </c>
      <c r="D53" t="s">
        <v>221</v>
      </c>
      <c r="E53" t="s">
        <v>222</v>
      </c>
      <c r="F53" t="s">
        <v>235</v>
      </c>
      <c r="G53" t="s">
        <v>236</v>
      </c>
      <c r="H53" t="s">
        <v>237</v>
      </c>
    </row>
    <row r="54" spans="1:8" x14ac:dyDescent="0.3">
      <c r="A54" t="s">
        <v>56</v>
      </c>
      <c r="B54" t="s">
        <v>71</v>
      </c>
      <c r="C54" t="s">
        <v>76</v>
      </c>
      <c r="D54" t="s">
        <v>221</v>
      </c>
      <c r="E54" t="s">
        <v>222</v>
      </c>
      <c r="F54" t="s">
        <v>238</v>
      </c>
      <c r="G54" t="s">
        <v>239</v>
      </c>
      <c r="H54" t="s">
        <v>240</v>
      </c>
    </row>
    <row r="55" spans="1:8" x14ac:dyDescent="0.3">
      <c r="A55" t="s">
        <v>56</v>
      </c>
      <c r="B55" t="s">
        <v>80</v>
      </c>
      <c r="C55" t="s">
        <v>81</v>
      </c>
      <c r="D55" t="s">
        <v>221</v>
      </c>
      <c r="E55" t="s">
        <v>222</v>
      </c>
      <c r="F55" t="s">
        <v>241</v>
      </c>
      <c r="G55" t="s">
        <v>242</v>
      </c>
      <c r="H55" t="s">
        <v>243</v>
      </c>
    </row>
    <row r="56" spans="1:8" x14ac:dyDescent="0.3">
      <c r="A56" t="s">
        <v>56</v>
      </c>
      <c r="B56" t="s">
        <v>80</v>
      </c>
      <c r="C56" t="s">
        <v>85</v>
      </c>
      <c r="D56" t="s">
        <v>221</v>
      </c>
      <c r="E56" t="s">
        <v>222</v>
      </c>
      <c r="F56" t="s">
        <v>244</v>
      </c>
      <c r="G56" t="s">
        <v>245</v>
      </c>
      <c r="H56" t="s">
        <v>246</v>
      </c>
    </row>
    <row r="57" spans="1:8" x14ac:dyDescent="0.3">
      <c r="A57" t="s">
        <v>56</v>
      </c>
      <c r="B57" t="s">
        <v>89</v>
      </c>
      <c r="C57" t="s">
        <v>90</v>
      </c>
      <c r="D57" t="s">
        <v>221</v>
      </c>
      <c r="E57" t="s">
        <v>222</v>
      </c>
      <c r="F57" t="s">
        <v>247</v>
      </c>
      <c r="G57" t="s">
        <v>248</v>
      </c>
      <c r="H57" t="s">
        <v>249</v>
      </c>
    </row>
    <row r="58" spans="1:8" x14ac:dyDescent="0.3">
      <c r="A58" t="s">
        <v>56</v>
      </c>
      <c r="B58" t="s">
        <v>89</v>
      </c>
      <c r="C58" t="s">
        <v>94</v>
      </c>
      <c r="D58" t="s">
        <v>221</v>
      </c>
      <c r="E58" t="s">
        <v>222</v>
      </c>
      <c r="F58" t="s">
        <v>250</v>
      </c>
      <c r="G58" t="s">
        <v>251</v>
      </c>
      <c r="H58" t="s">
        <v>252</v>
      </c>
    </row>
    <row r="59" spans="1:8" x14ac:dyDescent="0.3">
      <c r="A59" t="s">
        <v>56</v>
      </c>
      <c r="B59" t="s">
        <v>98</v>
      </c>
      <c r="C59" t="s">
        <v>99</v>
      </c>
      <c r="D59" t="s">
        <v>221</v>
      </c>
      <c r="E59" t="s">
        <v>222</v>
      </c>
      <c r="F59" t="s">
        <v>253</v>
      </c>
      <c r="G59" t="s">
        <v>254</v>
      </c>
      <c r="H59" t="s">
        <v>255</v>
      </c>
    </row>
    <row r="60" spans="1:8" x14ac:dyDescent="0.3">
      <c r="A60" t="s">
        <v>56</v>
      </c>
      <c r="B60" t="s">
        <v>98</v>
      </c>
      <c r="C60" t="s">
        <v>103</v>
      </c>
      <c r="D60" t="s">
        <v>221</v>
      </c>
      <c r="E60" t="s">
        <v>222</v>
      </c>
      <c r="F60" t="s">
        <v>256</v>
      </c>
      <c r="G60" t="s">
        <v>257</v>
      </c>
      <c r="H60" t="s">
        <v>258</v>
      </c>
    </row>
    <row r="61" spans="1:8" x14ac:dyDescent="0.3">
      <c r="A61" t="s">
        <v>56</v>
      </c>
      <c r="B61" t="s">
        <v>49</v>
      </c>
      <c r="C61" t="s">
        <v>50</v>
      </c>
      <c r="D61" t="s">
        <v>259</v>
      </c>
      <c r="E61" t="s">
        <v>260</v>
      </c>
      <c r="F61" t="s">
        <v>261</v>
      </c>
      <c r="G61" t="s">
        <v>262</v>
      </c>
      <c r="H61" t="s">
        <v>263</v>
      </c>
    </row>
    <row r="62" spans="1:8" x14ac:dyDescent="0.3">
      <c r="A62" t="s">
        <v>56</v>
      </c>
      <c r="B62" t="s">
        <v>57</v>
      </c>
      <c r="C62" t="s">
        <v>58</v>
      </c>
      <c r="D62" t="s">
        <v>259</v>
      </c>
      <c r="E62" t="s">
        <v>260</v>
      </c>
      <c r="F62" t="s">
        <v>264</v>
      </c>
      <c r="G62" t="s">
        <v>265</v>
      </c>
      <c r="H62" t="s">
        <v>266</v>
      </c>
    </row>
    <row r="63" spans="1:8" x14ac:dyDescent="0.3">
      <c r="A63" t="s">
        <v>56</v>
      </c>
      <c r="B63" t="s">
        <v>62</v>
      </c>
      <c r="C63" t="s">
        <v>63</v>
      </c>
      <c r="D63" t="s">
        <v>259</v>
      </c>
      <c r="E63" t="s">
        <v>260</v>
      </c>
      <c r="F63" t="s">
        <v>267</v>
      </c>
      <c r="G63" t="s">
        <v>268</v>
      </c>
      <c r="H63" t="s">
        <v>269</v>
      </c>
    </row>
    <row r="64" spans="1:8" x14ac:dyDescent="0.3">
      <c r="A64" t="s">
        <v>56</v>
      </c>
      <c r="B64" t="s">
        <v>62</v>
      </c>
      <c r="C64" t="s">
        <v>67</v>
      </c>
      <c r="D64" t="s">
        <v>259</v>
      </c>
      <c r="E64" t="s">
        <v>260</v>
      </c>
      <c r="F64" t="s">
        <v>270</v>
      </c>
      <c r="G64" t="s">
        <v>271</v>
      </c>
      <c r="H64" t="s">
        <v>272</v>
      </c>
    </row>
    <row r="65" spans="1:8" x14ac:dyDescent="0.3">
      <c r="A65" t="s">
        <v>56</v>
      </c>
      <c r="B65" t="s">
        <v>71</v>
      </c>
      <c r="C65" t="s">
        <v>72</v>
      </c>
      <c r="D65" t="s">
        <v>259</v>
      </c>
      <c r="E65" t="s">
        <v>260</v>
      </c>
      <c r="F65" t="s">
        <v>273</v>
      </c>
      <c r="G65" t="s">
        <v>274</v>
      </c>
      <c r="H65" t="s">
        <v>275</v>
      </c>
    </row>
    <row r="66" spans="1:8" x14ac:dyDescent="0.3">
      <c r="A66" t="s">
        <v>56</v>
      </c>
      <c r="B66" t="s">
        <v>71</v>
      </c>
      <c r="C66" t="s">
        <v>76</v>
      </c>
      <c r="D66" t="s">
        <v>259</v>
      </c>
      <c r="E66" t="s">
        <v>260</v>
      </c>
      <c r="F66" t="s">
        <v>276</v>
      </c>
      <c r="G66" t="s">
        <v>277</v>
      </c>
      <c r="H66" t="s">
        <v>278</v>
      </c>
    </row>
    <row r="67" spans="1:8" x14ac:dyDescent="0.3">
      <c r="A67" t="s">
        <v>56</v>
      </c>
      <c r="B67" t="s">
        <v>80</v>
      </c>
      <c r="C67" t="s">
        <v>81</v>
      </c>
      <c r="D67" t="s">
        <v>259</v>
      </c>
      <c r="E67" t="s">
        <v>260</v>
      </c>
      <c r="F67" t="s">
        <v>279</v>
      </c>
      <c r="G67" t="s">
        <v>280</v>
      </c>
      <c r="H67" t="s">
        <v>281</v>
      </c>
    </row>
    <row r="68" spans="1:8" x14ac:dyDescent="0.3">
      <c r="A68" t="s">
        <v>56</v>
      </c>
      <c r="B68" t="s">
        <v>80</v>
      </c>
      <c r="C68" t="s">
        <v>85</v>
      </c>
      <c r="D68" t="s">
        <v>259</v>
      </c>
      <c r="E68" t="s">
        <v>260</v>
      </c>
      <c r="F68" t="s">
        <v>282</v>
      </c>
      <c r="G68" t="s">
        <v>283</v>
      </c>
      <c r="H68" t="s">
        <v>284</v>
      </c>
    </row>
    <row r="69" spans="1:8" x14ac:dyDescent="0.3">
      <c r="A69" t="s">
        <v>56</v>
      </c>
      <c r="B69" t="s">
        <v>89</v>
      </c>
      <c r="C69" t="s">
        <v>90</v>
      </c>
      <c r="D69" t="s">
        <v>259</v>
      </c>
      <c r="E69" t="s">
        <v>260</v>
      </c>
      <c r="F69" t="s">
        <v>285</v>
      </c>
      <c r="G69" t="s">
        <v>286</v>
      </c>
      <c r="H69" t="s">
        <v>287</v>
      </c>
    </row>
    <row r="70" spans="1:8" x14ac:dyDescent="0.3">
      <c r="A70" t="s">
        <v>56</v>
      </c>
      <c r="B70" t="s">
        <v>89</v>
      </c>
      <c r="C70" t="s">
        <v>94</v>
      </c>
      <c r="D70" t="s">
        <v>259</v>
      </c>
      <c r="E70" t="s">
        <v>260</v>
      </c>
      <c r="F70" t="s">
        <v>288</v>
      </c>
      <c r="G70" t="s">
        <v>289</v>
      </c>
      <c r="H70" t="s">
        <v>290</v>
      </c>
    </row>
    <row r="71" spans="1:8" x14ac:dyDescent="0.3">
      <c r="A71" t="s">
        <v>56</v>
      </c>
      <c r="B71" t="s">
        <v>98</v>
      </c>
      <c r="C71" t="s">
        <v>99</v>
      </c>
      <c r="D71" t="s">
        <v>259</v>
      </c>
      <c r="E71" t="s">
        <v>260</v>
      </c>
      <c r="F71" t="s">
        <v>291</v>
      </c>
      <c r="G71" t="s">
        <v>292</v>
      </c>
      <c r="H71" t="s">
        <v>293</v>
      </c>
    </row>
    <row r="72" spans="1:8" x14ac:dyDescent="0.3">
      <c r="A72" t="s">
        <v>56</v>
      </c>
      <c r="B72" t="s">
        <v>98</v>
      </c>
      <c r="C72" t="s">
        <v>103</v>
      </c>
      <c r="D72" t="s">
        <v>259</v>
      </c>
      <c r="E72" t="s">
        <v>260</v>
      </c>
      <c r="F72" t="s">
        <v>294</v>
      </c>
      <c r="G72" t="s">
        <v>295</v>
      </c>
      <c r="H72" t="s">
        <v>296</v>
      </c>
    </row>
    <row r="73" spans="1:8" x14ac:dyDescent="0.3">
      <c r="A73" t="s">
        <v>56</v>
      </c>
      <c r="B73" t="s">
        <v>49</v>
      </c>
      <c r="C73" t="s">
        <v>50</v>
      </c>
      <c r="D73" t="s">
        <v>297</v>
      </c>
      <c r="E73" t="s">
        <v>298</v>
      </c>
      <c r="F73" t="s">
        <v>299</v>
      </c>
      <c r="G73" t="s">
        <v>300</v>
      </c>
      <c r="H73" t="s">
        <v>301</v>
      </c>
    </row>
    <row r="74" spans="1:8" x14ac:dyDescent="0.3">
      <c r="A74" t="s">
        <v>56</v>
      </c>
      <c r="B74" t="s">
        <v>57</v>
      </c>
      <c r="C74" t="s">
        <v>58</v>
      </c>
      <c r="D74" t="s">
        <v>297</v>
      </c>
      <c r="E74" t="s">
        <v>298</v>
      </c>
      <c r="F74" t="s">
        <v>302</v>
      </c>
      <c r="G74" t="s">
        <v>303</v>
      </c>
      <c r="H74" t="s">
        <v>304</v>
      </c>
    </row>
    <row r="75" spans="1:8" x14ac:dyDescent="0.3">
      <c r="A75" t="s">
        <v>56</v>
      </c>
      <c r="B75" t="s">
        <v>62</v>
      </c>
      <c r="C75" t="s">
        <v>63</v>
      </c>
      <c r="D75" t="s">
        <v>297</v>
      </c>
      <c r="E75" t="s">
        <v>298</v>
      </c>
      <c r="F75" t="s">
        <v>305</v>
      </c>
      <c r="G75" t="s">
        <v>306</v>
      </c>
      <c r="H75" t="s">
        <v>307</v>
      </c>
    </row>
    <row r="76" spans="1:8" x14ac:dyDescent="0.3">
      <c r="A76" t="s">
        <v>56</v>
      </c>
      <c r="B76" t="s">
        <v>62</v>
      </c>
      <c r="C76" t="s">
        <v>67</v>
      </c>
      <c r="D76" t="s">
        <v>297</v>
      </c>
      <c r="E76" t="s">
        <v>298</v>
      </c>
      <c r="F76" t="s">
        <v>308</v>
      </c>
      <c r="G76" t="s">
        <v>309</v>
      </c>
      <c r="H76" t="s">
        <v>310</v>
      </c>
    </row>
    <row r="77" spans="1:8" x14ac:dyDescent="0.3">
      <c r="A77" t="s">
        <v>56</v>
      </c>
      <c r="B77" t="s">
        <v>71</v>
      </c>
      <c r="C77" t="s">
        <v>72</v>
      </c>
      <c r="D77" t="s">
        <v>297</v>
      </c>
      <c r="E77" t="s">
        <v>298</v>
      </c>
      <c r="F77" t="s">
        <v>311</v>
      </c>
      <c r="G77" t="s">
        <v>312</v>
      </c>
      <c r="H77" t="s">
        <v>313</v>
      </c>
    </row>
    <row r="78" spans="1:8" x14ac:dyDescent="0.3">
      <c r="A78" t="s">
        <v>56</v>
      </c>
      <c r="B78" t="s">
        <v>71</v>
      </c>
      <c r="C78" t="s">
        <v>76</v>
      </c>
      <c r="D78" t="s">
        <v>297</v>
      </c>
      <c r="E78" t="s">
        <v>298</v>
      </c>
      <c r="F78" t="s">
        <v>314</v>
      </c>
      <c r="G78" t="s">
        <v>315</v>
      </c>
      <c r="H78" t="s">
        <v>316</v>
      </c>
    </row>
    <row r="79" spans="1:8" x14ac:dyDescent="0.3">
      <c r="A79" t="s">
        <v>56</v>
      </c>
      <c r="B79" t="s">
        <v>80</v>
      </c>
      <c r="C79" t="s">
        <v>81</v>
      </c>
      <c r="D79" t="s">
        <v>297</v>
      </c>
      <c r="E79" t="s">
        <v>298</v>
      </c>
      <c r="F79" t="s">
        <v>317</v>
      </c>
      <c r="G79" t="s">
        <v>318</v>
      </c>
      <c r="H79" t="s">
        <v>319</v>
      </c>
    </row>
    <row r="80" spans="1:8" x14ac:dyDescent="0.3">
      <c r="A80" t="s">
        <v>56</v>
      </c>
      <c r="B80" t="s">
        <v>80</v>
      </c>
      <c r="C80" t="s">
        <v>85</v>
      </c>
      <c r="D80" t="s">
        <v>297</v>
      </c>
      <c r="E80" t="s">
        <v>298</v>
      </c>
      <c r="F80" t="s">
        <v>320</v>
      </c>
      <c r="G80" t="s">
        <v>321</v>
      </c>
      <c r="H80" t="s">
        <v>322</v>
      </c>
    </row>
    <row r="81" spans="1:8" x14ac:dyDescent="0.3">
      <c r="A81" t="s">
        <v>56</v>
      </c>
      <c r="B81" t="s">
        <v>89</v>
      </c>
      <c r="C81" t="s">
        <v>90</v>
      </c>
      <c r="D81" t="s">
        <v>297</v>
      </c>
      <c r="E81" t="s">
        <v>298</v>
      </c>
      <c r="F81" t="s">
        <v>323</v>
      </c>
      <c r="G81" t="s">
        <v>324</v>
      </c>
      <c r="H81" t="s">
        <v>325</v>
      </c>
    </row>
    <row r="82" spans="1:8" x14ac:dyDescent="0.3">
      <c r="A82" t="s">
        <v>56</v>
      </c>
      <c r="B82" t="s">
        <v>89</v>
      </c>
      <c r="C82" t="s">
        <v>94</v>
      </c>
      <c r="D82" t="s">
        <v>297</v>
      </c>
      <c r="E82" t="s">
        <v>298</v>
      </c>
      <c r="F82" t="s">
        <v>326</v>
      </c>
      <c r="G82" t="s">
        <v>327</v>
      </c>
      <c r="H82" t="s">
        <v>328</v>
      </c>
    </row>
    <row r="83" spans="1:8" x14ac:dyDescent="0.3">
      <c r="A83" t="s">
        <v>56</v>
      </c>
      <c r="B83" t="s">
        <v>98</v>
      </c>
      <c r="C83" t="s">
        <v>99</v>
      </c>
      <c r="D83" t="s">
        <v>297</v>
      </c>
      <c r="E83" t="s">
        <v>298</v>
      </c>
      <c r="F83" t="s">
        <v>329</v>
      </c>
      <c r="G83" t="s">
        <v>330</v>
      </c>
      <c r="H83" t="s">
        <v>331</v>
      </c>
    </row>
    <row r="84" spans="1:8" x14ac:dyDescent="0.3">
      <c r="A84" t="s">
        <v>56</v>
      </c>
      <c r="B84" t="s">
        <v>98</v>
      </c>
      <c r="C84" t="s">
        <v>103</v>
      </c>
      <c r="D84" t="s">
        <v>297</v>
      </c>
      <c r="E84" t="s">
        <v>298</v>
      </c>
      <c r="F84" t="s">
        <v>332</v>
      </c>
      <c r="G84" t="s">
        <v>333</v>
      </c>
      <c r="H84" t="s">
        <v>334</v>
      </c>
    </row>
    <row r="85" spans="1:8" x14ac:dyDescent="0.3">
      <c r="A85" t="s">
        <v>56</v>
      </c>
      <c r="B85" t="s">
        <v>49</v>
      </c>
      <c r="C85" t="s">
        <v>50</v>
      </c>
      <c r="D85" t="s">
        <v>335</v>
      </c>
      <c r="E85" t="s">
        <v>336</v>
      </c>
      <c r="F85" t="s">
        <v>337</v>
      </c>
      <c r="G85" t="s">
        <v>338</v>
      </c>
      <c r="H85" t="s">
        <v>339</v>
      </c>
    </row>
    <row r="86" spans="1:8" x14ac:dyDescent="0.3">
      <c r="A86" t="s">
        <v>56</v>
      </c>
      <c r="B86" t="s">
        <v>57</v>
      </c>
      <c r="C86" t="s">
        <v>58</v>
      </c>
      <c r="D86" t="s">
        <v>335</v>
      </c>
      <c r="E86" t="s">
        <v>336</v>
      </c>
      <c r="F86" t="s">
        <v>340</v>
      </c>
      <c r="G86" t="s">
        <v>341</v>
      </c>
      <c r="H86" t="s">
        <v>342</v>
      </c>
    </row>
    <row r="87" spans="1:8" x14ac:dyDescent="0.3">
      <c r="A87" t="s">
        <v>56</v>
      </c>
      <c r="B87" t="s">
        <v>62</v>
      </c>
      <c r="C87" t="s">
        <v>63</v>
      </c>
      <c r="D87" t="s">
        <v>335</v>
      </c>
      <c r="E87" t="s">
        <v>336</v>
      </c>
      <c r="F87" t="s">
        <v>343</v>
      </c>
      <c r="G87" t="s">
        <v>344</v>
      </c>
      <c r="H87" t="s">
        <v>345</v>
      </c>
    </row>
    <row r="88" spans="1:8" x14ac:dyDescent="0.3">
      <c r="A88" t="s">
        <v>56</v>
      </c>
      <c r="B88" t="s">
        <v>62</v>
      </c>
      <c r="C88" t="s">
        <v>67</v>
      </c>
      <c r="D88" t="s">
        <v>335</v>
      </c>
      <c r="E88" t="s">
        <v>336</v>
      </c>
      <c r="F88" t="s">
        <v>346</v>
      </c>
      <c r="G88" t="s">
        <v>347</v>
      </c>
      <c r="H88" t="s">
        <v>348</v>
      </c>
    </row>
    <row r="89" spans="1:8" x14ac:dyDescent="0.3">
      <c r="A89" t="s">
        <v>56</v>
      </c>
      <c r="B89" t="s">
        <v>71</v>
      </c>
      <c r="C89" t="s">
        <v>72</v>
      </c>
      <c r="D89" t="s">
        <v>335</v>
      </c>
      <c r="E89" t="s">
        <v>336</v>
      </c>
      <c r="F89" t="s">
        <v>349</v>
      </c>
      <c r="G89" t="s">
        <v>350</v>
      </c>
      <c r="H89" t="s">
        <v>351</v>
      </c>
    </row>
    <row r="90" spans="1:8" x14ac:dyDescent="0.3">
      <c r="A90" t="s">
        <v>56</v>
      </c>
      <c r="B90" t="s">
        <v>71</v>
      </c>
      <c r="C90" t="s">
        <v>76</v>
      </c>
      <c r="D90" t="s">
        <v>335</v>
      </c>
      <c r="E90" t="s">
        <v>336</v>
      </c>
      <c r="F90" t="s">
        <v>352</v>
      </c>
      <c r="G90" t="s">
        <v>353</v>
      </c>
      <c r="H90" t="s">
        <v>354</v>
      </c>
    </row>
    <row r="91" spans="1:8" x14ac:dyDescent="0.3">
      <c r="A91" t="s">
        <v>56</v>
      </c>
      <c r="B91" t="s">
        <v>80</v>
      </c>
      <c r="C91" t="s">
        <v>81</v>
      </c>
      <c r="D91" t="s">
        <v>335</v>
      </c>
      <c r="E91" t="s">
        <v>336</v>
      </c>
      <c r="F91" t="s">
        <v>355</v>
      </c>
      <c r="G91" t="s">
        <v>356</v>
      </c>
      <c r="H91" t="s">
        <v>357</v>
      </c>
    </row>
    <row r="92" spans="1:8" x14ac:dyDescent="0.3">
      <c r="A92" t="s">
        <v>56</v>
      </c>
      <c r="B92" t="s">
        <v>80</v>
      </c>
      <c r="C92" t="s">
        <v>85</v>
      </c>
      <c r="D92" t="s">
        <v>335</v>
      </c>
      <c r="E92" t="s">
        <v>336</v>
      </c>
      <c r="F92" t="s">
        <v>358</v>
      </c>
      <c r="G92" t="s">
        <v>359</v>
      </c>
      <c r="H92" t="s">
        <v>360</v>
      </c>
    </row>
    <row r="93" spans="1:8" x14ac:dyDescent="0.3">
      <c r="A93" t="s">
        <v>56</v>
      </c>
      <c r="B93" t="s">
        <v>89</v>
      </c>
      <c r="C93" t="s">
        <v>90</v>
      </c>
      <c r="D93" t="s">
        <v>335</v>
      </c>
      <c r="E93" t="s">
        <v>336</v>
      </c>
      <c r="F93" t="s">
        <v>361</v>
      </c>
      <c r="G93" t="s">
        <v>362</v>
      </c>
      <c r="H93" t="s">
        <v>363</v>
      </c>
    </row>
    <row r="94" spans="1:8" x14ac:dyDescent="0.3">
      <c r="A94" t="s">
        <v>56</v>
      </c>
      <c r="B94" t="s">
        <v>89</v>
      </c>
      <c r="C94" t="s">
        <v>94</v>
      </c>
      <c r="D94" t="s">
        <v>335</v>
      </c>
      <c r="E94" t="s">
        <v>336</v>
      </c>
      <c r="F94" t="s">
        <v>364</v>
      </c>
      <c r="G94" t="s">
        <v>365</v>
      </c>
      <c r="H94" t="s">
        <v>366</v>
      </c>
    </row>
    <row r="95" spans="1:8" x14ac:dyDescent="0.3">
      <c r="A95" t="s">
        <v>56</v>
      </c>
      <c r="B95" t="s">
        <v>98</v>
      </c>
      <c r="C95" t="s">
        <v>99</v>
      </c>
      <c r="D95" t="s">
        <v>335</v>
      </c>
      <c r="E95" t="s">
        <v>336</v>
      </c>
      <c r="F95" t="s">
        <v>367</v>
      </c>
      <c r="G95" t="s">
        <v>368</v>
      </c>
      <c r="H95" t="s">
        <v>369</v>
      </c>
    </row>
    <row r="96" spans="1:8" x14ac:dyDescent="0.3">
      <c r="A96" t="s">
        <v>56</v>
      </c>
      <c r="B96" t="s">
        <v>98</v>
      </c>
      <c r="C96" t="s">
        <v>103</v>
      </c>
      <c r="D96" t="s">
        <v>335</v>
      </c>
      <c r="E96" t="s">
        <v>336</v>
      </c>
      <c r="F96" t="s">
        <v>370</v>
      </c>
      <c r="G96" t="s">
        <v>371</v>
      </c>
      <c r="H96" t="s">
        <v>372</v>
      </c>
    </row>
    <row r="97" spans="1:8" x14ac:dyDescent="0.3">
      <c r="A97" t="s">
        <v>56</v>
      </c>
      <c r="B97" t="s">
        <v>49</v>
      </c>
      <c r="C97" t="s">
        <v>50</v>
      </c>
      <c r="D97" t="s">
        <v>373</v>
      </c>
      <c r="E97" t="s">
        <v>374</v>
      </c>
      <c r="F97" t="s">
        <v>375</v>
      </c>
      <c r="G97" t="s">
        <v>376</v>
      </c>
      <c r="H97" t="s">
        <v>377</v>
      </c>
    </row>
    <row r="98" spans="1:8" x14ac:dyDescent="0.3">
      <c r="A98" t="s">
        <v>56</v>
      </c>
      <c r="B98" t="s">
        <v>57</v>
      </c>
      <c r="C98" t="s">
        <v>58</v>
      </c>
      <c r="D98" t="s">
        <v>373</v>
      </c>
      <c r="E98" t="s">
        <v>374</v>
      </c>
      <c r="F98" t="s">
        <v>378</v>
      </c>
      <c r="G98" t="s">
        <v>379</v>
      </c>
      <c r="H98" t="s">
        <v>380</v>
      </c>
    </row>
    <row r="99" spans="1:8" x14ac:dyDescent="0.3">
      <c r="A99" t="s">
        <v>56</v>
      </c>
      <c r="B99" t="s">
        <v>62</v>
      </c>
      <c r="C99" t="s">
        <v>63</v>
      </c>
      <c r="D99" t="s">
        <v>373</v>
      </c>
      <c r="E99" t="s">
        <v>374</v>
      </c>
      <c r="F99" t="s">
        <v>381</v>
      </c>
      <c r="G99" t="s">
        <v>382</v>
      </c>
      <c r="H99" t="s">
        <v>383</v>
      </c>
    </row>
    <row r="100" spans="1:8" x14ac:dyDescent="0.3">
      <c r="A100" t="s">
        <v>56</v>
      </c>
      <c r="B100" t="s">
        <v>62</v>
      </c>
      <c r="C100" t="s">
        <v>67</v>
      </c>
      <c r="D100" t="s">
        <v>373</v>
      </c>
      <c r="E100" t="s">
        <v>374</v>
      </c>
      <c r="F100" t="s">
        <v>384</v>
      </c>
      <c r="G100" t="s">
        <v>385</v>
      </c>
      <c r="H100" t="s">
        <v>386</v>
      </c>
    </row>
    <row r="101" spans="1:8" x14ac:dyDescent="0.3">
      <c r="A101" t="s">
        <v>56</v>
      </c>
      <c r="B101" t="s">
        <v>71</v>
      </c>
      <c r="C101" t="s">
        <v>72</v>
      </c>
      <c r="D101" t="s">
        <v>373</v>
      </c>
      <c r="E101" t="s">
        <v>374</v>
      </c>
      <c r="F101" t="s">
        <v>387</v>
      </c>
      <c r="G101" t="s">
        <v>388</v>
      </c>
      <c r="H101" t="s">
        <v>389</v>
      </c>
    </row>
    <row r="102" spans="1:8" x14ac:dyDescent="0.3">
      <c r="A102" t="s">
        <v>56</v>
      </c>
      <c r="B102" t="s">
        <v>71</v>
      </c>
      <c r="C102" t="s">
        <v>76</v>
      </c>
      <c r="D102" t="s">
        <v>390</v>
      </c>
      <c r="E102" t="s">
        <v>374</v>
      </c>
      <c r="F102" t="s">
        <v>391</v>
      </c>
      <c r="G102" t="s">
        <v>392</v>
      </c>
      <c r="H102" t="s">
        <v>393</v>
      </c>
    </row>
    <row r="103" spans="1:8" x14ac:dyDescent="0.3">
      <c r="A103" t="s">
        <v>56</v>
      </c>
      <c r="B103" t="s">
        <v>80</v>
      </c>
      <c r="C103" t="s">
        <v>81</v>
      </c>
      <c r="D103" t="s">
        <v>373</v>
      </c>
      <c r="E103" t="s">
        <v>374</v>
      </c>
      <c r="F103" t="s">
        <v>394</v>
      </c>
      <c r="G103" t="s">
        <v>395</v>
      </c>
      <c r="H103" t="s">
        <v>396</v>
      </c>
    </row>
    <row r="104" spans="1:8" x14ac:dyDescent="0.3">
      <c r="A104" t="s">
        <v>56</v>
      </c>
      <c r="B104" t="s">
        <v>80</v>
      </c>
      <c r="C104" t="s">
        <v>85</v>
      </c>
      <c r="D104" t="s">
        <v>373</v>
      </c>
      <c r="E104" t="s">
        <v>374</v>
      </c>
      <c r="F104" t="s">
        <v>397</v>
      </c>
      <c r="G104" t="s">
        <v>398</v>
      </c>
      <c r="H104" t="s">
        <v>399</v>
      </c>
    </row>
    <row r="105" spans="1:8" x14ac:dyDescent="0.3">
      <c r="A105" t="s">
        <v>56</v>
      </c>
      <c r="B105" t="s">
        <v>89</v>
      </c>
      <c r="C105" t="s">
        <v>90</v>
      </c>
      <c r="D105" t="s">
        <v>373</v>
      </c>
      <c r="E105" t="s">
        <v>374</v>
      </c>
      <c r="F105" t="s">
        <v>400</v>
      </c>
      <c r="G105" t="s">
        <v>401</v>
      </c>
      <c r="H105" t="s">
        <v>402</v>
      </c>
    </row>
    <row r="106" spans="1:8" x14ac:dyDescent="0.3">
      <c r="A106" t="s">
        <v>56</v>
      </c>
      <c r="B106" t="s">
        <v>89</v>
      </c>
      <c r="C106" t="s">
        <v>94</v>
      </c>
      <c r="D106" t="s">
        <v>373</v>
      </c>
      <c r="E106" t="s">
        <v>374</v>
      </c>
      <c r="F106" t="s">
        <v>403</v>
      </c>
      <c r="G106" t="s">
        <v>404</v>
      </c>
      <c r="H106" t="s">
        <v>405</v>
      </c>
    </row>
    <row r="107" spans="1:8" x14ac:dyDescent="0.3">
      <c r="A107" t="s">
        <v>56</v>
      </c>
      <c r="B107" t="s">
        <v>98</v>
      </c>
      <c r="C107" t="s">
        <v>99</v>
      </c>
      <c r="D107" t="s">
        <v>373</v>
      </c>
      <c r="E107" t="s">
        <v>374</v>
      </c>
      <c r="F107" t="s">
        <v>406</v>
      </c>
      <c r="G107" t="s">
        <v>407</v>
      </c>
      <c r="H107" t="s">
        <v>408</v>
      </c>
    </row>
    <row r="108" spans="1:8" x14ac:dyDescent="0.3">
      <c r="A108" t="s">
        <v>56</v>
      </c>
      <c r="B108" t="s">
        <v>98</v>
      </c>
      <c r="C108" t="s">
        <v>103</v>
      </c>
      <c r="D108" t="s">
        <v>373</v>
      </c>
      <c r="E108" t="s">
        <v>374</v>
      </c>
      <c r="F108" t="s">
        <v>409</v>
      </c>
      <c r="G108" t="s">
        <v>410</v>
      </c>
      <c r="H108" t="s">
        <v>411</v>
      </c>
    </row>
    <row r="109" spans="1:8" x14ac:dyDescent="0.3">
      <c r="A109" t="s">
        <v>56</v>
      </c>
      <c r="B109" t="s">
        <v>49</v>
      </c>
      <c r="C109" t="s">
        <v>50</v>
      </c>
      <c r="D109" t="s">
        <v>412</v>
      </c>
      <c r="E109" t="s">
        <v>413</v>
      </c>
      <c r="F109" t="s">
        <v>414</v>
      </c>
      <c r="G109" t="s">
        <v>415</v>
      </c>
      <c r="H109" t="s">
        <v>416</v>
      </c>
    </row>
    <row r="110" spans="1:8" x14ac:dyDescent="0.3">
      <c r="A110" t="s">
        <v>56</v>
      </c>
      <c r="B110" t="s">
        <v>57</v>
      </c>
      <c r="C110" t="s">
        <v>58</v>
      </c>
      <c r="D110" t="s">
        <v>412</v>
      </c>
      <c r="E110" t="s">
        <v>413</v>
      </c>
      <c r="F110" t="s">
        <v>417</v>
      </c>
      <c r="G110" t="s">
        <v>418</v>
      </c>
      <c r="H110" t="s">
        <v>419</v>
      </c>
    </row>
    <row r="111" spans="1:8" x14ac:dyDescent="0.3">
      <c r="A111" t="s">
        <v>56</v>
      </c>
      <c r="B111" t="s">
        <v>62</v>
      </c>
      <c r="C111" t="s">
        <v>63</v>
      </c>
      <c r="D111" t="s">
        <v>412</v>
      </c>
      <c r="E111" t="s">
        <v>413</v>
      </c>
      <c r="F111" t="s">
        <v>420</v>
      </c>
      <c r="G111" t="s">
        <v>421</v>
      </c>
      <c r="H111" t="s">
        <v>422</v>
      </c>
    </row>
    <row r="112" spans="1:8" x14ac:dyDescent="0.3">
      <c r="A112" t="s">
        <v>56</v>
      </c>
      <c r="B112" t="s">
        <v>62</v>
      </c>
      <c r="C112" t="s">
        <v>67</v>
      </c>
      <c r="D112" t="s">
        <v>412</v>
      </c>
      <c r="E112" t="s">
        <v>413</v>
      </c>
      <c r="F112" t="s">
        <v>423</v>
      </c>
      <c r="G112" t="s">
        <v>424</v>
      </c>
      <c r="H112" t="s">
        <v>425</v>
      </c>
    </row>
    <row r="113" spans="1:8" x14ac:dyDescent="0.3">
      <c r="A113" t="s">
        <v>56</v>
      </c>
      <c r="B113" t="s">
        <v>71</v>
      </c>
      <c r="C113" t="s">
        <v>72</v>
      </c>
      <c r="D113" t="s">
        <v>412</v>
      </c>
      <c r="E113" t="s">
        <v>413</v>
      </c>
      <c r="F113" t="s">
        <v>426</v>
      </c>
      <c r="G113" t="s">
        <v>427</v>
      </c>
      <c r="H113" t="s">
        <v>428</v>
      </c>
    </row>
    <row r="114" spans="1:8" x14ac:dyDescent="0.3">
      <c r="A114" t="s">
        <v>56</v>
      </c>
      <c r="B114" t="s">
        <v>71</v>
      </c>
      <c r="C114" t="s">
        <v>76</v>
      </c>
      <c r="D114" t="s">
        <v>412</v>
      </c>
      <c r="E114" t="s">
        <v>413</v>
      </c>
      <c r="F114" t="s">
        <v>429</v>
      </c>
      <c r="G114" t="s">
        <v>430</v>
      </c>
      <c r="H114" t="s">
        <v>431</v>
      </c>
    </row>
    <row r="115" spans="1:8" x14ac:dyDescent="0.3">
      <c r="A115" t="s">
        <v>56</v>
      </c>
      <c r="B115" t="s">
        <v>80</v>
      </c>
      <c r="C115" t="s">
        <v>81</v>
      </c>
      <c r="D115" t="s">
        <v>412</v>
      </c>
      <c r="E115" t="s">
        <v>413</v>
      </c>
      <c r="F115" t="s">
        <v>432</v>
      </c>
      <c r="G115" t="s">
        <v>433</v>
      </c>
      <c r="H115" t="s">
        <v>434</v>
      </c>
    </row>
    <row r="116" spans="1:8" x14ac:dyDescent="0.3">
      <c r="A116" t="s">
        <v>56</v>
      </c>
      <c r="B116" t="s">
        <v>80</v>
      </c>
      <c r="C116" t="s">
        <v>85</v>
      </c>
      <c r="D116" t="s">
        <v>412</v>
      </c>
      <c r="E116" t="s">
        <v>413</v>
      </c>
      <c r="F116" t="s">
        <v>435</v>
      </c>
      <c r="G116" t="s">
        <v>436</v>
      </c>
      <c r="H116" t="s">
        <v>437</v>
      </c>
    </row>
    <row r="117" spans="1:8" x14ac:dyDescent="0.3">
      <c r="A117" t="s">
        <v>56</v>
      </c>
      <c r="B117" t="s">
        <v>89</v>
      </c>
      <c r="C117" t="s">
        <v>90</v>
      </c>
      <c r="D117" t="s">
        <v>412</v>
      </c>
      <c r="E117" t="s">
        <v>413</v>
      </c>
      <c r="F117" t="s">
        <v>438</v>
      </c>
      <c r="G117" t="s">
        <v>439</v>
      </c>
      <c r="H117" t="s">
        <v>440</v>
      </c>
    </row>
    <row r="118" spans="1:8" x14ac:dyDescent="0.3">
      <c r="A118" t="s">
        <v>56</v>
      </c>
      <c r="B118" t="s">
        <v>89</v>
      </c>
      <c r="C118" t="s">
        <v>94</v>
      </c>
      <c r="D118" t="s">
        <v>412</v>
      </c>
      <c r="E118" t="s">
        <v>413</v>
      </c>
      <c r="F118" t="s">
        <v>441</v>
      </c>
      <c r="G118" t="s">
        <v>442</v>
      </c>
      <c r="H118" t="s">
        <v>443</v>
      </c>
    </row>
    <row r="119" spans="1:8" x14ac:dyDescent="0.3">
      <c r="A119" t="s">
        <v>56</v>
      </c>
      <c r="B119" t="s">
        <v>98</v>
      </c>
      <c r="C119" t="s">
        <v>99</v>
      </c>
      <c r="D119" t="s">
        <v>412</v>
      </c>
      <c r="E119" t="s">
        <v>413</v>
      </c>
      <c r="F119" t="s">
        <v>444</v>
      </c>
      <c r="G119" t="s">
        <v>445</v>
      </c>
      <c r="H119" t="s">
        <v>446</v>
      </c>
    </row>
    <row r="120" spans="1:8" x14ac:dyDescent="0.3">
      <c r="A120" t="s">
        <v>56</v>
      </c>
      <c r="B120" t="s">
        <v>98</v>
      </c>
      <c r="C120" t="s">
        <v>103</v>
      </c>
      <c r="D120" t="s">
        <v>412</v>
      </c>
      <c r="E120" t="s">
        <v>413</v>
      </c>
      <c r="F120" t="s">
        <v>447</v>
      </c>
      <c r="G120" t="s">
        <v>448</v>
      </c>
      <c r="H120" t="s">
        <v>449</v>
      </c>
    </row>
    <row r="121" spans="1:8" x14ac:dyDescent="0.3">
      <c r="A121" t="s">
        <v>56</v>
      </c>
      <c r="B121" t="s">
        <v>49</v>
      </c>
      <c r="C121" t="s">
        <v>50</v>
      </c>
      <c r="D121" t="s">
        <v>450</v>
      </c>
      <c r="E121" t="s">
        <v>451</v>
      </c>
      <c r="F121" t="s">
        <v>452</v>
      </c>
      <c r="G121" t="s">
        <v>453</v>
      </c>
      <c r="H121" t="s">
        <v>454</v>
      </c>
    </row>
    <row r="122" spans="1:8" x14ac:dyDescent="0.3">
      <c r="A122" t="s">
        <v>56</v>
      </c>
      <c r="B122" t="s">
        <v>57</v>
      </c>
      <c r="C122" t="s">
        <v>58</v>
      </c>
      <c r="D122" t="s">
        <v>450</v>
      </c>
      <c r="E122" t="s">
        <v>451</v>
      </c>
      <c r="F122" t="s">
        <v>455</v>
      </c>
      <c r="G122" t="s">
        <v>456</v>
      </c>
      <c r="H122" t="s">
        <v>457</v>
      </c>
    </row>
    <row r="123" spans="1:8" x14ac:dyDescent="0.3">
      <c r="A123" t="s">
        <v>56</v>
      </c>
      <c r="B123" t="s">
        <v>62</v>
      </c>
      <c r="C123" t="s">
        <v>63</v>
      </c>
      <c r="D123" t="s">
        <v>450</v>
      </c>
      <c r="E123" t="s">
        <v>451</v>
      </c>
      <c r="F123" t="s">
        <v>458</v>
      </c>
      <c r="G123" t="s">
        <v>459</v>
      </c>
      <c r="H123" t="s">
        <v>460</v>
      </c>
    </row>
    <row r="124" spans="1:8" x14ac:dyDescent="0.3">
      <c r="A124" t="s">
        <v>56</v>
      </c>
      <c r="B124" t="s">
        <v>62</v>
      </c>
      <c r="C124" t="s">
        <v>67</v>
      </c>
      <c r="D124" t="s">
        <v>450</v>
      </c>
      <c r="E124" t="s">
        <v>451</v>
      </c>
      <c r="F124" t="s">
        <v>461</v>
      </c>
      <c r="G124" t="s">
        <v>462</v>
      </c>
      <c r="H124" t="s">
        <v>463</v>
      </c>
    </row>
    <row r="125" spans="1:8" x14ac:dyDescent="0.3">
      <c r="A125" t="s">
        <v>56</v>
      </c>
      <c r="B125" t="s">
        <v>71</v>
      </c>
      <c r="C125" t="s">
        <v>72</v>
      </c>
      <c r="D125" t="s">
        <v>450</v>
      </c>
      <c r="E125" t="s">
        <v>451</v>
      </c>
      <c r="F125" t="s">
        <v>464</v>
      </c>
      <c r="G125" t="s">
        <v>465</v>
      </c>
      <c r="H125" t="s">
        <v>466</v>
      </c>
    </row>
    <row r="126" spans="1:8" x14ac:dyDescent="0.3">
      <c r="A126" t="s">
        <v>56</v>
      </c>
      <c r="B126" t="s">
        <v>71</v>
      </c>
      <c r="C126" t="s">
        <v>76</v>
      </c>
      <c r="D126" t="s">
        <v>450</v>
      </c>
      <c r="E126" t="s">
        <v>451</v>
      </c>
      <c r="F126" t="s">
        <v>467</v>
      </c>
      <c r="G126" t="s">
        <v>468</v>
      </c>
      <c r="H126" t="s">
        <v>469</v>
      </c>
    </row>
    <row r="127" spans="1:8" x14ac:dyDescent="0.3">
      <c r="A127" t="s">
        <v>56</v>
      </c>
      <c r="B127" t="s">
        <v>80</v>
      </c>
      <c r="C127" t="s">
        <v>81</v>
      </c>
      <c r="D127" t="s">
        <v>450</v>
      </c>
      <c r="E127" t="s">
        <v>451</v>
      </c>
      <c r="F127" t="s">
        <v>470</v>
      </c>
      <c r="G127" t="s">
        <v>471</v>
      </c>
      <c r="H127" t="s">
        <v>472</v>
      </c>
    </row>
    <row r="128" spans="1:8" x14ac:dyDescent="0.3">
      <c r="A128" t="s">
        <v>56</v>
      </c>
      <c r="B128" t="s">
        <v>80</v>
      </c>
      <c r="C128" t="s">
        <v>85</v>
      </c>
      <c r="D128" t="s">
        <v>450</v>
      </c>
      <c r="E128" t="s">
        <v>451</v>
      </c>
      <c r="F128" t="s">
        <v>473</v>
      </c>
      <c r="G128" t="s">
        <v>474</v>
      </c>
      <c r="H128" t="s">
        <v>475</v>
      </c>
    </row>
    <row r="129" spans="1:8" x14ac:dyDescent="0.3">
      <c r="A129" t="s">
        <v>56</v>
      </c>
      <c r="B129" t="s">
        <v>89</v>
      </c>
      <c r="C129" t="s">
        <v>90</v>
      </c>
      <c r="D129" t="s">
        <v>450</v>
      </c>
      <c r="E129" t="s">
        <v>451</v>
      </c>
      <c r="F129" t="s">
        <v>476</v>
      </c>
      <c r="G129" t="s">
        <v>477</v>
      </c>
      <c r="H129" t="s">
        <v>478</v>
      </c>
    </row>
    <row r="130" spans="1:8" x14ac:dyDescent="0.3">
      <c r="A130" t="s">
        <v>56</v>
      </c>
      <c r="B130" t="s">
        <v>89</v>
      </c>
      <c r="C130" t="s">
        <v>94</v>
      </c>
      <c r="D130" t="s">
        <v>450</v>
      </c>
      <c r="E130" t="s">
        <v>451</v>
      </c>
      <c r="F130" t="s">
        <v>479</v>
      </c>
      <c r="G130" t="s">
        <v>480</v>
      </c>
      <c r="H130" t="s">
        <v>481</v>
      </c>
    </row>
    <row r="131" spans="1:8" x14ac:dyDescent="0.3">
      <c r="A131" t="s">
        <v>56</v>
      </c>
      <c r="B131" t="s">
        <v>98</v>
      </c>
      <c r="C131" t="s">
        <v>99</v>
      </c>
      <c r="D131" t="s">
        <v>450</v>
      </c>
      <c r="E131" t="s">
        <v>451</v>
      </c>
      <c r="F131" t="s">
        <v>482</v>
      </c>
      <c r="G131" t="s">
        <v>483</v>
      </c>
      <c r="H131" t="s">
        <v>484</v>
      </c>
    </row>
    <row r="132" spans="1:8" x14ac:dyDescent="0.3">
      <c r="A132" t="s">
        <v>56</v>
      </c>
      <c r="B132" t="s">
        <v>98</v>
      </c>
      <c r="C132" t="s">
        <v>103</v>
      </c>
      <c r="D132" t="s">
        <v>450</v>
      </c>
      <c r="E132" t="s">
        <v>451</v>
      </c>
      <c r="F132" t="s">
        <v>485</v>
      </c>
      <c r="G132" t="s">
        <v>486</v>
      </c>
      <c r="H132" t="s">
        <v>487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abSelected="1" workbookViewId="0">
      <selection activeCell="E13" sqref="E13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26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42981</v>
      </c>
      <c r="D3" s="121"/>
      <c r="E3" s="120">
        <v>42982</v>
      </c>
      <c r="F3" s="121"/>
      <c r="G3" s="120">
        <v>42983</v>
      </c>
      <c r="H3" s="121"/>
      <c r="I3" s="120">
        <v>42984</v>
      </c>
      <c r="J3" s="121"/>
      <c r="K3" s="120">
        <v>42985</v>
      </c>
      <c r="L3" s="121"/>
      <c r="M3" s="120">
        <v>42986</v>
      </c>
      <c r="N3" s="121"/>
    </row>
    <row r="4" spans="1:14" ht="15" thickBot="1" x14ac:dyDescent="0.35">
      <c r="A4" s="16" t="s">
        <v>7</v>
      </c>
      <c r="B4" s="18" t="s">
        <v>8</v>
      </c>
      <c r="C4" s="27" t="s">
        <v>9</v>
      </c>
      <c r="D4" s="21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37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 t="s">
        <v>17</v>
      </c>
      <c r="E5" s="9"/>
      <c r="F5" s="26" t="s">
        <v>17</v>
      </c>
      <c r="G5" s="9"/>
      <c r="H5" s="22" t="s">
        <v>17</v>
      </c>
      <c r="I5" s="9"/>
      <c r="J5" s="22" t="s">
        <v>17</v>
      </c>
      <c r="K5" s="9"/>
      <c r="L5" s="26" t="s">
        <v>17</v>
      </c>
      <c r="M5" s="43"/>
      <c r="N5" s="49"/>
    </row>
    <row r="6" spans="1:14" ht="26.4" x14ac:dyDescent="0.3">
      <c r="A6" s="107"/>
      <c r="B6" s="114"/>
      <c r="C6" s="9"/>
      <c r="D6" s="24" t="s">
        <v>490</v>
      </c>
      <c r="E6" s="9"/>
      <c r="F6" s="24" t="s">
        <v>490</v>
      </c>
      <c r="G6" s="9"/>
      <c r="H6" s="8" t="s">
        <v>491</v>
      </c>
      <c r="I6" s="9"/>
      <c r="J6" s="8" t="s">
        <v>491</v>
      </c>
      <c r="K6" s="9"/>
      <c r="L6" s="24" t="s">
        <v>490</v>
      </c>
      <c r="M6" s="44"/>
      <c r="N6" s="50"/>
    </row>
    <row r="7" spans="1:14" ht="15" thickBot="1" x14ac:dyDescent="0.35">
      <c r="A7" s="108"/>
      <c r="B7" s="115"/>
      <c r="C7" s="10"/>
      <c r="D7" s="25" t="s">
        <v>21</v>
      </c>
      <c r="E7" s="10"/>
      <c r="F7" s="25" t="s">
        <v>21</v>
      </c>
      <c r="G7" s="10"/>
      <c r="H7" s="25" t="s">
        <v>21</v>
      </c>
      <c r="I7" s="10"/>
      <c r="J7" s="25" t="s">
        <v>21</v>
      </c>
      <c r="K7" s="10"/>
      <c r="L7" s="25" t="s">
        <v>21</v>
      </c>
      <c r="M7" s="45"/>
      <c r="N7" s="51"/>
    </row>
    <row r="8" spans="1:14" x14ac:dyDescent="0.3">
      <c r="A8" s="127" t="s">
        <v>505</v>
      </c>
      <c r="B8" s="109"/>
      <c r="C8" s="9"/>
      <c r="D8" s="26" t="s">
        <v>17</v>
      </c>
      <c r="E8" s="9"/>
      <c r="F8" s="22" t="s">
        <v>17</v>
      </c>
      <c r="G8" s="9"/>
      <c r="H8" s="22" t="s">
        <v>17</v>
      </c>
      <c r="I8" s="9"/>
      <c r="J8" s="22" t="s">
        <v>17</v>
      </c>
      <c r="K8" s="9"/>
      <c r="L8" s="22" t="s">
        <v>17</v>
      </c>
      <c r="M8" s="44"/>
      <c r="N8" s="52"/>
    </row>
    <row r="9" spans="1:14" ht="26.4" x14ac:dyDescent="0.3">
      <c r="A9" s="122"/>
      <c r="B9" s="110"/>
      <c r="C9" s="9"/>
      <c r="D9" s="24" t="s">
        <v>492</v>
      </c>
      <c r="E9" s="9"/>
      <c r="F9" s="8" t="s">
        <v>494</v>
      </c>
      <c r="G9" s="9"/>
      <c r="H9" s="8" t="s">
        <v>490</v>
      </c>
      <c r="I9" s="9"/>
      <c r="J9" s="8" t="s">
        <v>490</v>
      </c>
      <c r="K9" s="9"/>
      <c r="L9" s="8" t="s">
        <v>491</v>
      </c>
      <c r="M9" s="44"/>
      <c r="N9" s="53"/>
    </row>
    <row r="10" spans="1:14" ht="15" thickBot="1" x14ac:dyDescent="0.35">
      <c r="A10" s="123"/>
      <c r="B10" s="124"/>
      <c r="C10" s="10"/>
      <c r="D10" s="25" t="s">
        <v>493</v>
      </c>
      <c r="E10" s="10"/>
      <c r="F10" s="25" t="s">
        <v>493</v>
      </c>
      <c r="G10" s="10"/>
      <c r="H10" s="25" t="s">
        <v>493</v>
      </c>
      <c r="I10" s="10"/>
      <c r="J10" s="25" t="s">
        <v>493</v>
      </c>
      <c r="K10" s="10"/>
      <c r="L10" s="25" t="s">
        <v>495</v>
      </c>
      <c r="M10" s="46"/>
      <c r="N10" s="54"/>
    </row>
    <row r="11" spans="1:14" x14ac:dyDescent="0.3">
      <c r="A11" s="125" t="s">
        <v>506</v>
      </c>
      <c r="B11" s="126"/>
      <c r="C11" s="9"/>
      <c r="D11" s="22"/>
      <c r="E11" s="64"/>
      <c r="F11" s="65"/>
      <c r="G11" s="9"/>
      <c r="H11" s="22"/>
      <c r="I11" s="9"/>
      <c r="J11" s="22"/>
      <c r="K11" s="9"/>
      <c r="L11" s="22"/>
      <c r="M11" s="44"/>
      <c r="N11" s="52"/>
    </row>
    <row r="12" spans="1:14" x14ac:dyDescent="0.3">
      <c r="A12" s="122"/>
      <c r="B12" s="110"/>
      <c r="C12" s="9"/>
      <c r="D12" s="8"/>
      <c r="E12" s="64"/>
      <c r="F12" s="66"/>
      <c r="G12" s="9"/>
      <c r="H12" s="8"/>
      <c r="I12" s="9"/>
      <c r="J12" s="8"/>
      <c r="K12" s="9"/>
      <c r="L12" s="8"/>
      <c r="M12" s="44"/>
      <c r="N12" s="53"/>
    </row>
    <row r="13" spans="1:14" ht="27" thickBot="1" x14ac:dyDescent="0.35">
      <c r="A13" s="128"/>
      <c r="B13" s="111"/>
      <c r="C13" s="20"/>
      <c r="D13" s="67"/>
      <c r="E13" s="64" t="s">
        <v>496</v>
      </c>
      <c r="F13" s="69"/>
      <c r="G13" s="20"/>
      <c r="H13" s="67"/>
      <c r="I13" s="20"/>
      <c r="J13" s="8" t="s">
        <v>496</v>
      </c>
      <c r="K13" s="20"/>
      <c r="L13" s="67"/>
      <c r="M13" s="47"/>
      <c r="N13" s="70"/>
    </row>
    <row r="14" spans="1:14" ht="14.4" customHeight="1" x14ac:dyDescent="0.3">
      <c r="A14" s="106" t="s">
        <v>507</v>
      </c>
      <c r="B14" s="113"/>
      <c r="C14" s="31"/>
      <c r="D14" s="71" t="s">
        <v>17</v>
      </c>
      <c r="E14" s="31"/>
      <c r="F14" s="71" t="s">
        <v>17</v>
      </c>
      <c r="G14" s="31"/>
      <c r="H14" s="32" t="s">
        <v>17</v>
      </c>
      <c r="I14" s="31"/>
      <c r="J14" s="32" t="s">
        <v>17</v>
      </c>
      <c r="K14" s="31"/>
      <c r="L14" s="72"/>
      <c r="M14" s="43"/>
      <c r="N14" s="52"/>
    </row>
    <row r="15" spans="1:14" ht="26.4" x14ac:dyDescent="0.3">
      <c r="A15" s="107"/>
      <c r="B15" s="114"/>
      <c r="C15" s="19"/>
      <c r="D15" s="24" t="s">
        <v>490</v>
      </c>
      <c r="E15" s="19"/>
      <c r="F15" s="24" t="s">
        <v>490</v>
      </c>
      <c r="G15" s="19"/>
      <c r="H15" s="8" t="s">
        <v>491</v>
      </c>
      <c r="I15" s="19"/>
      <c r="J15" s="8" t="s">
        <v>491</v>
      </c>
      <c r="K15" s="19"/>
      <c r="L15" s="8"/>
      <c r="M15" s="44"/>
      <c r="N15" s="53"/>
    </row>
    <row r="16" spans="1:14" ht="15" thickBot="1" x14ac:dyDescent="0.35">
      <c r="A16" s="108"/>
      <c r="B16" s="115"/>
      <c r="C16" s="33"/>
      <c r="D16" s="25" t="s">
        <v>21</v>
      </c>
      <c r="E16" s="33"/>
      <c r="F16" s="25" t="s">
        <v>21</v>
      </c>
      <c r="G16" s="33"/>
      <c r="H16" s="25" t="s">
        <v>21</v>
      </c>
      <c r="I16" s="33"/>
      <c r="J16" s="25" t="s">
        <v>21</v>
      </c>
      <c r="K16" s="33"/>
      <c r="L16" s="73"/>
      <c r="M16" s="46"/>
      <c r="N16" s="54"/>
    </row>
    <row r="17" spans="1:14" x14ac:dyDescent="0.3">
      <c r="A17" s="106" t="s">
        <v>508</v>
      </c>
      <c r="B17" s="109"/>
      <c r="C17" s="9"/>
      <c r="D17" s="26" t="s">
        <v>17</v>
      </c>
      <c r="E17" s="9"/>
      <c r="F17" s="26" t="s">
        <v>17</v>
      </c>
      <c r="G17" s="9"/>
      <c r="H17" s="22" t="s">
        <v>17</v>
      </c>
      <c r="I17" s="9"/>
      <c r="J17" s="22" t="s">
        <v>17</v>
      </c>
      <c r="K17" s="9"/>
      <c r="L17" s="26" t="s">
        <v>17</v>
      </c>
      <c r="M17" s="44"/>
      <c r="N17" s="53"/>
    </row>
    <row r="18" spans="1:14" ht="26.4" x14ac:dyDescent="0.3">
      <c r="A18" s="107"/>
      <c r="B18" s="110"/>
      <c r="C18" s="9"/>
      <c r="D18" s="24" t="s">
        <v>490</v>
      </c>
      <c r="E18" s="9"/>
      <c r="F18" s="24" t="s">
        <v>490</v>
      </c>
      <c r="G18" s="9"/>
      <c r="H18" s="8" t="s">
        <v>491</v>
      </c>
      <c r="I18" s="9"/>
      <c r="J18" s="8" t="s">
        <v>491</v>
      </c>
      <c r="K18" s="9"/>
      <c r="L18" s="24" t="s">
        <v>490</v>
      </c>
      <c r="M18" s="44"/>
      <c r="N18" s="53"/>
    </row>
    <row r="19" spans="1:14" ht="15" thickBot="1" x14ac:dyDescent="0.35">
      <c r="A19" s="108"/>
      <c r="B19" s="111"/>
      <c r="C19" s="10"/>
      <c r="D19" s="25" t="s">
        <v>21</v>
      </c>
      <c r="E19" s="10"/>
      <c r="F19" s="25" t="s">
        <v>21</v>
      </c>
      <c r="G19" s="10"/>
      <c r="H19" s="25" t="s">
        <v>21</v>
      </c>
      <c r="I19" s="10"/>
      <c r="J19" s="25" t="s">
        <v>21</v>
      </c>
      <c r="K19" s="10"/>
      <c r="L19" s="25" t="s">
        <v>21</v>
      </c>
      <c r="M19" s="46"/>
      <c r="N19" s="54"/>
    </row>
    <row r="20" spans="1:14" x14ac:dyDescent="0.3">
      <c r="A20" s="127" t="s">
        <v>509</v>
      </c>
      <c r="B20" s="109"/>
      <c r="C20" s="9"/>
      <c r="D20" s="26" t="s">
        <v>17</v>
      </c>
      <c r="E20" s="9"/>
      <c r="F20" s="22" t="s">
        <v>17</v>
      </c>
      <c r="G20" s="9"/>
      <c r="H20" s="22" t="s">
        <v>17</v>
      </c>
      <c r="I20" s="9"/>
      <c r="J20" s="22" t="s">
        <v>17</v>
      </c>
      <c r="K20" s="9"/>
      <c r="L20" s="22" t="s">
        <v>17</v>
      </c>
      <c r="M20" s="44"/>
      <c r="N20" s="52"/>
    </row>
    <row r="21" spans="1:14" ht="26.4" x14ac:dyDescent="0.3">
      <c r="A21" s="122"/>
      <c r="B21" s="110"/>
      <c r="C21" s="9"/>
      <c r="D21" s="24" t="s">
        <v>492</v>
      </c>
      <c r="E21" s="9"/>
      <c r="F21" s="8" t="s">
        <v>494</v>
      </c>
      <c r="G21" s="9"/>
      <c r="H21" s="8" t="s">
        <v>490</v>
      </c>
      <c r="I21" s="9"/>
      <c r="J21" s="8" t="s">
        <v>490</v>
      </c>
      <c r="K21" s="9"/>
      <c r="L21" s="8" t="s">
        <v>491</v>
      </c>
      <c r="M21" s="44"/>
      <c r="N21" s="53"/>
    </row>
    <row r="22" spans="1:14" ht="15" thickBot="1" x14ac:dyDescent="0.35">
      <c r="A22" s="128"/>
      <c r="B22" s="111"/>
      <c r="C22" s="10"/>
      <c r="D22" s="25" t="s">
        <v>493</v>
      </c>
      <c r="E22" s="10"/>
      <c r="F22" s="25" t="s">
        <v>493</v>
      </c>
      <c r="G22" s="10"/>
      <c r="H22" s="25" t="s">
        <v>493</v>
      </c>
      <c r="I22" s="10"/>
      <c r="J22" s="25" t="s">
        <v>493</v>
      </c>
      <c r="K22" s="10"/>
      <c r="L22" s="25" t="s">
        <v>495</v>
      </c>
      <c r="M22" s="46"/>
      <c r="N22" s="54"/>
    </row>
    <row r="23" spans="1:14" x14ac:dyDescent="0.3">
      <c r="A23" s="106"/>
      <c r="B23" s="109"/>
      <c r="C23" s="31"/>
      <c r="D23" s="32"/>
      <c r="E23" s="31"/>
      <c r="F23" s="32"/>
      <c r="G23" s="31"/>
      <c r="H23" s="32"/>
      <c r="I23" s="31"/>
      <c r="J23" s="32"/>
      <c r="K23" s="31"/>
      <c r="L23" s="32"/>
      <c r="M23" s="43"/>
      <c r="N23" s="52"/>
    </row>
    <row r="24" spans="1:14" x14ac:dyDescent="0.3">
      <c r="A24" s="107"/>
      <c r="B24" s="110"/>
      <c r="C24" s="19"/>
      <c r="D24" s="8"/>
      <c r="E24" s="19"/>
      <c r="F24" s="8"/>
      <c r="G24" s="19"/>
      <c r="H24" s="8"/>
      <c r="I24" s="19"/>
      <c r="J24" s="24"/>
      <c r="K24" s="19"/>
      <c r="L24" s="24"/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25"/>
      <c r="I25" s="33"/>
      <c r="J25" s="25"/>
      <c r="K25" s="33"/>
      <c r="L25" s="25"/>
      <c r="M25" s="46"/>
      <c r="N25" s="54"/>
    </row>
    <row r="26" spans="1:14" x14ac:dyDescent="0.3">
      <c r="A26" s="106"/>
      <c r="B26" s="109"/>
      <c r="C26" s="9"/>
      <c r="D26" s="26"/>
      <c r="E26" s="9"/>
      <c r="F26" s="26"/>
      <c r="G26" s="9"/>
      <c r="H26" s="22"/>
      <c r="I26" s="9"/>
      <c r="J26" s="22"/>
      <c r="K26" s="9"/>
      <c r="L26" s="26"/>
      <c r="M26" s="43"/>
      <c r="N26" s="52"/>
    </row>
    <row r="27" spans="1:14" x14ac:dyDescent="0.3">
      <c r="A27" s="107"/>
      <c r="B27" s="110"/>
      <c r="C27" s="9"/>
      <c r="D27" s="24"/>
      <c r="E27" s="9"/>
      <c r="F27" s="24"/>
      <c r="G27" s="9"/>
      <c r="H27" s="8"/>
      <c r="I27" s="9"/>
      <c r="J27" s="8"/>
      <c r="K27" s="9"/>
      <c r="L27" s="24"/>
      <c r="M27" s="44"/>
      <c r="N27" s="53"/>
    </row>
    <row r="28" spans="1:14" ht="15" thickBot="1" x14ac:dyDescent="0.35">
      <c r="A28" s="108"/>
      <c r="B28" s="111"/>
      <c r="C28" s="10"/>
      <c r="D28" s="25"/>
      <c r="E28" s="10"/>
      <c r="F28" s="25"/>
      <c r="G28" s="10"/>
      <c r="H28" s="25"/>
      <c r="I28" s="10"/>
      <c r="J28" s="25"/>
      <c r="K28" s="10"/>
      <c r="L28" s="25"/>
      <c r="M28" s="46"/>
      <c r="N28" s="54"/>
    </row>
    <row r="29" spans="1:14" x14ac:dyDescent="0.3">
      <c r="A29" s="122"/>
      <c r="B29" s="110"/>
      <c r="C29" s="9"/>
      <c r="D29" s="26"/>
      <c r="E29" s="9"/>
      <c r="F29" s="22"/>
      <c r="G29" s="9"/>
      <c r="H29" s="22"/>
      <c r="I29" s="9"/>
      <c r="J29" s="22"/>
      <c r="K29" s="9"/>
      <c r="L29" s="22"/>
      <c r="M29" s="44"/>
      <c r="N29" s="52"/>
    </row>
    <row r="30" spans="1:14" x14ac:dyDescent="0.3">
      <c r="A30" s="122"/>
      <c r="B30" s="110"/>
      <c r="C30" s="9"/>
      <c r="D30" s="24"/>
      <c r="E30" s="9"/>
      <c r="F30" s="8"/>
      <c r="G30" s="9"/>
      <c r="H30" s="8"/>
      <c r="I30" s="9"/>
      <c r="J30" s="8"/>
      <c r="K30" s="9"/>
      <c r="L30" s="8"/>
      <c r="M30" s="44"/>
      <c r="N30" s="53"/>
    </row>
    <row r="31" spans="1:14" ht="15" thickBot="1" x14ac:dyDescent="0.35">
      <c r="A31" s="123"/>
      <c r="B31" s="124"/>
      <c r="C31" s="10"/>
      <c r="D31" s="25"/>
      <c r="E31" s="10"/>
      <c r="F31" s="25"/>
      <c r="G31" s="10"/>
      <c r="H31" s="25"/>
      <c r="I31" s="10"/>
      <c r="J31" s="25"/>
      <c r="K31" s="10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5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5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5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6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S36</v>
      </c>
    </row>
  </sheetData>
  <mergeCells count="33">
    <mergeCell ref="A32:A34"/>
    <mergeCell ref="B32:B34"/>
    <mergeCell ref="A35:A37"/>
    <mergeCell ref="B35:B37"/>
    <mergeCell ref="A38:A40"/>
    <mergeCell ref="B38:B40"/>
    <mergeCell ref="A23:A25"/>
    <mergeCell ref="B23:B25"/>
    <mergeCell ref="A26:A28"/>
    <mergeCell ref="B26:B28"/>
    <mergeCell ref="A29:A31"/>
    <mergeCell ref="B29:B31"/>
    <mergeCell ref="A14:B16"/>
    <mergeCell ref="A20:B22"/>
    <mergeCell ref="A17:B19"/>
    <mergeCell ref="K3:L3"/>
    <mergeCell ref="A5:B7"/>
    <mergeCell ref="A8:B10"/>
    <mergeCell ref="A11:B13"/>
    <mergeCell ref="A41:A43"/>
    <mergeCell ref="B41:B43"/>
    <mergeCell ref="A1:N1"/>
    <mergeCell ref="C2:D2"/>
    <mergeCell ref="E2:F2"/>
    <mergeCell ref="G2:H2"/>
    <mergeCell ref="I2:J2"/>
    <mergeCell ref="K2:L2"/>
    <mergeCell ref="M2:N2"/>
    <mergeCell ref="M3:N3"/>
    <mergeCell ref="C3:D3"/>
    <mergeCell ref="E3:F3"/>
    <mergeCell ref="G3:H3"/>
    <mergeCell ref="I3:J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A3" workbookViewId="0">
      <selection activeCell="F9" sqref="F9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20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42988</v>
      </c>
      <c r="D3" s="121"/>
      <c r="E3" s="120">
        <v>42989</v>
      </c>
      <c r="F3" s="121"/>
      <c r="G3" s="120">
        <v>42990</v>
      </c>
      <c r="H3" s="121"/>
      <c r="I3" s="120">
        <v>42991</v>
      </c>
      <c r="J3" s="121"/>
      <c r="K3" s="120">
        <v>42992</v>
      </c>
      <c r="L3" s="121"/>
      <c r="M3" s="120">
        <v>42993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78"/>
      <c r="E5" s="64"/>
      <c r="F5" s="22" t="s">
        <v>17</v>
      </c>
      <c r="G5" s="9"/>
      <c r="H5" s="22" t="s">
        <v>17</v>
      </c>
      <c r="I5" s="9"/>
      <c r="J5" s="22" t="s">
        <v>17</v>
      </c>
      <c r="K5" s="9"/>
      <c r="L5" s="22" t="s">
        <v>17</v>
      </c>
      <c r="M5" s="43"/>
      <c r="N5" s="49"/>
    </row>
    <row r="6" spans="1:14" ht="26.4" x14ac:dyDescent="0.3">
      <c r="A6" s="107"/>
      <c r="B6" s="114"/>
      <c r="C6" s="9"/>
      <c r="D6" s="70"/>
      <c r="E6" s="77" t="s">
        <v>498</v>
      </c>
      <c r="F6" s="8" t="s">
        <v>22</v>
      </c>
      <c r="G6" s="9"/>
      <c r="H6" s="89" t="s">
        <v>500</v>
      </c>
      <c r="I6" s="9"/>
      <c r="J6" s="89" t="s">
        <v>500</v>
      </c>
      <c r="K6" s="9"/>
      <c r="L6" s="89" t="s">
        <v>491</v>
      </c>
      <c r="M6" s="44"/>
      <c r="N6" s="50"/>
    </row>
    <row r="7" spans="1:14" ht="15" thickBot="1" x14ac:dyDescent="0.35">
      <c r="A7" s="108"/>
      <c r="B7" s="115"/>
      <c r="C7" s="10"/>
      <c r="D7" s="79"/>
      <c r="E7" s="88" t="s">
        <v>499</v>
      </c>
      <c r="F7" s="25" t="s">
        <v>21</v>
      </c>
      <c r="G7" s="10"/>
      <c r="H7" s="25" t="s">
        <v>21</v>
      </c>
      <c r="I7" s="10"/>
      <c r="J7" s="25" t="s">
        <v>21</v>
      </c>
      <c r="K7" s="10"/>
      <c r="L7" s="25" t="s">
        <v>21</v>
      </c>
      <c r="M7" s="45"/>
      <c r="N7" s="51"/>
    </row>
    <row r="8" spans="1:14" x14ac:dyDescent="0.3">
      <c r="A8" s="127" t="s">
        <v>505</v>
      </c>
      <c r="B8" s="109"/>
      <c r="C8" s="9"/>
      <c r="D8" s="78"/>
      <c r="E8" s="64"/>
      <c r="F8" s="22" t="s">
        <v>17</v>
      </c>
      <c r="G8" s="9"/>
      <c r="H8" s="22"/>
      <c r="I8" s="9"/>
      <c r="J8" s="22" t="s">
        <v>17</v>
      </c>
      <c r="K8" s="9"/>
      <c r="L8" s="22"/>
      <c r="M8" s="44"/>
      <c r="N8" s="52"/>
    </row>
    <row r="9" spans="1:14" ht="26.4" x14ac:dyDescent="0.3">
      <c r="A9" s="122"/>
      <c r="B9" s="110"/>
      <c r="C9" s="9"/>
      <c r="D9" s="70"/>
      <c r="E9" s="77" t="s">
        <v>498</v>
      </c>
      <c r="F9" s="89" t="s">
        <v>501</v>
      </c>
      <c r="G9" s="9"/>
      <c r="H9" s="89"/>
      <c r="I9" s="9"/>
      <c r="J9" s="89" t="s">
        <v>502</v>
      </c>
      <c r="K9" s="9"/>
      <c r="L9" s="89"/>
      <c r="M9" s="44"/>
      <c r="N9" s="53"/>
    </row>
    <row r="10" spans="1:14" ht="15" thickBot="1" x14ac:dyDescent="0.35">
      <c r="A10" s="123"/>
      <c r="B10" s="124"/>
      <c r="C10" s="10"/>
      <c r="D10" s="79"/>
      <c r="E10" s="88" t="s">
        <v>499</v>
      </c>
      <c r="F10" s="25" t="s">
        <v>493</v>
      </c>
      <c r="G10" s="10"/>
      <c r="H10" s="25"/>
      <c r="I10" s="10"/>
      <c r="J10" s="25" t="s">
        <v>493</v>
      </c>
      <c r="K10" s="10"/>
      <c r="L10" s="25"/>
      <c r="M10" s="46"/>
      <c r="N10" s="54"/>
    </row>
    <row r="11" spans="1:14" x14ac:dyDescent="0.3">
      <c r="A11" s="125" t="s">
        <v>510</v>
      </c>
      <c r="B11" s="126"/>
      <c r="C11" s="9"/>
      <c r="D11" s="80"/>
      <c r="E11" s="64"/>
      <c r="F11" s="74"/>
      <c r="G11" s="9"/>
      <c r="H11" s="8"/>
      <c r="I11" s="9"/>
      <c r="J11" s="22" t="s">
        <v>17</v>
      </c>
      <c r="K11" s="9"/>
      <c r="L11" s="8"/>
      <c r="M11" s="44"/>
      <c r="N11" s="52"/>
    </row>
    <row r="12" spans="1:14" ht="26.4" x14ac:dyDescent="0.3">
      <c r="A12" s="122"/>
      <c r="B12" s="110"/>
      <c r="C12" s="9"/>
      <c r="D12" s="80"/>
      <c r="E12" s="77" t="s">
        <v>498</v>
      </c>
      <c r="F12" s="75"/>
      <c r="G12" s="9"/>
      <c r="H12" s="8"/>
      <c r="I12" s="9"/>
      <c r="J12" s="89" t="s">
        <v>502</v>
      </c>
      <c r="K12" s="9"/>
      <c r="L12" s="8"/>
      <c r="M12" s="44"/>
      <c r="N12" s="53"/>
    </row>
    <row r="13" spans="1:14" ht="15" thickBot="1" x14ac:dyDescent="0.35">
      <c r="A13" s="123"/>
      <c r="B13" s="124"/>
      <c r="C13" s="10"/>
      <c r="D13" s="81"/>
      <c r="E13" s="88" t="s">
        <v>499</v>
      </c>
      <c r="F13" s="76"/>
      <c r="G13" s="10"/>
      <c r="H13" s="11"/>
      <c r="I13" s="10"/>
      <c r="J13" s="25" t="s">
        <v>493</v>
      </c>
      <c r="K13" s="10"/>
      <c r="L13" s="11"/>
      <c r="M13" s="46"/>
      <c r="N13" s="54"/>
    </row>
    <row r="14" spans="1:14" x14ac:dyDescent="0.3">
      <c r="A14" s="125" t="s">
        <v>506</v>
      </c>
      <c r="B14" s="126"/>
      <c r="C14" s="9"/>
      <c r="D14" s="82"/>
      <c r="E14" s="64"/>
      <c r="F14" s="22" t="s">
        <v>17</v>
      </c>
      <c r="G14" s="9"/>
      <c r="H14" s="22" t="s">
        <v>18</v>
      </c>
      <c r="I14" s="9"/>
      <c r="J14" s="22" t="s">
        <v>18</v>
      </c>
      <c r="K14" s="9"/>
      <c r="L14" s="22" t="s">
        <v>18</v>
      </c>
      <c r="M14" s="44"/>
      <c r="N14" s="52"/>
    </row>
    <row r="15" spans="1:14" ht="26.4" x14ac:dyDescent="0.3">
      <c r="A15" s="122"/>
      <c r="B15" s="110"/>
      <c r="C15" s="9"/>
      <c r="D15" s="80"/>
      <c r="E15" s="77" t="s">
        <v>498</v>
      </c>
      <c r="F15" s="89" t="s">
        <v>501</v>
      </c>
      <c r="G15" s="9"/>
      <c r="H15" s="8" t="s">
        <v>25</v>
      </c>
      <c r="I15" s="9"/>
      <c r="J15" s="8" t="s">
        <v>25</v>
      </c>
      <c r="K15" s="9"/>
      <c r="L15" s="8" t="s">
        <v>25</v>
      </c>
      <c r="M15" s="44"/>
      <c r="N15" s="53"/>
    </row>
    <row r="16" spans="1:14" ht="15" thickBot="1" x14ac:dyDescent="0.35">
      <c r="A16" s="128"/>
      <c r="B16" s="111"/>
      <c r="C16" s="10"/>
      <c r="D16" s="83"/>
      <c r="E16" s="90" t="s">
        <v>499</v>
      </c>
      <c r="F16" s="99" t="s">
        <v>493</v>
      </c>
      <c r="G16" s="20"/>
      <c r="H16" s="67"/>
      <c r="I16" s="20"/>
      <c r="J16" s="67"/>
      <c r="K16" s="20"/>
      <c r="L16" s="67"/>
      <c r="M16" s="46"/>
      <c r="N16" s="54"/>
    </row>
    <row r="17" spans="1:14" x14ac:dyDescent="0.3">
      <c r="A17" s="127" t="s">
        <v>511</v>
      </c>
      <c r="B17" s="109"/>
      <c r="C17" s="9"/>
      <c r="D17" s="96"/>
      <c r="E17" s="101"/>
      <c r="F17" s="92"/>
      <c r="G17" s="31"/>
      <c r="H17" s="32" t="s">
        <v>18</v>
      </c>
      <c r="I17" s="31"/>
      <c r="J17" s="32" t="s">
        <v>18</v>
      </c>
      <c r="K17" s="31"/>
      <c r="L17" s="71" t="s">
        <v>18</v>
      </c>
      <c r="M17" s="44"/>
      <c r="N17" s="52"/>
    </row>
    <row r="18" spans="1:14" x14ac:dyDescent="0.3">
      <c r="A18" s="122"/>
      <c r="B18" s="110"/>
      <c r="C18" s="9"/>
      <c r="D18" s="97"/>
      <c r="E18" s="102" t="s">
        <v>498</v>
      </c>
      <c r="F18" s="75"/>
      <c r="G18" s="19"/>
      <c r="H18" s="8" t="s">
        <v>25</v>
      </c>
      <c r="I18" s="19"/>
      <c r="J18" s="8" t="s">
        <v>25</v>
      </c>
      <c r="K18" s="19"/>
      <c r="L18" s="24" t="s">
        <v>25</v>
      </c>
      <c r="M18" s="44"/>
      <c r="N18" s="53"/>
    </row>
    <row r="19" spans="1:14" ht="15" thickBot="1" x14ac:dyDescent="0.35">
      <c r="A19" s="128"/>
      <c r="B19" s="111"/>
      <c r="C19" s="20"/>
      <c r="D19" s="98"/>
      <c r="E19" s="103" t="s">
        <v>499</v>
      </c>
      <c r="F19" s="76"/>
      <c r="G19" s="33"/>
      <c r="H19" s="34"/>
      <c r="I19" s="33"/>
      <c r="J19" s="34"/>
      <c r="K19" s="33"/>
      <c r="L19" s="104"/>
      <c r="M19" s="46"/>
      <c r="N19" s="54"/>
    </row>
    <row r="20" spans="1:14" x14ac:dyDescent="0.3">
      <c r="A20" s="106" t="s">
        <v>507</v>
      </c>
      <c r="B20" s="113"/>
      <c r="C20" s="43"/>
      <c r="D20" s="91"/>
      <c r="E20" s="100"/>
      <c r="F20" s="22"/>
      <c r="G20" s="19"/>
      <c r="H20" s="8"/>
      <c r="I20" s="19"/>
      <c r="J20" s="8"/>
      <c r="K20" s="19"/>
      <c r="L20" s="24"/>
      <c r="M20" s="44"/>
      <c r="N20" s="52"/>
    </row>
    <row r="21" spans="1:14" x14ac:dyDescent="0.3">
      <c r="A21" s="107"/>
      <c r="B21" s="114"/>
      <c r="C21" s="44"/>
      <c r="D21" s="80"/>
      <c r="E21" s="68" t="s">
        <v>498</v>
      </c>
      <c r="F21" s="89" t="s">
        <v>503</v>
      </c>
      <c r="G21" s="19"/>
      <c r="H21" s="89" t="s">
        <v>503</v>
      </c>
      <c r="I21" s="19"/>
      <c r="J21" s="89" t="s">
        <v>503</v>
      </c>
      <c r="K21" s="19"/>
      <c r="L21" s="89" t="s">
        <v>503</v>
      </c>
      <c r="M21" s="44"/>
      <c r="N21" s="53"/>
    </row>
    <row r="22" spans="1:14" ht="15" thickBot="1" x14ac:dyDescent="0.35">
      <c r="A22" s="108"/>
      <c r="B22" s="115"/>
      <c r="C22" s="46"/>
      <c r="D22" s="93"/>
      <c r="E22" s="94" t="s">
        <v>499</v>
      </c>
      <c r="F22" s="25"/>
      <c r="G22" s="33"/>
      <c r="H22" s="73"/>
      <c r="I22" s="33"/>
      <c r="J22" s="73"/>
      <c r="K22" s="33"/>
      <c r="L22" s="95"/>
      <c r="M22" s="47"/>
      <c r="N22" s="54"/>
    </row>
    <row r="23" spans="1:14" x14ac:dyDescent="0.3">
      <c r="A23" s="106" t="s">
        <v>508</v>
      </c>
      <c r="B23" s="109"/>
      <c r="C23" s="19"/>
      <c r="D23" s="82"/>
      <c r="E23" s="64"/>
      <c r="F23" s="74"/>
      <c r="G23" s="9"/>
      <c r="H23" s="22" t="s">
        <v>17</v>
      </c>
      <c r="I23" s="9"/>
      <c r="J23" s="22" t="s">
        <v>17</v>
      </c>
      <c r="K23" s="9"/>
      <c r="L23" s="22" t="s">
        <v>17</v>
      </c>
      <c r="M23" s="43"/>
      <c r="N23" s="52"/>
    </row>
    <row r="24" spans="1:14" ht="26.4" x14ac:dyDescent="0.3">
      <c r="A24" s="107"/>
      <c r="B24" s="110"/>
      <c r="C24" s="19"/>
      <c r="D24" s="80"/>
      <c r="E24" s="77" t="s">
        <v>498</v>
      </c>
      <c r="F24" s="75"/>
      <c r="G24" s="9"/>
      <c r="H24" s="8" t="s">
        <v>22</v>
      </c>
      <c r="I24" s="9"/>
      <c r="J24" s="89" t="s">
        <v>500</v>
      </c>
      <c r="K24" s="9"/>
      <c r="L24" s="89" t="s">
        <v>491</v>
      </c>
      <c r="M24" s="44"/>
      <c r="N24" s="53"/>
    </row>
    <row r="25" spans="1:14" ht="15" thickBot="1" x14ac:dyDescent="0.35">
      <c r="A25" s="108"/>
      <c r="B25" s="111"/>
      <c r="C25" s="33"/>
      <c r="D25" s="85"/>
      <c r="E25" s="88" t="s">
        <v>499</v>
      </c>
      <c r="F25" s="76"/>
      <c r="G25" s="10"/>
      <c r="H25" s="25" t="s">
        <v>21</v>
      </c>
      <c r="I25" s="10"/>
      <c r="J25" s="25" t="s">
        <v>21</v>
      </c>
      <c r="K25" s="10"/>
      <c r="L25" s="25" t="s">
        <v>21</v>
      </c>
      <c r="M25" s="46"/>
      <c r="N25" s="54"/>
    </row>
    <row r="26" spans="1:14" x14ac:dyDescent="0.3">
      <c r="A26" s="127"/>
      <c r="B26" s="109"/>
      <c r="C26" s="31"/>
      <c r="D26" s="84"/>
      <c r="E26" s="64"/>
      <c r="F26" s="74"/>
      <c r="G26" s="31"/>
      <c r="H26" s="32"/>
      <c r="I26" s="31"/>
      <c r="J26" s="32"/>
      <c r="K26" s="31"/>
      <c r="L26" s="32"/>
      <c r="M26" s="43"/>
      <c r="N26" s="52"/>
    </row>
    <row r="27" spans="1:14" ht="13.2" customHeight="1" x14ac:dyDescent="0.3">
      <c r="A27" s="122"/>
      <c r="B27" s="110"/>
      <c r="C27" s="19"/>
      <c r="D27" s="80"/>
      <c r="E27" s="77"/>
      <c r="F27" s="75"/>
      <c r="G27" s="19"/>
      <c r="H27" s="8"/>
      <c r="I27" s="19"/>
      <c r="J27" s="24"/>
      <c r="K27" s="19"/>
      <c r="L27" s="24"/>
      <c r="M27" s="44"/>
      <c r="N27" s="53"/>
    </row>
    <row r="28" spans="1:14" ht="15" thickBot="1" x14ac:dyDescent="0.35">
      <c r="A28" s="128"/>
      <c r="B28" s="111"/>
      <c r="C28" s="33"/>
      <c r="D28" s="85"/>
      <c r="E28" s="88"/>
      <c r="F28" s="76"/>
      <c r="G28" s="33"/>
      <c r="H28" s="25"/>
      <c r="I28" s="33"/>
      <c r="J28" s="25"/>
      <c r="K28" s="33"/>
      <c r="L28" s="25"/>
      <c r="M28" s="46"/>
      <c r="N28" s="54"/>
    </row>
    <row r="29" spans="1:14" x14ac:dyDescent="0.3">
      <c r="A29" s="106"/>
      <c r="B29" s="109"/>
      <c r="C29" s="31"/>
      <c r="D29" s="84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0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85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84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0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85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84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0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85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84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0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85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84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0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85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86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86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86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87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S37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G1" workbookViewId="0">
      <selection activeCell="P1" sqref="P1:W1048576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27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42995</v>
      </c>
      <c r="D3" s="121"/>
      <c r="E3" s="120">
        <v>42996</v>
      </c>
      <c r="F3" s="121"/>
      <c r="G3" s="120">
        <v>42997</v>
      </c>
      <c r="H3" s="121"/>
      <c r="I3" s="120">
        <v>42998</v>
      </c>
      <c r="J3" s="121"/>
      <c r="K3" s="120">
        <v>42999</v>
      </c>
      <c r="L3" s="121"/>
      <c r="M3" s="120">
        <v>43000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 t="s">
        <v>17</v>
      </c>
      <c r="E5" s="9"/>
      <c r="F5" s="26" t="s">
        <v>17</v>
      </c>
      <c r="G5" s="9"/>
      <c r="H5" s="26" t="s">
        <v>17</v>
      </c>
      <c r="I5" s="9"/>
      <c r="J5" s="26" t="s">
        <v>17</v>
      </c>
      <c r="K5" s="9"/>
      <c r="L5" s="28" t="s">
        <v>17</v>
      </c>
      <c r="M5" s="43"/>
      <c r="N5" s="49"/>
    </row>
    <row r="6" spans="1:14" x14ac:dyDescent="0.3">
      <c r="A6" s="107"/>
      <c r="B6" s="114"/>
      <c r="C6" s="9"/>
      <c r="D6" s="24" t="s">
        <v>512</v>
      </c>
      <c r="E6" s="9"/>
      <c r="F6" s="24" t="s">
        <v>512</v>
      </c>
      <c r="G6" s="9"/>
      <c r="H6" s="24" t="s">
        <v>512</v>
      </c>
      <c r="I6" s="9"/>
      <c r="J6" s="24" t="s">
        <v>512</v>
      </c>
      <c r="K6" s="9"/>
      <c r="L6" s="23" t="s">
        <v>513</v>
      </c>
      <c r="M6" s="44"/>
      <c r="N6" s="50"/>
    </row>
    <row r="7" spans="1:14" ht="15" thickBot="1" x14ac:dyDescent="0.35">
      <c r="A7" s="108"/>
      <c r="B7" s="115"/>
      <c r="C7" s="10"/>
      <c r="D7" s="25" t="s">
        <v>21</v>
      </c>
      <c r="E7" s="10"/>
      <c r="F7" s="25" t="s">
        <v>21</v>
      </c>
      <c r="G7" s="10"/>
      <c r="H7" s="25" t="s">
        <v>21</v>
      </c>
      <c r="I7" s="10"/>
      <c r="J7" s="25" t="s">
        <v>21</v>
      </c>
      <c r="K7" s="10"/>
      <c r="L7" s="29" t="s">
        <v>21</v>
      </c>
      <c r="M7" s="45"/>
      <c r="N7" s="51"/>
    </row>
    <row r="8" spans="1:14" x14ac:dyDescent="0.3">
      <c r="A8" s="127" t="s">
        <v>505</v>
      </c>
      <c r="B8" s="109"/>
      <c r="C8" s="9"/>
      <c r="D8" s="26" t="s">
        <v>17</v>
      </c>
      <c r="E8" s="9"/>
      <c r="F8" s="22"/>
      <c r="G8" s="9"/>
      <c r="H8" s="26" t="s">
        <v>17</v>
      </c>
      <c r="I8" s="9"/>
      <c r="J8" s="22"/>
      <c r="K8" s="9"/>
      <c r="L8" s="26" t="s">
        <v>17</v>
      </c>
      <c r="M8" s="44"/>
      <c r="N8" s="52"/>
    </row>
    <row r="9" spans="1:14" ht="26.4" x14ac:dyDescent="0.3">
      <c r="A9" s="122"/>
      <c r="B9" s="110"/>
      <c r="C9" s="9"/>
      <c r="D9" s="24" t="s">
        <v>516</v>
      </c>
      <c r="E9" s="9"/>
      <c r="F9" s="8"/>
      <c r="G9" s="9"/>
      <c r="H9" s="24" t="s">
        <v>515</v>
      </c>
      <c r="I9" s="9"/>
      <c r="J9" s="24"/>
      <c r="K9" s="9"/>
      <c r="L9" s="24" t="s">
        <v>515</v>
      </c>
      <c r="M9" s="44"/>
      <c r="N9" s="53"/>
    </row>
    <row r="10" spans="1:14" ht="15" thickBot="1" x14ac:dyDescent="0.35">
      <c r="A10" s="123"/>
      <c r="B10" s="124"/>
      <c r="C10" s="10"/>
      <c r="D10" s="25" t="s">
        <v>493</v>
      </c>
      <c r="E10" s="10"/>
      <c r="F10" s="25"/>
      <c r="G10" s="10"/>
      <c r="H10" s="25" t="s">
        <v>21</v>
      </c>
      <c r="I10" s="10"/>
      <c r="J10" s="25"/>
      <c r="K10" s="10"/>
      <c r="L10" s="25" t="s">
        <v>21</v>
      </c>
      <c r="M10" s="46"/>
      <c r="N10" s="54"/>
    </row>
    <row r="11" spans="1:14" x14ac:dyDescent="0.3">
      <c r="A11" s="125" t="s">
        <v>510</v>
      </c>
      <c r="B11" s="126"/>
      <c r="C11" s="9"/>
      <c r="D11" s="26" t="s">
        <v>17</v>
      </c>
      <c r="E11" s="9"/>
      <c r="F11" s="22"/>
      <c r="G11" s="9"/>
      <c r="H11" s="26" t="s">
        <v>17</v>
      </c>
      <c r="I11" s="9"/>
      <c r="J11" s="22"/>
      <c r="K11" s="9"/>
      <c r="L11" s="26" t="s">
        <v>17</v>
      </c>
      <c r="M11" s="44"/>
      <c r="N11" s="52"/>
    </row>
    <row r="12" spans="1:14" ht="26.4" x14ac:dyDescent="0.3">
      <c r="A12" s="122"/>
      <c r="B12" s="110"/>
      <c r="C12" s="9"/>
      <c r="D12" s="24" t="s">
        <v>516</v>
      </c>
      <c r="E12" s="9"/>
      <c r="F12" s="8"/>
      <c r="G12" s="9"/>
      <c r="H12" s="24" t="s">
        <v>515</v>
      </c>
      <c r="I12" s="9"/>
      <c r="J12" s="24"/>
      <c r="K12" s="9"/>
      <c r="L12" s="24" t="s">
        <v>515</v>
      </c>
      <c r="M12" s="44"/>
      <c r="N12" s="53"/>
    </row>
    <row r="13" spans="1:14" ht="15" thickBot="1" x14ac:dyDescent="0.35">
      <c r="A13" s="123"/>
      <c r="B13" s="124"/>
      <c r="C13" s="10"/>
      <c r="D13" s="25" t="s">
        <v>493</v>
      </c>
      <c r="E13" s="10"/>
      <c r="F13" s="25"/>
      <c r="G13" s="10"/>
      <c r="H13" s="25" t="s">
        <v>21</v>
      </c>
      <c r="I13" s="10"/>
      <c r="J13" s="25"/>
      <c r="K13" s="10"/>
      <c r="L13" s="25" t="s">
        <v>21</v>
      </c>
      <c r="M13" s="46"/>
      <c r="N13" s="54"/>
    </row>
    <row r="14" spans="1:14" x14ac:dyDescent="0.3">
      <c r="A14" s="125" t="s">
        <v>506</v>
      </c>
      <c r="B14" s="126"/>
      <c r="C14" s="9"/>
      <c r="D14" s="22"/>
      <c r="E14" s="9"/>
      <c r="F14" s="22"/>
      <c r="G14" s="9"/>
      <c r="H14" s="22"/>
      <c r="I14" s="9"/>
      <c r="J14" s="22"/>
      <c r="K14" s="9"/>
      <c r="L14" s="22"/>
      <c r="M14" s="44"/>
      <c r="N14" s="52"/>
    </row>
    <row r="15" spans="1:14" x14ac:dyDescent="0.3">
      <c r="A15" s="122"/>
      <c r="B15" s="110"/>
      <c r="C15" s="9"/>
      <c r="D15" s="8"/>
      <c r="E15" s="9"/>
      <c r="F15" s="8"/>
      <c r="G15" s="9"/>
      <c r="H15" s="8"/>
      <c r="I15" s="9"/>
      <c r="J15" s="8"/>
      <c r="K15" s="9"/>
      <c r="L15" s="8"/>
      <c r="M15" s="44"/>
      <c r="N15" s="53"/>
    </row>
    <row r="16" spans="1:14" ht="15" thickBot="1" x14ac:dyDescent="0.35">
      <c r="A16" s="128"/>
      <c r="B16" s="111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6"/>
      <c r="N16" s="54"/>
    </row>
    <row r="17" spans="1:14" x14ac:dyDescent="0.3">
      <c r="A17" s="127" t="s">
        <v>511</v>
      </c>
      <c r="B17" s="109"/>
      <c r="C17" s="9"/>
      <c r="D17" s="22"/>
      <c r="E17" s="9"/>
      <c r="F17" s="22"/>
      <c r="G17" s="9"/>
      <c r="H17" s="22"/>
      <c r="I17" s="9"/>
      <c r="J17" s="22"/>
      <c r="K17" s="9"/>
      <c r="L17" s="22"/>
      <c r="M17" s="44"/>
      <c r="N17" s="52"/>
    </row>
    <row r="18" spans="1:14" x14ac:dyDescent="0.3">
      <c r="A18" s="122"/>
      <c r="B18" s="110"/>
      <c r="C18" s="9"/>
      <c r="D18" s="8"/>
      <c r="E18" s="9"/>
      <c r="F18" s="8"/>
      <c r="G18" s="9"/>
      <c r="H18" s="8"/>
      <c r="I18" s="9"/>
      <c r="J18" s="8"/>
      <c r="K18" s="9"/>
      <c r="L18" s="8"/>
      <c r="M18" s="44"/>
      <c r="N18" s="53"/>
    </row>
    <row r="19" spans="1:14" ht="15" thickBot="1" x14ac:dyDescent="0.35">
      <c r="A19" s="122"/>
      <c r="B19" s="110"/>
      <c r="C19" s="20"/>
      <c r="D19" s="67"/>
      <c r="E19" s="20"/>
      <c r="F19" s="67"/>
      <c r="G19" s="20"/>
      <c r="H19" s="67"/>
      <c r="I19" s="20"/>
      <c r="J19" s="67"/>
      <c r="K19" s="20"/>
      <c r="L19" s="67"/>
      <c r="M19" s="47"/>
      <c r="N19" s="70"/>
    </row>
    <row r="20" spans="1:14" x14ac:dyDescent="0.3">
      <c r="A20" s="106" t="s">
        <v>507</v>
      </c>
      <c r="B20" s="113"/>
      <c r="C20" s="31"/>
      <c r="D20" s="72"/>
      <c r="E20" s="31"/>
      <c r="F20" s="72"/>
      <c r="G20" s="31"/>
      <c r="H20" s="72"/>
      <c r="I20" s="31"/>
      <c r="J20" s="72"/>
      <c r="K20" s="31"/>
      <c r="L20" s="72"/>
      <c r="M20" s="43"/>
      <c r="N20" s="52"/>
    </row>
    <row r="21" spans="1:14" x14ac:dyDescent="0.3">
      <c r="A21" s="107"/>
      <c r="B21" s="114"/>
      <c r="C21" s="19"/>
      <c r="D21" s="89" t="s">
        <v>503</v>
      </c>
      <c r="E21" s="19"/>
      <c r="F21" s="89" t="s">
        <v>503</v>
      </c>
      <c r="G21" s="19"/>
      <c r="H21" s="89" t="s">
        <v>503</v>
      </c>
      <c r="I21" s="19"/>
      <c r="J21" s="89" t="s">
        <v>503</v>
      </c>
      <c r="K21" s="19"/>
      <c r="L21" s="89" t="s">
        <v>503</v>
      </c>
      <c r="M21" s="44"/>
      <c r="N21" s="53"/>
    </row>
    <row r="22" spans="1:14" ht="15" thickBot="1" x14ac:dyDescent="0.35">
      <c r="A22" s="108"/>
      <c r="B22" s="115"/>
      <c r="C22" s="33"/>
      <c r="D22" s="73"/>
      <c r="E22" s="33"/>
      <c r="F22" s="73"/>
      <c r="G22" s="33"/>
      <c r="H22" s="73"/>
      <c r="I22" s="33"/>
      <c r="J22" s="73"/>
      <c r="K22" s="33"/>
      <c r="L22" s="73"/>
      <c r="M22" s="46"/>
      <c r="N22" s="54"/>
    </row>
    <row r="23" spans="1:14" x14ac:dyDescent="0.3">
      <c r="A23" s="107" t="s">
        <v>508</v>
      </c>
      <c r="B23" s="110"/>
      <c r="C23" s="9"/>
      <c r="D23" s="26" t="s">
        <v>17</v>
      </c>
      <c r="E23" s="9"/>
      <c r="F23" s="26" t="s">
        <v>17</v>
      </c>
      <c r="G23" s="9"/>
      <c r="H23" s="26" t="s">
        <v>17</v>
      </c>
      <c r="I23" s="9"/>
      <c r="J23" s="26" t="s">
        <v>17</v>
      </c>
      <c r="K23" s="9"/>
      <c r="L23" s="28" t="s">
        <v>17</v>
      </c>
      <c r="M23" s="44"/>
      <c r="N23" s="50"/>
    </row>
    <row r="24" spans="1:14" x14ac:dyDescent="0.3">
      <c r="A24" s="107"/>
      <c r="B24" s="110"/>
      <c r="C24" s="9"/>
      <c r="D24" s="24" t="s">
        <v>512</v>
      </c>
      <c r="E24" s="9"/>
      <c r="F24" s="24" t="s">
        <v>512</v>
      </c>
      <c r="G24" s="9"/>
      <c r="H24" s="24" t="s">
        <v>512</v>
      </c>
      <c r="I24" s="9"/>
      <c r="J24" s="24" t="s">
        <v>512</v>
      </c>
      <c r="K24" s="9"/>
      <c r="L24" s="23" t="s">
        <v>513</v>
      </c>
      <c r="M24" s="44"/>
      <c r="N24" s="50"/>
    </row>
    <row r="25" spans="1:14" ht="15" thickBot="1" x14ac:dyDescent="0.35">
      <c r="A25" s="108"/>
      <c r="B25" s="111"/>
      <c r="C25" s="10"/>
      <c r="D25" s="25" t="s">
        <v>21</v>
      </c>
      <c r="E25" s="10"/>
      <c r="F25" s="25" t="s">
        <v>21</v>
      </c>
      <c r="G25" s="10"/>
      <c r="H25" s="25" t="s">
        <v>21</v>
      </c>
      <c r="I25" s="10"/>
      <c r="J25" s="25" t="s">
        <v>21</v>
      </c>
      <c r="K25" s="10"/>
      <c r="L25" s="29" t="s">
        <v>21</v>
      </c>
      <c r="M25" s="45"/>
      <c r="N25" s="51"/>
    </row>
    <row r="26" spans="1:14" x14ac:dyDescent="0.3">
      <c r="A26" s="106" t="s">
        <v>514</v>
      </c>
      <c r="B26" s="109"/>
      <c r="C26" s="31"/>
      <c r="D26" s="26" t="s">
        <v>17</v>
      </c>
      <c r="E26" s="9"/>
      <c r="F26" s="26" t="s">
        <v>17</v>
      </c>
      <c r="G26" s="9"/>
      <c r="H26" s="26" t="s">
        <v>17</v>
      </c>
      <c r="I26" s="31"/>
      <c r="J26" s="32"/>
      <c r="K26" s="31"/>
      <c r="L26" s="26" t="s">
        <v>17</v>
      </c>
      <c r="M26" s="43"/>
      <c r="N26" s="52"/>
    </row>
    <row r="27" spans="1:14" ht="13.2" customHeight="1" x14ac:dyDescent="0.3">
      <c r="A27" s="107"/>
      <c r="B27" s="110"/>
      <c r="C27" s="19"/>
      <c r="D27" s="24" t="s">
        <v>512</v>
      </c>
      <c r="E27" s="9"/>
      <c r="F27" s="24" t="s">
        <v>512</v>
      </c>
      <c r="G27" s="9"/>
      <c r="H27" s="24" t="s">
        <v>512</v>
      </c>
      <c r="I27" s="19"/>
      <c r="J27" s="24"/>
      <c r="K27" s="19"/>
      <c r="L27" s="24" t="s">
        <v>515</v>
      </c>
      <c r="M27" s="44"/>
      <c r="N27" s="53"/>
    </row>
    <row r="28" spans="1:14" ht="15" thickBot="1" x14ac:dyDescent="0.35">
      <c r="A28" s="108"/>
      <c r="B28" s="111"/>
      <c r="C28" s="33"/>
      <c r="D28" s="25" t="s">
        <v>21</v>
      </c>
      <c r="E28" s="10"/>
      <c r="F28" s="25" t="s">
        <v>21</v>
      </c>
      <c r="G28" s="10"/>
      <c r="H28" s="25" t="s">
        <v>21</v>
      </c>
      <c r="I28" s="33"/>
      <c r="J28" s="25"/>
      <c r="K28" s="33"/>
      <c r="L28" s="25" t="s">
        <v>21</v>
      </c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S38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workbookViewId="0">
      <selection activeCell="P5" sqref="P1:W1048576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28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43002</v>
      </c>
      <c r="D3" s="121"/>
      <c r="E3" s="120">
        <v>43003</v>
      </c>
      <c r="F3" s="121"/>
      <c r="G3" s="120">
        <v>43004</v>
      </c>
      <c r="H3" s="121"/>
      <c r="I3" s="120">
        <v>43005</v>
      </c>
      <c r="J3" s="121"/>
      <c r="K3" s="120">
        <v>43006</v>
      </c>
      <c r="L3" s="121"/>
      <c r="M3" s="120">
        <v>43007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2" t="s">
        <v>17</v>
      </c>
      <c r="E5" s="9"/>
      <c r="F5" s="22" t="s">
        <v>17</v>
      </c>
      <c r="G5" s="9"/>
      <c r="H5" s="22" t="s">
        <v>17</v>
      </c>
      <c r="I5" s="9"/>
      <c r="J5" s="22" t="s">
        <v>17</v>
      </c>
      <c r="K5" s="9"/>
      <c r="L5" s="26" t="s">
        <v>17</v>
      </c>
      <c r="M5" s="43"/>
      <c r="N5" s="49"/>
    </row>
    <row r="6" spans="1:14" ht="26.4" x14ac:dyDescent="0.3">
      <c r="A6" s="107"/>
      <c r="B6" s="114"/>
      <c r="C6" s="9"/>
      <c r="D6" s="8" t="s">
        <v>491</v>
      </c>
      <c r="E6" s="9"/>
      <c r="F6" s="8" t="s">
        <v>491</v>
      </c>
      <c r="G6" s="9"/>
      <c r="H6" s="8" t="s">
        <v>491</v>
      </c>
      <c r="I6" s="9"/>
      <c r="J6" s="8" t="s">
        <v>491</v>
      </c>
      <c r="K6" s="9"/>
      <c r="L6" s="24" t="s">
        <v>490</v>
      </c>
      <c r="M6" s="44"/>
      <c r="N6" s="50"/>
    </row>
    <row r="7" spans="1:14" ht="15" thickBot="1" x14ac:dyDescent="0.35">
      <c r="A7" s="108"/>
      <c r="B7" s="115"/>
      <c r="C7" s="10"/>
      <c r="D7" s="25" t="s">
        <v>21</v>
      </c>
      <c r="E7" s="10"/>
      <c r="F7" s="25" t="s">
        <v>21</v>
      </c>
      <c r="G7" s="10"/>
      <c r="H7" s="25" t="s">
        <v>21</v>
      </c>
      <c r="I7" s="10"/>
      <c r="J7" s="25" t="s">
        <v>21</v>
      </c>
      <c r="K7" s="10"/>
      <c r="L7" s="25" t="s">
        <v>21</v>
      </c>
      <c r="M7" s="45"/>
      <c r="N7" s="51"/>
    </row>
    <row r="8" spans="1:14" x14ac:dyDescent="0.3">
      <c r="A8" s="127" t="s">
        <v>505</v>
      </c>
      <c r="B8" s="109"/>
      <c r="C8" s="9"/>
      <c r="D8" s="22" t="s">
        <v>17</v>
      </c>
      <c r="E8" s="9"/>
      <c r="F8" s="22" t="s">
        <v>17</v>
      </c>
      <c r="G8" s="9"/>
      <c r="H8" s="22" t="s">
        <v>17</v>
      </c>
      <c r="I8" s="9"/>
      <c r="J8" s="22" t="s">
        <v>17</v>
      </c>
      <c r="K8" s="9"/>
      <c r="L8" s="22" t="s">
        <v>17</v>
      </c>
      <c r="M8" s="44"/>
      <c r="N8" s="52"/>
    </row>
    <row r="9" spans="1:14" ht="26.4" x14ac:dyDescent="0.3">
      <c r="A9" s="122"/>
      <c r="B9" s="110"/>
      <c r="C9" s="9"/>
      <c r="D9" s="8" t="s">
        <v>491</v>
      </c>
      <c r="E9" s="9"/>
      <c r="F9" s="8" t="s">
        <v>491</v>
      </c>
      <c r="G9" s="9"/>
      <c r="H9" s="8" t="s">
        <v>491</v>
      </c>
      <c r="I9" s="9"/>
      <c r="J9" s="8" t="s">
        <v>491</v>
      </c>
      <c r="K9" s="9"/>
      <c r="L9" s="8" t="s">
        <v>491</v>
      </c>
      <c r="M9" s="44"/>
      <c r="N9" s="53"/>
    </row>
    <row r="10" spans="1:14" ht="15" thickBot="1" x14ac:dyDescent="0.35">
      <c r="A10" s="123"/>
      <c r="B10" s="124"/>
      <c r="C10" s="10"/>
      <c r="D10" s="25" t="s">
        <v>495</v>
      </c>
      <c r="E10" s="10"/>
      <c r="F10" s="25" t="s">
        <v>495</v>
      </c>
      <c r="G10" s="10"/>
      <c r="H10" s="25" t="s">
        <v>495</v>
      </c>
      <c r="I10" s="10"/>
      <c r="J10" s="25" t="s">
        <v>495</v>
      </c>
      <c r="K10" s="10"/>
      <c r="L10" s="25" t="s">
        <v>495</v>
      </c>
      <c r="M10" s="46"/>
      <c r="N10" s="54"/>
    </row>
    <row r="11" spans="1:14" x14ac:dyDescent="0.3">
      <c r="A11" s="125" t="s">
        <v>510</v>
      </c>
      <c r="B11" s="126"/>
      <c r="C11" s="9"/>
      <c r="D11" s="22" t="s">
        <v>17</v>
      </c>
      <c r="E11" s="9"/>
      <c r="F11" s="22" t="s">
        <v>17</v>
      </c>
      <c r="G11" s="9"/>
      <c r="H11" s="22" t="s">
        <v>17</v>
      </c>
      <c r="I11" s="9"/>
      <c r="J11" s="22" t="s">
        <v>17</v>
      </c>
      <c r="K11" s="9"/>
      <c r="L11" s="22" t="s">
        <v>17</v>
      </c>
      <c r="M11" s="44"/>
      <c r="N11" s="52"/>
    </row>
    <row r="12" spans="1:14" ht="26.4" x14ac:dyDescent="0.3">
      <c r="A12" s="122"/>
      <c r="B12" s="110"/>
      <c r="C12" s="9"/>
      <c r="D12" s="8" t="s">
        <v>491</v>
      </c>
      <c r="E12" s="9"/>
      <c r="F12" s="8" t="s">
        <v>491</v>
      </c>
      <c r="G12" s="9"/>
      <c r="H12" s="8" t="s">
        <v>491</v>
      </c>
      <c r="I12" s="9"/>
      <c r="J12" s="8" t="s">
        <v>491</v>
      </c>
      <c r="K12" s="9"/>
      <c r="L12" s="8" t="s">
        <v>491</v>
      </c>
      <c r="M12" s="44"/>
      <c r="N12" s="53"/>
    </row>
    <row r="13" spans="1:14" ht="15" thickBot="1" x14ac:dyDescent="0.35">
      <c r="A13" s="123"/>
      <c r="B13" s="124"/>
      <c r="C13" s="10"/>
      <c r="D13" s="25" t="s">
        <v>495</v>
      </c>
      <c r="E13" s="10"/>
      <c r="F13" s="25" t="s">
        <v>495</v>
      </c>
      <c r="G13" s="10"/>
      <c r="H13" s="25" t="s">
        <v>495</v>
      </c>
      <c r="I13" s="10"/>
      <c r="J13" s="25" t="s">
        <v>495</v>
      </c>
      <c r="K13" s="10"/>
      <c r="L13" s="25" t="s">
        <v>495</v>
      </c>
      <c r="M13" s="46"/>
      <c r="N13" s="54"/>
    </row>
    <row r="14" spans="1:14" x14ac:dyDescent="0.3">
      <c r="A14" s="125" t="s">
        <v>506</v>
      </c>
      <c r="B14" s="126"/>
      <c r="C14" s="9"/>
      <c r="D14" s="22"/>
      <c r="E14" s="9"/>
      <c r="F14" s="22" t="s">
        <v>17</v>
      </c>
      <c r="G14" s="9"/>
      <c r="H14" s="22"/>
      <c r="I14" s="9"/>
      <c r="J14" s="22"/>
      <c r="K14" s="9"/>
      <c r="L14" s="22"/>
      <c r="M14" s="44"/>
      <c r="N14" s="52"/>
    </row>
    <row r="15" spans="1:14" ht="26.4" x14ac:dyDescent="0.3">
      <c r="A15" s="122"/>
      <c r="B15" s="110"/>
      <c r="C15" s="9"/>
      <c r="D15" s="8"/>
      <c r="E15" s="9"/>
      <c r="F15" s="8" t="s">
        <v>491</v>
      </c>
      <c r="G15" s="9"/>
      <c r="H15" s="8"/>
      <c r="I15" s="9"/>
      <c r="J15" s="8"/>
      <c r="K15" s="9"/>
      <c r="L15" s="8"/>
      <c r="M15" s="44"/>
      <c r="N15" s="53"/>
    </row>
    <row r="16" spans="1:14" ht="15" thickBot="1" x14ac:dyDescent="0.35">
      <c r="A16" s="128"/>
      <c r="B16" s="111"/>
      <c r="C16" s="10"/>
      <c r="D16" s="12"/>
      <c r="E16" s="10"/>
      <c r="F16" s="25" t="s">
        <v>495</v>
      </c>
      <c r="G16" s="10"/>
      <c r="H16" s="12"/>
      <c r="I16" s="10"/>
      <c r="J16" s="12"/>
      <c r="K16" s="10"/>
      <c r="L16" s="12"/>
      <c r="M16" s="46"/>
      <c r="N16" s="54"/>
    </row>
    <row r="17" spans="1:14" x14ac:dyDescent="0.3">
      <c r="A17" s="127" t="s">
        <v>511</v>
      </c>
      <c r="B17" s="109"/>
      <c r="C17" s="9"/>
      <c r="D17" s="22" t="s">
        <v>17</v>
      </c>
      <c r="E17" s="9"/>
      <c r="F17" s="22" t="s">
        <v>17</v>
      </c>
      <c r="G17" s="9"/>
      <c r="H17" s="22" t="s">
        <v>17</v>
      </c>
      <c r="I17" s="9"/>
      <c r="J17" s="22" t="s">
        <v>17</v>
      </c>
      <c r="K17" s="9"/>
      <c r="L17" s="22" t="s">
        <v>17</v>
      </c>
      <c r="M17" s="44"/>
      <c r="N17" s="52"/>
    </row>
    <row r="18" spans="1:14" ht="26.4" x14ac:dyDescent="0.3">
      <c r="A18" s="122"/>
      <c r="B18" s="110"/>
      <c r="C18" s="9"/>
      <c r="D18" s="8" t="s">
        <v>491</v>
      </c>
      <c r="E18" s="9"/>
      <c r="F18" s="8" t="s">
        <v>491</v>
      </c>
      <c r="G18" s="9"/>
      <c r="H18" s="8" t="s">
        <v>491</v>
      </c>
      <c r="I18" s="9"/>
      <c r="J18" s="8" t="s">
        <v>491</v>
      </c>
      <c r="K18" s="9"/>
      <c r="L18" s="8" t="s">
        <v>491</v>
      </c>
      <c r="M18" s="44"/>
      <c r="N18" s="53"/>
    </row>
    <row r="19" spans="1:14" ht="15" thickBot="1" x14ac:dyDescent="0.35">
      <c r="A19" s="122"/>
      <c r="B19" s="110"/>
      <c r="C19" s="10"/>
      <c r="D19" s="25" t="s">
        <v>495</v>
      </c>
      <c r="E19" s="10"/>
      <c r="F19" s="25" t="s">
        <v>495</v>
      </c>
      <c r="G19" s="10"/>
      <c r="H19" s="25" t="s">
        <v>495</v>
      </c>
      <c r="I19" s="10"/>
      <c r="J19" s="25" t="s">
        <v>495</v>
      </c>
      <c r="K19" s="10"/>
      <c r="L19" s="25" t="s">
        <v>495</v>
      </c>
      <c r="M19" s="46"/>
      <c r="N19" s="54"/>
    </row>
    <row r="20" spans="1:14" x14ac:dyDescent="0.3">
      <c r="A20" s="106" t="s">
        <v>507</v>
      </c>
      <c r="B20" s="113"/>
      <c r="C20" s="9"/>
      <c r="D20" s="8"/>
      <c r="E20" s="9"/>
      <c r="F20" s="8"/>
      <c r="G20" s="9"/>
      <c r="H20" s="8"/>
      <c r="I20" s="9"/>
      <c r="J20" s="8"/>
      <c r="K20" s="9"/>
      <c r="L20" s="8"/>
      <c r="M20" s="44"/>
      <c r="N20" s="52"/>
    </row>
    <row r="21" spans="1:14" x14ac:dyDescent="0.3">
      <c r="A21" s="107"/>
      <c r="B21" s="114"/>
      <c r="C21" s="9"/>
      <c r="D21" s="89" t="s">
        <v>503</v>
      </c>
      <c r="E21" s="9"/>
      <c r="F21" s="89" t="s">
        <v>503</v>
      </c>
      <c r="G21" s="9"/>
      <c r="H21" s="89" t="s">
        <v>503</v>
      </c>
      <c r="I21" s="9"/>
      <c r="J21" s="89" t="s">
        <v>503</v>
      </c>
      <c r="K21" s="9"/>
      <c r="L21" s="89" t="s">
        <v>503</v>
      </c>
      <c r="M21" s="44"/>
      <c r="N21" s="53"/>
    </row>
    <row r="22" spans="1:14" ht="15" thickBot="1" x14ac:dyDescent="0.35">
      <c r="A22" s="108"/>
      <c r="B22" s="115"/>
      <c r="C22" s="20"/>
      <c r="D22" s="30"/>
      <c r="E22" s="20"/>
      <c r="F22" s="30"/>
      <c r="G22" s="20"/>
      <c r="H22" s="30"/>
      <c r="I22" s="20"/>
      <c r="J22" s="30"/>
      <c r="K22" s="20"/>
      <c r="L22" s="30"/>
      <c r="M22" s="47"/>
      <c r="N22" s="54"/>
    </row>
    <row r="23" spans="1:14" x14ac:dyDescent="0.3">
      <c r="A23" s="106" t="s">
        <v>514</v>
      </c>
      <c r="B23" s="109"/>
      <c r="C23" s="31"/>
      <c r="D23" s="32"/>
      <c r="E23" s="31"/>
      <c r="F23" s="32"/>
      <c r="G23" s="31"/>
      <c r="H23" s="32"/>
      <c r="I23" s="31"/>
      <c r="J23" s="32"/>
      <c r="K23" s="31"/>
      <c r="L23" s="32"/>
      <c r="M23" s="43"/>
      <c r="N23" s="52"/>
    </row>
    <row r="24" spans="1:14" x14ac:dyDescent="0.3">
      <c r="A24" s="107"/>
      <c r="B24" s="110"/>
      <c r="C24" s="19"/>
      <c r="D24" s="8"/>
      <c r="E24" s="19"/>
      <c r="F24" s="8"/>
      <c r="G24" s="19"/>
      <c r="H24" s="8"/>
      <c r="I24" s="19"/>
      <c r="J24" s="24"/>
      <c r="K24" s="19"/>
      <c r="L24" s="24"/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25"/>
      <c r="I25" s="33"/>
      <c r="J25" s="25"/>
      <c r="K25" s="33"/>
      <c r="L25" s="25"/>
      <c r="M25" s="46"/>
      <c r="N25" s="54"/>
    </row>
    <row r="26" spans="1:14" x14ac:dyDescent="0.3">
      <c r="A26" s="107" t="s">
        <v>508</v>
      </c>
      <c r="B26" s="110"/>
      <c r="C26" s="9"/>
      <c r="D26" s="22" t="s">
        <v>17</v>
      </c>
      <c r="E26" s="9"/>
      <c r="F26" s="22" t="s">
        <v>17</v>
      </c>
      <c r="G26" s="9"/>
      <c r="H26" s="22" t="s">
        <v>17</v>
      </c>
      <c r="I26" s="9"/>
      <c r="J26" s="22" t="s">
        <v>17</v>
      </c>
      <c r="K26" s="9"/>
      <c r="L26" s="26" t="s">
        <v>17</v>
      </c>
      <c r="M26" s="43"/>
      <c r="N26" s="52"/>
    </row>
    <row r="27" spans="1:14" ht="13.2" customHeight="1" x14ac:dyDescent="0.3">
      <c r="A27" s="107"/>
      <c r="B27" s="110"/>
      <c r="C27" s="9"/>
      <c r="D27" s="8" t="s">
        <v>491</v>
      </c>
      <c r="E27" s="9"/>
      <c r="F27" s="8" t="s">
        <v>491</v>
      </c>
      <c r="G27" s="9"/>
      <c r="H27" s="8" t="s">
        <v>491</v>
      </c>
      <c r="I27" s="9"/>
      <c r="J27" s="8" t="s">
        <v>491</v>
      </c>
      <c r="K27" s="9"/>
      <c r="L27" s="24" t="s">
        <v>490</v>
      </c>
      <c r="M27" s="44"/>
      <c r="N27" s="53"/>
    </row>
    <row r="28" spans="1:14" ht="15" thickBot="1" x14ac:dyDescent="0.35">
      <c r="A28" s="108"/>
      <c r="B28" s="111"/>
      <c r="C28" s="10"/>
      <c r="D28" s="25" t="s">
        <v>21</v>
      </c>
      <c r="E28" s="10"/>
      <c r="F28" s="25" t="s">
        <v>21</v>
      </c>
      <c r="G28" s="10"/>
      <c r="H28" s="25" t="s">
        <v>21</v>
      </c>
      <c r="I28" s="10"/>
      <c r="J28" s="25" t="s">
        <v>21</v>
      </c>
      <c r="K28" s="10"/>
      <c r="L28" s="25" t="s">
        <v>21</v>
      </c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S39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workbookViewId="0">
      <selection activeCell="P9" sqref="P1:W1048576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29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43009</v>
      </c>
      <c r="D3" s="121"/>
      <c r="E3" s="120">
        <v>43010</v>
      </c>
      <c r="F3" s="121"/>
      <c r="G3" s="120">
        <v>43011</v>
      </c>
      <c r="H3" s="121"/>
      <c r="I3" s="120">
        <v>43012</v>
      </c>
      <c r="J3" s="121"/>
      <c r="K3" s="120">
        <v>43013</v>
      </c>
      <c r="L3" s="121"/>
      <c r="M3" s="120">
        <v>43014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 t="s">
        <v>17</v>
      </c>
      <c r="E5" s="9"/>
      <c r="F5" s="22" t="s">
        <v>17</v>
      </c>
      <c r="G5" s="9"/>
      <c r="H5" s="22" t="s">
        <v>17</v>
      </c>
      <c r="I5" s="9"/>
      <c r="J5" s="22" t="s">
        <v>17</v>
      </c>
      <c r="K5" s="9"/>
      <c r="L5" s="22" t="s">
        <v>17</v>
      </c>
      <c r="M5" s="43"/>
      <c r="N5" s="49"/>
    </row>
    <row r="6" spans="1:14" ht="26.4" x14ac:dyDescent="0.3">
      <c r="A6" s="107"/>
      <c r="B6" s="114"/>
      <c r="C6" s="9"/>
      <c r="D6" s="24" t="s">
        <v>513</v>
      </c>
      <c r="E6" s="9"/>
      <c r="F6" s="24" t="s">
        <v>23</v>
      </c>
      <c r="G6" s="9"/>
      <c r="H6" s="24" t="s">
        <v>23</v>
      </c>
      <c r="I6" s="9"/>
      <c r="J6" s="8" t="s">
        <v>491</v>
      </c>
      <c r="K6" s="9"/>
      <c r="L6" s="8" t="s">
        <v>491</v>
      </c>
      <c r="M6" s="44"/>
      <c r="N6" s="50"/>
    </row>
    <row r="7" spans="1:14" ht="15" thickBot="1" x14ac:dyDescent="0.35">
      <c r="A7" s="108"/>
      <c r="B7" s="115"/>
      <c r="C7" s="10"/>
      <c r="D7" s="25" t="s">
        <v>21</v>
      </c>
      <c r="E7" s="10"/>
      <c r="F7" s="25" t="s">
        <v>21</v>
      </c>
      <c r="G7" s="10"/>
      <c r="H7" s="25" t="s">
        <v>21</v>
      </c>
      <c r="I7" s="10"/>
      <c r="J7" s="25" t="s">
        <v>21</v>
      </c>
      <c r="K7" s="10"/>
      <c r="L7" s="25" t="s">
        <v>21</v>
      </c>
      <c r="M7" s="45"/>
      <c r="N7" s="51"/>
    </row>
    <row r="8" spans="1:14" x14ac:dyDescent="0.3">
      <c r="A8" s="127" t="s">
        <v>505</v>
      </c>
      <c r="B8" s="109"/>
      <c r="C8" s="9"/>
      <c r="D8" s="26" t="s">
        <v>17</v>
      </c>
      <c r="E8" s="9"/>
      <c r="F8" s="22" t="s">
        <v>17</v>
      </c>
      <c r="G8" s="9"/>
      <c r="H8" s="22" t="s">
        <v>17</v>
      </c>
      <c r="I8" s="9"/>
      <c r="J8" s="22" t="s">
        <v>17</v>
      </c>
      <c r="K8" s="9"/>
      <c r="L8" s="22" t="s">
        <v>17</v>
      </c>
      <c r="M8" s="44"/>
      <c r="N8" s="52"/>
    </row>
    <row r="9" spans="1:14" ht="26.4" x14ac:dyDescent="0.3">
      <c r="A9" s="122"/>
      <c r="B9" s="110"/>
      <c r="C9" s="9"/>
      <c r="D9" s="24" t="s">
        <v>513</v>
      </c>
      <c r="E9" s="9"/>
      <c r="F9" s="8" t="s">
        <v>515</v>
      </c>
      <c r="G9" s="9"/>
      <c r="H9" s="8" t="s">
        <v>518</v>
      </c>
      <c r="I9" s="9"/>
      <c r="J9" s="8" t="s">
        <v>491</v>
      </c>
      <c r="K9" s="9"/>
      <c r="L9" s="8" t="s">
        <v>491</v>
      </c>
      <c r="M9" s="44"/>
      <c r="N9" s="53"/>
    </row>
    <row r="10" spans="1:14" ht="15" thickBot="1" x14ac:dyDescent="0.35">
      <c r="A10" s="123"/>
      <c r="B10" s="124"/>
      <c r="C10" s="10"/>
      <c r="D10" s="25" t="s">
        <v>21</v>
      </c>
      <c r="E10" s="10"/>
      <c r="F10" s="25" t="s">
        <v>21</v>
      </c>
      <c r="G10" s="10"/>
      <c r="H10" s="25" t="s">
        <v>493</v>
      </c>
      <c r="I10" s="10"/>
      <c r="J10" s="25" t="s">
        <v>495</v>
      </c>
      <c r="K10" s="10"/>
      <c r="L10" s="25" t="s">
        <v>495</v>
      </c>
      <c r="M10" s="46"/>
      <c r="N10" s="54"/>
    </row>
    <row r="11" spans="1:14" x14ac:dyDescent="0.3">
      <c r="A11" s="125" t="s">
        <v>510</v>
      </c>
      <c r="B11" s="126"/>
      <c r="C11" s="9"/>
      <c r="D11" s="32" t="s">
        <v>18</v>
      </c>
      <c r="E11" s="9"/>
      <c r="F11" s="22" t="s">
        <v>17</v>
      </c>
      <c r="G11" s="9"/>
      <c r="H11" s="22" t="s">
        <v>17</v>
      </c>
      <c r="I11" s="9"/>
      <c r="J11" s="22" t="s">
        <v>17</v>
      </c>
      <c r="K11" s="9"/>
      <c r="L11" s="22" t="s">
        <v>17</v>
      </c>
      <c r="M11" s="44"/>
      <c r="N11" s="52"/>
    </row>
    <row r="12" spans="1:14" ht="26.4" x14ac:dyDescent="0.3">
      <c r="A12" s="122"/>
      <c r="B12" s="110"/>
      <c r="C12" s="9"/>
      <c r="D12" s="8" t="s">
        <v>25</v>
      </c>
      <c r="E12" s="9"/>
      <c r="F12" s="8" t="s">
        <v>515</v>
      </c>
      <c r="G12" s="9"/>
      <c r="H12" s="8" t="s">
        <v>518</v>
      </c>
      <c r="I12" s="9"/>
      <c r="J12" s="8" t="s">
        <v>491</v>
      </c>
      <c r="K12" s="9"/>
      <c r="L12" s="8" t="s">
        <v>491</v>
      </c>
      <c r="M12" s="44"/>
      <c r="N12" s="53"/>
    </row>
    <row r="13" spans="1:14" ht="15" thickBot="1" x14ac:dyDescent="0.35">
      <c r="A13" s="123"/>
      <c r="B13" s="124"/>
      <c r="C13" s="10"/>
      <c r="D13" s="129" t="s">
        <v>517</v>
      </c>
      <c r="E13" s="10"/>
      <c r="F13" s="25" t="s">
        <v>21</v>
      </c>
      <c r="G13" s="10"/>
      <c r="H13" s="25" t="s">
        <v>493</v>
      </c>
      <c r="I13" s="10"/>
      <c r="J13" s="25" t="s">
        <v>495</v>
      </c>
      <c r="K13" s="10"/>
      <c r="L13" s="25" t="s">
        <v>495</v>
      </c>
      <c r="M13" s="46"/>
      <c r="N13" s="54"/>
    </row>
    <row r="14" spans="1:14" x14ac:dyDescent="0.3">
      <c r="A14" s="125" t="s">
        <v>506</v>
      </c>
      <c r="B14" s="126"/>
      <c r="C14" s="9"/>
      <c r="D14" s="32" t="s">
        <v>18</v>
      </c>
      <c r="E14" s="9"/>
      <c r="F14" s="22" t="s">
        <v>17</v>
      </c>
      <c r="G14" s="9"/>
      <c r="H14" s="22" t="s">
        <v>524</v>
      </c>
      <c r="I14" s="9"/>
      <c r="J14" s="22" t="s">
        <v>17</v>
      </c>
      <c r="K14" s="9"/>
      <c r="L14" s="22" t="s">
        <v>17</v>
      </c>
      <c r="M14" s="44"/>
      <c r="N14" s="52"/>
    </row>
    <row r="15" spans="1:14" ht="26.4" x14ac:dyDescent="0.3">
      <c r="A15" s="122"/>
      <c r="B15" s="110"/>
      <c r="C15" s="9"/>
      <c r="D15" s="8" t="s">
        <v>25</v>
      </c>
      <c r="E15" s="9"/>
      <c r="F15" s="24" t="s">
        <v>23</v>
      </c>
      <c r="G15" s="9"/>
      <c r="H15" s="8"/>
      <c r="I15" s="9"/>
      <c r="J15" s="8" t="s">
        <v>500</v>
      </c>
      <c r="K15" s="9"/>
      <c r="L15" s="8" t="s">
        <v>491</v>
      </c>
      <c r="M15" s="44"/>
      <c r="N15" s="53"/>
    </row>
    <row r="16" spans="1:14" ht="15" thickBot="1" x14ac:dyDescent="0.35">
      <c r="A16" s="128"/>
      <c r="B16" s="111"/>
      <c r="C16" s="10"/>
      <c r="D16" s="129" t="s">
        <v>517</v>
      </c>
      <c r="E16" s="10"/>
      <c r="F16" s="25" t="s">
        <v>21</v>
      </c>
      <c r="G16" s="10"/>
      <c r="H16" s="12"/>
      <c r="I16" s="10"/>
      <c r="J16" s="25" t="s">
        <v>21</v>
      </c>
      <c r="K16" s="10"/>
      <c r="L16" s="25" t="s">
        <v>495</v>
      </c>
      <c r="M16" s="46"/>
      <c r="N16" s="54"/>
    </row>
    <row r="17" spans="1:14" x14ac:dyDescent="0.3">
      <c r="A17" s="127" t="s">
        <v>511</v>
      </c>
      <c r="B17" s="109"/>
      <c r="C17" s="9"/>
      <c r="D17" s="32" t="s">
        <v>18</v>
      </c>
      <c r="E17" s="9"/>
      <c r="F17" s="22" t="s">
        <v>17</v>
      </c>
      <c r="G17" s="9"/>
      <c r="H17" s="22" t="s">
        <v>17</v>
      </c>
      <c r="I17" s="9"/>
      <c r="J17" s="22" t="s">
        <v>17</v>
      </c>
      <c r="K17" s="9"/>
      <c r="L17" s="22" t="s">
        <v>17</v>
      </c>
      <c r="M17" s="44"/>
      <c r="N17" s="52"/>
    </row>
    <row r="18" spans="1:14" ht="26.4" x14ac:dyDescent="0.3">
      <c r="A18" s="122"/>
      <c r="B18" s="110"/>
      <c r="C18" s="9"/>
      <c r="D18" s="8" t="s">
        <v>25</v>
      </c>
      <c r="E18" s="9"/>
      <c r="F18" s="24" t="s">
        <v>23</v>
      </c>
      <c r="G18" s="9"/>
      <c r="H18" s="24" t="s">
        <v>23</v>
      </c>
      <c r="I18" s="9"/>
      <c r="J18" s="8" t="s">
        <v>500</v>
      </c>
      <c r="K18" s="9"/>
      <c r="L18" s="8" t="s">
        <v>491</v>
      </c>
      <c r="M18" s="44"/>
      <c r="N18" s="53"/>
    </row>
    <row r="19" spans="1:14" ht="15" thickBot="1" x14ac:dyDescent="0.35">
      <c r="A19" s="122"/>
      <c r="B19" s="110"/>
      <c r="C19" s="10"/>
      <c r="D19" s="129" t="s">
        <v>517</v>
      </c>
      <c r="E19" s="10"/>
      <c r="F19" s="25" t="s">
        <v>21</v>
      </c>
      <c r="G19" s="10"/>
      <c r="H19" s="25" t="s">
        <v>21</v>
      </c>
      <c r="I19" s="10"/>
      <c r="J19" s="25" t="s">
        <v>21</v>
      </c>
      <c r="K19" s="10"/>
      <c r="L19" s="25" t="s">
        <v>21</v>
      </c>
      <c r="M19" s="46"/>
      <c r="N19" s="54"/>
    </row>
    <row r="20" spans="1:14" x14ac:dyDescent="0.3">
      <c r="A20" s="106" t="s">
        <v>507</v>
      </c>
      <c r="B20" s="113"/>
      <c r="C20" s="9"/>
      <c r="D20" s="8"/>
      <c r="E20" s="9"/>
      <c r="F20" s="8"/>
      <c r="G20" s="9"/>
      <c r="H20" s="8"/>
      <c r="I20" s="9"/>
      <c r="J20" s="8"/>
      <c r="K20" s="9"/>
      <c r="L20" s="8"/>
      <c r="M20" s="44"/>
      <c r="N20" s="52"/>
    </row>
    <row r="21" spans="1:14" x14ac:dyDescent="0.3">
      <c r="A21" s="107"/>
      <c r="B21" s="114"/>
      <c r="C21" s="9"/>
      <c r="D21" s="89" t="s">
        <v>503</v>
      </c>
      <c r="E21" s="9"/>
      <c r="F21" s="89" t="s">
        <v>503</v>
      </c>
      <c r="G21" s="9"/>
      <c r="H21" s="89" t="s">
        <v>503</v>
      </c>
      <c r="I21" s="9"/>
      <c r="J21" s="89" t="s">
        <v>503</v>
      </c>
      <c r="K21" s="9"/>
      <c r="L21" s="89" t="s">
        <v>503</v>
      </c>
      <c r="M21" s="44"/>
      <c r="N21" s="53"/>
    </row>
    <row r="22" spans="1:14" ht="15" thickBot="1" x14ac:dyDescent="0.35">
      <c r="A22" s="108"/>
      <c r="B22" s="115"/>
      <c r="C22" s="20"/>
      <c r="D22" s="30"/>
      <c r="E22" s="20"/>
      <c r="F22" s="30"/>
      <c r="G22" s="20"/>
      <c r="H22" s="30"/>
      <c r="I22" s="20"/>
      <c r="J22" s="30"/>
      <c r="K22" s="20"/>
      <c r="L22" s="30"/>
      <c r="M22" s="47"/>
      <c r="N22" s="54"/>
    </row>
    <row r="23" spans="1:14" x14ac:dyDescent="0.3">
      <c r="A23" s="106" t="s">
        <v>514</v>
      </c>
      <c r="B23" s="109"/>
      <c r="C23" s="31"/>
      <c r="D23" s="32" t="s">
        <v>523</v>
      </c>
      <c r="E23" s="31"/>
      <c r="F23" s="32" t="s">
        <v>523</v>
      </c>
      <c r="G23" s="31"/>
      <c r="H23" s="32" t="s">
        <v>523</v>
      </c>
      <c r="I23" s="31"/>
      <c r="J23" s="32" t="s">
        <v>523</v>
      </c>
      <c r="K23" s="31"/>
      <c r="L23" s="32" t="s">
        <v>523</v>
      </c>
      <c r="M23" s="43"/>
      <c r="N23" s="52"/>
    </row>
    <row r="24" spans="1:14" x14ac:dyDescent="0.3">
      <c r="A24" s="107"/>
      <c r="B24" s="110"/>
      <c r="C24" s="19"/>
      <c r="D24" s="8"/>
      <c r="E24" s="19"/>
      <c r="F24" s="8"/>
      <c r="G24" s="19"/>
      <c r="H24" s="8"/>
      <c r="I24" s="19"/>
      <c r="J24" s="24"/>
      <c r="K24" s="19"/>
      <c r="L24" s="24"/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25"/>
      <c r="I25" s="33"/>
      <c r="J25" s="25"/>
      <c r="K25" s="33"/>
      <c r="L25" s="25"/>
      <c r="M25" s="46"/>
      <c r="N25" s="54"/>
    </row>
    <row r="26" spans="1:14" x14ac:dyDescent="0.3">
      <c r="A26" s="107" t="s">
        <v>508</v>
      </c>
      <c r="B26" s="110"/>
      <c r="C26" s="31"/>
      <c r="D26" s="32" t="s">
        <v>18</v>
      </c>
      <c r="E26" s="31"/>
      <c r="F26" s="22" t="s">
        <v>17</v>
      </c>
      <c r="G26" s="9"/>
      <c r="H26" s="22" t="s">
        <v>17</v>
      </c>
      <c r="I26" s="9"/>
      <c r="J26" s="22" t="s">
        <v>17</v>
      </c>
      <c r="K26" s="9"/>
      <c r="L26" s="22" t="s">
        <v>17</v>
      </c>
      <c r="M26" s="43"/>
      <c r="N26" s="52"/>
    </row>
    <row r="27" spans="1:14" ht="13.2" customHeight="1" x14ac:dyDescent="0.3">
      <c r="A27" s="107"/>
      <c r="B27" s="110"/>
      <c r="C27" s="19"/>
      <c r="D27" s="8" t="s">
        <v>25</v>
      </c>
      <c r="E27" s="19"/>
      <c r="F27" s="24" t="s">
        <v>23</v>
      </c>
      <c r="G27" s="9"/>
      <c r="H27" s="24" t="s">
        <v>23</v>
      </c>
      <c r="I27" s="9"/>
      <c r="J27" s="8" t="s">
        <v>491</v>
      </c>
      <c r="K27" s="9"/>
      <c r="L27" s="8" t="s">
        <v>491</v>
      </c>
      <c r="M27" s="44"/>
      <c r="N27" s="53"/>
    </row>
    <row r="28" spans="1:14" ht="15" thickBot="1" x14ac:dyDescent="0.35">
      <c r="A28" s="108"/>
      <c r="B28" s="111"/>
      <c r="C28" s="33"/>
      <c r="D28" s="129" t="s">
        <v>517</v>
      </c>
      <c r="E28" s="33"/>
      <c r="F28" s="25" t="s">
        <v>21</v>
      </c>
      <c r="G28" s="10"/>
      <c r="H28" s="25" t="s">
        <v>21</v>
      </c>
      <c r="I28" s="10"/>
      <c r="J28" s="25" t="s">
        <v>21</v>
      </c>
      <c r="K28" s="10"/>
      <c r="L28" s="25" t="s">
        <v>21</v>
      </c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S40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workbookViewId="0">
      <selection activeCell="A23" sqref="A23:B25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30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43016</v>
      </c>
      <c r="D3" s="121"/>
      <c r="E3" s="120">
        <v>43017</v>
      </c>
      <c r="F3" s="121"/>
      <c r="G3" s="120">
        <v>43018</v>
      </c>
      <c r="H3" s="121"/>
      <c r="I3" s="120">
        <v>43019</v>
      </c>
      <c r="J3" s="121"/>
      <c r="K3" s="120">
        <v>43020</v>
      </c>
      <c r="L3" s="121"/>
      <c r="M3" s="120">
        <v>43021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 t="s">
        <v>17</v>
      </c>
      <c r="E5" s="9"/>
      <c r="F5" s="26" t="s">
        <v>17</v>
      </c>
      <c r="G5" s="9"/>
      <c r="H5" s="22" t="s">
        <v>17</v>
      </c>
      <c r="I5" s="9"/>
      <c r="J5" s="22" t="s">
        <v>17</v>
      </c>
      <c r="K5" s="9"/>
      <c r="L5" s="28" t="s">
        <v>17</v>
      </c>
      <c r="M5" s="43"/>
      <c r="N5" s="49"/>
    </row>
    <row r="6" spans="1:14" ht="26.4" x14ac:dyDescent="0.3">
      <c r="A6" s="107"/>
      <c r="B6" s="114"/>
      <c r="C6" s="9"/>
      <c r="D6" s="24" t="s">
        <v>490</v>
      </c>
      <c r="E6" s="9"/>
      <c r="F6" s="24" t="s">
        <v>490</v>
      </c>
      <c r="G6" s="9"/>
      <c r="H6" s="8" t="s">
        <v>491</v>
      </c>
      <c r="I6" s="9"/>
      <c r="J6" s="24" t="s">
        <v>518</v>
      </c>
      <c r="K6" s="9"/>
      <c r="L6" s="23" t="s">
        <v>515</v>
      </c>
      <c r="M6" s="44"/>
      <c r="N6" s="50"/>
    </row>
    <row r="7" spans="1:14" ht="15" thickBot="1" x14ac:dyDescent="0.35">
      <c r="A7" s="108"/>
      <c r="B7" s="115"/>
      <c r="C7" s="10"/>
      <c r="D7" s="25" t="s">
        <v>21</v>
      </c>
      <c r="E7" s="10"/>
      <c r="F7" s="25" t="s">
        <v>21</v>
      </c>
      <c r="G7" s="10"/>
      <c r="H7" s="25" t="s">
        <v>495</v>
      </c>
      <c r="I7" s="10"/>
      <c r="J7" s="25" t="s">
        <v>21</v>
      </c>
      <c r="K7" s="10"/>
      <c r="L7" s="29" t="s">
        <v>21</v>
      </c>
      <c r="M7" s="45"/>
      <c r="N7" s="51"/>
    </row>
    <row r="8" spans="1:14" x14ac:dyDescent="0.3">
      <c r="A8" s="127" t="s">
        <v>505</v>
      </c>
      <c r="B8" s="109"/>
      <c r="C8" s="9"/>
      <c r="D8" s="22" t="s">
        <v>17</v>
      </c>
      <c r="E8" s="9"/>
      <c r="F8" s="22" t="s">
        <v>17</v>
      </c>
      <c r="G8" s="9"/>
      <c r="H8" s="22" t="s">
        <v>17</v>
      </c>
      <c r="I8" s="9"/>
      <c r="J8" s="22" t="s">
        <v>17</v>
      </c>
      <c r="K8" s="9"/>
      <c r="L8" s="28" t="s">
        <v>17</v>
      </c>
      <c r="M8" s="44"/>
      <c r="N8" s="52"/>
    </row>
    <row r="9" spans="1:14" ht="26.4" x14ac:dyDescent="0.3">
      <c r="A9" s="122"/>
      <c r="B9" s="110"/>
      <c r="C9" s="9"/>
      <c r="D9" s="8" t="s">
        <v>491</v>
      </c>
      <c r="E9" s="9"/>
      <c r="F9" s="24" t="s">
        <v>518</v>
      </c>
      <c r="G9" s="9"/>
      <c r="H9" s="8" t="s">
        <v>491</v>
      </c>
      <c r="I9" s="9"/>
      <c r="J9" s="24" t="s">
        <v>518</v>
      </c>
      <c r="K9" s="9"/>
      <c r="L9" s="23" t="s">
        <v>515</v>
      </c>
      <c r="M9" s="44"/>
      <c r="N9" s="53"/>
    </row>
    <row r="10" spans="1:14" ht="15" thickBot="1" x14ac:dyDescent="0.35">
      <c r="A10" s="123"/>
      <c r="B10" s="124"/>
      <c r="C10" s="10"/>
      <c r="D10" s="25" t="s">
        <v>495</v>
      </c>
      <c r="E10" s="10"/>
      <c r="F10" s="25" t="s">
        <v>493</v>
      </c>
      <c r="G10" s="10"/>
      <c r="H10" s="25" t="s">
        <v>495</v>
      </c>
      <c r="I10" s="10"/>
      <c r="J10" s="25" t="s">
        <v>21</v>
      </c>
      <c r="K10" s="10"/>
      <c r="L10" s="29" t="s">
        <v>21</v>
      </c>
      <c r="M10" s="46"/>
      <c r="N10" s="54"/>
    </row>
    <row r="11" spans="1:14" x14ac:dyDescent="0.3">
      <c r="A11" s="125" t="s">
        <v>506</v>
      </c>
      <c r="B11" s="126"/>
      <c r="C11" s="9"/>
      <c r="D11" s="22" t="s">
        <v>18</v>
      </c>
      <c r="E11" s="9"/>
      <c r="F11" s="22" t="s">
        <v>18</v>
      </c>
      <c r="G11" s="9"/>
      <c r="H11" s="22" t="s">
        <v>18</v>
      </c>
      <c r="I11" s="9"/>
      <c r="J11" s="22" t="s">
        <v>18</v>
      </c>
      <c r="K11" s="9"/>
      <c r="L11" s="22" t="s">
        <v>18</v>
      </c>
      <c r="M11" s="44"/>
      <c r="N11" s="52"/>
    </row>
    <row r="12" spans="1:14" x14ac:dyDescent="0.3">
      <c r="A12" s="122"/>
      <c r="B12" s="110"/>
      <c r="C12" s="9"/>
      <c r="D12" s="8" t="s">
        <v>25</v>
      </c>
      <c r="E12" s="9"/>
      <c r="F12" s="8" t="s">
        <v>25</v>
      </c>
      <c r="G12" s="9"/>
      <c r="H12" s="8" t="s">
        <v>25</v>
      </c>
      <c r="I12" s="9"/>
      <c r="J12" s="8" t="s">
        <v>25</v>
      </c>
      <c r="K12" s="9"/>
      <c r="L12" s="8" t="s">
        <v>25</v>
      </c>
      <c r="M12" s="44"/>
      <c r="N12" s="53"/>
    </row>
    <row r="13" spans="1:14" ht="15" thickBot="1" x14ac:dyDescent="0.35">
      <c r="A13" s="128"/>
      <c r="B13" s="111"/>
      <c r="C13" s="10"/>
      <c r="D13" s="130" t="s">
        <v>519</v>
      </c>
      <c r="E13" s="131"/>
      <c r="F13" s="130" t="s">
        <v>519</v>
      </c>
      <c r="G13" s="131"/>
      <c r="H13" s="130" t="s">
        <v>519</v>
      </c>
      <c r="I13" s="131"/>
      <c r="J13" s="130" t="s">
        <v>519</v>
      </c>
      <c r="K13" s="131"/>
      <c r="L13" s="130" t="s">
        <v>517</v>
      </c>
      <c r="M13" s="46"/>
      <c r="N13" s="54"/>
    </row>
    <row r="14" spans="1:14" x14ac:dyDescent="0.3">
      <c r="A14" s="127" t="s">
        <v>511</v>
      </c>
      <c r="B14" s="109"/>
      <c r="C14" s="9"/>
      <c r="D14" s="22" t="s">
        <v>18</v>
      </c>
      <c r="E14" s="9"/>
      <c r="F14" s="22" t="s">
        <v>18</v>
      </c>
      <c r="G14" s="9"/>
      <c r="H14" s="22" t="s">
        <v>18</v>
      </c>
      <c r="I14" s="9"/>
      <c r="J14" s="22" t="s">
        <v>529</v>
      </c>
      <c r="K14" s="9"/>
      <c r="L14" s="22" t="s">
        <v>529</v>
      </c>
      <c r="M14" s="44"/>
      <c r="N14" s="52"/>
    </row>
    <row r="15" spans="1:14" ht="26.4" x14ac:dyDescent="0.3">
      <c r="A15" s="122"/>
      <c r="B15" s="110"/>
      <c r="C15" s="9"/>
      <c r="D15" s="8" t="s">
        <v>25</v>
      </c>
      <c r="E15" s="9"/>
      <c r="F15" s="8" t="s">
        <v>25</v>
      </c>
      <c r="G15" s="9"/>
      <c r="H15" s="8" t="s">
        <v>25</v>
      </c>
      <c r="I15" s="9"/>
      <c r="J15" s="8" t="s">
        <v>530</v>
      </c>
      <c r="K15" s="9"/>
      <c r="L15" s="8" t="s">
        <v>530</v>
      </c>
      <c r="M15" s="44"/>
      <c r="N15" s="53"/>
    </row>
    <row r="16" spans="1:14" ht="15" thickBot="1" x14ac:dyDescent="0.35">
      <c r="A16" s="122"/>
      <c r="B16" s="110"/>
      <c r="C16" s="10"/>
      <c r="D16" s="130" t="s">
        <v>519</v>
      </c>
      <c r="E16" s="131"/>
      <c r="F16" s="130" t="s">
        <v>519</v>
      </c>
      <c r="G16" s="131"/>
      <c r="H16" s="130" t="s">
        <v>521</v>
      </c>
      <c r="I16" s="131"/>
      <c r="J16" s="12"/>
      <c r="K16" s="131"/>
      <c r="L16" s="12"/>
      <c r="M16" s="46"/>
      <c r="N16" s="54"/>
    </row>
    <row r="17" spans="1:14" x14ac:dyDescent="0.3">
      <c r="A17" s="125" t="s">
        <v>510</v>
      </c>
      <c r="B17" s="126"/>
      <c r="C17" s="9"/>
      <c r="D17" s="26" t="s">
        <v>17</v>
      </c>
      <c r="E17" s="9"/>
      <c r="F17" s="26" t="s">
        <v>17</v>
      </c>
      <c r="G17" s="9"/>
      <c r="H17" s="22"/>
      <c r="I17" s="9"/>
      <c r="J17" s="22"/>
      <c r="K17" s="9"/>
      <c r="L17" s="22" t="s">
        <v>18</v>
      </c>
      <c r="M17" s="44"/>
      <c r="N17" s="52"/>
    </row>
    <row r="18" spans="1:14" ht="26.4" x14ac:dyDescent="0.3">
      <c r="A18" s="122"/>
      <c r="B18" s="110"/>
      <c r="C18" s="9"/>
      <c r="D18" s="24" t="s">
        <v>490</v>
      </c>
      <c r="E18" s="9"/>
      <c r="F18" s="24" t="s">
        <v>490</v>
      </c>
      <c r="G18" s="9"/>
      <c r="H18" s="8" t="s">
        <v>520</v>
      </c>
      <c r="I18" s="9"/>
      <c r="J18" s="8" t="s">
        <v>520</v>
      </c>
      <c r="K18" s="9"/>
      <c r="L18" s="8" t="s">
        <v>25</v>
      </c>
      <c r="M18" s="44"/>
      <c r="N18" s="53"/>
    </row>
    <row r="19" spans="1:14" ht="15" thickBot="1" x14ac:dyDescent="0.35">
      <c r="A19" s="123"/>
      <c r="B19" s="124"/>
      <c r="C19" s="10"/>
      <c r="D19" s="25" t="s">
        <v>21</v>
      </c>
      <c r="E19" s="10"/>
      <c r="F19" s="25" t="s">
        <v>21</v>
      </c>
      <c r="G19" s="10"/>
      <c r="H19" s="12"/>
      <c r="I19" s="10"/>
      <c r="J19" s="12"/>
      <c r="K19" s="10"/>
      <c r="L19" s="130" t="s">
        <v>517</v>
      </c>
      <c r="M19" s="46"/>
      <c r="N19" s="54"/>
    </row>
    <row r="20" spans="1:14" x14ac:dyDescent="0.3">
      <c r="A20" s="106" t="s">
        <v>507</v>
      </c>
      <c r="B20" s="113"/>
      <c r="C20" s="31"/>
      <c r="D20" s="22" t="s">
        <v>17</v>
      </c>
      <c r="E20" s="9"/>
      <c r="F20" s="22" t="s">
        <v>17</v>
      </c>
      <c r="G20" s="9"/>
      <c r="H20" s="22"/>
      <c r="I20" s="9"/>
      <c r="J20" s="22"/>
      <c r="K20" s="9"/>
      <c r="L20" s="28" t="s">
        <v>522</v>
      </c>
      <c r="M20" s="43"/>
      <c r="N20" s="52"/>
    </row>
    <row r="21" spans="1:14" ht="26.4" x14ac:dyDescent="0.3">
      <c r="A21" s="107"/>
      <c r="B21" s="114"/>
      <c r="C21" s="19"/>
      <c r="D21" s="8" t="s">
        <v>491</v>
      </c>
      <c r="E21" s="9"/>
      <c r="F21" s="24" t="s">
        <v>518</v>
      </c>
      <c r="G21" s="9"/>
      <c r="H21" s="8" t="s">
        <v>520</v>
      </c>
      <c r="I21" s="9"/>
      <c r="J21" s="8" t="s">
        <v>520</v>
      </c>
      <c r="K21" s="9"/>
      <c r="L21" s="23"/>
      <c r="M21" s="44"/>
      <c r="N21" s="53"/>
    </row>
    <row r="22" spans="1:14" ht="15" thickBot="1" x14ac:dyDescent="0.35">
      <c r="A22" s="108"/>
      <c r="B22" s="115"/>
      <c r="C22" s="33"/>
      <c r="D22" s="25" t="s">
        <v>495</v>
      </c>
      <c r="E22" s="10"/>
      <c r="F22" s="25" t="s">
        <v>493</v>
      </c>
      <c r="G22" s="10"/>
      <c r="H22" s="12"/>
      <c r="I22" s="10"/>
      <c r="J22" s="12"/>
      <c r="K22" s="10"/>
      <c r="L22" s="29"/>
      <c r="M22" s="46"/>
      <c r="N22" s="54"/>
    </row>
    <row r="23" spans="1:14" x14ac:dyDescent="0.3">
      <c r="A23" s="106" t="s">
        <v>514</v>
      </c>
      <c r="B23" s="109"/>
      <c r="C23" s="31"/>
      <c r="D23" s="32" t="s">
        <v>523</v>
      </c>
      <c r="E23" s="31"/>
      <c r="F23" s="32" t="s">
        <v>523</v>
      </c>
      <c r="G23" s="31"/>
      <c r="H23" s="32" t="s">
        <v>523</v>
      </c>
      <c r="I23" s="31"/>
      <c r="J23" s="32" t="s">
        <v>523</v>
      </c>
      <c r="K23" s="31"/>
      <c r="L23" s="32" t="s">
        <v>523</v>
      </c>
      <c r="M23" s="43"/>
      <c r="N23" s="52"/>
    </row>
    <row r="24" spans="1:14" x14ac:dyDescent="0.3">
      <c r="A24" s="107"/>
      <c r="B24" s="110"/>
      <c r="C24" s="19"/>
      <c r="D24" s="8"/>
      <c r="E24" s="19"/>
      <c r="F24" s="8"/>
      <c r="G24" s="19"/>
      <c r="H24" s="8"/>
      <c r="I24" s="19"/>
      <c r="J24" s="24"/>
      <c r="K24" s="19"/>
      <c r="L24" s="24"/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25"/>
      <c r="I25" s="33"/>
      <c r="J25" s="25"/>
      <c r="K25" s="33"/>
      <c r="L25" s="25"/>
      <c r="M25" s="46"/>
      <c r="N25" s="54"/>
    </row>
    <row r="26" spans="1:14" x14ac:dyDescent="0.3">
      <c r="A26" s="106" t="s">
        <v>525</v>
      </c>
      <c r="B26" s="109"/>
      <c r="C26" s="31"/>
      <c r="D26" s="32"/>
      <c r="E26" s="31"/>
      <c r="F26" s="32"/>
      <c r="G26" s="31"/>
      <c r="H26" s="32"/>
      <c r="I26" s="9"/>
      <c r="J26" s="22" t="s">
        <v>18</v>
      </c>
      <c r="K26" s="31"/>
      <c r="L26" s="32"/>
      <c r="M26" s="43"/>
      <c r="N26" s="52"/>
    </row>
    <row r="27" spans="1:14" ht="13.2" customHeight="1" x14ac:dyDescent="0.3">
      <c r="A27" s="107"/>
      <c r="B27" s="110"/>
      <c r="C27" s="19"/>
      <c r="D27" s="8"/>
      <c r="E27" s="19"/>
      <c r="F27" s="8"/>
      <c r="G27" s="19"/>
      <c r="H27" s="8"/>
      <c r="I27" s="9"/>
      <c r="J27" s="8" t="s">
        <v>25</v>
      </c>
      <c r="K27" s="19"/>
      <c r="L27" s="24"/>
      <c r="M27" s="44"/>
      <c r="N27" s="53"/>
    </row>
    <row r="28" spans="1:14" ht="15" thickBot="1" x14ac:dyDescent="0.35">
      <c r="A28" s="108"/>
      <c r="B28" s="111"/>
      <c r="C28" s="33"/>
      <c r="D28" s="34"/>
      <c r="E28" s="33"/>
      <c r="F28" s="34"/>
      <c r="G28" s="33"/>
      <c r="H28" s="25"/>
      <c r="I28" s="131"/>
      <c r="J28" s="130" t="s">
        <v>519</v>
      </c>
      <c r="K28" s="33"/>
      <c r="L28" s="25"/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S41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G5" workbookViewId="0">
      <selection activeCell="P5" sqref="P1:W1048576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31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43023</v>
      </c>
      <c r="D3" s="121"/>
      <c r="E3" s="120">
        <v>43024</v>
      </c>
      <c r="F3" s="121"/>
      <c r="G3" s="120">
        <v>43025</v>
      </c>
      <c r="H3" s="121"/>
      <c r="I3" s="120">
        <v>43026</v>
      </c>
      <c r="J3" s="121"/>
      <c r="K3" s="120">
        <v>43027</v>
      </c>
      <c r="L3" s="121"/>
      <c r="M3" s="120">
        <v>43028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2" t="s">
        <v>17</v>
      </c>
      <c r="E5" s="9"/>
      <c r="F5" s="22" t="s">
        <v>17</v>
      </c>
      <c r="G5" s="9"/>
      <c r="H5" s="22" t="s">
        <v>17</v>
      </c>
      <c r="I5" s="9"/>
      <c r="J5" s="22" t="s">
        <v>17</v>
      </c>
      <c r="K5" s="9"/>
      <c r="L5" s="22" t="s">
        <v>17</v>
      </c>
      <c r="M5" s="43"/>
      <c r="N5" s="49"/>
    </row>
    <row r="6" spans="1:14" ht="26.4" x14ac:dyDescent="0.3">
      <c r="A6" s="107"/>
      <c r="B6" s="114"/>
      <c r="C6" s="9"/>
      <c r="D6" s="8" t="s">
        <v>491</v>
      </c>
      <c r="E6" s="9"/>
      <c r="F6" s="8" t="s">
        <v>500</v>
      </c>
      <c r="G6" s="9"/>
      <c r="H6" s="24" t="s">
        <v>23</v>
      </c>
      <c r="I6" s="9"/>
      <c r="J6" s="24" t="s">
        <v>23</v>
      </c>
      <c r="K6" s="9"/>
      <c r="L6" s="24" t="s">
        <v>23</v>
      </c>
      <c r="M6" s="44"/>
      <c r="N6" s="50"/>
    </row>
    <row r="7" spans="1:14" ht="15" thickBot="1" x14ac:dyDescent="0.35">
      <c r="A7" s="108"/>
      <c r="B7" s="115"/>
      <c r="C7" s="10"/>
      <c r="D7" s="25" t="s">
        <v>495</v>
      </c>
      <c r="E7" s="10"/>
      <c r="F7" s="25" t="s">
        <v>21</v>
      </c>
      <c r="G7" s="10"/>
      <c r="H7" s="25" t="s">
        <v>21</v>
      </c>
      <c r="I7" s="10"/>
      <c r="J7" s="25" t="s">
        <v>21</v>
      </c>
      <c r="K7" s="10"/>
      <c r="L7" s="25" t="s">
        <v>21</v>
      </c>
      <c r="M7" s="45"/>
      <c r="N7" s="51"/>
    </row>
    <row r="8" spans="1:14" x14ac:dyDescent="0.3">
      <c r="A8" s="127" t="s">
        <v>505</v>
      </c>
      <c r="B8" s="109"/>
      <c r="C8" s="9"/>
      <c r="D8" s="22" t="s">
        <v>17</v>
      </c>
      <c r="E8" s="9"/>
      <c r="F8" s="22" t="s">
        <v>17</v>
      </c>
      <c r="G8" s="9"/>
      <c r="H8" s="22" t="s">
        <v>17</v>
      </c>
      <c r="I8" s="9"/>
      <c r="J8" s="22" t="s">
        <v>17</v>
      </c>
      <c r="K8" s="9"/>
      <c r="L8" s="22" t="s">
        <v>17</v>
      </c>
      <c r="M8" s="44"/>
      <c r="N8" s="52"/>
    </row>
    <row r="9" spans="1:14" ht="26.4" x14ac:dyDescent="0.3">
      <c r="A9" s="122"/>
      <c r="B9" s="110"/>
      <c r="C9" s="9"/>
      <c r="D9" s="8" t="s">
        <v>491</v>
      </c>
      <c r="E9" s="9"/>
      <c r="F9" s="8" t="s">
        <v>491</v>
      </c>
      <c r="G9" s="9"/>
      <c r="H9" s="24" t="s">
        <v>23</v>
      </c>
      <c r="I9" s="9"/>
      <c r="J9" s="24" t="s">
        <v>23</v>
      </c>
      <c r="K9" s="9"/>
      <c r="L9" s="24" t="s">
        <v>23</v>
      </c>
      <c r="M9" s="44"/>
      <c r="N9" s="53"/>
    </row>
    <row r="10" spans="1:14" ht="15" thickBot="1" x14ac:dyDescent="0.35">
      <c r="A10" s="123"/>
      <c r="B10" s="124"/>
      <c r="C10" s="10"/>
      <c r="D10" s="25" t="s">
        <v>495</v>
      </c>
      <c r="E10" s="10"/>
      <c r="F10" s="25" t="s">
        <v>495</v>
      </c>
      <c r="G10" s="10"/>
      <c r="H10" s="25" t="s">
        <v>21</v>
      </c>
      <c r="I10" s="10"/>
      <c r="J10" s="25" t="s">
        <v>21</v>
      </c>
      <c r="K10" s="10"/>
      <c r="L10" s="25" t="s">
        <v>21</v>
      </c>
      <c r="M10" s="46"/>
      <c r="N10" s="54"/>
    </row>
    <row r="11" spans="1:14" x14ac:dyDescent="0.3">
      <c r="A11" s="125" t="s">
        <v>506</v>
      </c>
      <c r="B11" s="126"/>
      <c r="C11" s="31"/>
      <c r="D11" s="32" t="s">
        <v>18</v>
      </c>
      <c r="E11" s="31"/>
      <c r="F11" s="32" t="s">
        <v>18</v>
      </c>
      <c r="G11" s="31"/>
      <c r="H11" s="32" t="s">
        <v>18</v>
      </c>
      <c r="I11" s="31"/>
      <c r="J11" s="32" t="s">
        <v>18</v>
      </c>
      <c r="K11" s="9"/>
      <c r="L11" s="32" t="s">
        <v>18</v>
      </c>
      <c r="M11" s="44"/>
      <c r="N11" s="52"/>
    </row>
    <row r="12" spans="1:14" x14ac:dyDescent="0.3">
      <c r="A12" s="122"/>
      <c r="B12" s="110"/>
      <c r="C12" s="19"/>
      <c r="D12" s="8" t="s">
        <v>25</v>
      </c>
      <c r="E12" s="19"/>
      <c r="F12" s="8" t="s">
        <v>25</v>
      </c>
      <c r="G12" s="19"/>
      <c r="H12" s="8" t="s">
        <v>25</v>
      </c>
      <c r="I12" s="19"/>
      <c r="J12" s="8" t="s">
        <v>25</v>
      </c>
      <c r="K12" s="9"/>
      <c r="L12" s="8" t="s">
        <v>25</v>
      </c>
      <c r="M12" s="44"/>
      <c r="N12" s="53"/>
    </row>
    <row r="13" spans="1:14" ht="15" thickBot="1" x14ac:dyDescent="0.35">
      <c r="A13" s="128"/>
      <c r="B13" s="111"/>
      <c r="C13" s="33"/>
      <c r="D13" s="34"/>
      <c r="E13" s="33"/>
      <c r="F13" s="34"/>
      <c r="G13" s="33"/>
      <c r="H13" s="34"/>
      <c r="I13" s="33"/>
      <c r="J13" s="34"/>
      <c r="K13" s="10"/>
      <c r="L13" s="34"/>
      <c r="M13" s="46"/>
      <c r="N13" s="54"/>
    </row>
    <row r="14" spans="1:14" x14ac:dyDescent="0.3">
      <c r="A14" s="127" t="s">
        <v>511</v>
      </c>
      <c r="B14" s="109"/>
      <c r="C14" s="9"/>
      <c r="D14" s="22" t="s">
        <v>529</v>
      </c>
      <c r="E14" s="9"/>
      <c r="F14" s="22" t="s">
        <v>529</v>
      </c>
      <c r="G14" s="9"/>
      <c r="H14" s="22" t="s">
        <v>529</v>
      </c>
      <c r="I14" s="9"/>
      <c r="J14" s="32" t="s">
        <v>18</v>
      </c>
      <c r="K14" s="9"/>
      <c r="L14" s="32" t="s">
        <v>18</v>
      </c>
      <c r="M14" s="44"/>
      <c r="N14" s="52"/>
    </row>
    <row r="15" spans="1:14" ht="26.4" x14ac:dyDescent="0.3">
      <c r="A15" s="122"/>
      <c r="B15" s="110"/>
      <c r="C15" s="9"/>
      <c r="D15" s="8" t="s">
        <v>530</v>
      </c>
      <c r="E15" s="9"/>
      <c r="F15" s="8" t="s">
        <v>530</v>
      </c>
      <c r="G15" s="9"/>
      <c r="H15" s="8" t="s">
        <v>530</v>
      </c>
      <c r="I15" s="9"/>
      <c r="J15" s="8" t="s">
        <v>25</v>
      </c>
      <c r="K15" s="9"/>
      <c r="L15" s="8" t="s">
        <v>25</v>
      </c>
      <c r="M15" s="44"/>
      <c r="N15" s="53"/>
    </row>
    <row r="16" spans="1:14" ht="15" thickBot="1" x14ac:dyDescent="0.35">
      <c r="A16" s="122"/>
      <c r="B16" s="110"/>
      <c r="C16" s="10"/>
      <c r="D16" s="12"/>
      <c r="E16" s="10"/>
      <c r="F16" s="12"/>
      <c r="G16" s="10"/>
      <c r="H16" s="12"/>
      <c r="I16" s="10"/>
      <c r="J16" s="34"/>
      <c r="K16" s="10"/>
      <c r="L16" s="34"/>
      <c r="M16" s="46"/>
      <c r="N16" s="54"/>
    </row>
    <row r="17" spans="1:14" x14ac:dyDescent="0.3">
      <c r="A17" s="125" t="s">
        <v>510</v>
      </c>
      <c r="B17" s="126"/>
      <c r="C17" s="9"/>
      <c r="D17" s="22"/>
      <c r="E17" s="9"/>
      <c r="F17" s="22" t="s">
        <v>17</v>
      </c>
      <c r="G17" s="9"/>
      <c r="H17" s="32" t="s">
        <v>18</v>
      </c>
      <c r="I17" s="9"/>
      <c r="J17" s="22" t="s">
        <v>17</v>
      </c>
      <c r="K17" s="9"/>
      <c r="L17" s="22"/>
      <c r="M17" s="44"/>
      <c r="N17" s="52"/>
    </row>
    <row r="18" spans="1:14" ht="26.4" x14ac:dyDescent="0.3">
      <c r="A18" s="122"/>
      <c r="B18" s="110"/>
      <c r="C18" s="9"/>
      <c r="D18" s="8" t="s">
        <v>24</v>
      </c>
      <c r="E18" s="9"/>
      <c r="F18" s="8" t="s">
        <v>500</v>
      </c>
      <c r="G18" s="9"/>
      <c r="H18" s="8" t="s">
        <v>25</v>
      </c>
      <c r="I18" s="9"/>
      <c r="J18" s="24" t="s">
        <v>23</v>
      </c>
      <c r="K18" s="9"/>
      <c r="L18" s="8" t="s">
        <v>526</v>
      </c>
      <c r="M18" s="44"/>
      <c r="N18" s="53"/>
    </row>
    <row r="19" spans="1:14" ht="15" thickBot="1" x14ac:dyDescent="0.35">
      <c r="A19" s="123"/>
      <c r="B19" s="124"/>
      <c r="C19" s="10"/>
      <c r="D19" s="12"/>
      <c r="E19" s="10"/>
      <c r="F19" s="25" t="s">
        <v>21</v>
      </c>
      <c r="G19" s="10"/>
      <c r="H19" s="34"/>
      <c r="I19" s="10"/>
      <c r="J19" s="25" t="s">
        <v>21</v>
      </c>
      <c r="K19" s="10"/>
      <c r="L19" s="12"/>
      <c r="M19" s="46"/>
      <c r="N19" s="54"/>
    </row>
    <row r="20" spans="1:14" x14ac:dyDescent="0.3">
      <c r="A20" s="106" t="s">
        <v>507</v>
      </c>
      <c r="B20" s="113"/>
      <c r="C20" s="9"/>
      <c r="D20" s="8"/>
      <c r="E20" s="9"/>
      <c r="F20" s="22" t="s">
        <v>17</v>
      </c>
      <c r="G20" s="9"/>
      <c r="H20" s="22" t="s">
        <v>17</v>
      </c>
      <c r="I20" s="9"/>
      <c r="J20" s="22" t="s">
        <v>17</v>
      </c>
      <c r="K20" s="9"/>
      <c r="L20" s="22" t="s">
        <v>17</v>
      </c>
      <c r="M20" s="44"/>
      <c r="N20" s="52"/>
    </row>
    <row r="21" spans="1:14" ht="26.4" x14ac:dyDescent="0.3">
      <c r="A21" s="107"/>
      <c r="B21" s="114"/>
      <c r="C21" s="9"/>
      <c r="D21" s="8" t="s">
        <v>24</v>
      </c>
      <c r="E21" s="9"/>
      <c r="F21" s="8" t="s">
        <v>491</v>
      </c>
      <c r="G21" s="9"/>
      <c r="H21" s="24" t="s">
        <v>23</v>
      </c>
      <c r="I21" s="9"/>
      <c r="J21" s="24" t="s">
        <v>23</v>
      </c>
      <c r="K21" s="9"/>
      <c r="L21" s="24" t="s">
        <v>23</v>
      </c>
      <c r="M21" s="44"/>
      <c r="N21" s="53"/>
    </row>
    <row r="22" spans="1:14" ht="15" thickBot="1" x14ac:dyDescent="0.35">
      <c r="A22" s="108"/>
      <c r="B22" s="115"/>
      <c r="C22" s="20"/>
      <c r="D22" s="30"/>
      <c r="E22" s="20"/>
      <c r="F22" s="25" t="s">
        <v>495</v>
      </c>
      <c r="G22" s="10"/>
      <c r="H22" s="25" t="s">
        <v>21</v>
      </c>
      <c r="I22" s="10"/>
      <c r="J22" s="25" t="s">
        <v>21</v>
      </c>
      <c r="K22" s="10"/>
      <c r="L22" s="25" t="s">
        <v>21</v>
      </c>
      <c r="M22" s="47"/>
      <c r="N22" s="54"/>
    </row>
    <row r="23" spans="1:14" x14ac:dyDescent="0.3">
      <c r="A23" s="106" t="s">
        <v>514</v>
      </c>
      <c r="B23" s="109"/>
      <c r="C23" s="31"/>
      <c r="D23" s="32" t="s">
        <v>18</v>
      </c>
      <c r="E23" s="31"/>
      <c r="F23" s="32" t="s">
        <v>18</v>
      </c>
      <c r="G23" s="31"/>
      <c r="H23" s="32" t="s">
        <v>18</v>
      </c>
      <c r="I23" s="31"/>
      <c r="J23" s="32" t="s">
        <v>18</v>
      </c>
      <c r="K23" s="9"/>
      <c r="L23" s="22"/>
      <c r="M23" s="43"/>
      <c r="N23" s="52"/>
    </row>
    <row r="24" spans="1:14" x14ac:dyDescent="0.3">
      <c r="A24" s="107"/>
      <c r="B24" s="110"/>
      <c r="C24" s="19"/>
      <c r="D24" s="8" t="s">
        <v>25</v>
      </c>
      <c r="E24" s="19"/>
      <c r="F24" s="8" t="s">
        <v>25</v>
      </c>
      <c r="G24" s="19"/>
      <c r="H24" s="8" t="s">
        <v>25</v>
      </c>
      <c r="I24" s="19"/>
      <c r="J24" s="8" t="s">
        <v>25</v>
      </c>
      <c r="K24" s="9"/>
      <c r="L24" s="8" t="s">
        <v>526</v>
      </c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34"/>
      <c r="I25" s="33"/>
      <c r="J25" s="34"/>
      <c r="K25" s="10"/>
      <c r="L25" s="12"/>
      <c r="M25" s="46"/>
      <c r="N25" s="54"/>
    </row>
    <row r="26" spans="1:14" x14ac:dyDescent="0.3">
      <c r="A26" s="106"/>
      <c r="B26" s="109"/>
      <c r="C26" s="31"/>
      <c r="D26" s="32"/>
      <c r="E26" s="31"/>
      <c r="F26" s="32"/>
      <c r="G26" s="31"/>
      <c r="H26" s="32"/>
      <c r="I26" s="31"/>
      <c r="J26" s="32"/>
      <c r="K26" s="31"/>
      <c r="L26" s="32"/>
      <c r="M26" s="43"/>
      <c r="N26" s="52"/>
    </row>
    <row r="27" spans="1:14" ht="13.2" customHeight="1" x14ac:dyDescent="0.3">
      <c r="A27" s="107"/>
      <c r="B27" s="110"/>
      <c r="C27" s="19"/>
      <c r="D27" s="8"/>
      <c r="E27" s="19"/>
      <c r="F27" s="8"/>
      <c r="G27" s="19"/>
      <c r="H27" s="8"/>
      <c r="I27" s="19"/>
      <c r="J27" s="24"/>
      <c r="K27" s="19"/>
      <c r="L27" s="24"/>
      <c r="M27" s="44"/>
      <c r="N27" s="53"/>
    </row>
    <row r="28" spans="1:14" ht="15" thickBot="1" x14ac:dyDescent="0.35">
      <c r="A28" s="108"/>
      <c r="B28" s="111"/>
      <c r="C28" s="33"/>
      <c r="D28" s="34"/>
      <c r="E28" s="33"/>
      <c r="F28" s="34"/>
      <c r="G28" s="33"/>
      <c r="H28" s="25"/>
      <c r="I28" s="33"/>
      <c r="J28" s="25"/>
      <c r="K28" s="33"/>
      <c r="L28" s="25"/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S42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6:B28"/>
    <mergeCell ref="A23:B25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G8" workbookViewId="0">
      <selection activeCell="P8" sqref="P1:W1048576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0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43030</v>
      </c>
      <c r="D3" s="121"/>
      <c r="E3" s="120">
        <v>43031</v>
      </c>
      <c r="F3" s="121"/>
      <c r="G3" s="120">
        <v>43032</v>
      </c>
      <c r="H3" s="121"/>
      <c r="I3" s="120">
        <v>43033</v>
      </c>
      <c r="J3" s="121"/>
      <c r="K3" s="120">
        <v>43034</v>
      </c>
      <c r="L3" s="121"/>
      <c r="M3" s="120">
        <v>43035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 t="s">
        <v>17</v>
      </c>
      <c r="E5" s="9"/>
      <c r="F5" s="26" t="s">
        <v>17</v>
      </c>
      <c r="G5" s="9"/>
      <c r="H5" s="26" t="s">
        <v>17</v>
      </c>
      <c r="I5" s="9"/>
      <c r="J5" s="26" t="s">
        <v>17</v>
      </c>
      <c r="K5" s="9"/>
      <c r="L5" s="26" t="s">
        <v>17</v>
      </c>
      <c r="M5" s="43"/>
      <c r="N5" s="49"/>
    </row>
    <row r="6" spans="1:14" ht="26.4" x14ac:dyDescent="0.3">
      <c r="A6" s="107"/>
      <c r="B6" s="114"/>
      <c r="C6" s="9"/>
      <c r="D6" s="24" t="s">
        <v>23</v>
      </c>
      <c r="E6" s="9"/>
      <c r="F6" s="24" t="s">
        <v>22</v>
      </c>
      <c r="G6" s="9"/>
      <c r="H6" s="24" t="s">
        <v>527</v>
      </c>
      <c r="I6" s="9"/>
      <c r="J6" s="24" t="s">
        <v>23</v>
      </c>
      <c r="K6" s="9"/>
      <c r="L6" s="24" t="s">
        <v>23</v>
      </c>
      <c r="M6" s="44"/>
      <c r="N6" s="50"/>
    </row>
    <row r="7" spans="1:14" ht="15" thickBot="1" x14ac:dyDescent="0.35">
      <c r="A7" s="108"/>
      <c r="B7" s="115"/>
      <c r="C7" s="10"/>
      <c r="D7" s="25" t="s">
        <v>21</v>
      </c>
      <c r="E7" s="10"/>
      <c r="F7" s="25" t="s">
        <v>21</v>
      </c>
      <c r="G7" s="10"/>
      <c r="H7" s="25" t="s">
        <v>21</v>
      </c>
      <c r="I7" s="10"/>
      <c r="J7" s="25" t="s">
        <v>21</v>
      </c>
      <c r="K7" s="10"/>
      <c r="L7" s="25" t="s">
        <v>21</v>
      </c>
      <c r="M7" s="45"/>
      <c r="N7" s="51"/>
    </row>
    <row r="8" spans="1:14" x14ac:dyDescent="0.3">
      <c r="A8" s="127" t="s">
        <v>505</v>
      </c>
      <c r="B8" s="109"/>
      <c r="C8" s="9"/>
      <c r="D8" s="26" t="s">
        <v>17</v>
      </c>
      <c r="E8" s="9"/>
      <c r="F8" s="26" t="s">
        <v>17</v>
      </c>
      <c r="G8" s="9"/>
      <c r="H8" s="26" t="s">
        <v>17</v>
      </c>
      <c r="I8" s="9"/>
      <c r="J8" s="26" t="s">
        <v>17</v>
      </c>
      <c r="K8" s="9"/>
      <c r="L8" s="26" t="s">
        <v>17</v>
      </c>
      <c r="M8" s="44"/>
      <c r="N8" s="52"/>
    </row>
    <row r="9" spans="1:14" ht="26.4" x14ac:dyDescent="0.3">
      <c r="A9" s="122"/>
      <c r="B9" s="110"/>
      <c r="C9" s="9"/>
      <c r="D9" s="24" t="s">
        <v>23</v>
      </c>
      <c r="E9" s="9"/>
      <c r="F9" s="24" t="s">
        <v>22</v>
      </c>
      <c r="G9" s="9"/>
      <c r="H9" s="24" t="s">
        <v>527</v>
      </c>
      <c r="I9" s="9"/>
      <c r="J9" s="24" t="s">
        <v>23</v>
      </c>
      <c r="K9" s="9"/>
      <c r="L9" s="24" t="s">
        <v>23</v>
      </c>
      <c r="M9" s="44"/>
      <c r="N9" s="53"/>
    </row>
    <row r="10" spans="1:14" ht="15" thickBot="1" x14ac:dyDescent="0.35">
      <c r="A10" s="123"/>
      <c r="B10" s="124"/>
      <c r="C10" s="10"/>
      <c r="D10" s="25" t="s">
        <v>21</v>
      </c>
      <c r="E10" s="10"/>
      <c r="F10" s="25" t="s">
        <v>21</v>
      </c>
      <c r="G10" s="10"/>
      <c r="H10" s="25" t="s">
        <v>21</v>
      </c>
      <c r="I10" s="10"/>
      <c r="J10" s="25" t="s">
        <v>21</v>
      </c>
      <c r="K10" s="10"/>
      <c r="L10" s="25" t="s">
        <v>21</v>
      </c>
      <c r="M10" s="46"/>
      <c r="N10" s="54"/>
    </row>
    <row r="11" spans="1:14" x14ac:dyDescent="0.3">
      <c r="A11" s="125" t="s">
        <v>506</v>
      </c>
      <c r="B11" s="126"/>
      <c r="C11" s="31"/>
      <c r="D11" s="32" t="s">
        <v>18</v>
      </c>
      <c r="E11" s="31"/>
      <c r="F11" s="32" t="s">
        <v>18</v>
      </c>
      <c r="G11" s="31"/>
      <c r="H11" s="32" t="s">
        <v>18</v>
      </c>
      <c r="I11" s="31"/>
      <c r="J11" s="32" t="s">
        <v>18</v>
      </c>
      <c r="K11" s="31"/>
      <c r="L11" s="32" t="s">
        <v>18</v>
      </c>
      <c r="M11" s="44"/>
      <c r="N11" s="52"/>
    </row>
    <row r="12" spans="1:14" x14ac:dyDescent="0.3">
      <c r="A12" s="122"/>
      <c r="B12" s="110"/>
      <c r="C12" s="19"/>
      <c r="D12" s="8" t="s">
        <v>25</v>
      </c>
      <c r="E12" s="19"/>
      <c r="F12" s="8" t="s">
        <v>25</v>
      </c>
      <c r="G12" s="19"/>
      <c r="H12" s="8" t="s">
        <v>25</v>
      </c>
      <c r="I12" s="19"/>
      <c r="J12" s="8" t="s">
        <v>25</v>
      </c>
      <c r="K12" s="19"/>
      <c r="L12" s="8" t="s">
        <v>25</v>
      </c>
      <c r="M12" s="44"/>
      <c r="N12" s="53"/>
    </row>
    <row r="13" spans="1:14" ht="15" thickBot="1" x14ac:dyDescent="0.35">
      <c r="A13" s="128"/>
      <c r="B13" s="111"/>
      <c r="C13" s="33"/>
      <c r="D13" s="34"/>
      <c r="E13" s="33"/>
      <c r="F13" s="34"/>
      <c r="G13" s="33"/>
      <c r="H13" s="34"/>
      <c r="I13" s="33"/>
      <c r="J13" s="34"/>
      <c r="K13" s="33"/>
      <c r="L13" s="34"/>
      <c r="M13" s="46"/>
      <c r="N13" s="54"/>
    </row>
    <row r="14" spans="1:14" x14ac:dyDescent="0.3">
      <c r="A14" s="127" t="s">
        <v>511</v>
      </c>
      <c r="B14" s="109"/>
      <c r="C14" s="9"/>
      <c r="D14" s="22" t="s">
        <v>528</v>
      </c>
      <c r="E14" s="9"/>
      <c r="F14" s="22" t="s">
        <v>528</v>
      </c>
      <c r="G14" s="9"/>
      <c r="H14" s="22" t="s">
        <v>528</v>
      </c>
      <c r="I14" s="9"/>
      <c r="J14" s="22" t="s">
        <v>528</v>
      </c>
      <c r="K14" s="9"/>
      <c r="L14" s="22" t="s">
        <v>528</v>
      </c>
      <c r="M14" s="44"/>
      <c r="N14" s="52"/>
    </row>
    <row r="15" spans="1:14" x14ac:dyDescent="0.3">
      <c r="A15" s="122"/>
      <c r="B15" s="110"/>
      <c r="C15" s="9"/>
      <c r="D15" s="8" t="s">
        <v>529</v>
      </c>
      <c r="E15" s="9"/>
      <c r="F15" s="8" t="s">
        <v>529</v>
      </c>
      <c r="G15" s="9"/>
      <c r="H15" s="8" t="s">
        <v>529</v>
      </c>
      <c r="I15" s="9"/>
      <c r="J15" s="8" t="s">
        <v>529</v>
      </c>
      <c r="K15" s="9"/>
      <c r="L15" s="8" t="s">
        <v>529</v>
      </c>
      <c r="M15" s="44"/>
      <c r="N15" s="53"/>
    </row>
    <row r="16" spans="1:14" ht="15" thickBot="1" x14ac:dyDescent="0.35">
      <c r="A16" s="122"/>
      <c r="B16" s="110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6"/>
      <c r="N16" s="54"/>
    </row>
    <row r="17" spans="1:14" x14ac:dyDescent="0.3">
      <c r="A17" s="125" t="s">
        <v>510</v>
      </c>
      <c r="B17" s="126"/>
      <c r="C17" s="9"/>
      <c r="D17" s="22" t="s">
        <v>522</v>
      </c>
      <c r="E17" s="9"/>
      <c r="F17" s="22"/>
      <c r="G17" s="9"/>
      <c r="H17" s="22" t="s">
        <v>522</v>
      </c>
      <c r="I17" s="9"/>
      <c r="J17" s="22" t="s">
        <v>522</v>
      </c>
      <c r="K17" s="9"/>
      <c r="L17" s="22" t="s">
        <v>522</v>
      </c>
      <c r="M17" s="44"/>
      <c r="N17" s="52"/>
    </row>
    <row r="18" spans="1:14" x14ac:dyDescent="0.3">
      <c r="A18" s="122"/>
      <c r="B18" s="110"/>
      <c r="C18" s="9"/>
      <c r="D18" s="8" t="s">
        <v>24</v>
      </c>
      <c r="E18" s="9"/>
      <c r="F18" s="8" t="s">
        <v>526</v>
      </c>
      <c r="G18" s="9"/>
      <c r="H18" s="8" t="s">
        <v>24</v>
      </c>
      <c r="I18" s="9"/>
      <c r="J18" s="8" t="s">
        <v>24</v>
      </c>
      <c r="K18" s="9"/>
      <c r="L18" s="8" t="s">
        <v>24</v>
      </c>
      <c r="M18" s="44"/>
      <c r="N18" s="53"/>
    </row>
    <row r="19" spans="1:14" ht="15" thickBot="1" x14ac:dyDescent="0.35">
      <c r="A19" s="123"/>
      <c r="B19" s="124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6"/>
      <c r="N19" s="54"/>
    </row>
    <row r="20" spans="1:14" x14ac:dyDescent="0.3">
      <c r="A20" s="106" t="s">
        <v>507</v>
      </c>
      <c r="B20" s="113"/>
      <c r="C20" s="9"/>
      <c r="D20" s="22" t="s">
        <v>522</v>
      </c>
      <c r="E20" s="9"/>
      <c r="F20" s="8"/>
      <c r="G20" s="9"/>
      <c r="H20" s="8"/>
      <c r="I20" s="9"/>
      <c r="J20" s="8"/>
      <c r="K20" s="9"/>
      <c r="L20" s="8"/>
      <c r="M20" s="44"/>
      <c r="N20" s="52"/>
    </row>
    <row r="21" spans="1:14" x14ac:dyDescent="0.3">
      <c r="A21" s="107"/>
      <c r="B21" s="114"/>
      <c r="C21" s="9"/>
      <c r="D21" s="8" t="s">
        <v>24</v>
      </c>
      <c r="E21" s="9"/>
      <c r="F21" s="8" t="s">
        <v>503</v>
      </c>
      <c r="G21" s="9"/>
      <c r="H21" s="8" t="s">
        <v>503</v>
      </c>
      <c r="I21" s="9"/>
      <c r="J21" s="8" t="s">
        <v>503</v>
      </c>
      <c r="K21" s="9"/>
      <c r="L21" s="8" t="s">
        <v>503</v>
      </c>
      <c r="M21" s="44"/>
      <c r="N21" s="53"/>
    </row>
    <row r="22" spans="1:14" ht="15" thickBot="1" x14ac:dyDescent="0.35">
      <c r="A22" s="108"/>
      <c r="B22" s="115"/>
      <c r="C22" s="20"/>
      <c r="D22" s="12"/>
      <c r="E22" s="20"/>
      <c r="F22" s="30"/>
      <c r="G22" s="20"/>
      <c r="H22" s="30"/>
      <c r="I22" s="20"/>
      <c r="J22" s="30"/>
      <c r="K22" s="20"/>
      <c r="L22" s="30"/>
      <c r="M22" s="47"/>
      <c r="N22" s="54"/>
    </row>
    <row r="23" spans="1:14" x14ac:dyDescent="0.3">
      <c r="A23" s="106" t="s">
        <v>514</v>
      </c>
      <c r="B23" s="109"/>
      <c r="C23" s="31"/>
      <c r="D23" s="32" t="s">
        <v>18</v>
      </c>
      <c r="E23" s="31"/>
      <c r="F23" s="32" t="s">
        <v>18</v>
      </c>
      <c r="G23" s="31"/>
      <c r="H23" s="32" t="s">
        <v>18</v>
      </c>
      <c r="I23" s="31"/>
      <c r="J23" s="32" t="s">
        <v>18</v>
      </c>
      <c r="K23" s="31"/>
      <c r="L23" s="32" t="s">
        <v>18</v>
      </c>
      <c r="M23" s="43"/>
      <c r="N23" s="52"/>
    </row>
    <row r="24" spans="1:14" x14ac:dyDescent="0.3">
      <c r="A24" s="107"/>
      <c r="B24" s="110"/>
      <c r="C24" s="19"/>
      <c r="D24" s="8" t="s">
        <v>25</v>
      </c>
      <c r="E24" s="19"/>
      <c r="F24" s="8" t="s">
        <v>25</v>
      </c>
      <c r="G24" s="19"/>
      <c r="H24" s="8" t="s">
        <v>25</v>
      </c>
      <c r="I24" s="19"/>
      <c r="J24" s="8" t="s">
        <v>25</v>
      </c>
      <c r="K24" s="19"/>
      <c r="L24" s="8" t="s">
        <v>25</v>
      </c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34"/>
      <c r="I25" s="33"/>
      <c r="J25" s="34"/>
      <c r="K25" s="33"/>
      <c r="L25" s="34"/>
      <c r="M25" s="46"/>
      <c r="N25" s="54"/>
    </row>
    <row r="26" spans="1:14" x14ac:dyDescent="0.3">
      <c r="A26" s="107" t="s">
        <v>508</v>
      </c>
      <c r="B26" s="110"/>
      <c r="C26" s="31"/>
      <c r="D26" s="32"/>
      <c r="E26" s="31"/>
      <c r="F26" s="22"/>
      <c r="G26" s="9"/>
      <c r="H26" s="22" t="s">
        <v>522</v>
      </c>
      <c r="I26" s="9"/>
      <c r="J26" s="22" t="s">
        <v>522</v>
      </c>
      <c r="K26" s="9"/>
      <c r="L26" s="22" t="s">
        <v>522</v>
      </c>
      <c r="M26" s="43"/>
      <c r="N26" s="52"/>
    </row>
    <row r="27" spans="1:14" ht="13.2" customHeight="1" x14ac:dyDescent="0.3">
      <c r="A27" s="107"/>
      <c r="B27" s="110"/>
      <c r="C27" s="19"/>
      <c r="D27" s="8"/>
      <c r="E27" s="19"/>
      <c r="F27" s="8" t="s">
        <v>526</v>
      </c>
      <c r="G27" s="9"/>
      <c r="H27" s="8" t="s">
        <v>24</v>
      </c>
      <c r="I27" s="9"/>
      <c r="J27" s="8" t="s">
        <v>24</v>
      </c>
      <c r="K27" s="9"/>
      <c r="L27" s="8" t="s">
        <v>24</v>
      </c>
      <c r="M27" s="44"/>
      <c r="N27" s="53"/>
    </row>
    <row r="28" spans="1:14" ht="15" thickBot="1" x14ac:dyDescent="0.35">
      <c r="A28" s="108"/>
      <c r="B28" s="111"/>
      <c r="C28" s="33"/>
      <c r="D28" s="34"/>
      <c r="E28" s="33"/>
      <c r="F28" s="12"/>
      <c r="G28" s="10"/>
      <c r="H28" s="12"/>
      <c r="I28" s="10"/>
      <c r="J28" s="12"/>
      <c r="K28" s="10"/>
      <c r="L28" s="12"/>
      <c r="M28" s="46"/>
      <c r="N28" s="54"/>
    </row>
    <row r="29" spans="1:14" x14ac:dyDescent="0.3">
      <c r="A29" s="106" t="s">
        <v>536</v>
      </c>
      <c r="B29" s="109"/>
      <c r="C29" s="31"/>
      <c r="D29" s="26" t="s">
        <v>17</v>
      </c>
      <c r="E29" s="31"/>
      <c r="F29" s="32"/>
      <c r="G29" s="31"/>
      <c r="H29" s="26" t="s">
        <v>17</v>
      </c>
      <c r="I29" s="31"/>
      <c r="J29" s="32" t="s">
        <v>18</v>
      </c>
      <c r="K29" s="31"/>
      <c r="L29" s="32"/>
      <c r="M29" s="43"/>
      <c r="N29" s="52"/>
    </row>
    <row r="30" spans="1:14" ht="26.4" x14ac:dyDescent="0.3">
      <c r="A30" s="107"/>
      <c r="B30" s="110"/>
      <c r="C30" s="19"/>
      <c r="D30" s="24" t="s">
        <v>23</v>
      </c>
      <c r="E30" s="19"/>
      <c r="F30" s="8"/>
      <c r="G30" s="19"/>
      <c r="H30" s="24" t="s">
        <v>527</v>
      </c>
      <c r="I30" s="19"/>
      <c r="J30" s="8" t="s">
        <v>25</v>
      </c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25" t="s">
        <v>21</v>
      </c>
      <c r="E31" s="33"/>
      <c r="F31" s="34"/>
      <c r="G31" s="33"/>
      <c r="H31" s="25" t="s">
        <v>21</v>
      </c>
      <c r="I31" s="33"/>
      <c r="J31" s="34"/>
      <c r="K31" s="33"/>
      <c r="L31" s="25"/>
      <c r="M31" s="46"/>
      <c r="N31" s="54"/>
    </row>
    <row r="32" spans="1:14" x14ac:dyDescent="0.3">
      <c r="A32" s="106" t="s">
        <v>537</v>
      </c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S43</v>
      </c>
    </row>
  </sheetData>
  <mergeCells count="29">
    <mergeCell ref="A41:A43"/>
    <mergeCell ref="B41:B43"/>
    <mergeCell ref="A35:A37"/>
    <mergeCell ref="B35:B37"/>
    <mergeCell ref="A38:A40"/>
    <mergeCell ref="B38:B40"/>
    <mergeCell ref="A32:B34"/>
    <mergeCell ref="A23:B25"/>
    <mergeCell ref="A26:B28"/>
    <mergeCell ref="A29:B31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G4" workbookViewId="0">
      <selection activeCell="J9" sqref="J9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19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43037</v>
      </c>
      <c r="D3" s="121"/>
      <c r="E3" s="120">
        <v>43038</v>
      </c>
      <c r="F3" s="121"/>
      <c r="G3" s="120">
        <v>43039</v>
      </c>
      <c r="H3" s="121"/>
      <c r="I3" s="120">
        <v>43040</v>
      </c>
      <c r="J3" s="121"/>
      <c r="K3" s="120">
        <v>43041</v>
      </c>
      <c r="L3" s="121"/>
      <c r="M3" s="120">
        <v>43042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 t="s">
        <v>17</v>
      </c>
      <c r="E5" s="19"/>
      <c r="F5" s="26" t="s">
        <v>17</v>
      </c>
      <c r="G5" s="9"/>
      <c r="H5" s="22" t="s">
        <v>533</v>
      </c>
      <c r="I5" s="132" t="s">
        <v>535</v>
      </c>
      <c r="J5" s="26" t="s">
        <v>17</v>
      </c>
      <c r="K5" s="9"/>
      <c r="L5" s="26" t="s">
        <v>17</v>
      </c>
      <c r="M5" s="43"/>
      <c r="N5" s="49"/>
    </row>
    <row r="6" spans="1:14" ht="26.4" x14ac:dyDescent="0.3">
      <c r="A6" s="107"/>
      <c r="B6" s="114"/>
      <c r="C6" s="9"/>
      <c r="D6" s="24" t="s">
        <v>23</v>
      </c>
      <c r="E6" s="19"/>
      <c r="F6" s="24" t="s">
        <v>534</v>
      </c>
      <c r="G6" s="9"/>
      <c r="H6" s="8"/>
      <c r="I6" s="9"/>
      <c r="J6" s="24" t="s">
        <v>527</v>
      </c>
      <c r="K6" s="9"/>
      <c r="L6" s="24" t="s">
        <v>527</v>
      </c>
      <c r="M6" s="44"/>
      <c r="N6" s="50"/>
    </row>
    <row r="7" spans="1:14" ht="15" thickBot="1" x14ac:dyDescent="0.35">
      <c r="A7" s="108"/>
      <c r="B7" s="115"/>
      <c r="C7" s="10"/>
      <c r="D7" s="25" t="s">
        <v>21</v>
      </c>
      <c r="E7" s="33"/>
      <c r="F7" s="25" t="s">
        <v>21</v>
      </c>
      <c r="G7" s="10"/>
      <c r="H7" s="25"/>
      <c r="I7" s="10"/>
      <c r="J7" s="25" t="s">
        <v>21</v>
      </c>
      <c r="K7" s="10"/>
      <c r="L7" s="25" t="s">
        <v>21</v>
      </c>
      <c r="M7" s="45"/>
      <c r="N7" s="51"/>
    </row>
    <row r="8" spans="1:14" x14ac:dyDescent="0.3">
      <c r="A8" s="127" t="s">
        <v>505</v>
      </c>
      <c r="B8" s="109"/>
      <c r="C8" s="9"/>
      <c r="D8" s="26"/>
      <c r="E8" s="9" t="s">
        <v>531</v>
      </c>
      <c r="F8" s="22"/>
      <c r="G8" s="9" t="s">
        <v>531</v>
      </c>
      <c r="H8" s="22" t="s">
        <v>533</v>
      </c>
      <c r="I8" s="132" t="s">
        <v>535</v>
      </c>
      <c r="J8" s="26" t="s">
        <v>17</v>
      </c>
      <c r="K8" s="132"/>
      <c r="L8" s="26" t="s">
        <v>17</v>
      </c>
      <c r="M8" s="44"/>
      <c r="N8" s="52"/>
    </row>
    <row r="9" spans="1:14" x14ac:dyDescent="0.3">
      <c r="A9" s="122"/>
      <c r="B9" s="110"/>
      <c r="C9" s="9"/>
      <c r="D9" s="24"/>
      <c r="E9" s="9" t="s">
        <v>498</v>
      </c>
      <c r="F9" s="8"/>
      <c r="G9" s="9" t="s">
        <v>498</v>
      </c>
      <c r="H9" s="8"/>
      <c r="I9" s="9"/>
      <c r="J9" s="24" t="s">
        <v>527</v>
      </c>
      <c r="K9" s="9"/>
      <c r="L9" s="24" t="s">
        <v>527</v>
      </c>
      <c r="M9" s="44"/>
      <c r="N9" s="53"/>
    </row>
    <row r="10" spans="1:14" ht="15" thickBot="1" x14ac:dyDescent="0.35">
      <c r="A10" s="123"/>
      <c r="B10" s="124"/>
      <c r="C10" s="10"/>
      <c r="D10" s="25"/>
      <c r="E10" s="10" t="s">
        <v>532</v>
      </c>
      <c r="F10" s="25"/>
      <c r="G10" s="10" t="s">
        <v>532</v>
      </c>
      <c r="H10" s="25"/>
      <c r="I10" s="10"/>
      <c r="J10" s="25" t="s">
        <v>21</v>
      </c>
      <c r="K10" s="10"/>
      <c r="L10" s="25" t="s">
        <v>21</v>
      </c>
      <c r="M10" s="46"/>
      <c r="N10" s="54"/>
    </row>
    <row r="11" spans="1:14" x14ac:dyDescent="0.3">
      <c r="A11" s="125" t="s">
        <v>506</v>
      </c>
      <c r="B11" s="126"/>
      <c r="C11" s="9"/>
      <c r="D11" s="8"/>
      <c r="E11" s="9" t="s">
        <v>531</v>
      </c>
      <c r="F11" s="8"/>
      <c r="G11" s="9"/>
      <c r="H11" s="22" t="s">
        <v>533</v>
      </c>
      <c r="I11" s="132" t="s">
        <v>535</v>
      </c>
      <c r="J11" s="32" t="s">
        <v>18</v>
      </c>
      <c r="K11" s="9"/>
      <c r="L11" s="32" t="s">
        <v>18</v>
      </c>
      <c r="M11" s="44"/>
      <c r="N11" s="52"/>
    </row>
    <row r="12" spans="1:14" x14ac:dyDescent="0.3">
      <c r="A12" s="122"/>
      <c r="B12" s="110"/>
      <c r="C12" s="9"/>
      <c r="D12" s="8"/>
      <c r="E12" s="9" t="s">
        <v>498</v>
      </c>
      <c r="F12" s="8"/>
      <c r="G12" s="9"/>
      <c r="H12" s="8"/>
      <c r="I12" s="9"/>
      <c r="J12" s="8" t="s">
        <v>25</v>
      </c>
      <c r="K12" s="9"/>
      <c r="L12" s="8" t="s">
        <v>25</v>
      </c>
      <c r="M12" s="44"/>
      <c r="N12" s="53"/>
    </row>
    <row r="13" spans="1:14" ht="15" thickBot="1" x14ac:dyDescent="0.35">
      <c r="A13" s="128"/>
      <c r="B13" s="111"/>
      <c r="C13" s="10"/>
      <c r="D13" s="11"/>
      <c r="E13" s="10" t="s">
        <v>532</v>
      </c>
      <c r="F13" s="11"/>
      <c r="G13" s="10"/>
      <c r="H13" s="11"/>
      <c r="I13" s="10"/>
      <c r="J13" s="34"/>
      <c r="K13" s="10"/>
      <c r="L13" s="34"/>
      <c r="M13" s="46"/>
      <c r="N13" s="54"/>
    </row>
    <row r="14" spans="1:14" x14ac:dyDescent="0.3">
      <c r="A14" s="127" t="s">
        <v>511</v>
      </c>
      <c r="B14" s="109"/>
      <c r="C14" s="9"/>
      <c r="D14" s="22" t="s">
        <v>528</v>
      </c>
      <c r="E14" s="9"/>
      <c r="F14" s="22" t="s">
        <v>528</v>
      </c>
      <c r="G14" s="9"/>
      <c r="H14" s="22" t="s">
        <v>533</v>
      </c>
      <c r="I14" s="132" t="s">
        <v>535</v>
      </c>
      <c r="J14" s="22" t="s">
        <v>528</v>
      </c>
      <c r="K14" s="9"/>
      <c r="L14" s="22" t="s">
        <v>528</v>
      </c>
      <c r="M14" s="44"/>
      <c r="N14" s="52"/>
    </row>
    <row r="15" spans="1:14" x14ac:dyDescent="0.3">
      <c r="A15" s="122"/>
      <c r="B15" s="110"/>
      <c r="C15" s="9"/>
      <c r="D15" s="8" t="s">
        <v>529</v>
      </c>
      <c r="E15" s="9"/>
      <c r="F15" s="8" t="s">
        <v>529</v>
      </c>
      <c r="G15" s="9"/>
      <c r="H15" s="8"/>
      <c r="I15" s="9"/>
      <c r="J15" s="8" t="s">
        <v>529</v>
      </c>
      <c r="K15" s="9"/>
      <c r="L15" s="8" t="s">
        <v>529</v>
      </c>
      <c r="M15" s="44"/>
      <c r="N15" s="53"/>
    </row>
    <row r="16" spans="1:14" ht="15" thickBot="1" x14ac:dyDescent="0.35">
      <c r="A16" s="122"/>
      <c r="B16" s="110"/>
      <c r="C16" s="20"/>
      <c r="D16" s="67"/>
      <c r="E16" s="20"/>
      <c r="F16" s="67"/>
      <c r="G16" s="20"/>
      <c r="H16" s="67"/>
      <c r="I16" s="20"/>
      <c r="J16" s="67"/>
      <c r="K16" s="20"/>
      <c r="L16" s="67"/>
      <c r="M16" s="47"/>
      <c r="N16" s="70"/>
    </row>
    <row r="17" spans="1:14" x14ac:dyDescent="0.3">
      <c r="A17" s="106" t="s">
        <v>510</v>
      </c>
      <c r="B17" s="109"/>
      <c r="C17" s="31"/>
      <c r="D17" s="32" t="s">
        <v>522</v>
      </c>
      <c r="E17" s="31"/>
      <c r="F17" s="32" t="s">
        <v>522</v>
      </c>
      <c r="G17" s="31"/>
      <c r="H17" s="32" t="s">
        <v>522</v>
      </c>
      <c r="I17" s="133" t="s">
        <v>535</v>
      </c>
      <c r="J17" s="32" t="s">
        <v>522</v>
      </c>
      <c r="K17" s="31"/>
      <c r="L17" s="32" t="s">
        <v>522</v>
      </c>
      <c r="M17" s="43"/>
      <c r="N17" s="52"/>
    </row>
    <row r="18" spans="1:14" x14ac:dyDescent="0.3">
      <c r="A18" s="107"/>
      <c r="B18" s="110"/>
      <c r="C18" s="19"/>
      <c r="D18" s="8" t="s">
        <v>24</v>
      </c>
      <c r="E18" s="19"/>
      <c r="F18" s="8" t="s">
        <v>24</v>
      </c>
      <c r="G18" s="19"/>
      <c r="H18" s="8" t="s">
        <v>24</v>
      </c>
      <c r="I18" s="19"/>
      <c r="J18" s="8" t="s">
        <v>24</v>
      </c>
      <c r="K18" s="19"/>
      <c r="L18" s="8" t="s">
        <v>24</v>
      </c>
      <c r="M18" s="44"/>
      <c r="N18" s="53"/>
    </row>
    <row r="19" spans="1:14" ht="15" thickBot="1" x14ac:dyDescent="0.35">
      <c r="A19" s="108"/>
      <c r="B19" s="111"/>
      <c r="C19" s="33"/>
      <c r="D19" s="34"/>
      <c r="E19" s="33"/>
      <c r="F19" s="34"/>
      <c r="G19" s="33"/>
      <c r="H19" s="34"/>
      <c r="I19" s="33"/>
      <c r="J19" s="34"/>
      <c r="K19" s="33"/>
      <c r="L19" s="34"/>
      <c r="M19" s="46"/>
      <c r="N19" s="54"/>
    </row>
    <row r="20" spans="1:14" x14ac:dyDescent="0.3">
      <c r="A20" s="107" t="s">
        <v>507</v>
      </c>
      <c r="B20" s="114"/>
      <c r="C20" s="19"/>
      <c r="D20" s="8"/>
      <c r="E20" s="19"/>
      <c r="F20" s="8"/>
      <c r="G20" s="19"/>
      <c r="H20" s="22" t="s">
        <v>533</v>
      </c>
      <c r="I20" s="132" t="s">
        <v>535</v>
      </c>
      <c r="J20" s="8"/>
      <c r="K20" s="19"/>
      <c r="L20" s="8"/>
      <c r="M20" s="44"/>
      <c r="N20" s="53"/>
    </row>
    <row r="21" spans="1:14" x14ac:dyDescent="0.3">
      <c r="A21" s="107"/>
      <c r="B21" s="114"/>
      <c r="C21" s="19"/>
      <c r="D21" s="8" t="s">
        <v>503</v>
      </c>
      <c r="E21" s="19"/>
      <c r="F21" s="8" t="s">
        <v>503</v>
      </c>
      <c r="G21" s="19"/>
      <c r="H21" s="8" t="s">
        <v>503</v>
      </c>
      <c r="I21" s="19"/>
      <c r="J21" s="8" t="s">
        <v>503</v>
      </c>
      <c r="K21" s="19"/>
      <c r="L21" s="8" t="s">
        <v>503</v>
      </c>
      <c r="M21" s="44"/>
      <c r="N21" s="53"/>
    </row>
    <row r="22" spans="1:14" ht="15" thickBot="1" x14ac:dyDescent="0.35">
      <c r="A22" s="108"/>
      <c r="B22" s="115"/>
      <c r="C22" s="33"/>
      <c r="D22" s="73"/>
      <c r="E22" s="33"/>
      <c r="F22" s="73"/>
      <c r="G22" s="33"/>
      <c r="H22" s="73"/>
      <c r="I22" s="33"/>
      <c r="J22" s="73"/>
      <c r="K22" s="33"/>
      <c r="L22" s="73"/>
      <c r="M22" s="46"/>
      <c r="N22" s="54"/>
    </row>
    <row r="23" spans="1:14" x14ac:dyDescent="0.3">
      <c r="A23" s="107" t="s">
        <v>514</v>
      </c>
      <c r="B23" s="110"/>
      <c r="C23" s="19"/>
      <c r="D23" s="26" t="s">
        <v>17</v>
      </c>
      <c r="E23" s="19"/>
      <c r="F23" s="26" t="s">
        <v>17</v>
      </c>
      <c r="G23" s="19"/>
      <c r="H23" s="22" t="s">
        <v>533</v>
      </c>
      <c r="I23" s="132" t="s">
        <v>535</v>
      </c>
      <c r="J23" s="32" t="s">
        <v>18</v>
      </c>
      <c r="K23" s="19"/>
      <c r="L23" s="32" t="s">
        <v>18</v>
      </c>
      <c r="M23" s="44"/>
      <c r="N23" s="53"/>
    </row>
    <row r="24" spans="1:14" ht="26.4" x14ac:dyDescent="0.3">
      <c r="A24" s="107"/>
      <c r="B24" s="110"/>
      <c r="C24" s="19"/>
      <c r="D24" s="24" t="s">
        <v>23</v>
      </c>
      <c r="E24" s="19"/>
      <c r="F24" s="24" t="s">
        <v>534</v>
      </c>
      <c r="G24" s="19"/>
      <c r="H24" s="8"/>
      <c r="I24" s="19"/>
      <c r="J24" s="8" t="s">
        <v>25</v>
      </c>
      <c r="K24" s="19"/>
      <c r="L24" s="8" t="s">
        <v>25</v>
      </c>
      <c r="M24" s="44"/>
      <c r="N24" s="53"/>
    </row>
    <row r="25" spans="1:14" ht="15" thickBot="1" x14ac:dyDescent="0.35">
      <c r="A25" s="108"/>
      <c r="B25" s="111"/>
      <c r="C25" s="33"/>
      <c r="D25" s="25" t="s">
        <v>21</v>
      </c>
      <c r="E25" s="33"/>
      <c r="F25" s="25" t="s">
        <v>21</v>
      </c>
      <c r="G25" s="33"/>
      <c r="H25" s="25"/>
      <c r="I25" s="33"/>
      <c r="J25" s="34"/>
      <c r="K25" s="33"/>
      <c r="L25" s="34"/>
      <c r="M25" s="46"/>
      <c r="N25" s="54"/>
    </row>
    <row r="26" spans="1:14" x14ac:dyDescent="0.3">
      <c r="A26" s="107" t="s">
        <v>508</v>
      </c>
      <c r="B26" s="110"/>
      <c r="C26" s="31"/>
      <c r="D26" s="32" t="s">
        <v>522</v>
      </c>
      <c r="E26" s="31"/>
      <c r="F26" s="32" t="s">
        <v>522</v>
      </c>
      <c r="G26" s="31"/>
      <c r="H26" s="32" t="s">
        <v>522</v>
      </c>
      <c r="I26" s="133" t="s">
        <v>535</v>
      </c>
      <c r="J26" s="32" t="s">
        <v>522</v>
      </c>
      <c r="K26" s="31"/>
      <c r="L26" s="32" t="s">
        <v>522</v>
      </c>
      <c r="M26" s="43"/>
      <c r="N26" s="52"/>
    </row>
    <row r="27" spans="1:14" ht="13.2" customHeight="1" x14ac:dyDescent="0.3">
      <c r="A27" s="107"/>
      <c r="B27" s="110"/>
      <c r="C27" s="19"/>
      <c r="D27" s="8" t="s">
        <v>24</v>
      </c>
      <c r="E27" s="19"/>
      <c r="F27" s="8" t="s">
        <v>24</v>
      </c>
      <c r="G27" s="19"/>
      <c r="H27" s="8" t="s">
        <v>24</v>
      </c>
      <c r="I27" s="19"/>
      <c r="J27" s="8" t="s">
        <v>24</v>
      </c>
      <c r="K27" s="19"/>
      <c r="L27" s="8" t="s">
        <v>24</v>
      </c>
      <c r="M27" s="44"/>
      <c r="N27" s="53"/>
    </row>
    <row r="28" spans="1:14" ht="15" thickBot="1" x14ac:dyDescent="0.35">
      <c r="A28" s="108"/>
      <c r="B28" s="111"/>
      <c r="C28" s="33"/>
      <c r="D28" s="34"/>
      <c r="E28" s="33"/>
      <c r="F28" s="34"/>
      <c r="G28" s="33"/>
      <c r="H28" s="34"/>
      <c r="I28" s="33"/>
      <c r="J28" s="34"/>
      <c r="K28" s="33"/>
      <c r="L28" s="34"/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S44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G4" workbookViewId="0">
      <selection activeCell="P4" sqref="P1:W1048576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32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43044</v>
      </c>
      <c r="D3" s="121"/>
      <c r="E3" s="120">
        <v>43045</v>
      </c>
      <c r="F3" s="121"/>
      <c r="G3" s="120">
        <v>43046</v>
      </c>
      <c r="H3" s="121"/>
      <c r="I3" s="120">
        <v>43047</v>
      </c>
      <c r="J3" s="121"/>
      <c r="K3" s="120">
        <v>43048</v>
      </c>
      <c r="L3" s="121"/>
      <c r="M3" s="120">
        <v>43049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/>
      <c r="E5" s="9"/>
      <c r="F5" s="22"/>
      <c r="G5" s="9"/>
      <c r="H5" s="22"/>
      <c r="I5" s="9"/>
      <c r="J5" s="22"/>
      <c r="K5" s="9"/>
      <c r="L5" s="28"/>
      <c r="M5" s="43"/>
      <c r="N5" s="49"/>
    </row>
    <row r="6" spans="1:14" x14ac:dyDescent="0.3">
      <c r="A6" s="107"/>
      <c r="B6" s="114"/>
      <c r="C6" s="9"/>
      <c r="D6" s="24"/>
      <c r="E6" s="9"/>
      <c r="F6" s="8"/>
      <c r="G6" s="9"/>
      <c r="H6" s="8"/>
      <c r="I6" s="9"/>
      <c r="J6" s="24"/>
      <c r="K6" s="9"/>
      <c r="L6" s="23"/>
      <c r="M6" s="44"/>
      <c r="N6" s="50"/>
    </row>
    <row r="7" spans="1:14" ht="15" thickBot="1" x14ac:dyDescent="0.35">
      <c r="A7" s="108"/>
      <c r="B7" s="115"/>
      <c r="C7" s="10"/>
      <c r="D7" s="25"/>
      <c r="E7" s="10"/>
      <c r="F7" s="25"/>
      <c r="G7" s="10"/>
      <c r="H7" s="25"/>
      <c r="I7" s="10"/>
      <c r="J7" s="25"/>
      <c r="K7" s="10"/>
      <c r="L7" s="29"/>
      <c r="M7" s="45"/>
      <c r="N7" s="51"/>
    </row>
    <row r="8" spans="1:14" x14ac:dyDescent="0.3">
      <c r="A8" s="127" t="s">
        <v>505</v>
      </c>
      <c r="B8" s="109"/>
      <c r="C8" s="9"/>
      <c r="D8" s="26"/>
      <c r="E8" s="9"/>
      <c r="F8" s="22"/>
      <c r="G8" s="9"/>
      <c r="H8" s="22"/>
      <c r="I8" s="9"/>
      <c r="J8" s="22"/>
      <c r="K8" s="9"/>
      <c r="L8" s="28"/>
      <c r="M8" s="44"/>
      <c r="N8" s="52"/>
    </row>
    <row r="9" spans="1:14" x14ac:dyDescent="0.3">
      <c r="A9" s="122"/>
      <c r="B9" s="110"/>
      <c r="C9" s="9"/>
      <c r="D9" s="24"/>
      <c r="E9" s="9"/>
      <c r="F9" s="8"/>
      <c r="G9" s="9"/>
      <c r="H9" s="8"/>
      <c r="I9" s="9"/>
      <c r="J9" s="24"/>
      <c r="K9" s="9"/>
      <c r="L9" s="23"/>
      <c r="M9" s="44"/>
      <c r="N9" s="53"/>
    </row>
    <row r="10" spans="1:14" ht="15" thickBot="1" x14ac:dyDescent="0.35">
      <c r="A10" s="123"/>
      <c r="B10" s="124"/>
      <c r="C10" s="10"/>
      <c r="D10" s="25"/>
      <c r="E10" s="10"/>
      <c r="F10" s="25"/>
      <c r="G10" s="10"/>
      <c r="H10" s="25"/>
      <c r="I10" s="10"/>
      <c r="J10" s="25"/>
      <c r="K10" s="10"/>
      <c r="L10" s="29"/>
      <c r="M10" s="46"/>
      <c r="N10" s="54"/>
    </row>
    <row r="11" spans="1:14" x14ac:dyDescent="0.3">
      <c r="A11" s="125" t="s">
        <v>506</v>
      </c>
      <c r="B11" s="126"/>
      <c r="C11" s="9"/>
      <c r="D11" s="8"/>
      <c r="E11" s="9"/>
      <c r="F11" s="8"/>
      <c r="G11" s="9"/>
      <c r="H11" s="8"/>
      <c r="I11" s="9"/>
      <c r="J11" s="8"/>
      <c r="K11" s="9"/>
      <c r="L11" s="8"/>
      <c r="M11" s="44"/>
      <c r="N11" s="52"/>
    </row>
    <row r="12" spans="1:14" x14ac:dyDescent="0.3">
      <c r="A12" s="122"/>
      <c r="B12" s="110"/>
      <c r="C12" s="9"/>
      <c r="D12" s="8"/>
      <c r="E12" s="9"/>
      <c r="F12" s="8"/>
      <c r="G12" s="9"/>
      <c r="H12" s="8"/>
      <c r="I12" s="9"/>
      <c r="J12" s="8"/>
      <c r="K12" s="9"/>
      <c r="L12" s="8"/>
      <c r="M12" s="44"/>
      <c r="N12" s="53"/>
    </row>
    <row r="13" spans="1:14" ht="15" thickBot="1" x14ac:dyDescent="0.35">
      <c r="A13" s="128"/>
      <c r="B13" s="11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6"/>
      <c r="N13" s="54"/>
    </row>
    <row r="14" spans="1:14" x14ac:dyDescent="0.3">
      <c r="A14" s="127" t="s">
        <v>511</v>
      </c>
      <c r="B14" s="109"/>
      <c r="C14" s="9"/>
      <c r="D14" s="22"/>
      <c r="E14" s="9"/>
      <c r="F14" s="22"/>
      <c r="G14" s="9"/>
      <c r="H14" s="22"/>
      <c r="I14" s="9"/>
      <c r="J14" s="22"/>
      <c r="K14" s="9"/>
      <c r="L14" s="22"/>
      <c r="M14" s="44"/>
      <c r="N14" s="52"/>
    </row>
    <row r="15" spans="1:14" x14ac:dyDescent="0.3">
      <c r="A15" s="122"/>
      <c r="B15" s="110"/>
      <c r="C15" s="9"/>
      <c r="D15" s="8"/>
      <c r="E15" s="9"/>
      <c r="F15" s="8"/>
      <c r="G15" s="9"/>
      <c r="H15" s="8"/>
      <c r="I15" s="9"/>
      <c r="J15" s="8"/>
      <c r="K15" s="9"/>
      <c r="L15" s="8"/>
      <c r="M15" s="44"/>
      <c r="N15" s="53"/>
    </row>
    <row r="16" spans="1:14" ht="15" thickBot="1" x14ac:dyDescent="0.35">
      <c r="A16" s="122"/>
      <c r="B16" s="110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6"/>
      <c r="N16" s="54"/>
    </row>
    <row r="17" spans="1:14" x14ac:dyDescent="0.3">
      <c r="A17" s="106" t="s">
        <v>510</v>
      </c>
      <c r="B17" s="109"/>
      <c r="C17" s="9"/>
      <c r="D17" s="22"/>
      <c r="E17" s="9"/>
      <c r="F17" s="22"/>
      <c r="G17" s="9"/>
      <c r="H17" s="22"/>
      <c r="I17" s="9"/>
      <c r="J17" s="22"/>
      <c r="K17" s="9"/>
      <c r="L17" s="22"/>
      <c r="M17" s="44"/>
      <c r="N17" s="52"/>
    </row>
    <row r="18" spans="1:14" x14ac:dyDescent="0.3">
      <c r="A18" s="107"/>
      <c r="B18" s="110"/>
      <c r="C18" s="9"/>
      <c r="D18" s="8"/>
      <c r="E18" s="9"/>
      <c r="F18" s="8"/>
      <c r="G18" s="9"/>
      <c r="H18" s="8"/>
      <c r="I18" s="9"/>
      <c r="J18" s="8"/>
      <c r="K18" s="9"/>
      <c r="L18" s="8"/>
      <c r="M18" s="44"/>
      <c r="N18" s="53"/>
    </row>
    <row r="19" spans="1:14" ht="15" thickBot="1" x14ac:dyDescent="0.35">
      <c r="A19" s="108"/>
      <c r="B19" s="111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6"/>
      <c r="N19" s="54"/>
    </row>
    <row r="20" spans="1:14" x14ac:dyDescent="0.3">
      <c r="A20" s="107" t="s">
        <v>507</v>
      </c>
      <c r="B20" s="114"/>
      <c r="C20" s="9"/>
      <c r="D20" s="8"/>
      <c r="E20" s="9"/>
      <c r="F20" s="8"/>
      <c r="G20" s="9"/>
      <c r="H20" s="8"/>
      <c r="I20" s="9"/>
      <c r="J20" s="8"/>
      <c r="K20" s="9"/>
      <c r="L20" s="8"/>
      <c r="M20" s="44"/>
      <c r="N20" s="52"/>
    </row>
    <row r="21" spans="1:14" x14ac:dyDescent="0.3">
      <c r="A21" s="107"/>
      <c r="B21" s="114"/>
      <c r="C21" s="9"/>
      <c r="D21" s="8"/>
      <c r="E21" s="9"/>
      <c r="F21" s="8"/>
      <c r="G21" s="9"/>
      <c r="H21" s="8"/>
      <c r="I21" s="9"/>
      <c r="J21" s="8"/>
      <c r="K21" s="9"/>
      <c r="L21" s="8"/>
      <c r="M21" s="44"/>
      <c r="N21" s="53"/>
    </row>
    <row r="22" spans="1:14" ht="15" thickBot="1" x14ac:dyDescent="0.35">
      <c r="A22" s="108"/>
      <c r="B22" s="115"/>
      <c r="C22" s="20"/>
      <c r="D22" s="30"/>
      <c r="E22" s="20"/>
      <c r="F22" s="30"/>
      <c r="G22" s="20"/>
      <c r="H22" s="30"/>
      <c r="I22" s="20"/>
      <c r="J22" s="30"/>
      <c r="K22" s="20"/>
      <c r="L22" s="30"/>
      <c r="M22" s="47"/>
      <c r="N22" s="54"/>
    </row>
    <row r="23" spans="1:14" x14ac:dyDescent="0.3">
      <c r="A23" s="107" t="s">
        <v>514</v>
      </c>
      <c r="B23" s="110"/>
      <c r="C23" s="31"/>
      <c r="D23" s="32"/>
      <c r="E23" s="31"/>
      <c r="F23" s="32"/>
      <c r="G23" s="31"/>
      <c r="H23" s="32"/>
      <c r="I23" s="31"/>
      <c r="J23" s="32"/>
      <c r="K23" s="31"/>
      <c r="L23" s="32"/>
      <c r="M23" s="43"/>
      <c r="N23" s="52"/>
    </row>
    <row r="24" spans="1:14" x14ac:dyDescent="0.3">
      <c r="A24" s="107"/>
      <c r="B24" s="110"/>
      <c r="C24" s="19"/>
      <c r="D24" s="8"/>
      <c r="E24" s="19"/>
      <c r="F24" s="8"/>
      <c r="G24" s="19"/>
      <c r="H24" s="8"/>
      <c r="I24" s="19"/>
      <c r="J24" s="24"/>
      <c r="K24" s="19"/>
      <c r="L24" s="24"/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25"/>
      <c r="I25" s="33"/>
      <c r="J25" s="25"/>
      <c r="K25" s="33"/>
      <c r="L25" s="25"/>
      <c r="M25" s="46"/>
      <c r="N25" s="54"/>
    </row>
    <row r="26" spans="1:14" x14ac:dyDescent="0.3">
      <c r="A26" s="107" t="s">
        <v>508</v>
      </c>
      <c r="B26" s="110"/>
      <c r="C26" s="31"/>
      <c r="D26" s="32"/>
      <c r="E26" s="31"/>
      <c r="F26" s="32"/>
      <c r="G26" s="31"/>
      <c r="H26" s="32"/>
      <c r="I26" s="31"/>
      <c r="J26" s="32"/>
      <c r="K26" s="31"/>
      <c r="L26" s="32"/>
      <c r="M26" s="43"/>
      <c r="N26" s="52"/>
    </row>
    <row r="27" spans="1:14" ht="13.2" customHeight="1" x14ac:dyDescent="0.3">
      <c r="A27" s="107"/>
      <c r="B27" s="110"/>
      <c r="C27" s="19"/>
      <c r="D27" s="8"/>
      <c r="E27" s="19"/>
      <c r="F27" s="8"/>
      <c r="G27" s="19"/>
      <c r="H27" s="8"/>
      <c r="I27" s="19"/>
      <c r="J27" s="24"/>
      <c r="K27" s="19"/>
      <c r="L27" s="24"/>
      <c r="M27" s="44"/>
      <c r="N27" s="53"/>
    </row>
    <row r="28" spans="1:14" ht="15" thickBot="1" x14ac:dyDescent="0.35">
      <c r="A28" s="108"/>
      <c r="B28" s="111"/>
      <c r="C28" s="33"/>
      <c r="D28" s="34"/>
      <c r="E28" s="33"/>
      <c r="F28" s="34"/>
      <c r="G28" s="33"/>
      <c r="H28" s="25"/>
      <c r="I28" s="33"/>
      <c r="J28" s="25"/>
      <c r="K28" s="33"/>
      <c r="L28" s="25"/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S45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G4" workbookViewId="0">
      <selection activeCell="P4" sqref="P1:W1048576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41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43051</v>
      </c>
      <c r="D3" s="121"/>
      <c r="E3" s="120">
        <v>43052</v>
      </c>
      <c r="F3" s="121"/>
      <c r="G3" s="120">
        <v>43053</v>
      </c>
      <c r="H3" s="121"/>
      <c r="I3" s="120">
        <v>43054</v>
      </c>
      <c r="J3" s="121"/>
      <c r="K3" s="120">
        <v>43055</v>
      </c>
      <c r="L3" s="121"/>
      <c r="M3" s="120">
        <v>43056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/>
      <c r="E5" s="9"/>
      <c r="F5" s="22"/>
      <c r="G5" s="9"/>
      <c r="H5" s="22"/>
      <c r="I5" s="9"/>
      <c r="J5" s="22"/>
      <c r="K5" s="9"/>
      <c r="L5" s="28"/>
      <c r="M5" s="43"/>
      <c r="N5" s="49"/>
    </row>
    <row r="6" spans="1:14" x14ac:dyDescent="0.3">
      <c r="A6" s="107"/>
      <c r="B6" s="114"/>
      <c r="C6" s="9"/>
      <c r="D6" s="24"/>
      <c r="E6" s="9"/>
      <c r="F6" s="8"/>
      <c r="G6" s="9"/>
      <c r="H6" s="8"/>
      <c r="I6" s="9"/>
      <c r="J6" s="24"/>
      <c r="K6" s="9"/>
      <c r="L6" s="23"/>
      <c r="M6" s="44"/>
      <c r="N6" s="50"/>
    </row>
    <row r="7" spans="1:14" ht="15" thickBot="1" x14ac:dyDescent="0.35">
      <c r="A7" s="108"/>
      <c r="B7" s="115"/>
      <c r="C7" s="10"/>
      <c r="D7" s="25"/>
      <c r="E7" s="10"/>
      <c r="F7" s="25"/>
      <c r="G7" s="10"/>
      <c r="H7" s="25"/>
      <c r="I7" s="10"/>
      <c r="J7" s="25"/>
      <c r="K7" s="10"/>
      <c r="L7" s="29"/>
      <c r="M7" s="45"/>
      <c r="N7" s="51"/>
    </row>
    <row r="8" spans="1:14" x14ac:dyDescent="0.3">
      <c r="A8" s="127" t="s">
        <v>505</v>
      </c>
      <c r="B8" s="109"/>
      <c r="C8" s="9"/>
      <c r="D8" s="26"/>
      <c r="E8" s="9"/>
      <c r="F8" s="22"/>
      <c r="G8" s="9"/>
      <c r="H8" s="22"/>
      <c r="I8" s="9"/>
      <c r="J8" s="22"/>
      <c r="K8" s="9"/>
      <c r="L8" s="28"/>
      <c r="M8" s="44"/>
      <c r="N8" s="52"/>
    </row>
    <row r="9" spans="1:14" x14ac:dyDescent="0.3">
      <c r="A9" s="122"/>
      <c r="B9" s="110"/>
      <c r="C9" s="9"/>
      <c r="D9" s="24"/>
      <c r="E9" s="9"/>
      <c r="F9" s="8"/>
      <c r="G9" s="9"/>
      <c r="H9" s="8"/>
      <c r="I9" s="9"/>
      <c r="J9" s="24"/>
      <c r="K9" s="9"/>
      <c r="L9" s="23"/>
      <c r="M9" s="44"/>
      <c r="N9" s="53"/>
    </row>
    <row r="10" spans="1:14" ht="15" thickBot="1" x14ac:dyDescent="0.35">
      <c r="A10" s="123"/>
      <c r="B10" s="124"/>
      <c r="C10" s="10"/>
      <c r="D10" s="25"/>
      <c r="E10" s="10"/>
      <c r="F10" s="25"/>
      <c r="G10" s="10"/>
      <c r="H10" s="25"/>
      <c r="I10" s="10"/>
      <c r="J10" s="25"/>
      <c r="K10" s="10"/>
      <c r="L10" s="29"/>
      <c r="M10" s="46"/>
      <c r="N10" s="54"/>
    </row>
    <row r="11" spans="1:14" x14ac:dyDescent="0.3">
      <c r="A11" s="125" t="s">
        <v>506</v>
      </c>
      <c r="B11" s="126"/>
      <c r="C11" s="9"/>
      <c r="D11" s="8"/>
      <c r="E11" s="9"/>
      <c r="F11" s="8"/>
      <c r="G11" s="9"/>
      <c r="H11" s="8"/>
      <c r="I11" s="9"/>
      <c r="J11" s="8"/>
      <c r="K11" s="9"/>
      <c r="L11" s="8"/>
      <c r="M11" s="44"/>
      <c r="N11" s="52"/>
    </row>
    <row r="12" spans="1:14" x14ac:dyDescent="0.3">
      <c r="A12" s="122"/>
      <c r="B12" s="110"/>
      <c r="C12" s="9"/>
      <c r="D12" s="8"/>
      <c r="E12" s="9"/>
      <c r="F12" s="8"/>
      <c r="G12" s="9"/>
      <c r="H12" s="8"/>
      <c r="I12" s="9"/>
      <c r="J12" s="8"/>
      <c r="K12" s="9"/>
      <c r="L12" s="8"/>
      <c r="M12" s="44"/>
      <c r="N12" s="53"/>
    </row>
    <row r="13" spans="1:14" ht="15" thickBot="1" x14ac:dyDescent="0.35">
      <c r="A13" s="128"/>
      <c r="B13" s="11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6"/>
      <c r="N13" s="54"/>
    </row>
    <row r="14" spans="1:14" x14ac:dyDescent="0.3">
      <c r="A14" s="127" t="s">
        <v>511</v>
      </c>
      <c r="B14" s="109"/>
      <c r="C14" s="9"/>
      <c r="D14" s="22"/>
      <c r="E14" s="9"/>
      <c r="F14" s="22"/>
      <c r="G14" s="9"/>
      <c r="H14" s="22"/>
      <c r="I14" s="9"/>
      <c r="J14" s="22"/>
      <c r="K14" s="9"/>
      <c r="L14" s="22"/>
      <c r="M14" s="44"/>
      <c r="N14" s="52"/>
    </row>
    <row r="15" spans="1:14" x14ac:dyDescent="0.3">
      <c r="A15" s="122"/>
      <c r="B15" s="110"/>
      <c r="C15" s="9"/>
      <c r="D15" s="8"/>
      <c r="E15" s="9"/>
      <c r="F15" s="8"/>
      <c r="G15" s="9"/>
      <c r="H15" s="8"/>
      <c r="I15" s="9"/>
      <c r="J15" s="8"/>
      <c r="K15" s="9"/>
      <c r="L15" s="8"/>
      <c r="M15" s="44"/>
      <c r="N15" s="53"/>
    </row>
    <row r="16" spans="1:14" ht="15" thickBot="1" x14ac:dyDescent="0.35">
      <c r="A16" s="122"/>
      <c r="B16" s="110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6"/>
      <c r="N16" s="54"/>
    </row>
    <row r="17" spans="1:14" x14ac:dyDescent="0.3">
      <c r="A17" s="106" t="s">
        <v>510</v>
      </c>
      <c r="B17" s="109"/>
      <c r="C17" s="9"/>
      <c r="D17" s="22"/>
      <c r="E17" s="9"/>
      <c r="F17" s="22"/>
      <c r="G17" s="9"/>
      <c r="H17" s="22"/>
      <c r="I17" s="9"/>
      <c r="J17" s="22"/>
      <c r="K17" s="9"/>
      <c r="L17" s="22"/>
      <c r="M17" s="44"/>
      <c r="N17" s="52"/>
    </row>
    <row r="18" spans="1:14" x14ac:dyDescent="0.3">
      <c r="A18" s="107"/>
      <c r="B18" s="110"/>
      <c r="C18" s="9"/>
      <c r="D18" s="8"/>
      <c r="E18" s="9"/>
      <c r="F18" s="8"/>
      <c r="G18" s="9"/>
      <c r="H18" s="8"/>
      <c r="I18" s="9"/>
      <c r="J18" s="8"/>
      <c r="K18" s="9"/>
      <c r="L18" s="8"/>
      <c r="M18" s="44"/>
      <c r="N18" s="53"/>
    </row>
    <row r="19" spans="1:14" ht="15" thickBot="1" x14ac:dyDescent="0.35">
      <c r="A19" s="108"/>
      <c r="B19" s="111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6"/>
      <c r="N19" s="54"/>
    </row>
    <row r="20" spans="1:14" x14ac:dyDescent="0.3">
      <c r="A20" s="107" t="s">
        <v>507</v>
      </c>
      <c r="B20" s="114"/>
      <c r="C20" s="9"/>
      <c r="D20" s="8"/>
      <c r="E20" s="9"/>
      <c r="F20" s="8"/>
      <c r="G20" s="9"/>
      <c r="H20" s="8"/>
      <c r="I20" s="9"/>
      <c r="J20" s="8"/>
      <c r="K20" s="9"/>
      <c r="L20" s="8"/>
      <c r="M20" s="44"/>
      <c r="N20" s="52"/>
    </row>
    <row r="21" spans="1:14" x14ac:dyDescent="0.3">
      <c r="A21" s="107"/>
      <c r="B21" s="114"/>
      <c r="C21" s="9"/>
      <c r="D21" s="8"/>
      <c r="E21" s="9"/>
      <c r="F21" s="8"/>
      <c r="G21" s="9"/>
      <c r="H21" s="8"/>
      <c r="I21" s="9"/>
      <c r="J21" s="8"/>
      <c r="K21" s="9"/>
      <c r="L21" s="8"/>
      <c r="M21" s="44"/>
      <c r="N21" s="53"/>
    </row>
    <row r="22" spans="1:14" ht="15" thickBot="1" x14ac:dyDescent="0.35">
      <c r="A22" s="108"/>
      <c r="B22" s="115"/>
      <c r="C22" s="20"/>
      <c r="D22" s="30"/>
      <c r="E22" s="20"/>
      <c r="F22" s="30"/>
      <c r="G22" s="20"/>
      <c r="H22" s="30"/>
      <c r="I22" s="20"/>
      <c r="J22" s="30"/>
      <c r="K22" s="20"/>
      <c r="L22" s="30"/>
      <c r="M22" s="47"/>
      <c r="N22" s="54"/>
    </row>
    <row r="23" spans="1:14" x14ac:dyDescent="0.3">
      <c r="A23" s="107" t="s">
        <v>514</v>
      </c>
      <c r="B23" s="110"/>
      <c r="C23" s="31"/>
      <c r="D23" s="32"/>
      <c r="E23" s="31"/>
      <c r="F23" s="32"/>
      <c r="G23" s="31"/>
      <c r="H23" s="32"/>
      <c r="I23" s="31"/>
      <c r="J23" s="32"/>
      <c r="K23" s="31"/>
      <c r="L23" s="32"/>
      <c r="M23" s="43"/>
      <c r="N23" s="52"/>
    </row>
    <row r="24" spans="1:14" x14ac:dyDescent="0.3">
      <c r="A24" s="107"/>
      <c r="B24" s="110"/>
      <c r="C24" s="19"/>
      <c r="D24" s="8"/>
      <c r="E24" s="19"/>
      <c r="F24" s="8"/>
      <c r="G24" s="19"/>
      <c r="H24" s="8"/>
      <c r="I24" s="19"/>
      <c r="J24" s="24"/>
      <c r="K24" s="19"/>
      <c r="L24" s="24"/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25"/>
      <c r="I25" s="33"/>
      <c r="J25" s="25"/>
      <c r="K25" s="33"/>
      <c r="L25" s="25"/>
      <c r="M25" s="46"/>
      <c r="N25" s="54"/>
    </row>
    <row r="26" spans="1:14" x14ac:dyDescent="0.3">
      <c r="A26" s="107" t="s">
        <v>508</v>
      </c>
      <c r="B26" s="110"/>
      <c r="C26" s="31"/>
      <c r="D26" s="32"/>
      <c r="E26" s="31"/>
      <c r="F26" s="32"/>
      <c r="G26" s="31"/>
      <c r="H26" s="32"/>
      <c r="I26" s="31"/>
      <c r="J26" s="32"/>
      <c r="K26" s="31"/>
      <c r="L26" s="32"/>
      <c r="M26" s="43"/>
      <c r="N26" s="52"/>
    </row>
    <row r="27" spans="1:14" ht="13.2" customHeight="1" x14ac:dyDescent="0.3">
      <c r="A27" s="107"/>
      <c r="B27" s="110"/>
      <c r="C27" s="19"/>
      <c r="D27" s="8"/>
      <c r="E27" s="19"/>
      <c r="F27" s="8"/>
      <c r="G27" s="19"/>
      <c r="H27" s="8"/>
      <c r="I27" s="19"/>
      <c r="J27" s="24"/>
      <c r="K27" s="19"/>
      <c r="L27" s="24"/>
      <c r="M27" s="44"/>
      <c r="N27" s="53"/>
    </row>
    <row r="28" spans="1:14" ht="15" thickBot="1" x14ac:dyDescent="0.35">
      <c r="A28" s="108"/>
      <c r="B28" s="111"/>
      <c r="C28" s="33"/>
      <c r="D28" s="34"/>
      <c r="E28" s="33"/>
      <c r="F28" s="34"/>
      <c r="G28" s="33"/>
      <c r="H28" s="25"/>
      <c r="I28" s="33"/>
      <c r="J28" s="25"/>
      <c r="K28" s="33"/>
      <c r="L28" s="25"/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S46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G7" workbookViewId="0">
      <selection activeCell="P7" sqref="P1:W1048576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42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43058</v>
      </c>
      <c r="D3" s="121"/>
      <c r="E3" s="120">
        <v>43059</v>
      </c>
      <c r="F3" s="121"/>
      <c r="G3" s="120">
        <v>43060</v>
      </c>
      <c r="H3" s="121"/>
      <c r="I3" s="120">
        <v>43061</v>
      </c>
      <c r="J3" s="121"/>
      <c r="K3" s="120">
        <v>43062</v>
      </c>
      <c r="L3" s="121"/>
      <c r="M3" s="120">
        <v>43063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/>
      <c r="E5" s="9"/>
      <c r="F5" s="22"/>
      <c r="G5" s="9"/>
      <c r="H5" s="22"/>
      <c r="I5" s="9"/>
      <c r="J5" s="22"/>
      <c r="K5" s="9"/>
      <c r="L5" s="28"/>
      <c r="M5" s="43"/>
      <c r="N5" s="49"/>
    </row>
    <row r="6" spans="1:14" x14ac:dyDescent="0.3">
      <c r="A6" s="107"/>
      <c r="B6" s="114"/>
      <c r="C6" s="9"/>
      <c r="D6" s="24"/>
      <c r="E6" s="9"/>
      <c r="F6" s="8"/>
      <c r="G6" s="9"/>
      <c r="H6" s="8"/>
      <c r="I6" s="9"/>
      <c r="J6" s="24"/>
      <c r="K6" s="9"/>
      <c r="L6" s="23"/>
      <c r="M6" s="44"/>
      <c r="N6" s="50"/>
    </row>
    <row r="7" spans="1:14" ht="15" thickBot="1" x14ac:dyDescent="0.35">
      <c r="A7" s="108"/>
      <c r="B7" s="115"/>
      <c r="C7" s="10"/>
      <c r="D7" s="25"/>
      <c r="E7" s="10"/>
      <c r="F7" s="25"/>
      <c r="G7" s="10"/>
      <c r="H7" s="25"/>
      <c r="I7" s="10"/>
      <c r="J7" s="25"/>
      <c r="K7" s="10"/>
      <c r="L7" s="29"/>
      <c r="M7" s="45"/>
      <c r="N7" s="51"/>
    </row>
    <row r="8" spans="1:14" x14ac:dyDescent="0.3">
      <c r="A8" s="127" t="s">
        <v>505</v>
      </c>
      <c r="B8" s="109"/>
      <c r="C8" s="9"/>
      <c r="D8" s="26"/>
      <c r="E8" s="9"/>
      <c r="F8" s="22"/>
      <c r="G8" s="9"/>
      <c r="H8" s="22"/>
      <c r="I8" s="9"/>
      <c r="J8" s="22"/>
      <c r="K8" s="9"/>
      <c r="L8" s="28"/>
      <c r="M8" s="44"/>
      <c r="N8" s="52"/>
    </row>
    <row r="9" spans="1:14" x14ac:dyDescent="0.3">
      <c r="A9" s="122"/>
      <c r="B9" s="110"/>
      <c r="C9" s="9"/>
      <c r="D9" s="24"/>
      <c r="E9" s="9"/>
      <c r="F9" s="8"/>
      <c r="G9" s="9"/>
      <c r="H9" s="8"/>
      <c r="I9" s="9"/>
      <c r="J9" s="24"/>
      <c r="K9" s="9"/>
      <c r="L9" s="23"/>
      <c r="M9" s="44"/>
      <c r="N9" s="53"/>
    </row>
    <row r="10" spans="1:14" ht="15" thickBot="1" x14ac:dyDescent="0.35">
      <c r="A10" s="123"/>
      <c r="B10" s="124"/>
      <c r="C10" s="10"/>
      <c r="D10" s="25"/>
      <c r="E10" s="10"/>
      <c r="F10" s="25"/>
      <c r="G10" s="10"/>
      <c r="H10" s="25"/>
      <c r="I10" s="10"/>
      <c r="J10" s="25"/>
      <c r="K10" s="10"/>
      <c r="L10" s="29"/>
      <c r="M10" s="46"/>
      <c r="N10" s="54"/>
    </row>
    <row r="11" spans="1:14" x14ac:dyDescent="0.3">
      <c r="A11" s="125" t="s">
        <v>506</v>
      </c>
      <c r="B11" s="126"/>
      <c r="C11" s="9"/>
      <c r="D11" s="8"/>
      <c r="E11" s="9"/>
      <c r="F11" s="8"/>
      <c r="G11" s="9"/>
      <c r="H11" s="8"/>
      <c r="I11" s="9"/>
      <c r="J11" s="8"/>
      <c r="K11" s="9"/>
      <c r="L11" s="8"/>
      <c r="M11" s="44"/>
      <c r="N11" s="52"/>
    </row>
    <row r="12" spans="1:14" x14ac:dyDescent="0.3">
      <c r="A12" s="122"/>
      <c r="B12" s="110"/>
      <c r="C12" s="9"/>
      <c r="D12" s="8"/>
      <c r="E12" s="9"/>
      <c r="F12" s="8"/>
      <c r="G12" s="9"/>
      <c r="H12" s="8"/>
      <c r="I12" s="9"/>
      <c r="J12" s="8"/>
      <c r="K12" s="9"/>
      <c r="L12" s="8"/>
      <c r="M12" s="44"/>
      <c r="N12" s="53"/>
    </row>
    <row r="13" spans="1:14" ht="15" thickBot="1" x14ac:dyDescent="0.35">
      <c r="A13" s="128"/>
      <c r="B13" s="11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6"/>
      <c r="N13" s="54"/>
    </row>
    <row r="14" spans="1:14" x14ac:dyDescent="0.3">
      <c r="A14" s="127" t="s">
        <v>511</v>
      </c>
      <c r="B14" s="109"/>
      <c r="C14" s="9"/>
      <c r="D14" s="22"/>
      <c r="E14" s="9"/>
      <c r="F14" s="22"/>
      <c r="G14" s="9"/>
      <c r="H14" s="22"/>
      <c r="I14" s="9"/>
      <c r="J14" s="22"/>
      <c r="K14" s="9"/>
      <c r="L14" s="22"/>
      <c r="M14" s="44"/>
      <c r="N14" s="52"/>
    </row>
    <row r="15" spans="1:14" x14ac:dyDescent="0.3">
      <c r="A15" s="122"/>
      <c r="B15" s="110"/>
      <c r="C15" s="9"/>
      <c r="D15" s="8"/>
      <c r="E15" s="9"/>
      <c r="F15" s="8"/>
      <c r="G15" s="9"/>
      <c r="H15" s="8"/>
      <c r="I15" s="9"/>
      <c r="J15" s="8"/>
      <c r="K15" s="9"/>
      <c r="L15" s="8"/>
      <c r="M15" s="44"/>
      <c r="N15" s="53"/>
    </row>
    <row r="16" spans="1:14" ht="15" thickBot="1" x14ac:dyDescent="0.35">
      <c r="A16" s="122"/>
      <c r="B16" s="110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6"/>
      <c r="N16" s="54"/>
    </row>
    <row r="17" spans="1:14" x14ac:dyDescent="0.3">
      <c r="A17" s="106" t="s">
        <v>510</v>
      </c>
      <c r="B17" s="109"/>
      <c r="C17" s="9"/>
      <c r="D17" s="22"/>
      <c r="E17" s="9"/>
      <c r="F17" s="22"/>
      <c r="G17" s="9"/>
      <c r="H17" s="22"/>
      <c r="I17" s="9"/>
      <c r="J17" s="22"/>
      <c r="K17" s="9"/>
      <c r="L17" s="22"/>
      <c r="M17" s="44"/>
      <c r="N17" s="52"/>
    </row>
    <row r="18" spans="1:14" x14ac:dyDescent="0.3">
      <c r="A18" s="107"/>
      <c r="B18" s="110"/>
      <c r="C18" s="9"/>
      <c r="D18" s="8"/>
      <c r="E18" s="9"/>
      <c r="F18" s="8"/>
      <c r="G18" s="9"/>
      <c r="H18" s="8"/>
      <c r="I18" s="9"/>
      <c r="J18" s="8"/>
      <c r="K18" s="9"/>
      <c r="L18" s="8"/>
      <c r="M18" s="44"/>
      <c r="N18" s="53"/>
    </row>
    <row r="19" spans="1:14" ht="15" thickBot="1" x14ac:dyDescent="0.35">
      <c r="A19" s="108"/>
      <c r="B19" s="111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6"/>
      <c r="N19" s="54"/>
    </row>
    <row r="20" spans="1:14" x14ac:dyDescent="0.3">
      <c r="A20" s="107" t="s">
        <v>507</v>
      </c>
      <c r="B20" s="114"/>
      <c r="C20" s="9"/>
      <c r="D20" s="8"/>
      <c r="E20" s="9"/>
      <c r="F20" s="8"/>
      <c r="G20" s="9"/>
      <c r="H20" s="8"/>
      <c r="I20" s="9"/>
      <c r="J20" s="8"/>
      <c r="K20" s="9"/>
      <c r="L20" s="8"/>
      <c r="M20" s="44"/>
      <c r="N20" s="52"/>
    </row>
    <row r="21" spans="1:14" x14ac:dyDescent="0.3">
      <c r="A21" s="107"/>
      <c r="B21" s="114"/>
      <c r="C21" s="9"/>
      <c r="D21" s="8"/>
      <c r="E21" s="9"/>
      <c r="F21" s="8"/>
      <c r="G21" s="9"/>
      <c r="H21" s="8"/>
      <c r="I21" s="9"/>
      <c r="J21" s="8"/>
      <c r="K21" s="9"/>
      <c r="L21" s="8"/>
      <c r="M21" s="44"/>
      <c r="N21" s="53"/>
    </row>
    <row r="22" spans="1:14" ht="15" thickBot="1" x14ac:dyDescent="0.35">
      <c r="A22" s="108"/>
      <c r="B22" s="115"/>
      <c r="C22" s="20"/>
      <c r="D22" s="30"/>
      <c r="E22" s="20"/>
      <c r="F22" s="30"/>
      <c r="G22" s="20"/>
      <c r="H22" s="30"/>
      <c r="I22" s="20"/>
      <c r="J22" s="30"/>
      <c r="K22" s="20"/>
      <c r="L22" s="30"/>
      <c r="M22" s="47"/>
      <c r="N22" s="54"/>
    </row>
    <row r="23" spans="1:14" x14ac:dyDescent="0.3">
      <c r="A23" s="107" t="s">
        <v>514</v>
      </c>
      <c r="B23" s="110"/>
      <c r="C23" s="31"/>
      <c r="D23" s="32"/>
      <c r="E23" s="31"/>
      <c r="F23" s="32"/>
      <c r="G23" s="31"/>
      <c r="H23" s="32"/>
      <c r="I23" s="31"/>
      <c r="J23" s="32"/>
      <c r="K23" s="31"/>
      <c r="L23" s="32"/>
      <c r="M23" s="43"/>
      <c r="N23" s="52"/>
    </row>
    <row r="24" spans="1:14" x14ac:dyDescent="0.3">
      <c r="A24" s="107"/>
      <c r="B24" s="110"/>
      <c r="C24" s="19"/>
      <c r="D24" s="8"/>
      <c r="E24" s="19"/>
      <c r="F24" s="8"/>
      <c r="G24" s="19"/>
      <c r="H24" s="8"/>
      <c r="I24" s="19"/>
      <c r="J24" s="24"/>
      <c r="K24" s="19"/>
      <c r="L24" s="24"/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25"/>
      <c r="I25" s="33"/>
      <c r="J25" s="25"/>
      <c r="K25" s="33"/>
      <c r="L25" s="25"/>
      <c r="M25" s="46"/>
      <c r="N25" s="54"/>
    </row>
    <row r="26" spans="1:14" x14ac:dyDescent="0.3">
      <c r="A26" s="107" t="s">
        <v>508</v>
      </c>
      <c r="B26" s="110"/>
      <c r="C26" s="31"/>
      <c r="D26" s="32"/>
      <c r="E26" s="31"/>
      <c r="F26" s="32"/>
      <c r="G26" s="31"/>
      <c r="H26" s="32"/>
      <c r="I26" s="31"/>
      <c r="J26" s="32"/>
      <c r="K26" s="31"/>
      <c r="L26" s="32"/>
      <c r="M26" s="43"/>
      <c r="N26" s="52"/>
    </row>
    <row r="27" spans="1:14" ht="13.2" customHeight="1" x14ac:dyDescent="0.3">
      <c r="A27" s="107"/>
      <c r="B27" s="110"/>
      <c r="C27" s="19"/>
      <c r="D27" s="8"/>
      <c r="E27" s="19"/>
      <c r="F27" s="8"/>
      <c r="G27" s="19"/>
      <c r="H27" s="8"/>
      <c r="I27" s="19"/>
      <c r="J27" s="24"/>
      <c r="K27" s="19"/>
      <c r="L27" s="24"/>
      <c r="M27" s="44"/>
      <c r="N27" s="53"/>
    </row>
    <row r="28" spans="1:14" ht="15" thickBot="1" x14ac:dyDescent="0.35">
      <c r="A28" s="108"/>
      <c r="B28" s="111"/>
      <c r="C28" s="33"/>
      <c r="D28" s="34"/>
      <c r="E28" s="33"/>
      <c r="F28" s="34"/>
      <c r="G28" s="33"/>
      <c r="H28" s="25"/>
      <c r="I28" s="33"/>
      <c r="J28" s="25"/>
      <c r="K28" s="33"/>
      <c r="L28" s="25"/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S47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G4" workbookViewId="0">
      <selection activeCell="P4" sqref="P1:Y1048576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43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43065</v>
      </c>
      <c r="D3" s="121"/>
      <c r="E3" s="120">
        <v>43066</v>
      </c>
      <c r="F3" s="121"/>
      <c r="G3" s="120">
        <v>43067</v>
      </c>
      <c r="H3" s="121"/>
      <c r="I3" s="120">
        <v>43068</v>
      </c>
      <c r="J3" s="121"/>
      <c r="K3" s="120">
        <v>43069</v>
      </c>
      <c r="L3" s="121"/>
      <c r="M3" s="120">
        <v>43070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 t="s">
        <v>17</v>
      </c>
      <c r="E5" s="9"/>
      <c r="F5" s="22" t="s">
        <v>17</v>
      </c>
      <c r="G5" s="9"/>
      <c r="H5" s="22" t="s">
        <v>17</v>
      </c>
      <c r="I5" s="9"/>
      <c r="J5" s="22" t="s">
        <v>17</v>
      </c>
      <c r="K5" s="9"/>
      <c r="L5" s="28" t="s">
        <v>17</v>
      </c>
      <c r="M5" s="43"/>
      <c r="N5" s="49"/>
    </row>
    <row r="6" spans="1:14" x14ac:dyDescent="0.3">
      <c r="A6" s="107"/>
      <c r="B6" s="114"/>
      <c r="C6" s="9"/>
      <c r="D6" s="24"/>
      <c r="E6" s="9"/>
      <c r="F6" s="8"/>
      <c r="G6" s="9"/>
      <c r="H6" s="8"/>
      <c r="I6" s="9"/>
      <c r="J6" s="24"/>
      <c r="K6" s="9"/>
      <c r="L6" s="23"/>
      <c r="M6" s="44"/>
      <c r="N6" s="50"/>
    </row>
    <row r="7" spans="1:14" ht="15" thickBot="1" x14ac:dyDescent="0.35">
      <c r="A7" s="108"/>
      <c r="B7" s="115"/>
      <c r="C7" s="10"/>
      <c r="D7" s="25"/>
      <c r="E7" s="10"/>
      <c r="F7" s="25"/>
      <c r="G7" s="10"/>
      <c r="H7" s="25"/>
      <c r="I7" s="10"/>
      <c r="J7" s="25"/>
      <c r="K7" s="10"/>
      <c r="L7" s="29"/>
      <c r="M7" s="45"/>
      <c r="N7" s="51"/>
    </row>
    <row r="8" spans="1:14" x14ac:dyDescent="0.3">
      <c r="A8" s="127" t="s">
        <v>505</v>
      </c>
      <c r="B8" s="109"/>
      <c r="C8" s="9"/>
      <c r="D8" s="26"/>
      <c r="E8" s="9"/>
      <c r="F8" s="22"/>
      <c r="G8" s="9"/>
      <c r="H8" s="22"/>
      <c r="I8" s="9"/>
      <c r="J8" s="22"/>
      <c r="K8" s="9"/>
      <c r="L8" s="28"/>
      <c r="M8" s="44"/>
      <c r="N8" s="52"/>
    </row>
    <row r="9" spans="1:14" x14ac:dyDescent="0.3">
      <c r="A9" s="122"/>
      <c r="B9" s="110"/>
      <c r="C9" s="9"/>
      <c r="D9" s="24"/>
      <c r="E9" s="9"/>
      <c r="F9" s="8"/>
      <c r="G9" s="9"/>
      <c r="H9" s="8"/>
      <c r="I9" s="9"/>
      <c r="J9" s="24"/>
      <c r="K9" s="9"/>
      <c r="L9" s="23"/>
      <c r="M9" s="44"/>
      <c r="N9" s="53"/>
    </row>
    <row r="10" spans="1:14" ht="15" thickBot="1" x14ac:dyDescent="0.35">
      <c r="A10" s="123"/>
      <c r="B10" s="124"/>
      <c r="C10" s="10"/>
      <c r="D10" s="25"/>
      <c r="E10" s="10"/>
      <c r="F10" s="25"/>
      <c r="G10" s="10"/>
      <c r="H10" s="25"/>
      <c r="I10" s="10"/>
      <c r="J10" s="25"/>
      <c r="K10" s="10"/>
      <c r="L10" s="29"/>
      <c r="M10" s="46"/>
      <c r="N10" s="54"/>
    </row>
    <row r="11" spans="1:14" x14ac:dyDescent="0.3">
      <c r="A11" s="125" t="s">
        <v>506</v>
      </c>
      <c r="B11" s="126"/>
      <c r="C11" s="9"/>
      <c r="D11" s="8"/>
      <c r="E11" s="9"/>
      <c r="F11" s="8"/>
      <c r="G11" s="9"/>
      <c r="H11" s="8"/>
      <c r="I11" s="9"/>
      <c r="J11" s="8"/>
      <c r="K11" s="9"/>
      <c r="L11" s="8"/>
      <c r="M11" s="44"/>
      <c r="N11" s="52"/>
    </row>
    <row r="12" spans="1:14" x14ac:dyDescent="0.3">
      <c r="A12" s="122"/>
      <c r="B12" s="110"/>
      <c r="C12" s="9"/>
      <c r="D12" s="8"/>
      <c r="E12" s="9"/>
      <c r="F12" s="8"/>
      <c r="G12" s="9"/>
      <c r="H12" s="8"/>
      <c r="I12" s="9"/>
      <c r="J12" s="8"/>
      <c r="K12" s="9"/>
      <c r="L12" s="8"/>
      <c r="M12" s="44"/>
      <c r="N12" s="53"/>
    </row>
    <row r="13" spans="1:14" ht="15" thickBot="1" x14ac:dyDescent="0.35">
      <c r="A13" s="128"/>
      <c r="B13" s="11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6"/>
      <c r="N13" s="54"/>
    </row>
    <row r="14" spans="1:14" x14ac:dyDescent="0.3">
      <c r="A14" s="127" t="s">
        <v>511</v>
      </c>
      <c r="B14" s="109"/>
      <c r="C14" s="9"/>
      <c r="D14" s="22"/>
      <c r="E14" s="9"/>
      <c r="F14" s="22"/>
      <c r="G14" s="9"/>
      <c r="H14" s="22"/>
      <c r="I14" s="9"/>
      <c r="J14" s="22"/>
      <c r="K14" s="9"/>
      <c r="L14" s="22"/>
      <c r="M14" s="44"/>
      <c r="N14" s="52"/>
    </row>
    <row r="15" spans="1:14" x14ac:dyDescent="0.3">
      <c r="A15" s="122"/>
      <c r="B15" s="110"/>
      <c r="C15" s="9"/>
      <c r="D15" s="8"/>
      <c r="E15" s="9"/>
      <c r="F15" s="8"/>
      <c r="G15" s="9"/>
      <c r="H15" s="8"/>
      <c r="I15" s="9"/>
      <c r="J15" s="8"/>
      <c r="K15" s="9"/>
      <c r="L15" s="8"/>
      <c r="M15" s="44"/>
      <c r="N15" s="53"/>
    </row>
    <row r="16" spans="1:14" ht="15" thickBot="1" x14ac:dyDescent="0.35">
      <c r="A16" s="122"/>
      <c r="B16" s="110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6"/>
      <c r="N16" s="54"/>
    </row>
    <row r="17" spans="1:14" x14ac:dyDescent="0.3">
      <c r="A17" s="106" t="s">
        <v>510</v>
      </c>
      <c r="B17" s="109"/>
      <c r="C17" s="9"/>
      <c r="D17" s="22"/>
      <c r="E17" s="9"/>
      <c r="F17" s="22"/>
      <c r="G17" s="9"/>
      <c r="H17" s="22"/>
      <c r="I17" s="9"/>
      <c r="J17" s="22"/>
      <c r="K17" s="9"/>
      <c r="L17" s="22"/>
      <c r="M17" s="44"/>
      <c r="N17" s="52"/>
    </row>
    <row r="18" spans="1:14" x14ac:dyDescent="0.3">
      <c r="A18" s="107"/>
      <c r="B18" s="110"/>
      <c r="C18" s="9"/>
      <c r="D18" s="8"/>
      <c r="E18" s="9"/>
      <c r="F18" s="8"/>
      <c r="G18" s="9"/>
      <c r="H18" s="8"/>
      <c r="I18" s="9"/>
      <c r="J18" s="8"/>
      <c r="K18" s="9"/>
      <c r="L18" s="8"/>
      <c r="M18" s="44"/>
      <c r="N18" s="53"/>
    </row>
    <row r="19" spans="1:14" ht="15" thickBot="1" x14ac:dyDescent="0.35">
      <c r="A19" s="108"/>
      <c r="B19" s="111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6"/>
      <c r="N19" s="54"/>
    </row>
    <row r="20" spans="1:14" x14ac:dyDescent="0.3">
      <c r="A20" s="107" t="s">
        <v>507</v>
      </c>
      <c r="B20" s="114"/>
      <c r="C20" s="9"/>
      <c r="D20" s="8"/>
      <c r="E20" s="9"/>
      <c r="F20" s="8"/>
      <c r="G20" s="9"/>
      <c r="H20" s="8"/>
      <c r="I20" s="9"/>
      <c r="J20" s="8"/>
      <c r="K20" s="9"/>
      <c r="L20" s="8"/>
      <c r="M20" s="44"/>
      <c r="N20" s="52"/>
    </row>
    <row r="21" spans="1:14" x14ac:dyDescent="0.3">
      <c r="A21" s="107"/>
      <c r="B21" s="114"/>
      <c r="C21" s="9"/>
      <c r="D21" s="8"/>
      <c r="E21" s="9"/>
      <c r="F21" s="8"/>
      <c r="G21" s="9"/>
      <c r="H21" s="8"/>
      <c r="I21" s="9"/>
      <c r="J21" s="8"/>
      <c r="K21" s="9"/>
      <c r="L21" s="8"/>
      <c r="M21" s="44"/>
      <c r="N21" s="53"/>
    </row>
    <row r="22" spans="1:14" ht="15" thickBot="1" x14ac:dyDescent="0.35">
      <c r="A22" s="108"/>
      <c r="B22" s="115"/>
      <c r="C22" s="20"/>
      <c r="D22" s="30"/>
      <c r="E22" s="20"/>
      <c r="F22" s="30"/>
      <c r="G22" s="20"/>
      <c r="H22" s="30"/>
      <c r="I22" s="20"/>
      <c r="J22" s="30"/>
      <c r="K22" s="20"/>
      <c r="L22" s="30"/>
      <c r="M22" s="47"/>
      <c r="N22" s="54"/>
    </row>
    <row r="23" spans="1:14" x14ac:dyDescent="0.3">
      <c r="A23" s="107" t="s">
        <v>514</v>
      </c>
      <c r="B23" s="110"/>
      <c r="C23" s="31"/>
      <c r="D23" s="32"/>
      <c r="E23" s="31"/>
      <c r="F23" s="32"/>
      <c r="G23" s="31"/>
      <c r="H23" s="32"/>
      <c r="I23" s="31"/>
      <c r="J23" s="32"/>
      <c r="K23" s="31"/>
      <c r="L23" s="32"/>
      <c r="M23" s="43"/>
      <c r="N23" s="52"/>
    </row>
    <row r="24" spans="1:14" x14ac:dyDescent="0.3">
      <c r="A24" s="107"/>
      <c r="B24" s="110"/>
      <c r="C24" s="19"/>
      <c r="D24" s="8"/>
      <c r="E24" s="19"/>
      <c r="F24" s="8"/>
      <c r="G24" s="19"/>
      <c r="H24" s="8"/>
      <c r="I24" s="19"/>
      <c r="J24" s="24"/>
      <c r="K24" s="19"/>
      <c r="L24" s="24"/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25"/>
      <c r="I25" s="33"/>
      <c r="J25" s="25"/>
      <c r="K25" s="33"/>
      <c r="L25" s="25"/>
      <c r="M25" s="46"/>
      <c r="N25" s="54"/>
    </row>
    <row r="26" spans="1:14" x14ac:dyDescent="0.3">
      <c r="A26" s="107" t="s">
        <v>508</v>
      </c>
      <c r="B26" s="110"/>
      <c r="C26" s="31"/>
      <c r="D26" s="32"/>
      <c r="E26" s="31"/>
      <c r="F26" s="32"/>
      <c r="G26" s="31"/>
      <c r="H26" s="32"/>
      <c r="I26" s="31"/>
      <c r="J26" s="32"/>
      <c r="K26" s="31"/>
      <c r="L26" s="32"/>
      <c r="M26" s="43"/>
      <c r="N26" s="52"/>
    </row>
    <row r="27" spans="1:14" ht="13.2" customHeight="1" x14ac:dyDescent="0.3">
      <c r="A27" s="107"/>
      <c r="B27" s="110"/>
      <c r="C27" s="19"/>
      <c r="D27" s="8"/>
      <c r="E27" s="19"/>
      <c r="F27" s="8"/>
      <c r="G27" s="19"/>
      <c r="H27" s="8"/>
      <c r="I27" s="19"/>
      <c r="J27" s="24"/>
      <c r="K27" s="19"/>
      <c r="L27" s="24"/>
      <c r="M27" s="44"/>
      <c r="N27" s="53"/>
    </row>
    <row r="28" spans="1:14" ht="15" thickBot="1" x14ac:dyDescent="0.35">
      <c r="A28" s="108"/>
      <c r="B28" s="111"/>
      <c r="C28" s="33"/>
      <c r="D28" s="34"/>
      <c r="E28" s="33"/>
      <c r="F28" s="34"/>
      <c r="G28" s="33"/>
      <c r="H28" s="25"/>
      <c r="I28" s="33"/>
      <c r="J28" s="25"/>
      <c r="K28" s="33"/>
      <c r="L28" s="25"/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S48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G3" workbookViewId="0">
      <selection activeCell="P3" sqref="P1:Y1048576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44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43071</v>
      </c>
      <c r="D3" s="121"/>
      <c r="E3" s="120">
        <v>43072</v>
      </c>
      <c r="F3" s="121"/>
      <c r="G3" s="120">
        <v>43073</v>
      </c>
      <c r="H3" s="121"/>
      <c r="I3" s="120">
        <v>43074</v>
      </c>
      <c r="J3" s="121"/>
      <c r="K3" s="120">
        <v>43075</v>
      </c>
      <c r="L3" s="121"/>
      <c r="M3" s="120">
        <v>43076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/>
      <c r="E5" s="9"/>
      <c r="F5" s="22"/>
      <c r="G5" s="9"/>
      <c r="H5" s="22"/>
      <c r="I5" s="9"/>
      <c r="J5" s="22"/>
      <c r="K5" s="9"/>
      <c r="L5" s="28"/>
      <c r="M5" s="43"/>
      <c r="N5" s="49"/>
    </row>
    <row r="6" spans="1:14" x14ac:dyDescent="0.3">
      <c r="A6" s="107"/>
      <c r="B6" s="114"/>
      <c r="C6" s="9"/>
      <c r="D6" s="24"/>
      <c r="E6" s="9"/>
      <c r="F6" s="8"/>
      <c r="G6" s="9"/>
      <c r="H6" s="8"/>
      <c r="I6" s="9"/>
      <c r="J6" s="24"/>
      <c r="K6" s="9"/>
      <c r="L6" s="23"/>
      <c r="M6" s="44"/>
      <c r="N6" s="50"/>
    </row>
    <row r="7" spans="1:14" ht="15" thickBot="1" x14ac:dyDescent="0.35">
      <c r="A7" s="108"/>
      <c r="B7" s="115"/>
      <c r="C7" s="10"/>
      <c r="D7" s="25"/>
      <c r="E7" s="10"/>
      <c r="F7" s="25"/>
      <c r="G7" s="10"/>
      <c r="H7" s="25"/>
      <c r="I7" s="10"/>
      <c r="J7" s="25"/>
      <c r="K7" s="10"/>
      <c r="L7" s="29"/>
      <c r="M7" s="45"/>
      <c r="N7" s="51"/>
    </row>
    <row r="8" spans="1:14" x14ac:dyDescent="0.3">
      <c r="A8" s="127" t="s">
        <v>505</v>
      </c>
      <c r="B8" s="109"/>
      <c r="C8" s="9"/>
      <c r="D8" s="26"/>
      <c r="E8" s="9"/>
      <c r="F8" s="22"/>
      <c r="G8" s="9"/>
      <c r="H8" s="22"/>
      <c r="I8" s="9"/>
      <c r="J8" s="22"/>
      <c r="K8" s="9"/>
      <c r="L8" s="28"/>
      <c r="M8" s="44"/>
      <c r="N8" s="52"/>
    </row>
    <row r="9" spans="1:14" x14ac:dyDescent="0.3">
      <c r="A9" s="122"/>
      <c r="B9" s="110"/>
      <c r="C9" s="9"/>
      <c r="D9" s="24"/>
      <c r="E9" s="9"/>
      <c r="F9" s="8"/>
      <c r="G9" s="9"/>
      <c r="H9" s="8"/>
      <c r="I9" s="9"/>
      <c r="J9" s="24"/>
      <c r="K9" s="9"/>
      <c r="L9" s="23"/>
      <c r="M9" s="44"/>
      <c r="N9" s="53"/>
    </row>
    <row r="10" spans="1:14" ht="15" thickBot="1" x14ac:dyDescent="0.35">
      <c r="A10" s="123"/>
      <c r="B10" s="124"/>
      <c r="C10" s="10"/>
      <c r="D10" s="25"/>
      <c r="E10" s="10"/>
      <c r="F10" s="25"/>
      <c r="G10" s="10"/>
      <c r="H10" s="25"/>
      <c r="I10" s="10"/>
      <c r="J10" s="25"/>
      <c r="K10" s="10"/>
      <c r="L10" s="29"/>
      <c r="M10" s="46"/>
      <c r="N10" s="54"/>
    </row>
    <row r="11" spans="1:14" x14ac:dyDescent="0.3">
      <c r="A11" s="125" t="s">
        <v>506</v>
      </c>
      <c r="B11" s="126"/>
      <c r="C11" s="9"/>
      <c r="D11" s="8"/>
      <c r="E11" s="9"/>
      <c r="F11" s="8"/>
      <c r="G11" s="9"/>
      <c r="H11" s="8"/>
      <c r="I11" s="9"/>
      <c r="J11" s="8"/>
      <c r="K11" s="9"/>
      <c r="L11" s="8"/>
      <c r="M11" s="44"/>
      <c r="N11" s="52"/>
    </row>
    <row r="12" spans="1:14" x14ac:dyDescent="0.3">
      <c r="A12" s="122"/>
      <c r="B12" s="110"/>
      <c r="C12" s="9"/>
      <c r="D12" s="8"/>
      <c r="E12" s="9"/>
      <c r="F12" s="8"/>
      <c r="G12" s="9"/>
      <c r="H12" s="8"/>
      <c r="I12" s="9"/>
      <c r="J12" s="8"/>
      <c r="K12" s="9"/>
      <c r="L12" s="8"/>
      <c r="M12" s="44"/>
      <c r="N12" s="53"/>
    </row>
    <row r="13" spans="1:14" ht="15" thickBot="1" x14ac:dyDescent="0.35">
      <c r="A13" s="128"/>
      <c r="B13" s="11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6"/>
      <c r="N13" s="54"/>
    </row>
    <row r="14" spans="1:14" x14ac:dyDescent="0.3">
      <c r="A14" s="127" t="s">
        <v>511</v>
      </c>
      <c r="B14" s="109"/>
      <c r="C14" s="9"/>
      <c r="D14" s="22"/>
      <c r="E14" s="9"/>
      <c r="F14" s="22"/>
      <c r="G14" s="9"/>
      <c r="H14" s="22"/>
      <c r="I14" s="9"/>
      <c r="J14" s="22"/>
      <c r="K14" s="9"/>
      <c r="L14" s="22"/>
      <c r="M14" s="44"/>
      <c r="N14" s="52"/>
    </row>
    <row r="15" spans="1:14" x14ac:dyDescent="0.3">
      <c r="A15" s="122"/>
      <c r="B15" s="110"/>
      <c r="C15" s="9"/>
      <c r="D15" s="8"/>
      <c r="E15" s="9"/>
      <c r="F15" s="8"/>
      <c r="G15" s="9"/>
      <c r="H15" s="8"/>
      <c r="I15" s="9"/>
      <c r="J15" s="8"/>
      <c r="K15" s="9"/>
      <c r="L15" s="8"/>
      <c r="M15" s="44"/>
      <c r="N15" s="53"/>
    </row>
    <row r="16" spans="1:14" ht="15" thickBot="1" x14ac:dyDescent="0.35">
      <c r="A16" s="122"/>
      <c r="B16" s="110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6"/>
      <c r="N16" s="54"/>
    </row>
    <row r="17" spans="1:14" x14ac:dyDescent="0.3">
      <c r="A17" s="106" t="s">
        <v>510</v>
      </c>
      <c r="B17" s="109"/>
      <c r="C17" s="9"/>
      <c r="D17" s="22"/>
      <c r="E17" s="9"/>
      <c r="F17" s="22"/>
      <c r="G17" s="9"/>
      <c r="H17" s="22"/>
      <c r="I17" s="9"/>
      <c r="J17" s="22"/>
      <c r="K17" s="9"/>
      <c r="L17" s="22"/>
      <c r="M17" s="44"/>
      <c r="N17" s="52"/>
    </row>
    <row r="18" spans="1:14" x14ac:dyDescent="0.3">
      <c r="A18" s="107"/>
      <c r="B18" s="110"/>
      <c r="C18" s="9"/>
      <c r="D18" s="8"/>
      <c r="E18" s="9"/>
      <c r="F18" s="8"/>
      <c r="G18" s="9"/>
      <c r="H18" s="8"/>
      <c r="I18" s="9"/>
      <c r="J18" s="8"/>
      <c r="K18" s="9"/>
      <c r="L18" s="8"/>
      <c r="M18" s="44"/>
      <c r="N18" s="53"/>
    </row>
    <row r="19" spans="1:14" ht="15" thickBot="1" x14ac:dyDescent="0.35">
      <c r="A19" s="108"/>
      <c r="B19" s="111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6"/>
      <c r="N19" s="54"/>
    </row>
    <row r="20" spans="1:14" x14ac:dyDescent="0.3">
      <c r="A20" s="107" t="s">
        <v>507</v>
      </c>
      <c r="B20" s="114"/>
      <c r="C20" s="9"/>
      <c r="D20" s="8"/>
      <c r="E20" s="9"/>
      <c r="F20" s="8"/>
      <c r="G20" s="9"/>
      <c r="H20" s="8"/>
      <c r="I20" s="9"/>
      <c r="J20" s="8"/>
      <c r="K20" s="9"/>
      <c r="L20" s="8"/>
      <c r="M20" s="44"/>
      <c r="N20" s="52"/>
    </row>
    <row r="21" spans="1:14" x14ac:dyDescent="0.3">
      <c r="A21" s="107"/>
      <c r="B21" s="114"/>
      <c r="C21" s="9"/>
      <c r="D21" s="8"/>
      <c r="E21" s="9"/>
      <c r="F21" s="8"/>
      <c r="G21" s="9"/>
      <c r="H21" s="8"/>
      <c r="I21" s="9"/>
      <c r="J21" s="8"/>
      <c r="K21" s="9"/>
      <c r="L21" s="8"/>
      <c r="M21" s="44"/>
      <c r="N21" s="53"/>
    </row>
    <row r="22" spans="1:14" ht="15" thickBot="1" x14ac:dyDescent="0.35">
      <c r="A22" s="108"/>
      <c r="B22" s="115"/>
      <c r="C22" s="20"/>
      <c r="D22" s="30"/>
      <c r="E22" s="20"/>
      <c r="F22" s="30"/>
      <c r="G22" s="20"/>
      <c r="H22" s="30"/>
      <c r="I22" s="20"/>
      <c r="J22" s="30"/>
      <c r="K22" s="20"/>
      <c r="L22" s="30"/>
      <c r="M22" s="47"/>
      <c r="N22" s="54"/>
    </row>
    <row r="23" spans="1:14" x14ac:dyDescent="0.3">
      <c r="A23" s="107" t="s">
        <v>514</v>
      </c>
      <c r="B23" s="110"/>
      <c r="C23" s="31"/>
      <c r="D23" s="32"/>
      <c r="E23" s="31"/>
      <c r="F23" s="32"/>
      <c r="G23" s="31"/>
      <c r="H23" s="32"/>
      <c r="I23" s="31"/>
      <c r="J23" s="32"/>
      <c r="K23" s="31"/>
      <c r="L23" s="32"/>
      <c r="M23" s="43"/>
      <c r="N23" s="52"/>
    </row>
    <row r="24" spans="1:14" x14ac:dyDescent="0.3">
      <c r="A24" s="107"/>
      <c r="B24" s="110"/>
      <c r="C24" s="19"/>
      <c r="D24" s="8"/>
      <c r="E24" s="19"/>
      <c r="F24" s="8"/>
      <c r="G24" s="19"/>
      <c r="H24" s="8"/>
      <c r="I24" s="19"/>
      <c r="J24" s="24"/>
      <c r="K24" s="19"/>
      <c r="L24" s="24"/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25"/>
      <c r="I25" s="33"/>
      <c r="J25" s="25"/>
      <c r="K25" s="33"/>
      <c r="L25" s="25"/>
      <c r="M25" s="46"/>
      <c r="N25" s="54"/>
    </row>
    <row r="26" spans="1:14" x14ac:dyDescent="0.3">
      <c r="A26" s="107" t="s">
        <v>508</v>
      </c>
      <c r="B26" s="110"/>
      <c r="C26" s="31"/>
      <c r="D26" s="32"/>
      <c r="E26" s="31"/>
      <c r="F26" s="32"/>
      <c r="G26" s="31"/>
      <c r="H26" s="32"/>
      <c r="I26" s="31"/>
      <c r="J26" s="32"/>
      <c r="K26" s="31"/>
      <c r="L26" s="32"/>
      <c r="M26" s="43"/>
      <c r="N26" s="52"/>
    </row>
    <row r="27" spans="1:14" ht="13.2" customHeight="1" x14ac:dyDescent="0.3">
      <c r="A27" s="107"/>
      <c r="B27" s="110"/>
      <c r="C27" s="19"/>
      <c r="D27" s="8"/>
      <c r="E27" s="19"/>
      <c r="F27" s="8"/>
      <c r="G27" s="19"/>
      <c r="H27" s="8"/>
      <c r="I27" s="19"/>
      <c r="J27" s="24"/>
      <c r="K27" s="19"/>
      <c r="L27" s="24"/>
      <c r="M27" s="44"/>
      <c r="N27" s="53"/>
    </row>
    <row r="28" spans="1:14" ht="15" thickBot="1" x14ac:dyDescent="0.35">
      <c r="A28" s="108"/>
      <c r="B28" s="111"/>
      <c r="C28" s="33"/>
      <c r="D28" s="34"/>
      <c r="E28" s="33"/>
      <c r="F28" s="34"/>
      <c r="G28" s="33"/>
      <c r="H28" s="25"/>
      <c r="I28" s="33"/>
      <c r="J28" s="25"/>
      <c r="K28" s="33"/>
      <c r="L28" s="25"/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S49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G4" workbookViewId="0">
      <selection activeCell="P4" sqref="P1:W1048576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45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43078</v>
      </c>
      <c r="D3" s="121"/>
      <c r="E3" s="120">
        <v>43079</v>
      </c>
      <c r="F3" s="121"/>
      <c r="G3" s="120">
        <v>43080</v>
      </c>
      <c r="H3" s="121"/>
      <c r="I3" s="120">
        <v>43081</v>
      </c>
      <c r="J3" s="121"/>
      <c r="K3" s="120">
        <v>43082</v>
      </c>
      <c r="L3" s="121"/>
      <c r="M3" s="120">
        <v>43083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/>
      <c r="E5" s="9"/>
      <c r="F5" s="22"/>
      <c r="G5" s="9"/>
      <c r="H5" s="22"/>
      <c r="I5" s="9"/>
      <c r="J5" s="22"/>
      <c r="K5" s="9"/>
      <c r="L5" s="28"/>
      <c r="M5" s="43"/>
      <c r="N5" s="49"/>
    </row>
    <row r="6" spans="1:14" x14ac:dyDescent="0.3">
      <c r="A6" s="107"/>
      <c r="B6" s="114"/>
      <c r="C6" s="9"/>
      <c r="D6" s="24"/>
      <c r="E6" s="9"/>
      <c r="F6" s="8"/>
      <c r="G6" s="9"/>
      <c r="H6" s="8"/>
      <c r="I6" s="9"/>
      <c r="J6" s="24"/>
      <c r="K6" s="9"/>
      <c r="L6" s="23"/>
      <c r="M6" s="44"/>
      <c r="N6" s="50"/>
    </row>
    <row r="7" spans="1:14" ht="15" thickBot="1" x14ac:dyDescent="0.35">
      <c r="A7" s="108"/>
      <c r="B7" s="115"/>
      <c r="C7" s="10"/>
      <c r="D7" s="25"/>
      <c r="E7" s="10"/>
      <c r="F7" s="25"/>
      <c r="G7" s="10"/>
      <c r="H7" s="25"/>
      <c r="I7" s="10"/>
      <c r="J7" s="25"/>
      <c r="K7" s="10"/>
      <c r="L7" s="29"/>
      <c r="M7" s="45"/>
      <c r="N7" s="51"/>
    </row>
    <row r="8" spans="1:14" x14ac:dyDescent="0.3">
      <c r="A8" s="127" t="s">
        <v>505</v>
      </c>
      <c r="B8" s="109"/>
      <c r="C8" s="9"/>
      <c r="D8" s="26"/>
      <c r="E8" s="9"/>
      <c r="F8" s="22"/>
      <c r="G8" s="9"/>
      <c r="H8" s="22"/>
      <c r="I8" s="9"/>
      <c r="J8" s="22"/>
      <c r="K8" s="9"/>
      <c r="L8" s="28"/>
      <c r="M8" s="44"/>
      <c r="N8" s="52"/>
    </row>
    <row r="9" spans="1:14" x14ac:dyDescent="0.3">
      <c r="A9" s="122"/>
      <c r="B9" s="110"/>
      <c r="C9" s="9"/>
      <c r="D9" s="24"/>
      <c r="E9" s="9"/>
      <c r="F9" s="8"/>
      <c r="G9" s="9"/>
      <c r="H9" s="8"/>
      <c r="I9" s="9"/>
      <c r="J9" s="24"/>
      <c r="K9" s="9"/>
      <c r="L9" s="23"/>
      <c r="M9" s="44"/>
      <c r="N9" s="53"/>
    </row>
    <row r="10" spans="1:14" ht="15" thickBot="1" x14ac:dyDescent="0.35">
      <c r="A10" s="123"/>
      <c r="B10" s="124"/>
      <c r="C10" s="10"/>
      <c r="D10" s="25"/>
      <c r="E10" s="10"/>
      <c r="F10" s="25"/>
      <c r="G10" s="10"/>
      <c r="H10" s="25"/>
      <c r="I10" s="10"/>
      <c r="J10" s="25"/>
      <c r="K10" s="10"/>
      <c r="L10" s="29"/>
      <c r="M10" s="46"/>
      <c r="N10" s="54"/>
    </row>
    <row r="11" spans="1:14" x14ac:dyDescent="0.3">
      <c r="A11" s="125" t="s">
        <v>506</v>
      </c>
      <c r="B11" s="126"/>
      <c r="C11" s="9"/>
      <c r="D11" s="8"/>
      <c r="E11" s="9"/>
      <c r="F11" s="8"/>
      <c r="G11" s="9"/>
      <c r="H11" s="8"/>
      <c r="I11" s="9"/>
      <c r="J11" s="8"/>
      <c r="K11" s="9"/>
      <c r="L11" s="8"/>
      <c r="M11" s="44"/>
      <c r="N11" s="52"/>
    </row>
    <row r="12" spans="1:14" x14ac:dyDescent="0.3">
      <c r="A12" s="122"/>
      <c r="B12" s="110"/>
      <c r="C12" s="9"/>
      <c r="D12" s="8"/>
      <c r="E12" s="9"/>
      <c r="F12" s="8"/>
      <c r="G12" s="9"/>
      <c r="H12" s="8"/>
      <c r="I12" s="9"/>
      <c r="J12" s="8"/>
      <c r="K12" s="9"/>
      <c r="L12" s="8"/>
      <c r="M12" s="44"/>
      <c r="N12" s="53"/>
    </row>
    <row r="13" spans="1:14" ht="15" thickBot="1" x14ac:dyDescent="0.35">
      <c r="A13" s="128"/>
      <c r="B13" s="11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6"/>
      <c r="N13" s="54"/>
    </row>
    <row r="14" spans="1:14" x14ac:dyDescent="0.3">
      <c r="A14" s="127" t="s">
        <v>511</v>
      </c>
      <c r="B14" s="109"/>
      <c r="C14" s="9"/>
      <c r="D14" s="22"/>
      <c r="E14" s="9"/>
      <c r="F14" s="22"/>
      <c r="G14" s="9"/>
      <c r="H14" s="22"/>
      <c r="I14" s="9"/>
      <c r="J14" s="22"/>
      <c r="K14" s="9"/>
      <c r="L14" s="22"/>
      <c r="M14" s="44"/>
      <c r="N14" s="52"/>
    </row>
    <row r="15" spans="1:14" x14ac:dyDescent="0.3">
      <c r="A15" s="122"/>
      <c r="B15" s="110"/>
      <c r="C15" s="9"/>
      <c r="D15" s="8"/>
      <c r="E15" s="9"/>
      <c r="F15" s="8"/>
      <c r="G15" s="9"/>
      <c r="H15" s="8"/>
      <c r="I15" s="9"/>
      <c r="J15" s="8"/>
      <c r="K15" s="9"/>
      <c r="L15" s="8"/>
      <c r="M15" s="44"/>
      <c r="N15" s="53"/>
    </row>
    <row r="16" spans="1:14" ht="15" thickBot="1" x14ac:dyDescent="0.35">
      <c r="A16" s="122"/>
      <c r="B16" s="110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6"/>
      <c r="N16" s="54"/>
    </row>
    <row r="17" spans="1:14" x14ac:dyDescent="0.3">
      <c r="A17" s="106" t="s">
        <v>510</v>
      </c>
      <c r="B17" s="109"/>
      <c r="C17" s="9"/>
      <c r="D17" s="22"/>
      <c r="E17" s="9"/>
      <c r="F17" s="22"/>
      <c r="G17" s="9"/>
      <c r="H17" s="22"/>
      <c r="I17" s="9"/>
      <c r="J17" s="22"/>
      <c r="K17" s="9"/>
      <c r="L17" s="22"/>
      <c r="M17" s="44"/>
      <c r="N17" s="52"/>
    </row>
    <row r="18" spans="1:14" x14ac:dyDescent="0.3">
      <c r="A18" s="107"/>
      <c r="B18" s="110"/>
      <c r="C18" s="9"/>
      <c r="D18" s="8"/>
      <c r="E18" s="9"/>
      <c r="F18" s="8"/>
      <c r="G18" s="9"/>
      <c r="H18" s="8"/>
      <c r="I18" s="9"/>
      <c r="J18" s="8"/>
      <c r="K18" s="9"/>
      <c r="L18" s="8"/>
      <c r="M18" s="44"/>
      <c r="N18" s="53"/>
    </row>
    <row r="19" spans="1:14" ht="15" thickBot="1" x14ac:dyDescent="0.35">
      <c r="A19" s="108"/>
      <c r="B19" s="111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6"/>
      <c r="N19" s="54"/>
    </row>
    <row r="20" spans="1:14" x14ac:dyDescent="0.3">
      <c r="A20" s="107" t="s">
        <v>507</v>
      </c>
      <c r="B20" s="114"/>
      <c r="C20" s="9"/>
      <c r="D20" s="8"/>
      <c r="E20" s="9"/>
      <c r="F20" s="8"/>
      <c r="G20" s="9"/>
      <c r="H20" s="8"/>
      <c r="I20" s="9"/>
      <c r="J20" s="8"/>
      <c r="K20" s="9"/>
      <c r="L20" s="8"/>
      <c r="M20" s="44"/>
      <c r="N20" s="52"/>
    </row>
    <row r="21" spans="1:14" x14ac:dyDescent="0.3">
      <c r="A21" s="107"/>
      <c r="B21" s="114"/>
      <c r="C21" s="9"/>
      <c r="D21" s="8"/>
      <c r="E21" s="9"/>
      <c r="F21" s="8"/>
      <c r="G21" s="9"/>
      <c r="H21" s="8"/>
      <c r="I21" s="9"/>
      <c r="J21" s="8"/>
      <c r="K21" s="9"/>
      <c r="L21" s="8"/>
      <c r="M21" s="44"/>
      <c r="N21" s="53"/>
    </row>
    <row r="22" spans="1:14" ht="15" thickBot="1" x14ac:dyDescent="0.35">
      <c r="A22" s="108"/>
      <c r="B22" s="115"/>
      <c r="C22" s="20"/>
      <c r="D22" s="30"/>
      <c r="E22" s="20"/>
      <c r="F22" s="30"/>
      <c r="G22" s="20"/>
      <c r="H22" s="30"/>
      <c r="I22" s="20"/>
      <c r="J22" s="30"/>
      <c r="K22" s="20"/>
      <c r="L22" s="30"/>
      <c r="M22" s="47"/>
      <c r="N22" s="54"/>
    </row>
    <row r="23" spans="1:14" x14ac:dyDescent="0.3">
      <c r="A23" s="107" t="s">
        <v>514</v>
      </c>
      <c r="B23" s="110"/>
      <c r="C23" s="31"/>
      <c r="D23" s="32"/>
      <c r="E23" s="31"/>
      <c r="F23" s="32"/>
      <c r="G23" s="31"/>
      <c r="H23" s="32"/>
      <c r="I23" s="31"/>
      <c r="J23" s="32"/>
      <c r="K23" s="31"/>
      <c r="L23" s="32"/>
      <c r="M23" s="43"/>
      <c r="N23" s="52"/>
    </row>
    <row r="24" spans="1:14" x14ac:dyDescent="0.3">
      <c r="A24" s="107"/>
      <c r="B24" s="110"/>
      <c r="C24" s="19"/>
      <c r="D24" s="8"/>
      <c r="E24" s="19"/>
      <c r="F24" s="8"/>
      <c r="G24" s="19"/>
      <c r="H24" s="8"/>
      <c r="I24" s="19"/>
      <c r="J24" s="24"/>
      <c r="K24" s="19"/>
      <c r="L24" s="24"/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25"/>
      <c r="I25" s="33"/>
      <c r="J25" s="25"/>
      <c r="K25" s="33"/>
      <c r="L25" s="25"/>
      <c r="M25" s="46"/>
      <c r="N25" s="54"/>
    </row>
    <row r="26" spans="1:14" x14ac:dyDescent="0.3">
      <c r="A26" s="107" t="s">
        <v>508</v>
      </c>
      <c r="B26" s="110"/>
      <c r="C26" s="31"/>
      <c r="D26" s="32"/>
      <c r="E26" s="31"/>
      <c r="F26" s="32"/>
      <c r="G26" s="31"/>
      <c r="H26" s="32"/>
      <c r="I26" s="31"/>
      <c r="J26" s="32"/>
      <c r="K26" s="31"/>
      <c r="L26" s="32"/>
      <c r="M26" s="43"/>
      <c r="N26" s="52"/>
    </row>
    <row r="27" spans="1:14" ht="13.2" customHeight="1" x14ac:dyDescent="0.3">
      <c r="A27" s="107"/>
      <c r="B27" s="110"/>
      <c r="C27" s="19"/>
      <c r="D27" s="8"/>
      <c r="E27" s="19"/>
      <c r="F27" s="8"/>
      <c r="G27" s="19"/>
      <c r="H27" s="8"/>
      <c r="I27" s="19"/>
      <c r="J27" s="24"/>
      <c r="K27" s="19"/>
      <c r="L27" s="24"/>
      <c r="M27" s="44"/>
      <c r="N27" s="53"/>
    </row>
    <row r="28" spans="1:14" ht="15" thickBot="1" x14ac:dyDescent="0.35">
      <c r="A28" s="108"/>
      <c r="B28" s="111"/>
      <c r="C28" s="33"/>
      <c r="D28" s="34"/>
      <c r="E28" s="33"/>
      <c r="F28" s="34"/>
      <c r="G28" s="33"/>
      <c r="H28" s="25"/>
      <c r="I28" s="33"/>
      <c r="J28" s="25"/>
      <c r="K28" s="33"/>
      <c r="L28" s="25"/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S50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H13" workbookViewId="0">
      <selection activeCell="P13" sqref="P1:W1048576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46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43085</v>
      </c>
      <c r="D3" s="121"/>
      <c r="E3" s="120">
        <v>43086</v>
      </c>
      <c r="F3" s="121"/>
      <c r="G3" s="120">
        <v>43087</v>
      </c>
      <c r="H3" s="121"/>
      <c r="I3" s="120">
        <v>43088</v>
      </c>
      <c r="J3" s="121"/>
      <c r="K3" s="120">
        <v>43089</v>
      </c>
      <c r="L3" s="121"/>
      <c r="M3" s="120">
        <v>43090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/>
      <c r="E5" s="9"/>
      <c r="F5" s="22"/>
      <c r="G5" s="9"/>
      <c r="H5" s="22"/>
      <c r="I5" s="9"/>
      <c r="J5" s="22"/>
      <c r="K5" s="9"/>
      <c r="L5" s="28"/>
      <c r="M5" s="43"/>
      <c r="N5" s="49"/>
    </row>
    <row r="6" spans="1:14" x14ac:dyDescent="0.3">
      <c r="A6" s="107"/>
      <c r="B6" s="114"/>
      <c r="C6" s="9"/>
      <c r="D6" s="24"/>
      <c r="E6" s="9"/>
      <c r="F6" s="8"/>
      <c r="G6" s="9"/>
      <c r="H6" s="8"/>
      <c r="I6" s="9"/>
      <c r="J6" s="24"/>
      <c r="K6" s="9"/>
      <c r="L6" s="23"/>
      <c r="M6" s="44"/>
      <c r="N6" s="50"/>
    </row>
    <row r="7" spans="1:14" ht="15" thickBot="1" x14ac:dyDescent="0.35">
      <c r="A7" s="108"/>
      <c r="B7" s="115"/>
      <c r="C7" s="10"/>
      <c r="D7" s="25"/>
      <c r="E7" s="10"/>
      <c r="F7" s="25"/>
      <c r="G7" s="10"/>
      <c r="H7" s="25"/>
      <c r="I7" s="10"/>
      <c r="J7" s="25"/>
      <c r="K7" s="10"/>
      <c r="L7" s="29"/>
      <c r="M7" s="45"/>
      <c r="N7" s="51"/>
    </row>
    <row r="8" spans="1:14" x14ac:dyDescent="0.3">
      <c r="A8" s="127" t="s">
        <v>505</v>
      </c>
      <c r="B8" s="109"/>
      <c r="C8" s="9"/>
      <c r="D8" s="26"/>
      <c r="E8" s="9"/>
      <c r="F8" s="22"/>
      <c r="G8" s="9"/>
      <c r="H8" s="22"/>
      <c r="I8" s="9"/>
      <c r="J8" s="22"/>
      <c r="K8" s="9"/>
      <c r="L8" s="28"/>
      <c r="M8" s="44"/>
      <c r="N8" s="52"/>
    </row>
    <row r="9" spans="1:14" x14ac:dyDescent="0.3">
      <c r="A9" s="122"/>
      <c r="B9" s="110"/>
      <c r="C9" s="9"/>
      <c r="D9" s="24"/>
      <c r="E9" s="9"/>
      <c r="F9" s="8"/>
      <c r="G9" s="9"/>
      <c r="H9" s="8"/>
      <c r="I9" s="9"/>
      <c r="J9" s="24"/>
      <c r="K9" s="9"/>
      <c r="L9" s="23"/>
      <c r="M9" s="44"/>
      <c r="N9" s="53"/>
    </row>
    <row r="10" spans="1:14" ht="15" thickBot="1" x14ac:dyDescent="0.35">
      <c r="A10" s="123"/>
      <c r="B10" s="124"/>
      <c r="C10" s="10"/>
      <c r="D10" s="25"/>
      <c r="E10" s="10"/>
      <c r="F10" s="25"/>
      <c r="G10" s="10"/>
      <c r="H10" s="25"/>
      <c r="I10" s="10"/>
      <c r="J10" s="25"/>
      <c r="K10" s="10"/>
      <c r="L10" s="29"/>
      <c r="M10" s="46"/>
      <c r="N10" s="54"/>
    </row>
    <row r="11" spans="1:14" x14ac:dyDescent="0.3">
      <c r="A11" s="125" t="s">
        <v>506</v>
      </c>
      <c r="B11" s="126"/>
      <c r="C11" s="9"/>
      <c r="D11" s="8"/>
      <c r="E11" s="9"/>
      <c r="F11" s="8"/>
      <c r="G11" s="9"/>
      <c r="H11" s="8"/>
      <c r="I11" s="9"/>
      <c r="J11" s="8"/>
      <c r="K11" s="9"/>
      <c r="L11" s="8"/>
      <c r="M11" s="44"/>
      <c r="N11" s="52"/>
    </row>
    <row r="12" spans="1:14" x14ac:dyDescent="0.3">
      <c r="A12" s="122"/>
      <c r="B12" s="110"/>
      <c r="C12" s="9"/>
      <c r="D12" s="8"/>
      <c r="E12" s="9"/>
      <c r="F12" s="8"/>
      <c r="G12" s="9"/>
      <c r="H12" s="8"/>
      <c r="I12" s="9"/>
      <c r="J12" s="8"/>
      <c r="K12" s="9"/>
      <c r="L12" s="8"/>
      <c r="M12" s="44"/>
      <c r="N12" s="53"/>
    </row>
    <row r="13" spans="1:14" ht="15" thickBot="1" x14ac:dyDescent="0.35">
      <c r="A13" s="128"/>
      <c r="B13" s="11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6"/>
      <c r="N13" s="54"/>
    </row>
    <row r="14" spans="1:14" x14ac:dyDescent="0.3">
      <c r="A14" s="127" t="s">
        <v>511</v>
      </c>
      <c r="B14" s="109"/>
      <c r="C14" s="9"/>
      <c r="D14" s="22"/>
      <c r="E14" s="9"/>
      <c r="F14" s="22"/>
      <c r="G14" s="9"/>
      <c r="H14" s="22"/>
      <c r="I14" s="9"/>
      <c r="J14" s="22"/>
      <c r="K14" s="9"/>
      <c r="L14" s="22"/>
      <c r="M14" s="44"/>
      <c r="N14" s="52"/>
    </row>
    <row r="15" spans="1:14" x14ac:dyDescent="0.3">
      <c r="A15" s="122"/>
      <c r="B15" s="110"/>
      <c r="C15" s="9"/>
      <c r="D15" s="8"/>
      <c r="E15" s="9"/>
      <c r="F15" s="8"/>
      <c r="G15" s="9"/>
      <c r="H15" s="8"/>
      <c r="I15" s="9"/>
      <c r="J15" s="8"/>
      <c r="K15" s="9"/>
      <c r="L15" s="8"/>
      <c r="M15" s="44"/>
      <c r="N15" s="53"/>
    </row>
    <row r="16" spans="1:14" ht="15" thickBot="1" x14ac:dyDescent="0.35">
      <c r="A16" s="122"/>
      <c r="B16" s="110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6"/>
      <c r="N16" s="54"/>
    </row>
    <row r="17" spans="1:14" x14ac:dyDescent="0.3">
      <c r="A17" s="106" t="s">
        <v>510</v>
      </c>
      <c r="B17" s="109"/>
      <c r="C17" s="9"/>
      <c r="D17" s="22"/>
      <c r="E17" s="9"/>
      <c r="F17" s="22"/>
      <c r="G17" s="9"/>
      <c r="H17" s="22"/>
      <c r="I17" s="9"/>
      <c r="J17" s="22"/>
      <c r="K17" s="9"/>
      <c r="L17" s="22"/>
      <c r="M17" s="44"/>
      <c r="N17" s="52"/>
    </row>
    <row r="18" spans="1:14" x14ac:dyDescent="0.3">
      <c r="A18" s="107"/>
      <c r="B18" s="110"/>
      <c r="C18" s="9"/>
      <c r="D18" s="8"/>
      <c r="E18" s="9"/>
      <c r="F18" s="8"/>
      <c r="G18" s="9"/>
      <c r="H18" s="8"/>
      <c r="I18" s="9"/>
      <c r="J18" s="8"/>
      <c r="K18" s="9"/>
      <c r="L18" s="8"/>
      <c r="M18" s="44"/>
      <c r="N18" s="53"/>
    </row>
    <row r="19" spans="1:14" ht="15" thickBot="1" x14ac:dyDescent="0.35">
      <c r="A19" s="108"/>
      <c r="B19" s="111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6"/>
      <c r="N19" s="54"/>
    </row>
    <row r="20" spans="1:14" x14ac:dyDescent="0.3">
      <c r="A20" s="107" t="s">
        <v>507</v>
      </c>
      <c r="B20" s="114"/>
      <c r="C20" s="9"/>
      <c r="D20" s="8"/>
      <c r="E20" s="9"/>
      <c r="F20" s="8"/>
      <c r="G20" s="9"/>
      <c r="H20" s="8"/>
      <c r="I20" s="9"/>
      <c r="J20" s="8"/>
      <c r="K20" s="9"/>
      <c r="L20" s="8"/>
      <c r="M20" s="44"/>
      <c r="N20" s="52"/>
    </row>
    <row r="21" spans="1:14" x14ac:dyDescent="0.3">
      <c r="A21" s="107"/>
      <c r="B21" s="114"/>
      <c r="C21" s="9"/>
      <c r="D21" s="8"/>
      <c r="E21" s="9"/>
      <c r="F21" s="8"/>
      <c r="G21" s="9"/>
      <c r="H21" s="8"/>
      <c r="I21" s="9"/>
      <c r="J21" s="8"/>
      <c r="K21" s="9"/>
      <c r="L21" s="8"/>
      <c r="M21" s="44"/>
      <c r="N21" s="53"/>
    </row>
    <row r="22" spans="1:14" ht="15" thickBot="1" x14ac:dyDescent="0.35">
      <c r="A22" s="108"/>
      <c r="B22" s="115"/>
      <c r="C22" s="20"/>
      <c r="D22" s="30"/>
      <c r="E22" s="20"/>
      <c r="F22" s="30"/>
      <c r="G22" s="20"/>
      <c r="H22" s="30"/>
      <c r="I22" s="20"/>
      <c r="J22" s="30"/>
      <c r="K22" s="20"/>
      <c r="L22" s="30"/>
      <c r="M22" s="47"/>
      <c r="N22" s="54"/>
    </row>
    <row r="23" spans="1:14" x14ac:dyDescent="0.3">
      <c r="A23" s="107" t="s">
        <v>514</v>
      </c>
      <c r="B23" s="110"/>
      <c r="C23" s="31"/>
      <c r="D23" s="32"/>
      <c r="E23" s="31"/>
      <c r="F23" s="32"/>
      <c r="G23" s="31"/>
      <c r="H23" s="32"/>
      <c r="I23" s="31"/>
      <c r="J23" s="32"/>
      <c r="K23" s="31"/>
      <c r="L23" s="32"/>
      <c r="M23" s="43"/>
      <c r="N23" s="52"/>
    </row>
    <row r="24" spans="1:14" x14ac:dyDescent="0.3">
      <c r="A24" s="107"/>
      <c r="B24" s="110"/>
      <c r="C24" s="19"/>
      <c r="D24" s="8"/>
      <c r="E24" s="19"/>
      <c r="F24" s="8"/>
      <c r="G24" s="19"/>
      <c r="H24" s="8"/>
      <c r="I24" s="19"/>
      <c r="J24" s="24"/>
      <c r="K24" s="19"/>
      <c r="L24" s="24"/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25"/>
      <c r="I25" s="33"/>
      <c r="J25" s="25"/>
      <c r="K25" s="33"/>
      <c r="L25" s="25"/>
      <c r="M25" s="46"/>
      <c r="N25" s="54"/>
    </row>
    <row r="26" spans="1:14" x14ac:dyDescent="0.3">
      <c r="A26" s="107" t="s">
        <v>508</v>
      </c>
      <c r="B26" s="110"/>
      <c r="C26" s="31"/>
      <c r="D26" s="32"/>
      <c r="E26" s="31"/>
      <c r="F26" s="32"/>
      <c r="G26" s="31"/>
      <c r="H26" s="32"/>
      <c r="I26" s="31"/>
      <c r="J26" s="32"/>
      <c r="K26" s="31"/>
      <c r="L26" s="32"/>
      <c r="M26" s="43"/>
      <c r="N26" s="52"/>
    </row>
    <row r="27" spans="1:14" ht="13.2" customHeight="1" x14ac:dyDescent="0.3">
      <c r="A27" s="107"/>
      <c r="B27" s="110"/>
      <c r="C27" s="19"/>
      <c r="D27" s="8"/>
      <c r="E27" s="19"/>
      <c r="F27" s="8"/>
      <c r="G27" s="19"/>
      <c r="H27" s="8"/>
      <c r="I27" s="19"/>
      <c r="J27" s="24"/>
      <c r="K27" s="19"/>
      <c r="L27" s="24"/>
      <c r="M27" s="44"/>
      <c r="N27" s="53"/>
    </row>
    <row r="28" spans="1:14" ht="15" thickBot="1" x14ac:dyDescent="0.35">
      <c r="A28" s="108"/>
      <c r="B28" s="111"/>
      <c r="C28" s="33"/>
      <c r="D28" s="34"/>
      <c r="E28" s="33"/>
      <c r="F28" s="34"/>
      <c r="G28" s="33"/>
      <c r="H28" s="25"/>
      <c r="I28" s="33"/>
      <c r="J28" s="25"/>
      <c r="K28" s="33"/>
      <c r="L28" s="25"/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S51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2"/>
  <sheetViews>
    <sheetView topLeftCell="G4" workbookViewId="0">
      <selection activeCell="O32" sqref="O32"/>
    </sheetView>
  </sheetViews>
  <sheetFormatPr baseColWidth="10" defaultRowHeight="14.4" x14ac:dyDescent="0.3"/>
  <cols>
    <col min="1" max="1" width="20.33203125" bestFit="1" customWidth="1"/>
    <col min="2" max="2" width="12.33203125" bestFit="1" customWidth="1"/>
    <col min="4" max="4" width="12.33203125" bestFit="1" customWidth="1"/>
    <col min="15" max="15" width="10.21875" bestFit="1" customWidth="1"/>
  </cols>
  <sheetData>
    <row r="1" spans="1:14" ht="15.6" customHeight="1" thickBot="1" x14ac:dyDescent="0.35">
      <c r="A1" s="112" t="s">
        <v>47</v>
      </c>
      <c r="B1" s="112"/>
      <c r="C1" s="112"/>
      <c r="D1" s="112"/>
      <c r="E1" s="112"/>
      <c r="F1" s="112"/>
      <c r="G1" s="112"/>
      <c r="H1" s="112"/>
      <c r="I1" s="112"/>
      <c r="J1" s="112"/>
      <c r="K1" s="112"/>
      <c r="L1" s="112"/>
      <c r="M1" s="112"/>
      <c r="N1" s="112"/>
    </row>
    <row r="2" spans="1:14" ht="15" thickBot="1" x14ac:dyDescent="0.35">
      <c r="A2" s="1"/>
      <c r="B2" s="17"/>
      <c r="C2" s="116" t="s">
        <v>1</v>
      </c>
      <c r="D2" s="117"/>
      <c r="E2" s="118" t="s">
        <v>2</v>
      </c>
      <c r="F2" s="117"/>
      <c r="G2" s="118" t="s">
        <v>3</v>
      </c>
      <c r="H2" s="117"/>
      <c r="I2" s="118" t="s">
        <v>4</v>
      </c>
      <c r="J2" s="117"/>
      <c r="K2" s="118" t="s">
        <v>5</v>
      </c>
      <c r="L2" s="117"/>
      <c r="M2" s="118" t="s">
        <v>6</v>
      </c>
      <c r="N2" s="119"/>
    </row>
    <row r="3" spans="1:14" ht="27" customHeight="1" thickBot="1" x14ac:dyDescent="0.35">
      <c r="A3" s="4"/>
      <c r="B3" s="4"/>
      <c r="C3" s="120">
        <v>43092</v>
      </c>
      <c r="D3" s="121"/>
      <c r="E3" s="120">
        <v>43093</v>
      </c>
      <c r="F3" s="121"/>
      <c r="G3" s="120">
        <v>43094</v>
      </c>
      <c r="H3" s="121"/>
      <c r="I3" s="120">
        <v>43095</v>
      </c>
      <c r="J3" s="121"/>
      <c r="K3" s="120">
        <v>43096</v>
      </c>
      <c r="L3" s="121"/>
      <c r="M3" s="120">
        <v>43097</v>
      </c>
      <c r="N3" s="121"/>
    </row>
    <row r="4" spans="1:14" ht="15" thickBot="1" x14ac:dyDescent="0.35">
      <c r="A4" s="16" t="s">
        <v>7</v>
      </c>
      <c r="B4" s="18" t="s">
        <v>8</v>
      </c>
      <c r="C4" s="40" t="s">
        <v>9</v>
      </c>
      <c r="D4" s="42" t="s">
        <v>10</v>
      </c>
      <c r="E4" s="7" t="s">
        <v>9</v>
      </c>
      <c r="F4" s="6" t="s">
        <v>10</v>
      </c>
      <c r="G4" s="7" t="s">
        <v>9</v>
      </c>
      <c r="H4" s="6" t="s">
        <v>10</v>
      </c>
      <c r="I4" s="7" t="s">
        <v>9</v>
      </c>
      <c r="J4" s="6" t="s">
        <v>10</v>
      </c>
      <c r="K4" s="7" t="s">
        <v>9</v>
      </c>
      <c r="L4" s="6" t="s">
        <v>10</v>
      </c>
      <c r="M4" s="41" t="s">
        <v>9</v>
      </c>
      <c r="N4" s="3" t="s">
        <v>10</v>
      </c>
    </row>
    <row r="5" spans="1:14" x14ac:dyDescent="0.3">
      <c r="A5" s="106" t="s">
        <v>504</v>
      </c>
      <c r="B5" s="113"/>
      <c r="C5" s="9"/>
      <c r="D5" s="26"/>
      <c r="E5" s="9"/>
      <c r="F5" s="22"/>
      <c r="G5" s="9"/>
      <c r="H5" s="22"/>
      <c r="I5" s="9"/>
      <c r="J5" s="22"/>
      <c r="K5" s="9"/>
      <c r="L5" s="28"/>
      <c r="M5" s="43"/>
      <c r="N5" s="49"/>
    </row>
    <row r="6" spans="1:14" x14ac:dyDescent="0.3">
      <c r="A6" s="107"/>
      <c r="B6" s="114"/>
      <c r="C6" s="9"/>
      <c r="D6" s="24"/>
      <c r="E6" s="9"/>
      <c r="F6" s="8"/>
      <c r="G6" s="9"/>
      <c r="H6" s="8"/>
      <c r="I6" s="9"/>
      <c r="J6" s="24"/>
      <c r="K6" s="9"/>
      <c r="L6" s="23"/>
      <c r="M6" s="44"/>
      <c r="N6" s="50"/>
    </row>
    <row r="7" spans="1:14" ht="15" thickBot="1" x14ac:dyDescent="0.35">
      <c r="A7" s="108"/>
      <c r="B7" s="115"/>
      <c r="C7" s="10"/>
      <c r="D7" s="25"/>
      <c r="E7" s="10"/>
      <c r="F7" s="25"/>
      <c r="G7" s="10"/>
      <c r="H7" s="25"/>
      <c r="I7" s="10"/>
      <c r="J7" s="25"/>
      <c r="K7" s="10"/>
      <c r="L7" s="29"/>
      <c r="M7" s="45"/>
      <c r="N7" s="51"/>
    </row>
    <row r="8" spans="1:14" x14ac:dyDescent="0.3">
      <c r="A8" s="127" t="s">
        <v>505</v>
      </c>
      <c r="B8" s="109"/>
      <c r="C8" s="9"/>
      <c r="D8" s="26"/>
      <c r="E8" s="9"/>
      <c r="F8" s="22"/>
      <c r="G8" s="9"/>
      <c r="H8" s="22"/>
      <c r="I8" s="9"/>
      <c r="J8" s="22"/>
      <c r="K8" s="9"/>
      <c r="L8" s="28"/>
      <c r="M8" s="44"/>
      <c r="N8" s="52"/>
    </row>
    <row r="9" spans="1:14" x14ac:dyDescent="0.3">
      <c r="A9" s="122"/>
      <c r="B9" s="110"/>
      <c r="C9" s="9"/>
      <c r="D9" s="24"/>
      <c r="E9" s="9"/>
      <c r="F9" s="8"/>
      <c r="G9" s="9"/>
      <c r="H9" s="8"/>
      <c r="I9" s="9"/>
      <c r="J9" s="24"/>
      <c r="K9" s="9"/>
      <c r="L9" s="23"/>
      <c r="M9" s="44"/>
      <c r="N9" s="53"/>
    </row>
    <row r="10" spans="1:14" ht="15" thickBot="1" x14ac:dyDescent="0.35">
      <c r="A10" s="123"/>
      <c r="B10" s="124"/>
      <c r="C10" s="10"/>
      <c r="D10" s="25"/>
      <c r="E10" s="10"/>
      <c r="F10" s="25"/>
      <c r="G10" s="10"/>
      <c r="H10" s="25"/>
      <c r="I10" s="10"/>
      <c r="J10" s="25"/>
      <c r="K10" s="10"/>
      <c r="L10" s="29"/>
      <c r="M10" s="46"/>
      <c r="N10" s="54"/>
    </row>
    <row r="11" spans="1:14" x14ac:dyDescent="0.3">
      <c r="A11" s="125" t="s">
        <v>506</v>
      </c>
      <c r="B11" s="126"/>
      <c r="C11" s="9"/>
      <c r="D11" s="8"/>
      <c r="E11" s="9"/>
      <c r="F11" s="8"/>
      <c r="G11" s="9"/>
      <c r="H11" s="8"/>
      <c r="I11" s="9"/>
      <c r="J11" s="8"/>
      <c r="K11" s="9"/>
      <c r="L11" s="8"/>
      <c r="M11" s="44"/>
      <c r="N11" s="52"/>
    </row>
    <row r="12" spans="1:14" x14ac:dyDescent="0.3">
      <c r="A12" s="122"/>
      <c r="B12" s="110"/>
      <c r="C12" s="9"/>
      <c r="D12" s="8"/>
      <c r="E12" s="9"/>
      <c r="F12" s="8"/>
      <c r="G12" s="9"/>
      <c r="H12" s="8"/>
      <c r="I12" s="9"/>
      <c r="J12" s="8"/>
      <c r="K12" s="9"/>
      <c r="L12" s="8"/>
      <c r="M12" s="44"/>
      <c r="N12" s="53"/>
    </row>
    <row r="13" spans="1:14" ht="15" thickBot="1" x14ac:dyDescent="0.35">
      <c r="A13" s="128"/>
      <c r="B13" s="111"/>
      <c r="C13" s="10"/>
      <c r="D13" s="11"/>
      <c r="E13" s="10"/>
      <c r="F13" s="11"/>
      <c r="G13" s="10"/>
      <c r="H13" s="11"/>
      <c r="I13" s="10"/>
      <c r="J13" s="11"/>
      <c r="K13" s="10"/>
      <c r="L13" s="11"/>
      <c r="M13" s="46"/>
      <c r="N13" s="54"/>
    </row>
    <row r="14" spans="1:14" x14ac:dyDescent="0.3">
      <c r="A14" s="127" t="s">
        <v>511</v>
      </c>
      <c r="B14" s="109"/>
      <c r="C14" s="9"/>
      <c r="D14" s="22"/>
      <c r="E14" s="9"/>
      <c r="F14" s="22"/>
      <c r="G14" s="9"/>
      <c r="H14" s="22"/>
      <c r="I14" s="9"/>
      <c r="J14" s="22"/>
      <c r="K14" s="9"/>
      <c r="L14" s="22"/>
      <c r="M14" s="44"/>
      <c r="N14" s="52"/>
    </row>
    <row r="15" spans="1:14" x14ac:dyDescent="0.3">
      <c r="A15" s="122"/>
      <c r="B15" s="110"/>
      <c r="C15" s="9"/>
      <c r="D15" s="8"/>
      <c r="E15" s="9"/>
      <c r="F15" s="8"/>
      <c r="G15" s="9"/>
      <c r="H15" s="8"/>
      <c r="I15" s="9"/>
      <c r="J15" s="8"/>
      <c r="K15" s="9"/>
      <c r="L15" s="8"/>
      <c r="M15" s="44"/>
      <c r="N15" s="53"/>
    </row>
    <row r="16" spans="1:14" ht="15" thickBot="1" x14ac:dyDescent="0.35">
      <c r="A16" s="122"/>
      <c r="B16" s="110"/>
      <c r="C16" s="10"/>
      <c r="D16" s="12"/>
      <c r="E16" s="10"/>
      <c r="F16" s="12"/>
      <c r="G16" s="10"/>
      <c r="H16" s="12"/>
      <c r="I16" s="10"/>
      <c r="J16" s="12"/>
      <c r="K16" s="10"/>
      <c r="L16" s="12"/>
      <c r="M16" s="46"/>
      <c r="N16" s="54"/>
    </row>
    <row r="17" spans="1:14" x14ac:dyDescent="0.3">
      <c r="A17" s="106" t="s">
        <v>510</v>
      </c>
      <c r="B17" s="109"/>
      <c r="C17" s="9"/>
      <c r="D17" s="22"/>
      <c r="E17" s="9"/>
      <c r="F17" s="22"/>
      <c r="G17" s="9"/>
      <c r="H17" s="22"/>
      <c r="I17" s="9"/>
      <c r="J17" s="22"/>
      <c r="K17" s="9"/>
      <c r="L17" s="22"/>
      <c r="M17" s="44"/>
      <c r="N17" s="52"/>
    </row>
    <row r="18" spans="1:14" x14ac:dyDescent="0.3">
      <c r="A18" s="107"/>
      <c r="B18" s="110"/>
      <c r="C18" s="9"/>
      <c r="D18" s="8"/>
      <c r="E18" s="9"/>
      <c r="F18" s="8"/>
      <c r="G18" s="9"/>
      <c r="H18" s="8"/>
      <c r="I18" s="9"/>
      <c r="J18" s="8"/>
      <c r="K18" s="9"/>
      <c r="L18" s="8"/>
      <c r="M18" s="44"/>
      <c r="N18" s="53"/>
    </row>
    <row r="19" spans="1:14" ht="15" thickBot="1" x14ac:dyDescent="0.35">
      <c r="A19" s="108"/>
      <c r="B19" s="111"/>
      <c r="C19" s="10"/>
      <c r="D19" s="12"/>
      <c r="E19" s="10"/>
      <c r="F19" s="12"/>
      <c r="G19" s="10"/>
      <c r="H19" s="12"/>
      <c r="I19" s="10"/>
      <c r="J19" s="12"/>
      <c r="K19" s="10"/>
      <c r="L19" s="12"/>
      <c r="M19" s="46"/>
      <c r="N19" s="54"/>
    </row>
    <row r="20" spans="1:14" x14ac:dyDescent="0.3">
      <c r="A20" s="107" t="s">
        <v>507</v>
      </c>
      <c r="B20" s="114"/>
      <c r="C20" s="9"/>
      <c r="D20" s="8"/>
      <c r="E20" s="9"/>
      <c r="F20" s="8"/>
      <c r="G20" s="9"/>
      <c r="H20" s="8"/>
      <c r="I20" s="9"/>
      <c r="J20" s="8"/>
      <c r="K20" s="9"/>
      <c r="L20" s="8"/>
      <c r="M20" s="44"/>
      <c r="N20" s="52"/>
    </row>
    <row r="21" spans="1:14" x14ac:dyDescent="0.3">
      <c r="A21" s="107"/>
      <c r="B21" s="114"/>
      <c r="C21" s="9"/>
      <c r="D21" s="8"/>
      <c r="E21" s="9"/>
      <c r="F21" s="8"/>
      <c r="G21" s="9"/>
      <c r="H21" s="8"/>
      <c r="I21" s="9"/>
      <c r="J21" s="8"/>
      <c r="K21" s="9"/>
      <c r="L21" s="8"/>
      <c r="M21" s="44"/>
      <c r="N21" s="53"/>
    </row>
    <row r="22" spans="1:14" ht="15" thickBot="1" x14ac:dyDescent="0.35">
      <c r="A22" s="108"/>
      <c r="B22" s="115"/>
      <c r="C22" s="20"/>
      <c r="D22" s="30"/>
      <c r="E22" s="20"/>
      <c r="F22" s="30"/>
      <c r="G22" s="20"/>
      <c r="H22" s="30"/>
      <c r="I22" s="20"/>
      <c r="J22" s="30"/>
      <c r="K22" s="20"/>
      <c r="L22" s="30"/>
      <c r="M22" s="47"/>
      <c r="N22" s="54"/>
    </row>
    <row r="23" spans="1:14" x14ac:dyDescent="0.3">
      <c r="A23" s="107" t="s">
        <v>514</v>
      </c>
      <c r="B23" s="110"/>
      <c r="C23" s="31"/>
      <c r="D23" s="32"/>
      <c r="E23" s="31"/>
      <c r="F23" s="32"/>
      <c r="G23" s="31"/>
      <c r="H23" s="32"/>
      <c r="I23" s="31"/>
      <c r="J23" s="32"/>
      <c r="K23" s="31"/>
      <c r="L23" s="32"/>
      <c r="M23" s="43"/>
      <c r="N23" s="52"/>
    </row>
    <row r="24" spans="1:14" x14ac:dyDescent="0.3">
      <c r="A24" s="107"/>
      <c r="B24" s="110"/>
      <c r="C24" s="19"/>
      <c r="D24" s="8"/>
      <c r="E24" s="19"/>
      <c r="F24" s="8"/>
      <c r="G24" s="19"/>
      <c r="H24" s="8"/>
      <c r="I24" s="19"/>
      <c r="J24" s="24"/>
      <c r="K24" s="19"/>
      <c r="L24" s="24"/>
      <c r="M24" s="44"/>
      <c r="N24" s="53"/>
    </row>
    <row r="25" spans="1:14" ht="15" thickBot="1" x14ac:dyDescent="0.35">
      <c r="A25" s="108"/>
      <c r="B25" s="111"/>
      <c r="C25" s="33"/>
      <c r="D25" s="34"/>
      <c r="E25" s="33"/>
      <c r="F25" s="34"/>
      <c r="G25" s="33"/>
      <c r="H25" s="25"/>
      <c r="I25" s="33"/>
      <c r="J25" s="25"/>
      <c r="K25" s="33"/>
      <c r="L25" s="25"/>
      <c r="M25" s="46"/>
      <c r="N25" s="54"/>
    </row>
    <row r="26" spans="1:14" x14ac:dyDescent="0.3">
      <c r="A26" s="107" t="s">
        <v>508</v>
      </c>
      <c r="B26" s="110"/>
      <c r="C26" s="31"/>
      <c r="D26" s="32"/>
      <c r="E26" s="31"/>
      <c r="F26" s="32"/>
      <c r="G26" s="31"/>
      <c r="H26" s="32"/>
      <c r="I26" s="31"/>
      <c r="J26" s="32"/>
      <c r="K26" s="31"/>
      <c r="L26" s="32"/>
      <c r="M26" s="43"/>
      <c r="N26" s="52"/>
    </row>
    <row r="27" spans="1:14" ht="13.2" customHeight="1" x14ac:dyDescent="0.3">
      <c r="A27" s="107"/>
      <c r="B27" s="110"/>
      <c r="C27" s="19"/>
      <c r="D27" s="8"/>
      <c r="E27" s="19"/>
      <c r="F27" s="8"/>
      <c r="G27" s="19"/>
      <c r="H27" s="8"/>
      <c r="I27" s="19"/>
      <c r="J27" s="24"/>
      <c r="K27" s="19"/>
      <c r="L27" s="24"/>
      <c r="M27" s="44"/>
      <c r="N27" s="53"/>
    </row>
    <row r="28" spans="1:14" ht="15" thickBot="1" x14ac:dyDescent="0.35">
      <c r="A28" s="108"/>
      <c r="B28" s="111"/>
      <c r="C28" s="33"/>
      <c r="D28" s="34"/>
      <c r="E28" s="33"/>
      <c r="F28" s="34"/>
      <c r="G28" s="33"/>
      <c r="H28" s="25"/>
      <c r="I28" s="33"/>
      <c r="J28" s="25"/>
      <c r="K28" s="33"/>
      <c r="L28" s="25"/>
      <c r="M28" s="46"/>
      <c r="N28" s="54"/>
    </row>
    <row r="29" spans="1:14" x14ac:dyDescent="0.3">
      <c r="A29" s="106"/>
      <c r="B29" s="109"/>
      <c r="C29" s="31"/>
      <c r="D29" s="32"/>
      <c r="E29" s="31"/>
      <c r="F29" s="32"/>
      <c r="G29" s="31"/>
      <c r="H29" s="32"/>
      <c r="I29" s="31"/>
      <c r="J29" s="32"/>
      <c r="K29" s="31"/>
      <c r="L29" s="32"/>
      <c r="M29" s="43"/>
      <c r="N29" s="52"/>
    </row>
    <row r="30" spans="1:14" x14ac:dyDescent="0.3">
      <c r="A30" s="107"/>
      <c r="B30" s="110"/>
      <c r="C30" s="19"/>
      <c r="D30" s="8"/>
      <c r="E30" s="19"/>
      <c r="F30" s="8"/>
      <c r="G30" s="19"/>
      <c r="H30" s="8"/>
      <c r="I30" s="19"/>
      <c r="J30" s="24"/>
      <c r="K30" s="19"/>
      <c r="L30" s="24"/>
      <c r="M30" s="44"/>
      <c r="N30" s="53"/>
    </row>
    <row r="31" spans="1:14" ht="15" thickBot="1" x14ac:dyDescent="0.35">
      <c r="A31" s="108"/>
      <c r="B31" s="111"/>
      <c r="C31" s="33"/>
      <c r="D31" s="34"/>
      <c r="E31" s="33"/>
      <c r="F31" s="34"/>
      <c r="G31" s="33"/>
      <c r="H31" s="25"/>
      <c r="I31" s="33"/>
      <c r="J31" s="25"/>
      <c r="K31" s="33"/>
      <c r="L31" s="25"/>
      <c r="M31" s="46"/>
      <c r="N31" s="54"/>
    </row>
    <row r="32" spans="1:14" x14ac:dyDescent="0.3">
      <c r="A32" s="106"/>
      <c r="B32" s="109"/>
      <c r="C32" s="31"/>
      <c r="D32" s="32"/>
      <c r="E32" s="31"/>
      <c r="F32" s="32"/>
      <c r="G32" s="31"/>
      <c r="H32" s="32"/>
      <c r="I32" s="31"/>
      <c r="J32" s="32"/>
      <c r="K32" s="31"/>
      <c r="L32" s="32"/>
      <c r="M32" s="43"/>
      <c r="N32" s="52"/>
    </row>
    <row r="33" spans="1:14" x14ac:dyDescent="0.3">
      <c r="A33" s="107"/>
      <c r="B33" s="110"/>
      <c r="C33" s="19"/>
      <c r="D33" s="8"/>
      <c r="E33" s="19"/>
      <c r="F33" s="8"/>
      <c r="G33" s="19"/>
      <c r="H33" s="8"/>
      <c r="I33" s="19"/>
      <c r="J33" s="24"/>
      <c r="K33" s="19"/>
      <c r="L33" s="24"/>
      <c r="M33" s="44"/>
      <c r="N33" s="53"/>
    </row>
    <row r="34" spans="1:14" ht="15" thickBot="1" x14ac:dyDescent="0.35">
      <c r="A34" s="108"/>
      <c r="B34" s="111"/>
      <c r="C34" s="33"/>
      <c r="D34" s="34"/>
      <c r="E34" s="33"/>
      <c r="F34" s="34"/>
      <c r="G34" s="33"/>
      <c r="H34" s="25"/>
      <c r="I34" s="33"/>
      <c r="J34" s="25"/>
      <c r="K34" s="33"/>
      <c r="L34" s="25"/>
      <c r="M34" s="46"/>
      <c r="N34" s="54"/>
    </row>
    <row r="35" spans="1:14" x14ac:dyDescent="0.3">
      <c r="A35" s="106"/>
      <c r="B35" s="109"/>
      <c r="C35" s="31"/>
      <c r="D35" s="32"/>
      <c r="E35" s="31"/>
      <c r="F35" s="32"/>
      <c r="G35" s="31"/>
      <c r="H35" s="32"/>
      <c r="I35" s="31"/>
      <c r="J35" s="32"/>
      <c r="K35" s="31"/>
      <c r="L35" s="32"/>
      <c r="M35" s="43"/>
      <c r="N35" s="52"/>
    </row>
    <row r="36" spans="1:14" x14ac:dyDescent="0.3">
      <c r="A36" s="107"/>
      <c r="B36" s="110"/>
      <c r="C36" s="19"/>
      <c r="D36" s="8"/>
      <c r="E36" s="19"/>
      <c r="F36" s="8"/>
      <c r="G36" s="19"/>
      <c r="H36" s="8"/>
      <c r="I36" s="19"/>
      <c r="J36" s="24"/>
      <c r="K36" s="19"/>
      <c r="L36" s="24"/>
      <c r="M36" s="44"/>
      <c r="N36" s="53"/>
    </row>
    <row r="37" spans="1:14" ht="15" thickBot="1" x14ac:dyDescent="0.35">
      <c r="A37" s="108"/>
      <c r="B37" s="111"/>
      <c r="C37" s="33"/>
      <c r="D37" s="34"/>
      <c r="E37" s="33"/>
      <c r="F37" s="34"/>
      <c r="G37" s="33"/>
      <c r="H37" s="25"/>
      <c r="I37" s="33"/>
      <c r="J37" s="25"/>
      <c r="K37" s="33"/>
      <c r="L37" s="25"/>
      <c r="M37" s="46"/>
      <c r="N37" s="54"/>
    </row>
    <row r="38" spans="1:14" x14ac:dyDescent="0.3">
      <c r="A38" s="106"/>
      <c r="B38" s="109"/>
      <c r="C38" s="31"/>
      <c r="D38" s="32"/>
      <c r="E38" s="31"/>
      <c r="F38" s="32"/>
      <c r="G38" s="31"/>
      <c r="H38" s="32"/>
      <c r="I38" s="31"/>
      <c r="J38" s="32"/>
      <c r="K38" s="31"/>
      <c r="L38" s="32"/>
      <c r="M38" s="43"/>
      <c r="N38" s="52"/>
    </row>
    <row r="39" spans="1:14" x14ac:dyDescent="0.3">
      <c r="A39" s="107"/>
      <c r="B39" s="110"/>
      <c r="C39" s="19"/>
      <c r="D39" s="8"/>
      <c r="E39" s="19"/>
      <c r="F39" s="8"/>
      <c r="G39" s="19"/>
      <c r="H39" s="8"/>
      <c r="I39" s="19"/>
      <c r="J39" s="24"/>
      <c r="K39" s="19"/>
      <c r="L39" s="24"/>
      <c r="M39" s="44"/>
      <c r="N39" s="53"/>
    </row>
    <row r="40" spans="1:14" ht="15" thickBot="1" x14ac:dyDescent="0.35">
      <c r="A40" s="108"/>
      <c r="B40" s="111"/>
      <c r="C40" s="33"/>
      <c r="D40" s="34"/>
      <c r="E40" s="33"/>
      <c r="F40" s="34"/>
      <c r="G40" s="33"/>
      <c r="H40" s="25"/>
      <c r="I40" s="33"/>
      <c r="J40" s="25"/>
      <c r="K40" s="33"/>
      <c r="L40" s="25"/>
      <c r="M40" s="46"/>
      <c r="N40" s="54"/>
    </row>
    <row r="41" spans="1:14" x14ac:dyDescent="0.3">
      <c r="A41" s="106"/>
      <c r="B41" s="109"/>
      <c r="C41" s="31"/>
      <c r="D41" s="32"/>
      <c r="E41" s="31"/>
      <c r="F41" s="32"/>
      <c r="G41" s="31"/>
      <c r="H41" s="32"/>
      <c r="I41" s="31"/>
      <c r="J41" s="32"/>
      <c r="K41" s="31"/>
      <c r="L41" s="32"/>
      <c r="M41" s="43"/>
      <c r="N41" s="52"/>
    </row>
    <row r="42" spans="1:14" x14ac:dyDescent="0.3">
      <c r="A42" s="107"/>
      <c r="B42" s="110"/>
      <c r="C42" s="19"/>
      <c r="D42" s="8"/>
      <c r="E42" s="19"/>
      <c r="F42" s="8"/>
      <c r="G42" s="19"/>
      <c r="H42" s="8"/>
      <c r="I42" s="19"/>
      <c r="J42" s="24"/>
      <c r="K42" s="19"/>
      <c r="L42" s="24"/>
      <c r="M42" s="44"/>
      <c r="N42" s="53"/>
    </row>
    <row r="43" spans="1:14" ht="15" thickBot="1" x14ac:dyDescent="0.35">
      <c r="A43" s="108"/>
      <c r="B43" s="111"/>
      <c r="C43" s="33"/>
      <c r="D43" s="34"/>
      <c r="E43" s="33"/>
      <c r="F43" s="34"/>
      <c r="G43" s="33"/>
      <c r="H43" s="25"/>
      <c r="I43" s="33"/>
      <c r="J43" s="25"/>
      <c r="K43" s="33"/>
      <c r="L43" s="25"/>
      <c r="M43" s="46"/>
      <c r="N43" s="54"/>
    </row>
    <row r="44" spans="1:14" x14ac:dyDescent="0.3">
      <c r="A44" s="38" t="s">
        <v>11</v>
      </c>
      <c r="B44" s="2" t="s">
        <v>12</v>
      </c>
      <c r="C44" s="13"/>
      <c r="D44" s="2"/>
      <c r="E44" s="13"/>
      <c r="F44" s="2"/>
      <c r="G44" s="13"/>
      <c r="H44" s="2"/>
      <c r="I44" s="13"/>
      <c r="J44" s="2"/>
      <c r="K44" s="13"/>
      <c r="L44" s="2"/>
      <c r="M44" s="48"/>
      <c r="N44" s="55"/>
    </row>
    <row r="45" spans="1:14" x14ac:dyDescent="0.3">
      <c r="A45" s="38"/>
      <c r="B45" s="2" t="s">
        <v>13</v>
      </c>
      <c r="C45" s="13"/>
      <c r="D45" s="2"/>
      <c r="E45" s="13"/>
      <c r="F45" s="2"/>
      <c r="G45" s="13"/>
      <c r="H45" s="2"/>
      <c r="I45" s="13"/>
      <c r="J45" s="2"/>
      <c r="K45" s="13"/>
      <c r="L45" s="2"/>
      <c r="M45" s="48"/>
      <c r="N45" s="55"/>
    </row>
    <row r="46" spans="1:14" x14ac:dyDescent="0.3">
      <c r="A46" s="38"/>
      <c r="B46" s="2" t="s">
        <v>14</v>
      </c>
      <c r="C46" s="13"/>
      <c r="D46" s="2"/>
      <c r="E46" s="13"/>
      <c r="F46" s="2"/>
      <c r="G46" s="13"/>
      <c r="H46" s="2"/>
      <c r="I46" s="13"/>
      <c r="J46" s="2"/>
      <c r="K46" s="13"/>
      <c r="L46" s="2"/>
      <c r="M46" s="48"/>
      <c r="N46" s="55"/>
    </row>
    <row r="47" spans="1:14" ht="15" thickBot="1" x14ac:dyDescent="0.35">
      <c r="A47" s="39"/>
      <c r="B47" s="5" t="s">
        <v>15</v>
      </c>
      <c r="C47" s="14"/>
      <c r="D47" s="5"/>
      <c r="E47" s="14"/>
      <c r="F47" s="5"/>
      <c r="G47" s="14"/>
      <c r="H47" s="5"/>
      <c r="I47" s="14"/>
      <c r="J47" s="5"/>
      <c r="K47" s="14"/>
      <c r="L47" s="5"/>
      <c r="M47" s="14"/>
      <c r="N47" s="56"/>
    </row>
    <row r="48" spans="1:14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3">
      <c r="A50" s="15" t="s">
        <v>16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182" spans="15:15" x14ac:dyDescent="0.3">
      <c r="O182" t="str">
        <f>INDEX(A1:M47,1,1)</f>
        <v>S52</v>
      </c>
    </row>
  </sheetData>
  <mergeCells count="31">
    <mergeCell ref="A41:A43"/>
    <mergeCell ref="B41:B43"/>
    <mergeCell ref="A32:A34"/>
    <mergeCell ref="B32:B34"/>
    <mergeCell ref="A35:A37"/>
    <mergeCell ref="B35:B37"/>
    <mergeCell ref="A38:A40"/>
    <mergeCell ref="B38:B40"/>
    <mergeCell ref="A29:A31"/>
    <mergeCell ref="B29:B31"/>
    <mergeCell ref="A23:B25"/>
    <mergeCell ref="A26:B28"/>
    <mergeCell ref="A14:B16"/>
    <mergeCell ref="A17:B19"/>
    <mergeCell ref="A20:B22"/>
    <mergeCell ref="A5:B7"/>
    <mergeCell ref="A8:B10"/>
    <mergeCell ref="A11:B13"/>
    <mergeCell ref="M3:N3"/>
    <mergeCell ref="A1:N1"/>
    <mergeCell ref="C2:D2"/>
    <mergeCell ref="E2:F2"/>
    <mergeCell ref="G2:H2"/>
    <mergeCell ref="I2:J2"/>
    <mergeCell ref="K2:L2"/>
    <mergeCell ref="M2:N2"/>
    <mergeCell ref="C3:D3"/>
    <mergeCell ref="E3:F3"/>
    <mergeCell ref="G3:H3"/>
    <mergeCell ref="I3:J3"/>
    <mergeCell ref="K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20</vt:i4>
      </vt:variant>
    </vt:vector>
  </HeadingPairs>
  <TitlesOfParts>
    <vt:vector size="20" baseType="lpstr">
      <vt:lpstr>Tableau</vt:lpstr>
      <vt:lpstr>Base</vt:lpstr>
      <vt:lpstr>Formule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NUNES Philippe</dc:creator>
  <cp:lastModifiedBy>NUNES Philippe</cp:lastModifiedBy>
  <dcterms:created xsi:type="dcterms:W3CDTF">2017-10-22T13:08:29Z</dcterms:created>
  <dcterms:modified xsi:type="dcterms:W3CDTF">2017-10-29T16:52:15Z</dcterms:modified>
</cp:coreProperties>
</file>