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0860" activeTab="2"/>
  </bookViews>
  <sheets>
    <sheet name="Gestion 1 hôtel" sheetId="1" r:id="rId1"/>
    <sheet name="Calcul salaire" sheetId="2" r:id="rId2"/>
    <sheet name="Feuille de paie" sheetId="3" r:id="rId3"/>
    <sheet name="Grille de classification" sheetId="4" r:id="rId4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  <c r="E6"/>
  <c r="F17" i="3"/>
  <c r="G62" l="1"/>
  <c r="G17" l="1"/>
  <c r="G30"/>
  <c r="F18" l="1"/>
  <c r="F19" s="1"/>
  <c r="D9" i="2"/>
  <c r="C48" i="3"/>
  <c r="G48" s="1"/>
  <c r="C53"/>
  <c r="E53" s="1"/>
  <c r="G27"/>
  <c r="G23"/>
  <c r="G22"/>
  <c r="G61" s="1"/>
  <c r="G19" l="1"/>
  <c r="F20"/>
  <c r="G20" s="1"/>
  <c r="G18"/>
  <c r="C54"/>
  <c r="E54" s="1"/>
  <c r="C31"/>
  <c r="C32"/>
  <c r="E48"/>
  <c r="C33"/>
  <c r="G33" s="1"/>
  <c r="C35"/>
  <c r="G35" s="1"/>
  <c r="C37"/>
  <c r="E37" s="1"/>
  <c r="C39"/>
  <c r="G39" s="1"/>
  <c r="C41"/>
  <c r="G41" s="1"/>
  <c r="C43"/>
  <c r="E43" s="1"/>
  <c r="C45"/>
  <c r="E45" s="1"/>
  <c r="C49"/>
  <c r="E49" s="1"/>
  <c r="C47"/>
  <c r="G47" s="1"/>
  <c r="C34"/>
  <c r="G34" s="1"/>
  <c r="C36"/>
  <c r="E36" s="1"/>
  <c r="C38"/>
  <c r="E38" s="1"/>
  <c r="C40"/>
  <c r="G40" s="1"/>
  <c r="C42"/>
  <c r="E42" s="1"/>
  <c r="C44"/>
  <c r="E44" s="1"/>
  <c r="C46"/>
  <c r="E46" s="1"/>
  <c r="F7" i="1"/>
  <c r="G7" s="1"/>
  <c r="F6"/>
  <c r="G6" s="1"/>
  <c r="H6" s="1"/>
  <c r="D6"/>
  <c r="D39"/>
  <c r="C39"/>
  <c r="C40" s="1"/>
  <c r="D30"/>
  <c r="C30"/>
  <c r="D25" i="2"/>
  <c r="D26" s="1"/>
  <c r="D15"/>
  <c r="E13"/>
  <c r="E12"/>
  <c r="E15" s="1"/>
  <c r="H6"/>
  <c r="H7" s="1"/>
  <c r="D18"/>
  <c r="D20" s="1"/>
  <c r="D22" s="1"/>
  <c r="I24" i="1" l="1"/>
  <c r="G31" i="3"/>
  <c r="G32"/>
  <c r="E34"/>
  <c r="E39"/>
  <c r="E35"/>
  <c r="E40"/>
  <c r="E47"/>
  <c r="E41"/>
  <c r="E33"/>
  <c r="E14" i="2"/>
  <c r="E18" s="1"/>
  <c r="E20" s="1"/>
  <c r="E22" s="1"/>
  <c r="H8"/>
  <c r="G8" s="1"/>
  <c r="H12" s="1"/>
  <c r="G7"/>
  <c r="H11" s="1"/>
  <c r="G51" i="3" l="1"/>
  <c r="G57" s="1"/>
  <c r="G64" s="1"/>
  <c r="E51"/>
  <c r="H13" i="2"/>
  <c r="H14" s="1"/>
  <c r="H15" s="1"/>
  <c r="G59" i="3" l="1"/>
  <c r="H16" i="2"/>
  <c r="E24" s="1"/>
  <c r="E26" l="1"/>
  <c r="I27" i="1" s="1"/>
  <c r="H17" i="2"/>
  <c r="E25" s="1"/>
</calcChain>
</file>

<file path=xl/sharedStrings.xml><?xml version="1.0" encoding="utf-8"?>
<sst xmlns="http://schemas.openxmlformats.org/spreadsheetml/2006/main" count="193" uniqueCount="143">
  <si>
    <t>Nbr *</t>
  </si>
  <si>
    <t>Nbr Chambres</t>
  </si>
  <si>
    <t>Tarif pour 1 Ch.</t>
  </si>
  <si>
    <t>Facturation jour</t>
  </si>
  <si>
    <t>Hôtel 3 *</t>
  </si>
  <si>
    <t>Coût semaine</t>
  </si>
  <si>
    <t>Coût dimanche et férié</t>
  </si>
  <si>
    <t xml:space="preserve">Coût produit par chambre </t>
  </si>
  <si>
    <t>Coût femme de ménage/Ch</t>
  </si>
  <si>
    <t>Total Chambre</t>
  </si>
  <si>
    <t>Taux remplissage</t>
  </si>
  <si>
    <t>Salaire de base (brut)</t>
  </si>
  <si>
    <t>Congés payés (10%du salaire)</t>
  </si>
  <si>
    <t>2 431,9 € x 12mois =</t>
  </si>
  <si>
    <r>
      <t>FEMME DE CHAMBRE (échelon 1 niveau 1)</t>
    </r>
    <r>
      <rPr>
        <sz val="10"/>
        <color theme="1"/>
        <rFont val="Calibri"/>
        <family val="2"/>
        <scheme val="minor"/>
      </rPr>
      <t xml:space="preserve"> </t>
    </r>
  </si>
  <si>
    <r>
      <t>TOTAL</t>
    </r>
    <r>
      <rPr>
        <sz val="12"/>
        <color theme="1"/>
        <rFont val="Calibri"/>
        <family val="2"/>
        <scheme val="minor"/>
      </rPr>
      <t xml:space="preserve"> </t>
    </r>
  </si>
  <si>
    <r>
      <t>Salaire annuel + charges :</t>
    </r>
    <r>
      <rPr>
        <sz val="12"/>
        <color theme="1"/>
        <rFont val="Calibri"/>
        <family val="2"/>
        <scheme val="minor"/>
      </rPr>
      <t xml:space="preserve"> </t>
    </r>
  </si>
  <si>
    <t>Provision 13 mois</t>
  </si>
  <si>
    <t xml:space="preserve">Transport </t>
  </si>
  <si>
    <t>Nombre de jours dans l’année</t>
  </si>
  <si>
    <t>- nombre de jours de congés payés</t>
  </si>
  <si>
    <t>- nombre de jours fériés</t>
  </si>
  <si>
    <t>- nombre de jours de repos</t>
  </si>
  <si>
    <r>
      <t>Nombre de journées travaillées</t>
    </r>
    <r>
      <rPr>
        <sz val="12"/>
        <color theme="1"/>
        <rFont val="Calibri"/>
        <family val="2"/>
        <scheme val="minor"/>
      </rPr>
      <t xml:space="preserve"> </t>
    </r>
  </si>
  <si>
    <t>Chambres sales par jour des chambres à blanc - 1/3</t>
  </si>
  <si>
    <t>Temps nécessaire pour nettoyer les chambres en reccouche</t>
  </si>
  <si>
    <t>Chambres sales par jour des chambres en recouche - 2/3</t>
  </si>
  <si>
    <t>Temps de nettoyage d'une chambre en minute en reccouche</t>
  </si>
  <si>
    <t>Temps de nettoyage d'une chambre en minute à blanc</t>
  </si>
  <si>
    <t>Temps total pour nettoyer l'hôtel en minute</t>
  </si>
  <si>
    <t>Temps total pour nettoyer l'hôtel en heure</t>
  </si>
  <si>
    <t>Besoin en femme de chambre en contrat 5h par jour</t>
  </si>
  <si>
    <t>Estimation du besoin en femmes de chambre</t>
  </si>
  <si>
    <t>Taux d'occupage hôtel  = 77%</t>
  </si>
  <si>
    <t>Nbr ch</t>
  </si>
  <si>
    <t>8h/jour</t>
  </si>
  <si>
    <t xml:space="preserve"> 5h/jour</t>
  </si>
  <si>
    <t xml:space="preserve">Charges patronales (42,5%) </t>
  </si>
  <si>
    <r>
      <t>Salaire journalier brut + charges :</t>
    </r>
    <r>
      <rPr>
        <sz val="12"/>
        <color theme="1"/>
        <rFont val="Calibri"/>
        <family val="2"/>
        <scheme val="minor"/>
      </rPr>
      <t xml:space="preserve">  Nbr jours travaillés</t>
    </r>
  </si>
  <si>
    <t>Total des salaires mensuel brut pour toutes les FdC</t>
  </si>
  <si>
    <t>Total des salaires mensuel brut pour la gouvernante</t>
  </si>
  <si>
    <t>- nombre heure travaillées par jour</t>
  </si>
  <si>
    <t>Coût d'une FdC par chambre 4****</t>
  </si>
  <si>
    <t xml:space="preserve">jour </t>
  </si>
  <si>
    <t>dimanche</t>
  </si>
  <si>
    <t>nombre de chambre mois</t>
  </si>
  <si>
    <t>coût mensuel</t>
  </si>
  <si>
    <t>Total mensuel</t>
  </si>
  <si>
    <t>Gestion de 1 hôtel - 3*** campanile</t>
  </si>
  <si>
    <t>Facturation Heur</t>
  </si>
  <si>
    <t>Facturation mois</t>
  </si>
  <si>
    <t>Solde salaire personnel déduit</t>
  </si>
  <si>
    <t>Nom ou raison sociale :</t>
  </si>
  <si>
    <t>Adresse :</t>
  </si>
  <si>
    <t>N° Siret :</t>
  </si>
  <si>
    <t>N° SS :</t>
  </si>
  <si>
    <t>N° Urssaf :</t>
  </si>
  <si>
    <t>Code APE :</t>
  </si>
  <si>
    <t>Convention collective : CCN des CHR du 30 avril 1997 et ses avenants</t>
  </si>
  <si>
    <t xml:space="preserve">Employeur </t>
  </si>
  <si>
    <t>Salarié</t>
  </si>
  <si>
    <t>Salaire</t>
  </si>
  <si>
    <t>Taux horaire</t>
  </si>
  <si>
    <t>Heures supp. à 120 %</t>
  </si>
  <si>
    <t>Heures supp. à 150 %</t>
  </si>
  <si>
    <t>Échelon :</t>
  </si>
  <si>
    <t>Montant (€)</t>
  </si>
  <si>
    <t>Avantages en nature nourriture</t>
  </si>
  <si>
    <t>Indemnités compensatrices nourriture</t>
  </si>
  <si>
    <t>Avantages en nature logement</t>
  </si>
  <si>
    <t>-</t>
  </si>
  <si>
    <t>Salaire brut</t>
  </si>
  <si>
    <t>Cotisations sociales</t>
  </si>
  <si>
    <t>Part employeur</t>
  </si>
  <si>
    <t>Part salariale</t>
  </si>
  <si>
    <t>CSG (déductible)</t>
  </si>
  <si>
    <t>Base</t>
  </si>
  <si>
    <t>Taux (%)</t>
  </si>
  <si>
    <t>Nbr d’heures</t>
  </si>
  <si>
    <t>CSG + CRDS (non déductibles)</t>
  </si>
  <si>
    <t xml:space="preserve">Salaire de base (151,67 x 9,77) </t>
  </si>
  <si>
    <t>SS maladie</t>
  </si>
  <si>
    <t>SS vieillesse plafonnée</t>
  </si>
  <si>
    <t>SS vieillesse déplafonnée</t>
  </si>
  <si>
    <t>Contribution autonomie solidarité</t>
  </si>
  <si>
    <t>Accident du travail</t>
  </si>
  <si>
    <t>Allocations familiales</t>
  </si>
  <si>
    <t>Retraite complémentaire</t>
  </si>
  <si>
    <t>Assurance chômage</t>
  </si>
  <si>
    <t>AGFF</t>
  </si>
  <si>
    <t>FNGS</t>
  </si>
  <si>
    <t>SS Fnal</t>
  </si>
  <si>
    <t>Taxe d’apprentissage</t>
  </si>
  <si>
    <t>Contribution au financement des OS</t>
  </si>
  <si>
    <t>Participation formation continue</t>
  </si>
  <si>
    <t>Prévoyance</t>
  </si>
  <si>
    <t>Mutuelle frais de santé</t>
  </si>
  <si>
    <t>Pénibilité</t>
  </si>
  <si>
    <t>Emploi :</t>
  </si>
  <si>
    <t xml:space="preserve">Période du : </t>
  </si>
  <si>
    <t>au</t>
  </si>
  <si>
    <t xml:space="preserve"> heures</t>
  </si>
  <si>
    <t>Horaire de travail :</t>
  </si>
  <si>
    <t>Total retenues</t>
  </si>
  <si>
    <t>Déduction forfaitaire heures sup.</t>
  </si>
  <si>
    <t>Réduction Fillon</t>
  </si>
  <si>
    <t>Réduction AN</t>
  </si>
  <si>
    <t>Salaire net</t>
  </si>
  <si>
    <t>Salaire net imposable (Salaire net + CSG + CRDS non déductible + mutuelle)</t>
  </si>
  <si>
    <t>Prime de transport</t>
  </si>
  <si>
    <t>Avantage nourriture</t>
  </si>
  <si>
    <t>Avantage logement</t>
  </si>
  <si>
    <t>Salaire net à payer</t>
  </si>
  <si>
    <t>Payé le =</t>
  </si>
  <si>
    <t>Repos compensateur</t>
  </si>
  <si>
    <t>Cumul des heures</t>
  </si>
  <si>
    <t>Droits acquis</t>
  </si>
  <si>
    <t>Utilisés</t>
  </si>
  <si>
    <t>Reste</t>
  </si>
  <si>
    <t>Durée congés payés : art. L3141-3 à L3141-11</t>
  </si>
  <si>
    <t>Durée préavis : art. L1234-1 à L1234-8</t>
  </si>
  <si>
    <t>Prénoms :</t>
  </si>
  <si>
    <t xml:space="preserve">Nom: </t>
  </si>
  <si>
    <t>Niveau :</t>
  </si>
  <si>
    <t>Mutuelle santé</t>
  </si>
  <si>
    <r>
      <t>Heures supp. à 110 %</t>
    </r>
    <r>
      <rPr>
        <sz val="12"/>
        <color rgb="FFFF0000"/>
        <rFont val="Calibri"/>
        <family val="2"/>
        <scheme val="minor"/>
      </rPr>
      <t xml:space="preserve"> </t>
    </r>
  </si>
  <si>
    <t>Par virement du :</t>
  </si>
  <si>
    <t xml:space="preserve">Fiche de paie </t>
  </si>
  <si>
    <t>https://www.lhotellerie-restauration.fr/blogs-des-experts/Gouvernantes/013_03_00_Comment_gerer_le_personnel_effectif_budget.htm</t>
  </si>
  <si>
    <t>- nombre de chambre nettoyée par heure</t>
  </si>
  <si>
    <t>Ech. 1</t>
  </si>
  <si>
    <t>Ech. 2</t>
  </si>
  <si>
    <t>Ech. 3</t>
  </si>
  <si>
    <t>Femme de chambre</t>
  </si>
  <si>
    <t>Gouvernante</t>
  </si>
  <si>
    <t>Gouvernante Générale</t>
  </si>
  <si>
    <t>Niveau 1</t>
  </si>
  <si>
    <t>Niveau 2</t>
  </si>
  <si>
    <t>Niveau 3</t>
  </si>
  <si>
    <t>Niveau 4</t>
  </si>
  <si>
    <t>Niveau 5</t>
  </si>
  <si>
    <t>1ère femme de chambre</t>
  </si>
  <si>
    <t>Coût femme de ménage/ch</t>
  </si>
</sst>
</file>

<file path=xl/styles.xml><?xml version="1.0" encoding="utf-8"?>
<styleSheet xmlns="http://schemas.openxmlformats.org/spreadsheetml/2006/main">
  <numFmts count="6">
    <numFmt numFmtId="8" formatCode="#,##0.00\ &quot;€&quot;;[Red]\-#,##0.00\ &quot;€&quot;"/>
    <numFmt numFmtId="43" formatCode="_-* #,##0.00\ _€_-;\-* #,##0.00\ _€_-;_-* &quot;-&quot;??\ _€_-;_-@_-"/>
    <numFmt numFmtId="164" formatCode="#,##0.00\ &quot;€&quot;"/>
    <numFmt numFmtId="165" formatCode="#,##0.000000\ &quot;€&quot;"/>
    <numFmt numFmtId="166" formatCode="0.000%"/>
    <numFmt numFmtId="167" formatCode="[$-40C]d\ mmmm\ yyyy;@"/>
  </numFmts>
  <fonts count="24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Inherit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rgb="FFFF0000"/>
      <name val="Calibri Light"/>
      <family val="2"/>
      <scheme val="major"/>
    </font>
    <font>
      <b/>
      <sz val="11"/>
      <color theme="1"/>
      <name val="Calibri"/>
      <family val="2"/>
      <scheme val="minor"/>
    </font>
    <font>
      <sz val="14"/>
      <color theme="1"/>
      <name val="Arial"/>
      <family val="2"/>
    </font>
    <font>
      <sz val="13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26"/>
      <color theme="1"/>
      <name val="Calibri"/>
      <family val="2"/>
      <scheme val="minor"/>
    </font>
    <font>
      <sz val="13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FF"/>
        <bgColor indexed="64"/>
      </patternFill>
    </fill>
  </fills>
  <borders count="58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264">
    <xf numFmtId="0" fontId="0" fillId="0" borderId="0" xfId="0"/>
    <xf numFmtId="0" fontId="1" fillId="0" borderId="0" xfId="1"/>
    <xf numFmtId="0" fontId="1" fillId="0" borderId="5" xfId="1" applyBorder="1" applyAlignment="1">
      <alignment horizontal="center" vertical="center"/>
    </xf>
    <xf numFmtId="0" fontId="1" fillId="0" borderId="0" xfId="1" applyAlignment="1">
      <alignment horizontal="center" vertical="center"/>
    </xf>
    <xf numFmtId="0" fontId="1" fillId="0" borderId="0" xfId="1" applyAlignment="1">
      <alignment vertical="center"/>
    </xf>
    <xf numFmtId="164" fontId="1" fillId="0" borderId="0" xfId="1" applyNumberFormat="1" applyAlignment="1">
      <alignment horizontal="center" vertical="center"/>
    </xf>
    <xf numFmtId="2" fontId="1" fillId="0" borderId="0" xfId="1" applyNumberForma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1" fillId="0" borderId="0" xfId="1" applyFill="1" applyAlignment="1">
      <alignment horizontal="center" vertical="center"/>
    </xf>
    <xf numFmtId="1" fontId="1" fillId="0" borderId="0" xfId="1" applyNumberFormat="1" applyFill="1" applyAlignment="1">
      <alignment horizontal="center" vertical="center"/>
    </xf>
    <xf numFmtId="164" fontId="1" fillId="0" borderId="0" xfId="1" applyNumberFormat="1" applyFill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164" fontId="0" fillId="0" borderId="0" xfId="0" applyNumberFormat="1"/>
    <xf numFmtId="0" fontId="5" fillId="0" borderId="0" xfId="0" applyFont="1"/>
    <xf numFmtId="0" fontId="10" fillId="0" borderId="0" xfId="0" applyFont="1"/>
    <xf numFmtId="0" fontId="0" fillId="0" borderId="0" xfId="0" applyNumberFormat="1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0" fillId="0" borderId="0" xfId="0" applyFont="1" applyAlignment="1">
      <alignment horizontal="center"/>
    </xf>
    <xf numFmtId="0" fontId="10" fillId="0" borderId="7" xfId="0" applyFont="1" applyBorder="1"/>
    <xf numFmtId="0" fontId="10" fillId="0" borderId="8" xfId="0" applyFont="1" applyBorder="1" applyAlignment="1">
      <alignment horizontal="left" vertical="center"/>
    </xf>
    <xf numFmtId="0" fontId="10" fillId="0" borderId="7" xfId="0" applyFont="1" applyBorder="1" applyAlignment="1">
      <alignment horizontal="center"/>
    </xf>
    <xf numFmtId="1" fontId="10" fillId="0" borderId="8" xfId="0" applyNumberFormat="1" applyFont="1" applyBorder="1" applyAlignment="1">
      <alignment horizontal="center" vertical="center"/>
    </xf>
    <xf numFmtId="20" fontId="10" fillId="0" borderId="8" xfId="0" applyNumberFormat="1" applyFont="1" applyBorder="1" applyAlignment="1">
      <alignment horizontal="center" vertical="center"/>
    </xf>
    <xf numFmtId="0" fontId="10" fillId="0" borderId="8" xfId="0" applyFont="1" applyBorder="1" applyAlignment="1">
      <alignment horizontal="center" vertical="center"/>
    </xf>
    <xf numFmtId="0" fontId="10" fillId="0" borderId="8" xfId="0" applyFont="1" applyBorder="1" applyAlignment="1">
      <alignment horizontal="center"/>
    </xf>
    <xf numFmtId="0" fontId="10" fillId="0" borderId="9" xfId="0" applyFont="1" applyBorder="1" applyAlignment="1">
      <alignment horizontal="center"/>
    </xf>
    <xf numFmtId="1" fontId="0" fillId="0" borderId="7" xfId="0" applyNumberFormat="1" applyBorder="1" applyAlignment="1">
      <alignment horizontal="center" vertical="center"/>
    </xf>
    <xf numFmtId="1" fontId="0" fillId="0" borderId="8" xfId="0" applyNumberFormat="1" applyBorder="1" applyAlignment="1">
      <alignment horizontal="center" vertical="center"/>
    </xf>
    <xf numFmtId="0" fontId="0" fillId="0" borderId="8" xfId="0" applyNumberFormat="1" applyBorder="1" applyAlignment="1">
      <alignment horizontal="center" vertical="center"/>
    </xf>
    <xf numFmtId="2" fontId="0" fillId="0" borderId="8" xfId="0" applyNumberFormat="1" applyBorder="1" applyAlignment="1">
      <alignment horizontal="center" vertical="center"/>
    </xf>
    <xf numFmtId="2" fontId="13" fillId="4" borderId="5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164" fontId="0" fillId="0" borderId="7" xfId="0" applyNumberFormat="1" applyBorder="1" applyAlignment="1">
      <alignment horizontal="center" vertical="center"/>
    </xf>
    <xf numFmtId="164" fontId="0" fillId="0" borderId="8" xfId="0" applyNumberForma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0" fillId="0" borderId="2" xfId="0" applyFont="1" applyBorder="1" applyAlignment="1">
      <alignment horizontal="left" vertical="center"/>
    </xf>
    <xf numFmtId="0" fontId="10" fillId="0" borderId="2" xfId="0" applyFont="1" applyBorder="1"/>
    <xf numFmtId="0" fontId="10" fillId="0" borderId="3" xfId="0" applyFont="1" applyBorder="1"/>
    <xf numFmtId="0" fontId="10" fillId="0" borderId="7" xfId="0" applyFont="1" applyBorder="1" applyAlignment="1">
      <alignment horizontal="left" vertical="center"/>
    </xf>
    <xf numFmtId="0" fontId="11" fillId="0" borderId="9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/>
    </xf>
    <xf numFmtId="8" fontId="10" fillId="0" borderId="8" xfId="0" applyNumberFormat="1" applyFont="1" applyBorder="1" applyAlignment="1">
      <alignment horizontal="left" vertical="center"/>
    </xf>
    <xf numFmtId="0" fontId="8" fillId="3" borderId="5" xfId="0" applyFont="1" applyFill="1" applyBorder="1" applyAlignment="1">
      <alignment horizontal="left" vertical="center"/>
    </xf>
    <xf numFmtId="0" fontId="11" fillId="3" borderId="5" xfId="0" applyFont="1" applyFill="1" applyBorder="1" applyAlignment="1">
      <alignment horizontal="left" vertical="center"/>
    </xf>
    <xf numFmtId="0" fontId="11" fillId="2" borderId="8" xfId="0" applyFont="1" applyFill="1" applyBorder="1" applyAlignment="1">
      <alignment horizontal="left" vertical="center"/>
    </xf>
    <xf numFmtId="0" fontId="0" fillId="6" borderId="5" xfId="0" applyFill="1" applyBorder="1"/>
    <xf numFmtId="164" fontId="6" fillId="6" borderId="5" xfId="0" applyNumberFormat="1" applyFont="1" applyFill="1" applyBorder="1" applyAlignment="1">
      <alignment horizontal="center" vertical="center"/>
    </xf>
    <xf numFmtId="1" fontId="7" fillId="5" borderId="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49" fontId="10" fillId="0" borderId="8" xfId="0" applyNumberFormat="1" applyFont="1" applyBorder="1" applyAlignment="1">
      <alignment horizontal="left" vertical="center"/>
    </xf>
    <xf numFmtId="0" fontId="12" fillId="5" borderId="0" xfId="0" applyFont="1" applyFill="1" applyBorder="1" applyAlignment="1">
      <alignment horizontal="center" vertical="center"/>
    </xf>
    <xf numFmtId="0" fontId="0" fillId="0" borderId="0" xfId="0" applyBorder="1"/>
    <xf numFmtId="0" fontId="0" fillId="0" borderId="1" xfId="0" applyBorder="1"/>
    <xf numFmtId="0" fontId="0" fillId="0" borderId="4" xfId="0" applyBorder="1"/>
    <xf numFmtId="0" fontId="0" fillId="0" borderId="9" xfId="0" applyBorder="1" applyAlignment="1">
      <alignment horizontal="center" vertical="center"/>
    </xf>
    <xf numFmtId="164" fontId="6" fillId="6" borderId="11" xfId="0" applyNumberFormat="1" applyFont="1" applyFill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10" xfId="0" applyNumberFormat="1" applyBorder="1" applyAlignment="1">
      <alignment horizontal="center" vertical="center"/>
    </xf>
    <xf numFmtId="17" fontId="0" fillId="0" borderId="0" xfId="0" applyNumberFormat="1"/>
    <xf numFmtId="0" fontId="1" fillId="0" borderId="0" xfId="1" applyFill="1" applyAlignment="1">
      <alignment vertical="center"/>
    </xf>
    <xf numFmtId="3" fontId="1" fillId="0" borderId="0" xfId="1" applyNumberFormat="1" applyFill="1" applyAlignment="1">
      <alignment horizontal="center" vertical="center"/>
    </xf>
    <xf numFmtId="0" fontId="3" fillId="0" borderId="0" xfId="1" applyFont="1" applyAlignment="1">
      <alignment vertical="center"/>
    </xf>
    <xf numFmtId="164" fontId="1" fillId="0" borderId="5" xfId="1" applyNumberForma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164" fontId="7" fillId="5" borderId="5" xfId="0" applyNumberFormat="1" applyFont="1" applyFill="1" applyBorder="1"/>
    <xf numFmtId="164" fontId="6" fillId="5" borderId="5" xfId="0" applyNumberFormat="1" applyFont="1" applyFill="1" applyBorder="1"/>
    <xf numFmtId="0" fontId="15" fillId="0" borderId="0" xfId="0" applyFont="1"/>
    <xf numFmtId="0" fontId="0" fillId="0" borderId="0" xfId="0" applyFont="1"/>
    <xf numFmtId="0" fontId="14" fillId="0" borderId="0" xfId="0" applyFont="1"/>
    <xf numFmtId="0" fontId="11" fillId="0" borderId="0" xfId="0" applyFont="1"/>
    <xf numFmtId="0" fontId="17" fillId="0" borderId="0" xfId="0" applyFont="1"/>
    <xf numFmtId="0" fontId="10" fillId="0" borderId="8" xfId="0" applyFont="1" applyBorder="1"/>
    <xf numFmtId="0" fontId="0" fillId="0" borderId="9" xfId="0" applyBorder="1"/>
    <xf numFmtId="165" fontId="0" fillId="0" borderId="8" xfId="0" applyNumberFormat="1" applyBorder="1"/>
    <xf numFmtId="164" fontId="10" fillId="0" borderId="8" xfId="0" applyNumberFormat="1" applyFont="1" applyBorder="1"/>
    <xf numFmtId="0" fontId="12" fillId="0" borderId="12" xfId="0" applyFont="1" applyBorder="1" applyAlignment="1">
      <alignment horizontal="center" vertical="center"/>
    </xf>
    <xf numFmtId="0" fontId="0" fillId="0" borderId="14" xfId="0" applyBorder="1"/>
    <xf numFmtId="0" fontId="10" fillId="0" borderId="15" xfId="0" applyFont="1" applyBorder="1"/>
    <xf numFmtId="0" fontId="0" fillId="0" borderId="15" xfId="0" applyBorder="1"/>
    <xf numFmtId="0" fontId="0" fillId="0" borderId="16" xfId="0" applyBorder="1"/>
    <xf numFmtId="0" fontId="11" fillId="0" borderId="15" xfId="0" applyFont="1" applyBorder="1"/>
    <xf numFmtId="0" fontId="11" fillId="0" borderId="17" xfId="0" applyFont="1" applyBorder="1"/>
    <xf numFmtId="0" fontId="12" fillId="0" borderId="19" xfId="0" applyFont="1" applyBorder="1" applyAlignment="1">
      <alignment horizontal="center" vertical="center"/>
    </xf>
    <xf numFmtId="0" fontId="0" fillId="0" borderId="17" xfId="0" applyBorder="1"/>
    <xf numFmtId="0" fontId="0" fillId="0" borderId="18" xfId="0" applyBorder="1"/>
    <xf numFmtId="0" fontId="0" fillId="0" borderId="21" xfId="0" applyBorder="1"/>
    <xf numFmtId="49" fontId="12" fillId="4" borderId="12" xfId="0" applyNumberFormat="1" applyFont="1" applyFill="1" applyBorder="1" applyAlignment="1">
      <alignment horizontal="center" vertical="center"/>
    </xf>
    <xf numFmtId="0" fontId="0" fillId="4" borderId="17" xfId="0" applyFill="1" applyBorder="1"/>
    <xf numFmtId="49" fontId="12" fillId="6" borderId="12" xfId="0" applyNumberFormat="1" applyFont="1" applyFill="1" applyBorder="1" applyAlignment="1">
      <alignment horizontal="center" vertical="center"/>
    </xf>
    <xf numFmtId="0" fontId="12" fillId="6" borderId="13" xfId="0" applyFont="1" applyFill="1" applyBorder="1" applyAlignment="1">
      <alignment horizontal="center" vertical="center"/>
    </xf>
    <xf numFmtId="0" fontId="0" fillId="0" borderId="24" xfId="0" applyBorder="1"/>
    <xf numFmtId="0" fontId="0" fillId="0" borderId="25" xfId="0" applyBorder="1"/>
    <xf numFmtId="0" fontId="10" fillId="0" borderId="26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0" fillId="4" borderId="24" xfId="0" applyFill="1" applyBorder="1"/>
    <xf numFmtId="0" fontId="0" fillId="4" borderId="25" xfId="0" applyFill="1" applyBorder="1"/>
    <xf numFmtId="0" fontId="0" fillId="0" borderId="38" xfId="0" applyFont="1" applyBorder="1" applyAlignment="1"/>
    <xf numFmtId="0" fontId="10" fillId="0" borderId="37" xfId="0" applyFont="1" applyBorder="1"/>
    <xf numFmtId="0" fontId="0" fillId="0" borderId="38" xfId="0" applyBorder="1"/>
    <xf numFmtId="0" fontId="0" fillId="0" borderId="37" xfId="0" applyBorder="1"/>
    <xf numFmtId="0" fontId="0" fillId="0" borderId="37" xfId="0" applyFont="1" applyBorder="1" applyAlignment="1"/>
    <xf numFmtId="0" fontId="10" fillId="0" borderId="38" xfId="0" applyFont="1" applyBorder="1"/>
    <xf numFmtId="0" fontId="0" fillId="4" borderId="18" xfId="0" applyFill="1" applyBorder="1"/>
    <xf numFmtId="0" fontId="10" fillId="0" borderId="26" xfId="0" applyFont="1" applyBorder="1" applyAlignment="1">
      <alignment horizontal="center"/>
    </xf>
    <xf numFmtId="49" fontId="10" fillId="0" borderId="22" xfId="0" applyNumberFormat="1" applyFont="1" applyBorder="1" applyAlignment="1">
      <alignment horizontal="center" vertical="center"/>
    </xf>
    <xf numFmtId="164" fontId="10" fillId="0" borderId="22" xfId="0" applyNumberFormat="1" applyFont="1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11" fillId="0" borderId="22" xfId="0" applyFont="1" applyBorder="1" applyAlignment="1">
      <alignment horizontal="center" vertical="center"/>
    </xf>
    <xf numFmtId="0" fontId="10" fillId="0" borderId="22" xfId="0" applyFont="1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49" fontId="10" fillId="6" borderId="15" xfId="0" applyNumberFormat="1" applyFont="1" applyFill="1" applyBorder="1" applyAlignment="1">
      <alignment horizontal="center" vertical="center"/>
    </xf>
    <xf numFmtId="49" fontId="10" fillId="6" borderId="22" xfId="0" applyNumberFormat="1" applyFont="1" applyFill="1" applyBorder="1" applyAlignment="1">
      <alignment horizontal="center" vertical="center"/>
    </xf>
    <xf numFmtId="49" fontId="10" fillId="4" borderId="15" xfId="0" applyNumberFormat="1" applyFont="1" applyFill="1" applyBorder="1" applyAlignment="1">
      <alignment horizontal="center" vertical="center"/>
    </xf>
    <xf numFmtId="49" fontId="10" fillId="4" borderId="22" xfId="0" applyNumberFormat="1" applyFont="1" applyFill="1" applyBorder="1" applyAlignment="1">
      <alignment horizontal="center" vertical="center"/>
    </xf>
    <xf numFmtId="0" fontId="0" fillId="4" borderId="15" xfId="0" applyFill="1" applyBorder="1" applyAlignment="1">
      <alignment horizontal="center"/>
    </xf>
    <xf numFmtId="0" fontId="0" fillId="6" borderId="14" xfId="0" applyFill="1" applyBorder="1" applyAlignment="1">
      <alignment horizontal="center" vertical="center"/>
    </xf>
    <xf numFmtId="0" fontId="0" fillId="6" borderId="21" xfId="0" applyFill="1" applyBorder="1" applyAlignment="1">
      <alignment horizontal="center" vertical="center"/>
    </xf>
    <xf numFmtId="0" fontId="0" fillId="4" borderId="14" xfId="0" applyFill="1" applyBorder="1" applyAlignment="1">
      <alignment horizontal="center" vertical="center"/>
    </xf>
    <xf numFmtId="10" fontId="10" fillId="4" borderId="15" xfId="0" applyNumberFormat="1" applyFont="1" applyFill="1" applyBorder="1" applyAlignment="1">
      <alignment horizontal="center" vertical="center"/>
    </xf>
    <xf numFmtId="164" fontId="10" fillId="4" borderId="22" xfId="0" applyNumberFormat="1" applyFont="1" applyFill="1" applyBorder="1" applyAlignment="1">
      <alignment horizontal="center" vertical="center"/>
    </xf>
    <xf numFmtId="10" fontId="10" fillId="6" borderId="15" xfId="0" applyNumberFormat="1" applyFont="1" applyFill="1" applyBorder="1" applyAlignment="1">
      <alignment horizontal="center" vertical="center"/>
    </xf>
    <xf numFmtId="164" fontId="10" fillId="6" borderId="22" xfId="0" applyNumberFormat="1" applyFont="1" applyFill="1" applyBorder="1" applyAlignment="1">
      <alignment horizontal="center" vertical="center"/>
    </xf>
    <xf numFmtId="166" fontId="10" fillId="6" borderId="15" xfId="0" applyNumberFormat="1" applyFont="1" applyFill="1" applyBorder="1" applyAlignment="1">
      <alignment horizontal="center" vertical="center"/>
    </xf>
    <xf numFmtId="0" fontId="0" fillId="6" borderId="15" xfId="0" applyFill="1" applyBorder="1" applyAlignment="1">
      <alignment horizontal="center" vertical="center"/>
    </xf>
    <xf numFmtId="0" fontId="0" fillId="6" borderId="22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11" fillId="6" borderId="15" xfId="0" applyFont="1" applyFill="1" applyBorder="1" applyAlignment="1">
      <alignment horizontal="center" vertical="center"/>
    </xf>
    <xf numFmtId="164" fontId="11" fillId="6" borderId="22" xfId="0" applyNumberFormat="1" applyFont="1" applyFill="1" applyBorder="1" applyAlignment="1">
      <alignment horizontal="center" vertical="center"/>
    </xf>
    <xf numFmtId="164" fontId="11" fillId="4" borderId="15" xfId="0" applyNumberFormat="1" applyFont="1" applyFill="1" applyBorder="1" applyAlignment="1">
      <alignment horizontal="center" vertical="center"/>
    </xf>
    <xf numFmtId="164" fontId="11" fillId="4" borderId="22" xfId="0" applyNumberFormat="1" applyFont="1" applyFill="1" applyBorder="1" applyAlignment="1">
      <alignment horizontal="center" vertical="center"/>
    </xf>
    <xf numFmtId="2" fontId="10" fillId="6" borderId="22" xfId="0" applyNumberFormat="1" applyFont="1" applyFill="1" applyBorder="1" applyAlignment="1">
      <alignment horizontal="center" vertical="center"/>
    </xf>
    <xf numFmtId="0" fontId="10" fillId="6" borderId="15" xfId="0" applyFont="1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164" fontId="11" fillId="4" borderId="23" xfId="0" applyNumberFormat="1" applyFont="1" applyFill="1" applyBorder="1" applyAlignment="1">
      <alignment horizontal="center" vertical="center"/>
    </xf>
    <xf numFmtId="0" fontId="10" fillId="4" borderId="38" xfId="0" applyFont="1" applyFill="1" applyBorder="1" applyAlignment="1">
      <alignment horizontal="center"/>
    </xf>
    <xf numFmtId="164" fontId="10" fillId="4" borderId="37" xfId="0" applyNumberFormat="1" applyFont="1" applyFill="1" applyBorder="1" applyAlignment="1">
      <alignment horizontal="center"/>
    </xf>
    <xf numFmtId="0" fontId="10" fillId="4" borderId="16" xfId="0" applyFont="1" applyFill="1" applyBorder="1" applyAlignment="1">
      <alignment horizontal="center"/>
    </xf>
    <xf numFmtId="164" fontId="10" fillId="4" borderId="16" xfId="0" applyNumberFormat="1" applyFont="1" applyFill="1" applyBorder="1" applyAlignment="1">
      <alignment horizontal="center"/>
    </xf>
    <xf numFmtId="0" fontId="0" fillId="4" borderId="38" xfId="0" applyFill="1" applyBorder="1" applyAlignment="1">
      <alignment horizontal="center"/>
    </xf>
    <xf numFmtId="0" fontId="0" fillId="4" borderId="16" xfId="0" applyFill="1" applyBorder="1" applyAlignment="1">
      <alignment horizontal="center"/>
    </xf>
    <xf numFmtId="164" fontId="11" fillId="4" borderId="16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 vertical="center"/>
    </xf>
    <xf numFmtId="164" fontId="11" fillId="4" borderId="7" xfId="0" applyNumberFormat="1" applyFont="1" applyFill="1" applyBorder="1" applyAlignment="1">
      <alignment horizontal="right" vertical="center"/>
    </xf>
    <xf numFmtId="49" fontId="0" fillId="0" borderId="8" xfId="0" applyNumberFormat="1" applyFont="1" applyBorder="1" applyAlignment="1">
      <alignment horizontal="right" vertical="center"/>
    </xf>
    <xf numFmtId="164" fontId="10" fillId="0" borderId="7" xfId="0" applyNumberFormat="1" applyFont="1" applyBorder="1"/>
    <xf numFmtId="164" fontId="10" fillId="2" borderId="7" xfId="0" applyNumberFormat="1" applyFont="1" applyFill="1" applyBorder="1"/>
    <xf numFmtId="167" fontId="0" fillId="4" borderId="5" xfId="0" applyNumberFormat="1" applyFill="1" applyBorder="1" applyAlignment="1" applyProtection="1">
      <alignment horizontal="center" vertical="center"/>
      <protection locked="0"/>
    </xf>
    <xf numFmtId="0" fontId="0" fillId="4" borderId="5" xfId="0" applyFill="1" applyBorder="1" applyAlignment="1" applyProtection="1">
      <alignment horizontal="center" vertical="center"/>
      <protection locked="0"/>
    </xf>
    <xf numFmtId="0" fontId="10" fillId="4" borderId="5" xfId="0" applyFont="1" applyFill="1" applyBorder="1" applyAlignment="1" applyProtection="1">
      <alignment horizontal="center"/>
      <protection locked="0"/>
    </xf>
    <xf numFmtId="164" fontId="0" fillId="4" borderId="5" xfId="0" applyNumberFormat="1" applyFill="1" applyBorder="1" applyAlignment="1" applyProtection="1">
      <alignment horizontal="right" vertical="center"/>
      <protection locked="0"/>
    </xf>
    <xf numFmtId="0" fontId="14" fillId="2" borderId="39" xfId="0" applyFont="1" applyFill="1" applyBorder="1" applyAlignment="1">
      <alignment horizontal="right" vertical="center"/>
    </xf>
    <xf numFmtId="167" fontId="0" fillId="4" borderId="34" xfId="0" applyNumberFormat="1" applyFill="1" applyBorder="1" applyAlignment="1" applyProtection="1">
      <alignment horizontal="center" vertical="center"/>
      <protection locked="0"/>
    </xf>
    <xf numFmtId="0" fontId="0" fillId="4" borderId="40" xfId="0" applyFill="1" applyBorder="1" applyProtection="1">
      <protection locked="0"/>
    </xf>
    <xf numFmtId="0" fontId="0" fillId="4" borderId="21" xfId="0" applyFill="1" applyBorder="1" applyProtection="1">
      <protection locked="0"/>
    </xf>
    <xf numFmtId="0" fontId="0" fillId="4" borderId="28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2" fillId="5" borderId="5" xfId="1" applyFont="1" applyFill="1" applyBorder="1" applyAlignment="1">
      <alignment horizontal="center" vertical="center"/>
    </xf>
    <xf numFmtId="0" fontId="12" fillId="5" borderId="10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11" xfId="0" applyFont="1" applyFill="1" applyBorder="1" applyAlignment="1">
      <alignment horizontal="center" vertical="center"/>
    </xf>
    <xf numFmtId="0" fontId="4" fillId="0" borderId="0" xfId="2" applyAlignment="1" applyProtection="1">
      <alignment horizontal="left"/>
    </xf>
    <xf numFmtId="0" fontId="0" fillId="0" borderId="0" xfId="0" applyAlignment="1">
      <alignment horizontal="left"/>
    </xf>
    <xf numFmtId="0" fontId="15" fillId="7" borderId="41" xfId="0" applyFont="1" applyFill="1" applyBorder="1" applyAlignment="1">
      <alignment horizontal="center" vertical="center"/>
    </xf>
    <xf numFmtId="0" fontId="15" fillId="7" borderId="42" xfId="0" applyFont="1" applyFill="1" applyBorder="1" applyAlignment="1">
      <alignment horizontal="center" vertical="center"/>
    </xf>
    <xf numFmtId="0" fontId="15" fillId="7" borderId="31" xfId="0" applyFont="1" applyFill="1" applyBorder="1" applyAlignment="1">
      <alignment horizontal="center" vertical="center"/>
    </xf>
    <xf numFmtId="0" fontId="15" fillId="7" borderId="32" xfId="0" applyFont="1" applyFill="1" applyBorder="1" applyAlignment="1">
      <alignment horizontal="center" vertical="center"/>
    </xf>
    <xf numFmtId="0" fontId="15" fillId="7" borderId="33" xfId="0" applyFont="1" applyFill="1" applyBorder="1" applyAlignment="1">
      <alignment horizontal="center" vertical="center"/>
    </xf>
    <xf numFmtId="0" fontId="16" fillId="4" borderId="10" xfId="0" applyFont="1" applyFill="1" applyBorder="1" applyAlignment="1" applyProtection="1">
      <alignment horizontal="center"/>
      <protection locked="0"/>
    </xf>
    <xf numFmtId="0" fontId="16" fillId="4" borderId="6" xfId="0" applyFont="1" applyFill="1" applyBorder="1" applyAlignment="1" applyProtection="1">
      <alignment horizontal="center"/>
      <protection locked="0"/>
    </xf>
    <xf numFmtId="0" fontId="0" fillId="0" borderId="29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30" xfId="0" applyBorder="1" applyAlignment="1">
      <alignment horizontal="center"/>
    </xf>
    <xf numFmtId="0" fontId="0" fillId="4" borderId="43" xfId="0" applyFill="1" applyBorder="1" applyAlignment="1" applyProtection="1">
      <alignment horizontal="center"/>
      <protection locked="0"/>
    </xf>
    <xf numFmtId="0" fontId="0" fillId="4" borderId="44" xfId="0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left"/>
    </xf>
    <xf numFmtId="0" fontId="11" fillId="2" borderId="36" xfId="0" applyFont="1" applyFill="1" applyBorder="1" applyAlignment="1">
      <alignment horizontal="right" vertical="center"/>
    </xf>
    <xf numFmtId="0" fontId="11" fillId="2" borderId="35" xfId="0" applyFont="1" applyFill="1" applyBorder="1" applyAlignment="1">
      <alignment horizontal="right" vertical="center"/>
    </xf>
    <xf numFmtId="0" fontId="0" fillId="4" borderId="38" xfId="0" applyFill="1" applyBorder="1" applyAlignment="1" applyProtection="1">
      <alignment horizontal="center" vertical="center"/>
      <protection locked="0"/>
    </xf>
    <xf numFmtId="0" fontId="0" fillId="4" borderId="37" xfId="0" applyFill="1" applyBorder="1" applyAlignment="1" applyProtection="1">
      <alignment horizontal="center" vertical="center"/>
      <protection locked="0"/>
    </xf>
    <xf numFmtId="0" fontId="10" fillId="0" borderId="26" xfId="0" applyFont="1" applyBorder="1" applyAlignment="1">
      <alignment horizontal="center" vertical="center"/>
    </xf>
    <xf numFmtId="0" fontId="10" fillId="0" borderId="27" xfId="0" applyFont="1" applyBorder="1" applyAlignment="1">
      <alignment horizontal="center" vertical="center"/>
    </xf>
    <xf numFmtId="0" fontId="18" fillId="6" borderId="12" xfId="0" applyFont="1" applyFill="1" applyBorder="1" applyAlignment="1">
      <alignment horizontal="center" vertical="center"/>
    </xf>
    <xf numFmtId="0" fontId="18" fillId="6" borderId="13" xfId="0" applyFont="1" applyFill="1" applyBorder="1" applyAlignment="1">
      <alignment horizontal="center" vertical="center"/>
    </xf>
    <xf numFmtId="0" fontId="18" fillId="4" borderId="12" xfId="0" applyFont="1" applyFill="1" applyBorder="1" applyAlignment="1">
      <alignment horizontal="center" vertical="center"/>
    </xf>
    <xf numFmtId="0" fontId="18" fillId="4" borderId="13" xfId="0" applyFont="1" applyFill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/>
    </xf>
    <xf numFmtId="0" fontId="0" fillId="7" borderId="17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 vertical="center"/>
    </xf>
    <xf numFmtId="0" fontId="0" fillId="8" borderId="15" xfId="0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0" fontId="0" fillId="3" borderId="51" xfId="0" applyFill="1" applyBorder="1" applyAlignment="1">
      <alignment horizontal="center" vertical="center"/>
    </xf>
    <xf numFmtId="0" fontId="0" fillId="3" borderId="56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7" borderId="51" xfId="0" applyFill="1" applyBorder="1" applyAlignment="1">
      <alignment horizontal="center" vertical="center"/>
    </xf>
    <xf numFmtId="0" fontId="0" fillId="7" borderId="56" xfId="0" applyFill="1" applyBorder="1" applyAlignment="1">
      <alignment horizontal="center" vertical="center"/>
    </xf>
    <xf numFmtId="0" fontId="0" fillId="7" borderId="15" xfId="0" applyFill="1" applyBorder="1" applyAlignment="1">
      <alignment horizontal="center" vertical="center"/>
    </xf>
    <xf numFmtId="0" fontId="0" fillId="9" borderId="56" xfId="0" applyFill="1" applyBorder="1" applyAlignment="1">
      <alignment horizontal="center" vertical="center"/>
    </xf>
    <xf numFmtId="0" fontId="0" fillId="9" borderId="52" xfId="0" applyFill="1" applyBorder="1" applyAlignment="1">
      <alignment horizontal="center" vertical="center"/>
    </xf>
    <xf numFmtId="0" fontId="0" fillId="0" borderId="51" xfId="0" applyBorder="1" applyAlignment="1">
      <alignment horizontal="center"/>
    </xf>
    <xf numFmtId="0" fontId="0" fillId="0" borderId="56" xfId="0" applyBorder="1" applyAlignment="1">
      <alignment horizontal="center"/>
    </xf>
    <xf numFmtId="0" fontId="0" fillId="0" borderId="52" xfId="0" applyBorder="1" applyAlignment="1">
      <alignment horizontal="center"/>
    </xf>
    <xf numFmtId="0" fontId="0" fillId="9" borderId="24" xfId="0" applyFill="1" applyBorder="1" applyAlignment="1">
      <alignment horizontal="center" vertical="center"/>
    </xf>
    <xf numFmtId="0" fontId="0" fillId="9" borderId="15" xfId="0" applyFill="1" applyBorder="1" applyAlignment="1">
      <alignment horizontal="center" vertical="center"/>
    </xf>
    <xf numFmtId="0" fontId="0" fillId="0" borderId="49" xfId="0" applyBorder="1"/>
    <xf numFmtId="0" fontId="0" fillId="0" borderId="29" xfId="0" applyBorder="1"/>
    <xf numFmtId="0" fontId="0" fillId="0" borderId="43" xfId="0" applyBorder="1"/>
    <xf numFmtId="164" fontId="0" fillId="0" borderId="50" xfId="0" applyNumberFormat="1" applyBorder="1" applyAlignment="1">
      <alignment horizontal="center" vertical="center"/>
    </xf>
    <xf numFmtId="164" fontId="0" fillId="0" borderId="30" xfId="0" applyNumberFormat="1" applyBorder="1" applyAlignment="1">
      <alignment horizontal="center" vertical="center"/>
    </xf>
    <xf numFmtId="164" fontId="0" fillId="0" borderId="44" xfId="0" applyNumberFormat="1" applyBorder="1" applyAlignment="1">
      <alignment horizontal="center" vertical="center"/>
    </xf>
    <xf numFmtId="0" fontId="0" fillId="2" borderId="46" xfId="0" applyFont="1" applyFill="1" applyBorder="1" applyAlignment="1">
      <alignment horizontal="center" vertical="center"/>
    </xf>
    <xf numFmtId="0" fontId="0" fillId="2" borderId="47" xfId="0" applyFont="1" applyFill="1" applyBorder="1" applyAlignment="1">
      <alignment horizontal="center" vertical="center"/>
    </xf>
    <xf numFmtId="0" fontId="0" fillId="2" borderId="48" xfId="0" applyFont="1" applyFill="1" applyBorder="1" applyAlignment="1">
      <alignment horizontal="center" vertical="center"/>
    </xf>
    <xf numFmtId="0" fontId="0" fillId="2" borderId="57" xfId="0" applyFont="1" applyFill="1" applyBorder="1" applyAlignment="1">
      <alignment horizontal="center" vertical="center"/>
    </xf>
    <xf numFmtId="164" fontId="0" fillId="0" borderId="37" xfId="0" applyNumberFormat="1" applyBorder="1" applyAlignment="1">
      <alignment horizontal="center" vertical="center"/>
    </xf>
    <xf numFmtId="0" fontId="0" fillId="2" borderId="43" xfId="0" applyFill="1" applyBorder="1"/>
    <xf numFmtId="164" fontId="0" fillId="2" borderId="44" xfId="0" applyNumberFormat="1" applyFill="1" applyBorder="1" applyAlignment="1">
      <alignment horizontal="center" vertical="center"/>
    </xf>
    <xf numFmtId="0" fontId="0" fillId="0" borderId="54" xfId="0" applyBorder="1"/>
    <xf numFmtId="0" fontId="0" fillId="0" borderId="55" xfId="0" applyBorder="1"/>
    <xf numFmtId="0" fontId="0" fillId="0" borderId="15" xfId="0" applyBorder="1" applyAlignment="1">
      <alignment vertical="center"/>
    </xf>
    <xf numFmtId="0" fontId="21" fillId="0" borderId="0" xfId="0" applyFont="1"/>
    <xf numFmtId="0" fontId="16" fillId="2" borderId="26" xfId="0" applyFont="1" applyFill="1" applyBorder="1" applyAlignment="1">
      <alignment horizontal="right"/>
    </xf>
    <xf numFmtId="0" fontId="16" fillId="4" borderId="30" xfId="0" applyFont="1" applyFill="1" applyBorder="1" applyAlignment="1" applyProtection="1">
      <alignment horizontal="center"/>
      <protection locked="0"/>
    </xf>
    <xf numFmtId="0" fontId="16" fillId="2" borderId="28" xfId="0" applyFont="1" applyFill="1" applyBorder="1" applyAlignment="1">
      <alignment horizontal="right"/>
    </xf>
    <xf numFmtId="0" fontId="0" fillId="4" borderId="45" xfId="0" applyFill="1" applyBorder="1" applyAlignment="1" applyProtection="1">
      <alignment horizontal="center"/>
      <protection locked="0"/>
    </xf>
    <xf numFmtId="0" fontId="16" fillId="2" borderId="45" xfId="0" applyFont="1" applyFill="1" applyBorder="1" applyAlignment="1">
      <alignment horizontal="right"/>
    </xf>
    <xf numFmtId="0" fontId="0" fillId="4" borderId="20" xfId="0" applyFill="1" applyBorder="1" applyAlignment="1" applyProtection="1">
      <alignment horizontal="center"/>
      <protection locked="0"/>
    </xf>
    <xf numFmtId="0" fontId="16" fillId="2" borderId="26" xfId="0" applyFont="1" applyFill="1" applyBorder="1"/>
    <xf numFmtId="0" fontId="0" fillId="6" borderId="27" xfId="0" applyFill="1" applyBorder="1" applyAlignment="1" applyProtection="1">
      <protection locked="0"/>
    </xf>
    <xf numFmtId="0" fontId="16" fillId="2" borderId="28" xfId="0" applyFont="1" applyFill="1" applyBorder="1"/>
    <xf numFmtId="0" fontId="0" fillId="6" borderId="20" xfId="0" applyFill="1" applyBorder="1" applyAlignment="1" applyProtection="1">
      <protection locked="0"/>
    </xf>
    <xf numFmtId="0" fontId="16" fillId="2" borderId="36" xfId="0" applyFont="1" applyFill="1" applyBorder="1"/>
    <xf numFmtId="0" fontId="0" fillId="6" borderId="35" xfId="0" applyFill="1" applyBorder="1" applyAlignment="1" applyProtection="1">
      <protection locked="0"/>
    </xf>
    <xf numFmtId="0" fontId="16" fillId="2" borderId="36" xfId="0" applyFont="1" applyFill="1" applyBorder="1" applyAlignment="1">
      <alignment horizontal="right"/>
    </xf>
    <xf numFmtId="0" fontId="16" fillId="4" borderId="9" xfId="0" applyFont="1" applyFill="1" applyBorder="1" applyAlignment="1" applyProtection="1">
      <alignment horizontal="right"/>
      <protection locked="0"/>
    </xf>
    <xf numFmtId="0" fontId="10" fillId="2" borderId="9" xfId="0" applyFont="1" applyFill="1" applyBorder="1" applyAlignment="1">
      <alignment horizontal="right" vertical="center"/>
    </xf>
    <xf numFmtId="0" fontId="0" fillId="4" borderId="35" xfId="0" applyFill="1" applyBorder="1" applyProtection="1">
      <protection locked="0"/>
    </xf>
    <xf numFmtId="0" fontId="20" fillId="6" borderId="41" xfId="0" applyFont="1" applyFill="1" applyBorder="1" applyAlignment="1">
      <alignment horizontal="center"/>
    </xf>
    <xf numFmtId="0" fontId="20" fillId="6" borderId="42" xfId="0" applyFont="1" applyFill="1" applyBorder="1" applyAlignment="1">
      <alignment horizontal="center"/>
    </xf>
    <xf numFmtId="0" fontId="20" fillId="4" borderId="41" xfId="0" applyFont="1" applyFill="1" applyBorder="1" applyAlignment="1">
      <alignment horizontal="center" vertical="center"/>
    </xf>
    <xf numFmtId="0" fontId="20" fillId="4" borderId="53" xfId="0" applyFont="1" applyFill="1" applyBorder="1" applyAlignment="1">
      <alignment horizontal="center" vertical="center"/>
    </xf>
    <xf numFmtId="0" fontId="20" fillId="4" borderId="42" xfId="0" applyFont="1" applyFill="1" applyBorder="1" applyAlignment="1">
      <alignment horizontal="center" vertical="center"/>
    </xf>
    <xf numFmtId="0" fontId="22" fillId="6" borderId="24" xfId="0" applyFont="1" applyFill="1" applyBorder="1" applyAlignment="1">
      <alignment horizontal="center" vertical="center"/>
    </xf>
    <xf numFmtId="0" fontId="22" fillId="6" borderId="55" xfId="0" applyFont="1" applyFill="1" applyBorder="1" applyAlignment="1">
      <alignment horizontal="center" vertical="center"/>
    </xf>
    <xf numFmtId="0" fontId="22" fillId="6" borderId="25" xfId="0" applyFont="1" applyFill="1" applyBorder="1" applyAlignment="1">
      <alignment horizontal="center" vertical="center"/>
    </xf>
    <xf numFmtId="0" fontId="22" fillId="6" borderId="17" xfId="0" applyFont="1" applyFill="1" applyBorder="1" applyAlignment="1">
      <alignment horizontal="center" vertical="center"/>
    </xf>
    <xf numFmtId="0" fontId="22" fillId="6" borderId="54" xfId="0" applyFont="1" applyFill="1" applyBorder="1" applyAlignment="1">
      <alignment horizontal="center" vertical="center"/>
    </xf>
    <xf numFmtId="0" fontId="22" fillId="6" borderId="18" xfId="0" applyFont="1" applyFill="1" applyBorder="1" applyAlignment="1">
      <alignment horizontal="center" vertical="center"/>
    </xf>
    <xf numFmtId="0" fontId="23" fillId="2" borderId="5" xfId="0" applyFont="1" applyFill="1" applyBorder="1" applyAlignment="1">
      <alignment horizontal="right"/>
    </xf>
    <xf numFmtId="0" fontId="23" fillId="2" borderId="5" xfId="0" applyFont="1" applyFill="1" applyBorder="1" applyAlignment="1">
      <alignment horizontal="right" vertical="center"/>
    </xf>
    <xf numFmtId="0" fontId="18" fillId="2" borderId="10" xfId="0" applyFont="1" applyFill="1" applyBorder="1" applyAlignment="1">
      <alignment horizontal="center" vertical="center"/>
    </xf>
    <xf numFmtId="0" fontId="18" fillId="2" borderId="11" xfId="0" applyFont="1" applyFill="1" applyBorder="1" applyAlignment="1">
      <alignment horizontal="center" vertical="center"/>
    </xf>
    <xf numFmtId="0" fontId="10" fillId="2" borderId="10" xfId="0" applyFont="1" applyFill="1" applyBorder="1" applyAlignment="1">
      <alignment horizontal="left" vertical="center"/>
    </xf>
    <xf numFmtId="0" fontId="10" fillId="2" borderId="11" xfId="0" applyFont="1" applyFill="1" applyBorder="1" applyAlignment="1">
      <alignment horizontal="left" vertical="center"/>
    </xf>
  </cellXfs>
  <cellStyles count="5">
    <cellStyle name="Lien hypertexte" xfId="2" builtinId="8"/>
    <cellStyle name="Milliers 2" xfId="3"/>
    <cellStyle name="Normal" xfId="0" builtinId="0"/>
    <cellStyle name="Normal 2" xfId="1"/>
    <cellStyle name="Pourcentage 2" xfId="4"/>
  </cellStyles>
  <dxfs count="0"/>
  <tableStyles count="0" defaultTableStyle="TableStyleMedium2" defaultPivotStyle="PivotStyleLight16"/>
  <colors>
    <mruColors>
      <color rgb="FFFF99FF"/>
      <color rgb="FF008000"/>
      <color rgb="FF00CC99"/>
      <color rgb="FF75FB85"/>
      <color rgb="FFB0FECA"/>
      <color rgb="FF87FDAE"/>
      <color rgb="FFFFFF99"/>
      <color rgb="FFFFFF0D"/>
      <color rgb="FFFFFF4B"/>
      <color rgb="FFEDF78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lhotellerie-restauration.fr/blogs-des-experts/Gouvernantes/013_03_00_Comment_gerer_le_personnel_effectif_budget.ht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I44"/>
  <sheetViews>
    <sheetView topLeftCell="A4" workbookViewId="0">
      <selection activeCell="H7" sqref="H7"/>
    </sheetView>
  </sheetViews>
  <sheetFormatPr baseColWidth="10" defaultRowHeight="15"/>
  <cols>
    <col min="2" max="2" width="25.7109375" bestFit="1" customWidth="1"/>
    <col min="3" max="3" width="14" customWidth="1"/>
    <col min="4" max="4" width="19.7109375" bestFit="1" customWidth="1"/>
    <col min="5" max="5" width="19.7109375" customWidth="1"/>
    <col min="6" max="6" width="14.7109375" customWidth="1"/>
    <col min="7" max="7" width="14.7109375" bestFit="1" customWidth="1"/>
    <col min="8" max="8" width="28.42578125" bestFit="1" customWidth="1"/>
  </cols>
  <sheetData>
    <row r="1" spans="2:9" ht="15.75">
      <c r="B1" s="166" t="s">
        <v>48</v>
      </c>
      <c r="C1" s="166"/>
      <c r="D1" s="166"/>
      <c r="E1" s="166"/>
      <c r="F1" s="166"/>
      <c r="G1" s="166"/>
    </row>
    <row r="2" spans="2:9">
      <c r="B2" s="1"/>
      <c r="C2" s="1"/>
      <c r="D2" s="1"/>
      <c r="E2" s="1"/>
      <c r="F2" s="3"/>
      <c r="G2" s="1"/>
    </row>
    <row r="3" spans="2:9">
      <c r="B3" s="2" t="s">
        <v>0</v>
      </c>
      <c r="C3" s="2" t="s">
        <v>1</v>
      </c>
      <c r="D3" s="2" t="s">
        <v>10</v>
      </c>
      <c r="E3" s="2"/>
      <c r="F3" s="69" t="s">
        <v>2</v>
      </c>
      <c r="G3" s="70" t="s">
        <v>49</v>
      </c>
      <c r="H3" s="2" t="s">
        <v>3</v>
      </c>
    </row>
    <row r="4" spans="2:9">
      <c r="B4" s="1"/>
      <c r="C4" s="1"/>
      <c r="D4" s="1"/>
      <c r="E4" s="1"/>
      <c r="F4" s="1"/>
      <c r="G4" s="1"/>
    </row>
    <row r="5" spans="2:9">
      <c r="B5" s="8"/>
      <c r="C5" s="8"/>
      <c r="D5" s="8"/>
      <c r="E5" s="8"/>
      <c r="F5" s="10"/>
      <c r="G5" s="10"/>
    </row>
    <row r="6" spans="2:9">
      <c r="B6" s="8" t="s">
        <v>4</v>
      </c>
      <c r="C6" s="8">
        <v>172</v>
      </c>
      <c r="D6" s="9">
        <f>C6/100*77</f>
        <v>132.44</v>
      </c>
      <c r="E6" s="9">
        <f>1271*3</f>
        <v>3813</v>
      </c>
      <c r="F6" s="10">
        <f>C37</f>
        <v>5.41</v>
      </c>
      <c r="G6" s="10">
        <f>E6*F6</f>
        <v>20628.330000000002</v>
      </c>
      <c r="H6" s="13">
        <f>G6+G7</f>
        <v>23031.45</v>
      </c>
      <c r="I6" s="13"/>
    </row>
    <row r="7" spans="2:9">
      <c r="B7" s="66"/>
      <c r="C7" s="8"/>
      <c r="D7" s="8"/>
      <c r="E7" s="8">
        <f>93*4</f>
        <v>372</v>
      </c>
      <c r="F7" s="10">
        <f>D37</f>
        <v>6.46</v>
      </c>
      <c r="G7" s="10">
        <f>E7*F7</f>
        <v>2403.12</v>
      </c>
      <c r="H7" s="13"/>
      <c r="I7" s="13"/>
    </row>
    <row r="8" spans="2:9">
      <c r="B8" s="8"/>
      <c r="C8" s="8"/>
      <c r="D8" s="8"/>
      <c r="E8" s="8"/>
      <c r="F8" s="10"/>
      <c r="G8" s="10"/>
      <c r="H8" s="13"/>
      <c r="I8" s="13"/>
    </row>
    <row r="9" spans="2:9">
      <c r="B9" s="8"/>
      <c r="C9" s="8"/>
      <c r="D9" s="8"/>
      <c r="E9" s="8"/>
      <c r="F9" s="10"/>
      <c r="G9" s="10"/>
      <c r="H9" s="13"/>
      <c r="I9" s="13"/>
    </row>
    <row r="10" spans="2:9">
      <c r="B10" s="8"/>
      <c r="C10" s="8"/>
      <c r="D10" s="8"/>
      <c r="E10" s="8"/>
      <c r="F10" s="10"/>
      <c r="G10" s="10"/>
      <c r="H10" s="13"/>
      <c r="I10" s="13"/>
    </row>
    <row r="11" spans="2:9">
      <c r="B11" s="8"/>
      <c r="C11" s="8"/>
      <c r="D11" s="8"/>
      <c r="E11" s="8"/>
      <c r="F11" s="10"/>
      <c r="G11" s="10"/>
      <c r="H11" s="13"/>
      <c r="I11" s="13"/>
    </row>
    <row r="12" spans="2:9">
      <c r="B12" s="8"/>
      <c r="C12" s="8"/>
      <c r="D12" s="8"/>
      <c r="E12" s="8"/>
      <c r="F12" s="10"/>
      <c r="G12" s="10"/>
      <c r="H12" s="13"/>
      <c r="I12" s="13"/>
    </row>
    <row r="13" spans="2:9">
      <c r="B13" s="8"/>
      <c r="C13" s="8"/>
      <c r="D13" s="8"/>
      <c r="E13" s="8"/>
      <c r="F13" s="10"/>
      <c r="G13" s="10"/>
      <c r="H13" s="13"/>
      <c r="I13" s="13"/>
    </row>
    <row r="14" spans="2:9">
      <c r="B14" s="8"/>
      <c r="C14" s="8"/>
      <c r="D14" s="8"/>
      <c r="E14" s="8"/>
      <c r="F14" s="10"/>
      <c r="G14" s="10"/>
      <c r="H14" s="13"/>
      <c r="I14" s="13"/>
    </row>
    <row r="15" spans="2:9">
      <c r="B15" s="8"/>
      <c r="C15" s="8"/>
      <c r="D15" s="8"/>
      <c r="E15" s="8"/>
      <c r="F15" s="10"/>
      <c r="G15" s="10"/>
      <c r="H15" s="13"/>
      <c r="I15" s="13"/>
    </row>
    <row r="16" spans="2:9">
      <c r="B16" s="8"/>
      <c r="C16" s="8"/>
      <c r="D16" s="8"/>
      <c r="E16" s="8"/>
      <c r="F16" s="10"/>
      <c r="G16" s="10"/>
      <c r="H16" s="13"/>
      <c r="I16" s="13"/>
    </row>
    <row r="17" spans="2:9">
      <c r="B17" s="8"/>
      <c r="C17" s="8"/>
      <c r="D17" s="8"/>
      <c r="E17" s="8"/>
      <c r="F17" s="10"/>
      <c r="G17" s="10"/>
      <c r="H17" s="13"/>
      <c r="I17" s="13"/>
    </row>
    <row r="18" spans="2:9">
      <c r="B18" s="8"/>
      <c r="C18" s="8"/>
      <c r="D18" s="8"/>
      <c r="E18" s="8"/>
      <c r="F18" s="10"/>
      <c r="G18" s="10"/>
      <c r="H18" s="13"/>
      <c r="I18" s="13"/>
    </row>
    <row r="19" spans="2:9">
      <c r="B19" s="8"/>
      <c r="C19" s="8"/>
      <c r="D19" s="8"/>
      <c r="E19" s="8"/>
      <c r="F19" s="10"/>
      <c r="G19" s="10"/>
      <c r="H19" s="13"/>
      <c r="I19" s="13"/>
    </row>
    <row r="20" spans="2:9">
      <c r="B20" s="8"/>
      <c r="C20" s="8"/>
      <c r="D20" s="8"/>
      <c r="E20" s="8"/>
      <c r="F20" s="10"/>
      <c r="G20" s="10"/>
      <c r="H20" s="13"/>
      <c r="I20" s="13"/>
    </row>
    <row r="21" spans="2:9">
      <c r="B21" s="8"/>
      <c r="C21" s="8"/>
      <c r="D21" s="8"/>
      <c r="E21" s="8"/>
      <c r="F21" s="10"/>
      <c r="G21" s="10"/>
      <c r="H21" s="13"/>
      <c r="I21" s="13"/>
    </row>
    <row r="22" spans="2:9">
      <c r="B22" s="8"/>
      <c r="C22" s="8"/>
      <c r="D22" s="8"/>
      <c r="E22" s="8"/>
      <c r="F22" s="10"/>
      <c r="G22" s="10"/>
      <c r="H22" s="13"/>
      <c r="I22" s="13"/>
    </row>
    <row r="23" spans="2:9">
      <c r="B23" s="8"/>
      <c r="C23" s="8"/>
      <c r="D23" s="8"/>
      <c r="E23" s="8"/>
      <c r="F23" s="10"/>
      <c r="G23" s="10"/>
      <c r="H23" s="13"/>
      <c r="I23" s="13"/>
    </row>
    <row r="24" spans="2:9">
      <c r="B24" s="1"/>
      <c r="C24" s="1"/>
      <c r="D24" s="1"/>
      <c r="E24" s="1"/>
      <c r="F24" s="1"/>
      <c r="G24" s="1"/>
      <c r="H24" s="33" t="s">
        <v>50</v>
      </c>
      <c r="I24" s="71">
        <f>SUM(I6:I7)</f>
        <v>0</v>
      </c>
    </row>
    <row r="25" spans="2:9">
      <c r="B25" s="1"/>
      <c r="C25" s="1"/>
      <c r="D25" s="1"/>
      <c r="E25" s="1"/>
      <c r="F25" s="1"/>
      <c r="G25" s="1"/>
      <c r="H25" s="33"/>
      <c r="I25" s="71"/>
    </row>
    <row r="26" spans="2:9">
      <c r="B26" s="1"/>
      <c r="C26" s="1"/>
      <c r="D26" s="1"/>
      <c r="E26" s="1"/>
      <c r="F26" s="1"/>
      <c r="G26" s="1"/>
      <c r="H26" s="33"/>
      <c r="I26" s="71"/>
    </row>
    <row r="27" spans="2:9">
      <c r="B27" s="1"/>
      <c r="C27" s="7" t="s">
        <v>43</v>
      </c>
      <c r="D27" s="7" t="s">
        <v>44</v>
      </c>
      <c r="E27" s="7"/>
      <c r="F27" s="1"/>
      <c r="G27" s="7"/>
      <c r="H27" t="s">
        <v>51</v>
      </c>
      <c r="I27" s="72">
        <f>I24-'Calcul salaire'!E26</f>
        <v>-5217.1933389166679</v>
      </c>
    </row>
    <row r="28" spans="2:9">
      <c r="B28" s="65">
        <v>42644</v>
      </c>
      <c r="C28" s="33">
        <v>5</v>
      </c>
      <c r="D28" s="33">
        <v>1</v>
      </c>
      <c r="E28" s="33"/>
      <c r="F28" s="1"/>
      <c r="G28" s="1"/>
    </row>
    <row r="29" spans="2:9">
      <c r="B29" s="65">
        <v>42675</v>
      </c>
      <c r="C29" s="33">
        <v>21</v>
      </c>
      <c r="D29" s="33">
        <v>4</v>
      </c>
      <c r="E29" s="33"/>
      <c r="F29" s="1"/>
      <c r="G29" s="1"/>
    </row>
    <row r="30" spans="2:9">
      <c r="C30" s="33">
        <f>SUM(C28:C29)</f>
        <v>26</v>
      </c>
      <c r="D30" s="33">
        <f>SUM(D28:D29)</f>
        <v>5</v>
      </c>
      <c r="E30" s="33"/>
      <c r="F30" s="1"/>
      <c r="G30" s="1"/>
    </row>
    <row r="31" spans="2:9">
      <c r="C31" s="17">
        <v>48</v>
      </c>
      <c r="D31" s="17">
        <v>19</v>
      </c>
      <c r="E31" s="17"/>
      <c r="F31" s="1"/>
      <c r="G31" s="7"/>
    </row>
    <row r="32" spans="2:9">
      <c r="B32" s="1"/>
      <c r="C32" s="1"/>
      <c r="D32" s="1"/>
      <c r="E32" s="1"/>
      <c r="F32" s="1"/>
      <c r="G32" s="5"/>
    </row>
    <row r="33" spans="2:7">
      <c r="B33" s="1"/>
      <c r="C33" s="3" t="s">
        <v>5</v>
      </c>
      <c r="D33" s="3" t="s">
        <v>6</v>
      </c>
      <c r="E33" s="3"/>
      <c r="F33" s="3"/>
      <c r="G33" s="3"/>
    </row>
    <row r="34" spans="2:7">
      <c r="B34" s="4" t="s">
        <v>142</v>
      </c>
      <c r="C34" s="5">
        <v>5.12</v>
      </c>
      <c r="D34" s="3">
        <v>6.14</v>
      </c>
      <c r="E34" s="3"/>
      <c r="F34" s="5"/>
      <c r="G34" s="5"/>
    </row>
    <row r="35" spans="2:7">
      <c r="B35" s="4" t="s">
        <v>7</v>
      </c>
      <c r="C35" s="5">
        <v>0.12</v>
      </c>
      <c r="D35" s="3">
        <v>0.12</v>
      </c>
      <c r="E35" s="3"/>
      <c r="F35" s="5"/>
      <c r="G35" s="5"/>
    </row>
    <row r="36" spans="2:7">
      <c r="B36" s="4" t="s">
        <v>8</v>
      </c>
      <c r="C36" s="5">
        <v>0.17</v>
      </c>
      <c r="D36" s="3">
        <v>0.2</v>
      </c>
      <c r="E36" s="3"/>
      <c r="F36" s="5"/>
      <c r="G36" s="5"/>
    </row>
    <row r="37" spans="2:7">
      <c r="B37" s="4" t="s">
        <v>9</v>
      </c>
      <c r="C37" s="5">
        <v>5.41</v>
      </c>
      <c r="D37" s="5">
        <v>6.46</v>
      </c>
      <c r="E37" s="5"/>
      <c r="F37" s="5"/>
      <c r="G37" s="5"/>
    </row>
    <row r="38" spans="2:7">
      <c r="B38" s="66" t="s">
        <v>45</v>
      </c>
      <c r="C38" s="67">
        <v>1271</v>
      </c>
      <c r="D38" s="8">
        <v>93</v>
      </c>
      <c r="E38" s="8"/>
      <c r="F38" s="5"/>
      <c r="G38" s="5"/>
    </row>
    <row r="39" spans="2:7">
      <c r="B39" s="68" t="s">
        <v>46</v>
      </c>
      <c r="C39" s="5">
        <f>C38*C37</f>
        <v>6876.1100000000006</v>
      </c>
      <c r="D39" s="5">
        <f>D38*D37</f>
        <v>600.78</v>
      </c>
      <c r="E39" s="5"/>
      <c r="F39" s="5"/>
      <c r="G39" s="5"/>
    </row>
    <row r="40" spans="2:7">
      <c r="B40" s="68" t="s">
        <v>47</v>
      </c>
      <c r="C40" s="5">
        <f>C39+D39</f>
        <v>7476.89</v>
      </c>
      <c r="D40" s="5"/>
      <c r="E40" s="5"/>
      <c r="F40" s="5"/>
      <c r="G40" s="5"/>
    </row>
    <row r="41" spans="2:7">
      <c r="B41" s="4"/>
      <c r="C41" s="5"/>
      <c r="D41" s="5"/>
      <c r="E41" s="5"/>
      <c r="F41" s="5"/>
      <c r="G41" s="5"/>
    </row>
    <row r="42" spans="2:7">
      <c r="B42" s="4"/>
      <c r="C42" s="5"/>
      <c r="D42" s="5"/>
      <c r="E42" s="5"/>
      <c r="F42" s="5"/>
      <c r="G42" s="5"/>
    </row>
    <row r="43" spans="2:7">
      <c r="B43" s="1"/>
      <c r="C43" s="1"/>
      <c r="D43" s="1"/>
      <c r="E43" s="1"/>
      <c r="F43" s="3"/>
      <c r="G43" s="6"/>
    </row>
    <row r="44" spans="2:7">
      <c r="F44" s="3"/>
      <c r="G44" s="6"/>
    </row>
  </sheetData>
  <mergeCells count="1">
    <mergeCell ref="B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2:I29"/>
  <sheetViews>
    <sheetView topLeftCell="B1" workbookViewId="0">
      <selection activeCell="B40" sqref="B40"/>
    </sheetView>
  </sheetViews>
  <sheetFormatPr baseColWidth="10" defaultRowHeight="15"/>
  <cols>
    <col min="2" max="2" width="53.7109375" customWidth="1"/>
    <col min="3" max="3" width="4.140625" customWidth="1"/>
    <col min="4" max="5" width="17.7109375" style="33" bestFit="1" customWidth="1"/>
    <col min="6" max="6" width="57.7109375" customWidth="1"/>
    <col min="7" max="7" width="6.85546875" style="18" customWidth="1"/>
    <col min="8" max="8" width="11.42578125" style="16"/>
  </cols>
  <sheetData>
    <row r="2" spans="2:9">
      <c r="F2" s="167" t="s">
        <v>32</v>
      </c>
      <c r="G2" s="168"/>
      <c r="H2" s="169"/>
    </row>
    <row r="3" spans="2:9" ht="15.75">
      <c r="B3" s="44" t="s">
        <v>19</v>
      </c>
      <c r="C3" s="59"/>
      <c r="D3" s="46">
        <v>365</v>
      </c>
      <c r="F3" s="57"/>
      <c r="G3" s="57"/>
      <c r="H3" s="57"/>
    </row>
    <row r="4" spans="2:9" ht="15.75">
      <c r="B4" s="56" t="s">
        <v>41</v>
      </c>
      <c r="C4" s="58"/>
      <c r="D4" s="39">
        <v>5</v>
      </c>
      <c r="F4" s="11"/>
    </row>
    <row r="5" spans="2:9" ht="15.75">
      <c r="B5" s="56" t="s">
        <v>129</v>
      </c>
      <c r="C5" s="58"/>
      <c r="D5" s="39">
        <v>3</v>
      </c>
      <c r="F5" s="11"/>
      <c r="G5" s="55" t="s">
        <v>34</v>
      </c>
    </row>
    <row r="6" spans="2:9" ht="15.75">
      <c r="B6" s="21" t="s">
        <v>20</v>
      </c>
      <c r="C6" s="58"/>
      <c r="D6" s="39">
        <v>37</v>
      </c>
      <c r="F6" s="20" t="s">
        <v>33</v>
      </c>
      <c r="G6" s="22">
        <v>48</v>
      </c>
      <c r="H6" s="28">
        <f>G6/100*77</f>
        <v>36.96</v>
      </c>
    </row>
    <row r="7" spans="2:9" ht="15.75">
      <c r="B7" s="21" t="s">
        <v>21</v>
      </c>
      <c r="C7" s="58"/>
      <c r="D7" s="39">
        <v>11</v>
      </c>
      <c r="F7" s="21" t="s">
        <v>26</v>
      </c>
      <c r="G7" s="23">
        <f>H7</f>
        <v>24.64</v>
      </c>
      <c r="H7" s="29">
        <f>(H6/3)*2</f>
        <v>24.64</v>
      </c>
    </row>
    <row r="8" spans="2:9" ht="15.75">
      <c r="B8" s="21" t="s">
        <v>22</v>
      </c>
      <c r="C8" s="58"/>
      <c r="D8" s="61">
        <v>94</v>
      </c>
      <c r="F8" s="21" t="s">
        <v>24</v>
      </c>
      <c r="G8" s="23">
        <f>H8</f>
        <v>12.32</v>
      </c>
      <c r="H8" s="29">
        <f>H6-H7</f>
        <v>12.32</v>
      </c>
    </row>
    <row r="9" spans="2:9" ht="15.75">
      <c r="B9" s="45" t="s">
        <v>23</v>
      </c>
      <c r="C9" s="60"/>
      <c r="D9" s="47">
        <f>D3-D6-D7-D8</f>
        <v>223</v>
      </c>
      <c r="F9" s="21" t="s">
        <v>27</v>
      </c>
      <c r="G9" s="24">
        <v>1.3888888888888888E-2</v>
      </c>
      <c r="H9" s="30">
        <v>20</v>
      </c>
    </row>
    <row r="10" spans="2:9" ht="15.75">
      <c r="B10" s="12"/>
      <c r="D10" s="34"/>
      <c r="F10" s="21" t="s">
        <v>28</v>
      </c>
      <c r="G10" s="24">
        <v>2.0833333333333332E-2</v>
      </c>
      <c r="H10" s="30">
        <v>30</v>
      </c>
    </row>
    <row r="11" spans="2:9" ht="15.75">
      <c r="B11" s="49" t="s">
        <v>14</v>
      </c>
      <c r="D11" s="36" t="s">
        <v>35</v>
      </c>
      <c r="E11" s="36" t="s">
        <v>36</v>
      </c>
      <c r="F11" s="21" t="s">
        <v>25</v>
      </c>
      <c r="G11" s="25"/>
      <c r="H11" s="29">
        <f>G7*H9</f>
        <v>492.8</v>
      </c>
    </row>
    <row r="12" spans="2:9" ht="15.75">
      <c r="B12" s="21" t="s">
        <v>11</v>
      </c>
      <c r="D12" s="37">
        <v>1445.42</v>
      </c>
      <c r="E12" s="37">
        <f>D12/8*5</f>
        <v>903.38750000000005</v>
      </c>
      <c r="F12" s="41" t="s">
        <v>25</v>
      </c>
      <c r="G12" s="25"/>
      <c r="H12" s="29">
        <f>G8*H10</f>
        <v>369.6</v>
      </c>
    </row>
    <row r="13" spans="2:9" ht="15.75">
      <c r="B13" s="21" t="s">
        <v>12</v>
      </c>
      <c r="D13" s="38">
        <v>144.54</v>
      </c>
      <c r="E13" s="38">
        <f>E12/100*10</f>
        <v>90.338750000000005</v>
      </c>
      <c r="F13" s="42" t="s">
        <v>29</v>
      </c>
      <c r="G13" s="26"/>
      <c r="H13" s="29">
        <f>SUM(H11:H12)</f>
        <v>862.40000000000009</v>
      </c>
    </row>
    <row r="14" spans="2:9" ht="15.75">
      <c r="B14" s="21" t="s">
        <v>17</v>
      </c>
      <c r="D14" s="38">
        <v>120.45</v>
      </c>
      <c r="E14" s="38">
        <f>E12/100*8</f>
        <v>72.271000000000001</v>
      </c>
      <c r="F14" s="42" t="s">
        <v>30</v>
      </c>
      <c r="G14" s="26"/>
      <c r="H14" s="31">
        <f>H13/60</f>
        <v>14.373333333333335</v>
      </c>
    </row>
    <row r="15" spans="2:9" ht="15.75">
      <c r="B15" s="21" t="s">
        <v>37</v>
      </c>
      <c r="D15" s="38">
        <f>(D12+D13+D16)*42.5%</f>
        <v>687.93899999999996</v>
      </c>
      <c r="E15" s="38">
        <f>(E12+E13)*42.5%</f>
        <v>422.33365624999999</v>
      </c>
      <c r="F15" s="43" t="s">
        <v>31</v>
      </c>
      <c r="G15" s="27"/>
      <c r="H15" s="32">
        <f>H14/5</f>
        <v>2.8746666666666671</v>
      </c>
      <c r="I15" s="14"/>
    </row>
    <row r="16" spans="2:9" ht="15.75">
      <c r="B16" s="21" t="s">
        <v>18</v>
      </c>
      <c r="D16" s="38">
        <v>28.72</v>
      </c>
      <c r="E16" s="39">
        <v>0</v>
      </c>
      <c r="F16" s="15"/>
      <c r="G16" s="19"/>
      <c r="H16" s="54">
        <f>H15-1</f>
        <v>1.8746666666666671</v>
      </c>
    </row>
    <row r="17" spans="2:8" ht="15.75">
      <c r="B17" s="48">
        <v>33.549999999999997</v>
      </c>
      <c r="D17" s="38"/>
      <c r="E17" s="39"/>
      <c r="F17" s="15"/>
      <c r="G17" s="19"/>
      <c r="H17" s="54">
        <f>H15-H16</f>
        <v>1</v>
      </c>
    </row>
    <row r="18" spans="2:8" ht="15.75">
      <c r="B18" s="50" t="s">
        <v>15</v>
      </c>
      <c r="D18" s="38">
        <f>SUM(D12:D17)</f>
        <v>2427.069</v>
      </c>
      <c r="E18" s="38">
        <f>SUM(E12:E17)</f>
        <v>1488.3309062500002</v>
      </c>
      <c r="F18" s="15"/>
      <c r="G18" s="19"/>
    </row>
    <row r="19" spans="2:8" ht="8.25" customHeight="1">
      <c r="B19" s="51"/>
      <c r="D19" s="38"/>
      <c r="E19" s="38"/>
      <c r="F19" s="15"/>
      <c r="G19" s="19"/>
    </row>
    <row r="20" spans="2:8" ht="15.75">
      <c r="B20" s="50" t="s">
        <v>16</v>
      </c>
      <c r="D20" s="38">
        <f>D18*12</f>
        <v>29124.828000000001</v>
      </c>
      <c r="E20" s="38">
        <f>E18*12</f>
        <v>17859.970875000003</v>
      </c>
      <c r="F20" s="15"/>
      <c r="G20" s="19"/>
    </row>
    <row r="21" spans="2:8" ht="15.75">
      <c r="B21" s="21" t="s">
        <v>13</v>
      </c>
      <c r="D21" s="39"/>
      <c r="E21" s="39"/>
      <c r="F21" s="15"/>
      <c r="G21" s="19"/>
    </row>
    <row r="22" spans="2:8" ht="15.75">
      <c r="B22" s="50" t="s">
        <v>38</v>
      </c>
      <c r="C22" s="52">
        <v>223</v>
      </c>
      <c r="D22" s="40">
        <f>D20/C22</f>
        <v>130.60460986547085</v>
      </c>
      <c r="E22" s="53">
        <f>E20/C22</f>
        <v>80.089555493273551</v>
      </c>
      <c r="F22" s="15"/>
      <c r="G22" s="19"/>
    </row>
    <row r="23" spans="2:8" ht="9.75" customHeight="1">
      <c r="E23" s="35"/>
      <c r="F23" s="15"/>
      <c r="G23" s="19"/>
    </row>
    <row r="24" spans="2:8" ht="15.75">
      <c r="B24" t="s">
        <v>39</v>
      </c>
      <c r="E24" s="63">
        <f>E18*H16</f>
        <v>2790.124338916668</v>
      </c>
      <c r="F24" s="15"/>
      <c r="G24" s="19"/>
    </row>
    <row r="25" spans="2:8" ht="15.75">
      <c r="B25" t="s">
        <v>40</v>
      </c>
      <c r="D25" s="64">
        <f>E22/D5</f>
        <v>26.69651849775785</v>
      </c>
      <c r="E25" s="63">
        <f>D18*H17</f>
        <v>2427.069</v>
      </c>
      <c r="F25" s="15"/>
      <c r="G25" s="19"/>
    </row>
    <row r="26" spans="2:8" ht="15.75">
      <c r="B26" t="s">
        <v>42</v>
      </c>
      <c r="D26" s="63">
        <f>D25/D5</f>
        <v>8.8988394992526167</v>
      </c>
      <c r="E26" s="62">
        <f>SUM(E24:E25)</f>
        <v>5217.1933389166679</v>
      </c>
      <c r="F26" s="15"/>
      <c r="G26" s="19"/>
    </row>
    <row r="27" spans="2:8" ht="15.75">
      <c r="F27" s="15"/>
      <c r="G27" s="19"/>
    </row>
    <row r="28" spans="2:8" ht="15.75">
      <c r="F28" s="15"/>
      <c r="G28" s="19"/>
    </row>
    <row r="29" spans="2:8" ht="15.75">
      <c r="B29" s="170" t="s">
        <v>128</v>
      </c>
      <c r="C29" s="171"/>
      <c r="D29" s="171"/>
      <c r="E29" s="171"/>
      <c r="F29" s="171"/>
      <c r="G29" s="19"/>
    </row>
  </sheetData>
  <mergeCells count="2">
    <mergeCell ref="F2:H2"/>
    <mergeCell ref="B29:F29"/>
  </mergeCells>
  <hyperlinks>
    <hyperlink ref="B29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O70"/>
  <sheetViews>
    <sheetView tabSelected="1" workbookViewId="0">
      <selection activeCell="O31" sqref="O31"/>
    </sheetView>
  </sheetViews>
  <sheetFormatPr baseColWidth="10" defaultRowHeight="15"/>
  <cols>
    <col min="1" max="1" width="1.42578125" customWidth="1"/>
    <col min="2" max="2" width="43" customWidth="1"/>
    <col min="3" max="3" width="29.85546875" customWidth="1"/>
    <col min="4" max="4" width="18" bestFit="1" customWidth="1"/>
    <col min="5" max="7" width="15.7109375" customWidth="1"/>
    <col min="8" max="8" width="1.85546875" customWidth="1"/>
    <col min="10" max="10" width="15.7109375" customWidth="1"/>
  </cols>
  <sheetData>
    <row r="1" spans="2:8" ht="9" customHeight="1" thickBot="1"/>
    <row r="2" spans="2:8" ht="18.75" customHeight="1">
      <c r="B2" s="252" t="s">
        <v>127</v>
      </c>
      <c r="C2" s="253"/>
      <c r="D2" s="253"/>
      <c r="E2" s="253"/>
      <c r="F2" s="253"/>
      <c r="G2" s="254"/>
    </row>
    <row r="3" spans="2:8" ht="15.75" thickBot="1">
      <c r="B3" s="255"/>
      <c r="C3" s="256"/>
      <c r="D3" s="256"/>
      <c r="E3" s="256"/>
      <c r="F3" s="256"/>
      <c r="G3" s="257"/>
    </row>
    <row r="4" spans="2:8" ht="24" thickBot="1">
      <c r="B4" s="247" t="s">
        <v>59</v>
      </c>
      <c r="C4" s="248"/>
      <c r="D4" s="249" t="s">
        <v>60</v>
      </c>
      <c r="E4" s="250"/>
      <c r="F4" s="250"/>
      <c r="G4" s="251"/>
    </row>
    <row r="5" spans="2:8" ht="16.5">
      <c r="B5" s="241" t="s">
        <v>52</v>
      </c>
      <c r="C5" s="242"/>
      <c r="D5" s="243" t="s">
        <v>122</v>
      </c>
      <c r="E5" s="244"/>
      <c r="F5" s="245" t="s">
        <v>121</v>
      </c>
      <c r="G5" s="246"/>
    </row>
    <row r="6" spans="2:8" ht="16.5">
      <c r="B6" s="237" t="s">
        <v>53</v>
      </c>
      <c r="C6" s="238"/>
      <c r="D6" s="231" t="s">
        <v>53</v>
      </c>
      <c r="E6" s="177"/>
      <c r="F6" s="178"/>
      <c r="G6" s="232"/>
    </row>
    <row r="7" spans="2:8" ht="16.5">
      <c r="B7" s="237" t="s">
        <v>54</v>
      </c>
      <c r="C7" s="238"/>
      <c r="D7" s="231" t="s">
        <v>55</v>
      </c>
      <c r="E7" s="177"/>
      <c r="F7" s="178"/>
      <c r="G7" s="232"/>
    </row>
    <row r="8" spans="2:8" ht="16.5">
      <c r="B8" s="237" t="s">
        <v>56</v>
      </c>
      <c r="C8" s="238"/>
      <c r="D8" s="231" t="s">
        <v>98</v>
      </c>
      <c r="E8" s="177"/>
      <c r="F8" s="178"/>
      <c r="G8" s="232"/>
    </row>
    <row r="9" spans="2:8" ht="17.25" thickBot="1">
      <c r="B9" s="239" t="s">
        <v>57</v>
      </c>
      <c r="C9" s="240"/>
      <c r="D9" s="233" t="s">
        <v>123</v>
      </c>
      <c r="E9" s="234">
        <v>1</v>
      </c>
      <c r="F9" s="235" t="s">
        <v>65</v>
      </c>
      <c r="G9" s="236">
        <v>1</v>
      </c>
    </row>
    <row r="11" spans="2:8" ht="16.5">
      <c r="B11" s="184" t="s">
        <v>58</v>
      </c>
      <c r="C11" s="184"/>
      <c r="D11" s="184"/>
      <c r="E11" s="184"/>
      <c r="F11" s="184"/>
      <c r="G11" s="184"/>
      <c r="H11" s="184"/>
    </row>
    <row r="12" spans="2:8" ht="18.75">
      <c r="B12" s="258" t="s">
        <v>99</v>
      </c>
      <c r="C12" s="156"/>
      <c r="D12" s="260" t="s">
        <v>100</v>
      </c>
      <c r="E12" s="261"/>
      <c r="F12" s="156"/>
    </row>
    <row r="13" spans="2:8" ht="17.25">
      <c r="B13" s="259" t="s">
        <v>102</v>
      </c>
      <c r="C13" s="157"/>
      <c r="D13" s="262" t="s">
        <v>101</v>
      </c>
      <c r="E13" s="263"/>
    </row>
    <row r="14" spans="2:8" ht="6.75" customHeight="1"/>
    <row r="15" spans="2:8" ht="18.75">
      <c r="B15" s="77" t="s">
        <v>61</v>
      </c>
      <c r="C15" s="76"/>
      <c r="D15" s="76"/>
      <c r="E15" s="151" t="s">
        <v>78</v>
      </c>
      <c r="F15" s="151" t="s">
        <v>62</v>
      </c>
      <c r="G15" s="151" t="s">
        <v>66</v>
      </c>
    </row>
    <row r="16" spans="2:8" ht="8.25" customHeight="1"/>
    <row r="17" spans="2:15" ht="15.75">
      <c r="B17" s="15" t="s">
        <v>80</v>
      </c>
      <c r="E17" s="158"/>
      <c r="F17" s="154" t="e">
        <f>IF(G9="","",VLOOKUP(G9,'Grille de classification'!$G$2:$H$15,9,0))</f>
        <v>#REF!</v>
      </c>
      <c r="G17" s="155" t="e">
        <f>E17*F17</f>
        <v>#REF!</v>
      </c>
      <c r="J17" s="230"/>
      <c r="K17" s="230"/>
      <c r="L17" s="230"/>
      <c r="M17" s="230"/>
      <c r="N17" s="230"/>
      <c r="O17" s="230"/>
    </row>
    <row r="18" spans="2:15" ht="15.75">
      <c r="B18" s="15" t="s">
        <v>125</v>
      </c>
      <c r="E18" s="158"/>
      <c r="F18" s="81" t="e">
        <f>F17*1.1</f>
        <v>#REF!</v>
      </c>
      <c r="G18" s="81" t="e">
        <f>E18*F18</f>
        <v>#REF!</v>
      </c>
    </row>
    <row r="19" spans="2:15" ht="15.75">
      <c r="B19" s="15" t="s">
        <v>63</v>
      </c>
      <c r="E19" s="158"/>
      <c r="F19" s="81" t="e">
        <f>F18*1.2</f>
        <v>#REF!</v>
      </c>
      <c r="G19" s="81" t="e">
        <f t="shared" ref="G19:G20" si="0">E19*F19</f>
        <v>#REF!</v>
      </c>
    </row>
    <row r="20" spans="2:15" ht="15.75">
      <c r="B20" s="15" t="s">
        <v>64</v>
      </c>
      <c r="E20" s="158"/>
      <c r="F20" s="81" t="e">
        <f>F19*1.5</f>
        <v>#REF!</v>
      </c>
      <c r="G20" s="81" t="e">
        <f t="shared" si="0"/>
        <v>#REF!</v>
      </c>
      <c r="I20" s="75"/>
    </row>
    <row r="21" spans="2:15" ht="6.75" customHeight="1">
      <c r="B21" s="15"/>
      <c r="E21" s="78"/>
      <c r="F21" s="78"/>
      <c r="G21" s="81"/>
    </row>
    <row r="22" spans="2:15" ht="15.75">
      <c r="B22" s="15" t="s">
        <v>67</v>
      </c>
      <c r="E22" s="158"/>
      <c r="F22" s="81">
        <v>3.54</v>
      </c>
      <c r="G22" s="81">
        <f>E22*F22</f>
        <v>0</v>
      </c>
    </row>
    <row r="23" spans="2:15" ht="15.75">
      <c r="B23" s="15" t="s">
        <v>68</v>
      </c>
      <c r="E23" s="158"/>
      <c r="F23" s="81">
        <v>3.54</v>
      </c>
      <c r="G23" s="81">
        <f>E23*F23</f>
        <v>0</v>
      </c>
    </row>
    <row r="24" spans="2:15" ht="15.75">
      <c r="B24" s="15" t="s">
        <v>69</v>
      </c>
      <c r="E24" s="153" t="s">
        <v>70</v>
      </c>
      <c r="F24" s="153" t="s">
        <v>70</v>
      </c>
      <c r="G24" s="159"/>
    </row>
    <row r="25" spans="2:15" ht="15.75">
      <c r="B25" s="15" t="s">
        <v>124</v>
      </c>
      <c r="E25" s="153" t="s">
        <v>70</v>
      </c>
      <c r="F25" s="153" t="s">
        <v>70</v>
      </c>
      <c r="G25" s="159"/>
    </row>
    <row r="26" spans="2:15" ht="6.75" customHeight="1">
      <c r="B26" s="73"/>
      <c r="E26" s="79"/>
      <c r="F26" s="79"/>
      <c r="G26" s="80"/>
    </row>
    <row r="27" spans="2:15" ht="19.5" thickBot="1">
      <c r="B27" s="77" t="s">
        <v>71</v>
      </c>
      <c r="G27" s="152" t="e">
        <f>G17/0.812475</f>
        <v>#REF!</v>
      </c>
    </row>
    <row r="28" spans="2:15" ht="19.5" thickBot="1">
      <c r="B28" s="73"/>
      <c r="D28" s="191" t="s">
        <v>73</v>
      </c>
      <c r="E28" s="192"/>
      <c r="F28" s="193" t="s">
        <v>74</v>
      </c>
      <c r="G28" s="194"/>
    </row>
    <row r="29" spans="2:15" ht="21.75" customHeight="1">
      <c r="B29" s="82" t="s">
        <v>72</v>
      </c>
      <c r="C29" s="89" t="s">
        <v>76</v>
      </c>
      <c r="D29" s="95" t="s">
        <v>77</v>
      </c>
      <c r="E29" s="96" t="s">
        <v>66</v>
      </c>
      <c r="F29" s="93" t="s">
        <v>77</v>
      </c>
      <c r="G29" s="195" t="s">
        <v>66</v>
      </c>
    </row>
    <row r="30" spans="2:15" ht="15.75">
      <c r="B30" s="83"/>
      <c r="C30" s="92"/>
      <c r="D30" s="122"/>
      <c r="E30" s="123"/>
      <c r="F30" s="124"/>
      <c r="G30" s="126" t="str">
        <f>IF(I9="","",(C30*F30))</f>
        <v/>
      </c>
    </row>
    <row r="31" spans="2:15" ht="15.75">
      <c r="B31" s="84" t="s">
        <v>75</v>
      </c>
      <c r="C31" s="112" t="e">
        <f>IF(G27&gt;E170999,(G27/100*98.25)+7.3+14,)</f>
        <v>#REF!</v>
      </c>
      <c r="D31" s="117" t="s">
        <v>70</v>
      </c>
      <c r="E31" s="118" t="s">
        <v>70</v>
      </c>
      <c r="F31" s="125">
        <v>5.0999999999999997E-2</v>
      </c>
      <c r="G31" s="126" t="e">
        <f>IF(C31="","",(C31*F31))</f>
        <v>#REF!</v>
      </c>
      <c r="H31" s="74"/>
    </row>
    <row r="32" spans="2:15" ht="15.75">
      <c r="B32" s="84" t="s">
        <v>79</v>
      </c>
      <c r="C32" s="112" t="e">
        <f>IF(G27&gt;E171000,(G27/100*98.25)+7.3+14,)</f>
        <v>#REF!</v>
      </c>
      <c r="D32" s="117" t="s">
        <v>70</v>
      </c>
      <c r="E32" s="118" t="s">
        <v>70</v>
      </c>
      <c r="F32" s="125">
        <v>2.9000000000000001E-2</v>
      </c>
      <c r="G32" s="126" t="e">
        <f t="shared" ref="G32:G35" si="1">C32*F32</f>
        <v>#REF!</v>
      </c>
      <c r="H32" s="74"/>
      <c r="I32" s="13"/>
    </row>
    <row r="33" spans="2:8" ht="15.75">
      <c r="B33" s="84" t="s">
        <v>81</v>
      </c>
      <c r="C33" s="112" t="e">
        <f>G27</f>
        <v>#REF!</v>
      </c>
      <c r="D33" s="127">
        <v>0.12889999999999999</v>
      </c>
      <c r="E33" s="128" t="e">
        <f>C33*D33</f>
        <v>#REF!</v>
      </c>
      <c r="F33" s="125">
        <v>7.4999999999999997E-3</v>
      </c>
      <c r="G33" s="126" t="e">
        <f t="shared" si="1"/>
        <v>#REF!</v>
      </c>
      <c r="H33" s="74"/>
    </row>
    <row r="34" spans="2:8" ht="15.75">
      <c r="B34" s="84" t="s">
        <v>82</v>
      </c>
      <c r="C34" s="112" t="e">
        <f>G27</f>
        <v>#REF!</v>
      </c>
      <c r="D34" s="127">
        <v>8.5500000000000007E-2</v>
      </c>
      <c r="E34" s="128" t="e">
        <f t="shared" ref="E34:E49" si="2">C34*D34</f>
        <v>#REF!</v>
      </c>
      <c r="F34" s="125">
        <v>6.9000000000000006E-2</v>
      </c>
      <c r="G34" s="126" t="e">
        <f t="shared" si="1"/>
        <v>#REF!</v>
      </c>
      <c r="H34" s="74"/>
    </row>
    <row r="35" spans="2:8" ht="15.75">
      <c r="B35" s="84" t="s">
        <v>83</v>
      </c>
      <c r="C35" s="112" t="e">
        <f>G27</f>
        <v>#REF!</v>
      </c>
      <c r="D35" s="127">
        <v>1.9E-2</v>
      </c>
      <c r="E35" s="128" t="e">
        <f t="shared" si="2"/>
        <v>#REF!</v>
      </c>
      <c r="F35" s="125">
        <v>4.0000000000000001E-3</v>
      </c>
      <c r="G35" s="126" t="e">
        <f t="shared" si="1"/>
        <v>#REF!</v>
      </c>
      <c r="H35" s="74"/>
    </row>
    <row r="36" spans="2:8" ht="15.75">
      <c r="B36" s="84" t="s">
        <v>84</v>
      </c>
      <c r="C36" s="112" t="e">
        <f>G27</f>
        <v>#REF!</v>
      </c>
      <c r="D36" s="127">
        <v>3.0000000000000001E-3</v>
      </c>
      <c r="E36" s="128" t="e">
        <f t="shared" si="2"/>
        <v>#REF!</v>
      </c>
      <c r="F36" s="119" t="s">
        <v>70</v>
      </c>
      <c r="G36" s="120" t="s">
        <v>70</v>
      </c>
      <c r="H36" s="74"/>
    </row>
    <row r="37" spans="2:8" ht="15.75">
      <c r="B37" s="84" t="s">
        <v>85</v>
      </c>
      <c r="C37" s="112" t="e">
        <f>G27</f>
        <v>#REF!</v>
      </c>
      <c r="D37" s="127">
        <v>2.3E-2</v>
      </c>
      <c r="E37" s="128" t="e">
        <f t="shared" si="2"/>
        <v>#REF!</v>
      </c>
      <c r="F37" s="119" t="s">
        <v>70</v>
      </c>
      <c r="G37" s="120" t="s">
        <v>70</v>
      </c>
      <c r="H37" s="74"/>
    </row>
    <row r="38" spans="2:8" ht="15.75">
      <c r="B38" s="84" t="s">
        <v>86</v>
      </c>
      <c r="C38" s="112" t="e">
        <f>G27</f>
        <v>#REF!</v>
      </c>
      <c r="D38" s="127">
        <v>3.4500000000000003E-2</v>
      </c>
      <c r="E38" s="128" t="e">
        <f t="shared" si="2"/>
        <v>#REF!</v>
      </c>
      <c r="F38" s="119" t="s">
        <v>70</v>
      </c>
      <c r="G38" s="120" t="s">
        <v>70</v>
      </c>
      <c r="H38" s="74"/>
    </row>
    <row r="39" spans="2:8" ht="15.75">
      <c r="B39" s="84" t="s">
        <v>87</v>
      </c>
      <c r="C39" s="112" t="e">
        <f>G27</f>
        <v>#REF!</v>
      </c>
      <c r="D39" s="127">
        <v>4.65E-2</v>
      </c>
      <c r="E39" s="128" t="e">
        <f t="shared" si="2"/>
        <v>#REF!</v>
      </c>
      <c r="F39" s="125">
        <v>3.1E-2</v>
      </c>
      <c r="G39" s="126" t="e">
        <f t="shared" ref="G39:G41" si="3">C39*F39</f>
        <v>#REF!</v>
      </c>
      <c r="H39" s="74"/>
    </row>
    <row r="40" spans="2:8" ht="15.75">
      <c r="B40" s="84" t="s">
        <v>88</v>
      </c>
      <c r="C40" s="112" t="e">
        <f>G27</f>
        <v>#REF!</v>
      </c>
      <c r="D40" s="127">
        <v>0.04</v>
      </c>
      <c r="E40" s="128" t="e">
        <f t="shared" si="2"/>
        <v>#REF!</v>
      </c>
      <c r="F40" s="125">
        <v>2.4E-2</v>
      </c>
      <c r="G40" s="126" t="e">
        <f t="shared" si="3"/>
        <v>#REF!</v>
      </c>
      <c r="H40" s="74"/>
    </row>
    <row r="41" spans="2:8" ht="15.75">
      <c r="B41" s="84" t="s">
        <v>89</v>
      </c>
      <c r="C41" s="112" t="e">
        <f>G27</f>
        <v>#REF!</v>
      </c>
      <c r="D41" s="127">
        <v>1.2E-2</v>
      </c>
      <c r="E41" s="128" t="e">
        <f t="shared" si="2"/>
        <v>#REF!</v>
      </c>
      <c r="F41" s="125">
        <v>8.0000000000000002E-3</v>
      </c>
      <c r="G41" s="126" t="e">
        <f t="shared" si="3"/>
        <v>#REF!</v>
      </c>
      <c r="H41" s="74"/>
    </row>
    <row r="42" spans="2:8" ht="15.75">
      <c r="B42" s="84" t="s">
        <v>90</v>
      </c>
      <c r="C42" s="112" t="e">
        <f>G27</f>
        <v>#REF!</v>
      </c>
      <c r="D42" s="127">
        <v>2E-3</v>
      </c>
      <c r="E42" s="128" t="e">
        <f t="shared" si="2"/>
        <v>#REF!</v>
      </c>
      <c r="F42" s="119" t="s">
        <v>70</v>
      </c>
      <c r="G42" s="120" t="s">
        <v>70</v>
      </c>
      <c r="H42" s="74"/>
    </row>
    <row r="43" spans="2:8" ht="15.75">
      <c r="B43" s="84" t="s">
        <v>91</v>
      </c>
      <c r="C43" s="112" t="e">
        <f>G27</f>
        <v>#REF!</v>
      </c>
      <c r="D43" s="127">
        <v>1E-3</v>
      </c>
      <c r="E43" s="128" t="e">
        <f t="shared" si="2"/>
        <v>#REF!</v>
      </c>
      <c r="F43" s="119" t="s">
        <v>70</v>
      </c>
      <c r="G43" s="120" t="s">
        <v>70</v>
      </c>
      <c r="H43" s="74"/>
    </row>
    <row r="44" spans="2:8" ht="15.75">
      <c r="B44" s="84" t="s">
        <v>92</v>
      </c>
      <c r="C44" s="112" t="e">
        <f>G27</f>
        <v>#REF!</v>
      </c>
      <c r="D44" s="127">
        <v>6.7999999999999996E-3</v>
      </c>
      <c r="E44" s="128" t="e">
        <f t="shared" si="2"/>
        <v>#REF!</v>
      </c>
      <c r="F44" s="119" t="s">
        <v>70</v>
      </c>
      <c r="G44" s="120" t="s">
        <v>70</v>
      </c>
      <c r="H44" s="74"/>
    </row>
    <row r="45" spans="2:8" ht="15.75">
      <c r="B45" s="84" t="s">
        <v>93</v>
      </c>
      <c r="C45" s="112" t="e">
        <f>G27</f>
        <v>#REF!</v>
      </c>
      <c r="D45" s="129">
        <v>1.6000000000000001E-4</v>
      </c>
      <c r="E45" s="128" t="e">
        <f t="shared" si="2"/>
        <v>#REF!</v>
      </c>
      <c r="F45" s="119" t="s">
        <v>70</v>
      </c>
      <c r="G45" s="120" t="s">
        <v>70</v>
      </c>
      <c r="H45" s="74"/>
    </row>
    <row r="46" spans="2:8" ht="15.75">
      <c r="B46" s="84" t="s">
        <v>94</v>
      </c>
      <c r="C46" s="112" t="e">
        <f>G27</f>
        <v>#REF!</v>
      </c>
      <c r="D46" s="127">
        <v>5.4999999999999997E-3</v>
      </c>
      <c r="E46" s="128" t="e">
        <f t="shared" si="2"/>
        <v>#REF!</v>
      </c>
      <c r="F46" s="119" t="s">
        <v>70</v>
      </c>
      <c r="G46" s="120" t="s">
        <v>70</v>
      </c>
      <c r="H46" s="74"/>
    </row>
    <row r="47" spans="2:8" ht="15.75">
      <c r="B47" s="84" t="s">
        <v>95</v>
      </c>
      <c r="C47" s="112" t="e">
        <f>(G27/100*99.952)</f>
        <v>#REF!</v>
      </c>
      <c r="D47" s="127">
        <v>4.0049999999999999E-3</v>
      </c>
      <c r="E47" s="128" t="e">
        <f t="shared" si="2"/>
        <v>#REF!</v>
      </c>
      <c r="F47" s="125">
        <v>4.0000000000000001E-3</v>
      </c>
      <c r="G47" s="126" t="e">
        <f t="shared" ref="G47" si="4">C47*F47</f>
        <v>#REF!</v>
      </c>
      <c r="H47" s="74"/>
    </row>
    <row r="48" spans="2:8" ht="15.75">
      <c r="B48" s="84" t="s">
        <v>96</v>
      </c>
      <c r="C48" s="112">
        <f>G25</f>
        <v>0</v>
      </c>
      <c r="D48" s="127">
        <v>5.0000000000000001E-3</v>
      </c>
      <c r="E48" s="128">
        <f>C48*D48*100</f>
        <v>0</v>
      </c>
      <c r="F48" s="125">
        <v>5.0000000000000001E-3</v>
      </c>
      <c r="G48" s="126">
        <f>C48*F48*100</f>
        <v>0</v>
      </c>
      <c r="H48" s="74"/>
    </row>
    <row r="49" spans="1:10" ht="15.75">
      <c r="B49" s="84" t="s">
        <v>97</v>
      </c>
      <c r="C49" s="112" t="e">
        <f>G27</f>
        <v>#REF!</v>
      </c>
      <c r="D49" s="127">
        <v>1E-4</v>
      </c>
      <c r="E49" s="128" t="e">
        <f t="shared" si="2"/>
        <v>#REF!</v>
      </c>
      <c r="F49" s="119" t="s">
        <v>70</v>
      </c>
      <c r="G49" s="120" t="s">
        <v>70</v>
      </c>
      <c r="H49" s="74"/>
    </row>
    <row r="50" spans="1:10" ht="6.75" customHeight="1">
      <c r="B50" s="85"/>
      <c r="C50" s="113"/>
      <c r="D50" s="130"/>
      <c r="E50" s="131"/>
      <c r="F50" s="132"/>
      <c r="G50" s="133"/>
    </row>
    <row r="51" spans="1:10" ht="15.75">
      <c r="A51" s="15"/>
      <c r="B51" s="87" t="s">
        <v>103</v>
      </c>
      <c r="C51" s="114"/>
      <c r="D51" s="134"/>
      <c r="E51" s="135" t="e">
        <f>SUM(E33:E50)</f>
        <v>#REF!</v>
      </c>
      <c r="F51" s="136"/>
      <c r="G51" s="137" t="e">
        <f>SUM(G31:G50)</f>
        <v>#REF!</v>
      </c>
    </row>
    <row r="52" spans="1:10" ht="6.75" customHeight="1">
      <c r="A52" s="15"/>
      <c r="B52" s="87"/>
      <c r="C52" s="114"/>
      <c r="D52" s="134"/>
      <c r="E52" s="135"/>
      <c r="F52" s="136"/>
      <c r="G52" s="137"/>
    </row>
    <row r="53" spans="1:10" ht="15.75">
      <c r="B53" s="84" t="s">
        <v>104</v>
      </c>
      <c r="C53" s="115">
        <f>E18</f>
        <v>0</v>
      </c>
      <c r="D53" s="127">
        <v>1.4999999999999999E-2</v>
      </c>
      <c r="E53" s="138">
        <f>-C53*D53*100</f>
        <v>0</v>
      </c>
      <c r="F53" s="119" t="s">
        <v>70</v>
      </c>
      <c r="G53" s="120" t="s">
        <v>70</v>
      </c>
    </row>
    <row r="54" spans="1:10" ht="15.75">
      <c r="B54" s="84" t="s">
        <v>105</v>
      </c>
      <c r="C54" s="112" t="e">
        <f>G27</f>
        <v>#REF!</v>
      </c>
      <c r="D54" s="139">
        <v>0.2092</v>
      </c>
      <c r="E54" s="128" t="e">
        <f>C54*D54</f>
        <v>#REF!</v>
      </c>
      <c r="F54" s="119" t="s">
        <v>70</v>
      </c>
      <c r="G54" s="120" t="s">
        <v>70</v>
      </c>
    </row>
    <row r="55" spans="1:10" ht="15.75">
      <c r="B55" s="84" t="s">
        <v>106</v>
      </c>
      <c r="C55" s="111" t="s">
        <v>70</v>
      </c>
      <c r="D55" s="117" t="s">
        <v>70</v>
      </c>
      <c r="E55" s="118" t="s">
        <v>70</v>
      </c>
      <c r="F55" s="119" t="s">
        <v>70</v>
      </c>
      <c r="G55" s="120" t="s">
        <v>70</v>
      </c>
    </row>
    <row r="56" spans="1:10">
      <c r="B56" s="85"/>
      <c r="C56" s="113"/>
      <c r="D56" s="130"/>
      <c r="E56" s="131"/>
      <c r="F56" s="132"/>
      <c r="G56" s="133"/>
    </row>
    <row r="57" spans="1:10" ht="16.5" thickBot="1">
      <c r="B57" s="88" t="s">
        <v>107</v>
      </c>
      <c r="C57" s="116"/>
      <c r="D57" s="140"/>
      <c r="E57" s="141"/>
      <c r="F57" s="142"/>
      <c r="G57" s="143" t="e">
        <f>G27-G51</f>
        <v>#REF!</v>
      </c>
    </row>
    <row r="58" spans="1:10">
      <c r="B58" s="97"/>
      <c r="C58" s="98"/>
      <c r="D58" s="97"/>
      <c r="E58" s="98"/>
      <c r="F58" s="101"/>
      <c r="G58" s="102"/>
    </row>
    <row r="59" spans="1:10" ht="15.75">
      <c r="B59" s="103" t="s">
        <v>108</v>
      </c>
      <c r="C59" s="107"/>
      <c r="D59" s="103"/>
      <c r="E59" s="104"/>
      <c r="F59" s="144"/>
      <c r="G59" s="145" t="e">
        <f>G57+G32+G48</f>
        <v>#REF!</v>
      </c>
      <c r="H59" s="15"/>
      <c r="I59" s="15"/>
      <c r="J59" s="15"/>
    </row>
    <row r="60" spans="1:10" ht="15.75">
      <c r="B60" s="84" t="s">
        <v>109</v>
      </c>
      <c r="C60" s="86"/>
      <c r="D60" s="85"/>
      <c r="E60" s="86"/>
      <c r="F60" s="121"/>
      <c r="G60" s="146"/>
    </row>
    <row r="61" spans="1:10" ht="15.75">
      <c r="B61" s="84" t="s">
        <v>110</v>
      </c>
      <c r="C61" s="86"/>
      <c r="D61" s="85"/>
      <c r="E61" s="86"/>
      <c r="F61" s="121"/>
      <c r="G61" s="147">
        <f>G22</f>
        <v>0</v>
      </c>
    </row>
    <row r="62" spans="1:10" ht="15.75">
      <c r="B62" s="108" t="s">
        <v>111</v>
      </c>
      <c r="C62" s="106"/>
      <c r="D62" s="105"/>
      <c r="E62" s="106"/>
      <c r="F62" s="148"/>
      <c r="G62" s="145">
        <f>G24</f>
        <v>0</v>
      </c>
    </row>
    <row r="63" spans="1:10" ht="15.75">
      <c r="B63" s="84"/>
      <c r="C63" s="86"/>
      <c r="D63" s="85"/>
      <c r="E63" s="86"/>
      <c r="F63" s="121"/>
      <c r="G63" s="149"/>
    </row>
    <row r="64" spans="1:10" ht="15.75">
      <c r="B64" s="87" t="s">
        <v>112</v>
      </c>
      <c r="C64" s="86"/>
      <c r="D64" s="85"/>
      <c r="E64" s="86"/>
      <c r="F64" s="121"/>
      <c r="G64" s="150" t="e">
        <f>G57-G61</f>
        <v>#REF!</v>
      </c>
    </row>
    <row r="65" spans="2:7" ht="15.75" thickBot="1">
      <c r="B65" s="90"/>
      <c r="C65" s="91"/>
      <c r="D65" s="90"/>
      <c r="E65" s="91"/>
      <c r="F65" s="94"/>
      <c r="G65" s="109"/>
    </row>
    <row r="66" spans="2:7" ht="15.75">
      <c r="B66" s="160" t="s">
        <v>113</v>
      </c>
      <c r="C66" s="161"/>
      <c r="D66" s="185" t="s">
        <v>126</v>
      </c>
      <c r="E66" s="186"/>
      <c r="F66" s="187"/>
      <c r="G66" s="188"/>
    </row>
    <row r="67" spans="2:7" ht="4.5" customHeight="1">
      <c r="B67" s="179"/>
      <c r="C67" s="180"/>
      <c r="D67" s="180"/>
      <c r="E67" s="180"/>
      <c r="F67" s="180"/>
      <c r="G67" s="181"/>
    </row>
    <row r="68" spans="2:7" ht="15.75">
      <c r="B68" s="110" t="s">
        <v>114</v>
      </c>
      <c r="C68" s="100" t="s">
        <v>115</v>
      </c>
      <c r="D68" s="189" t="s">
        <v>116</v>
      </c>
      <c r="E68" s="190"/>
      <c r="F68" s="99" t="s">
        <v>117</v>
      </c>
      <c r="G68" s="100" t="s">
        <v>118</v>
      </c>
    </row>
    <row r="69" spans="2:7" ht="15.75" thickBot="1">
      <c r="B69" s="162"/>
      <c r="C69" s="163"/>
      <c r="D69" s="182"/>
      <c r="E69" s="183"/>
      <c r="F69" s="164"/>
      <c r="G69" s="165"/>
    </row>
    <row r="70" spans="2:7" ht="18.75" thickBot="1">
      <c r="B70" s="172" t="s">
        <v>119</v>
      </c>
      <c r="C70" s="173"/>
      <c r="D70" s="174" t="s">
        <v>120</v>
      </c>
      <c r="E70" s="175"/>
      <c r="F70" s="175"/>
      <c r="G70" s="176"/>
    </row>
  </sheetData>
  <sheetProtection formatCells="0" formatColumns="0" formatRows="0" insertColumns="0" insertRows="0" insertHyperlinks="0" deleteColumns="0" deleteRows="0" sort="0" autoFilter="0" pivotTables="0"/>
  <mergeCells count="18">
    <mergeCell ref="B2:G3"/>
    <mergeCell ref="D12:E12"/>
    <mergeCell ref="D13:E13"/>
    <mergeCell ref="B70:C70"/>
    <mergeCell ref="D70:G70"/>
    <mergeCell ref="E7:G7"/>
    <mergeCell ref="E6:G6"/>
    <mergeCell ref="D4:G4"/>
    <mergeCell ref="B4:C4"/>
    <mergeCell ref="E8:G8"/>
    <mergeCell ref="B67:G67"/>
    <mergeCell ref="D69:E69"/>
    <mergeCell ref="B11:H11"/>
    <mergeCell ref="D66:E66"/>
    <mergeCell ref="F66:G66"/>
    <mergeCell ref="D68:E68"/>
    <mergeCell ref="D28:E28"/>
    <mergeCell ref="F28:G28"/>
  </mergeCells>
  <pageMargins left="0.7" right="0.7" top="0.75" bottom="0.75" header="0.3" footer="0.3"/>
  <pageSetup paperSize="9" orientation="portrait" horizontalDpi="4294967293" verticalDpi="0" r:id="rId1"/>
  <ignoredErrors>
    <ignoredError sqref="E48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H15"/>
  <sheetViews>
    <sheetView workbookViewId="0">
      <selection activeCell="R4" sqref="R4"/>
    </sheetView>
  </sheetViews>
  <sheetFormatPr baseColWidth="10" defaultRowHeight="15"/>
  <cols>
    <col min="1" max="1" width="18.7109375" bestFit="1" customWidth="1"/>
    <col min="2" max="3" width="23" bestFit="1" customWidth="1"/>
    <col min="4" max="4" width="21.42578125" bestFit="1" customWidth="1"/>
    <col min="5" max="14" width="11.7109375" customWidth="1"/>
  </cols>
  <sheetData>
    <row r="1" spans="1:8" ht="15.75" thickBot="1">
      <c r="A1" s="227"/>
      <c r="B1" s="227"/>
      <c r="C1" s="227"/>
      <c r="D1" s="227"/>
      <c r="E1" s="227"/>
      <c r="F1" s="227"/>
      <c r="G1" s="227"/>
      <c r="H1" s="227"/>
    </row>
    <row r="2" spans="1:8" ht="15" customHeight="1">
      <c r="A2" s="198" t="s">
        <v>133</v>
      </c>
      <c r="B2" s="201" t="s">
        <v>141</v>
      </c>
      <c r="C2" s="228"/>
      <c r="D2" s="228"/>
      <c r="E2" s="209" t="s">
        <v>136</v>
      </c>
      <c r="F2" s="214" t="s">
        <v>130</v>
      </c>
      <c r="G2" s="220">
        <v>1</v>
      </c>
      <c r="H2" s="217">
        <v>9.86</v>
      </c>
    </row>
    <row r="3" spans="1:8" ht="15.75" customHeight="1" thickBot="1">
      <c r="A3" s="199"/>
      <c r="B3" s="202"/>
      <c r="C3" s="58"/>
      <c r="D3" s="58"/>
      <c r="E3" s="210"/>
      <c r="F3" s="215" t="s">
        <v>131</v>
      </c>
      <c r="G3" s="221">
        <v>2</v>
      </c>
      <c r="H3" s="218">
        <v>9.9</v>
      </c>
    </row>
    <row r="4" spans="1:8" ht="15.75" thickBot="1">
      <c r="A4" s="199"/>
      <c r="B4" s="203"/>
      <c r="C4" s="204" t="s">
        <v>134</v>
      </c>
      <c r="D4" s="58"/>
      <c r="E4" s="211"/>
      <c r="F4" s="216" t="s">
        <v>132</v>
      </c>
      <c r="G4" s="222">
        <v>3</v>
      </c>
      <c r="H4" s="219">
        <v>9.9600000000000009</v>
      </c>
    </row>
    <row r="5" spans="1:8" ht="15.75" thickBot="1">
      <c r="A5" s="200"/>
      <c r="B5" s="203"/>
      <c r="C5" s="205"/>
      <c r="D5" s="58"/>
      <c r="E5" s="209" t="s">
        <v>137</v>
      </c>
      <c r="F5" s="105" t="s">
        <v>130</v>
      </c>
      <c r="G5" s="223">
        <v>4</v>
      </c>
      <c r="H5" s="224">
        <v>10.02</v>
      </c>
    </row>
    <row r="6" spans="1:8">
      <c r="A6" s="229"/>
      <c r="B6" s="203"/>
      <c r="C6" s="205"/>
      <c r="D6" s="58"/>
      <c r="E6" s="210"/>
      <c r="F6" s="215" t="s">
        <v>131</v>
      </c>
      <c r="G6" s="221">
        <v>5</v>
      </c>
      <c r="H6" s="218">
        <v>10.18</v>
      </c>
    </row>
    <row r="7" spans="1:8" ht="15.75" thickBot="1">
      <c r="A7" s="229"/>
      <c r="B7" s="203"/>
      <c r="C7" s="205"/>
      <c r="D7" s="58"/>
      <c r="E7" s="211"/>
      <c r="F7" s="216" t="s">
        <v>132</v>
      </c>
      <c r="G7" s="222">
        <v>6</v>
      </c>
      <c r="H7" s="219">
        <v>10.56</v>
      </c>
    </row>
    <row r="8" spans="1:8" ht="15.75" thickBot="1">
      <c r="A8" s="229"/>
      <c r="B8" s="203"/>
      <c r="C8" s="205"/>
      <c r="D8" s="58"/>
      <c r="E8" s="209" t="s">
        <v>138</v>
      </c>
      <c r="F8" s="105" t="s">
        <v>130</v>
      </c>
      <c r="G8" s="223">
        <v>7</v>
      </c>
      <c r="H8" s="224">
        <v>10.61</v>
      </c>
    </row>
    <row r="9" spans="1:8" ht="15.75" thickBot="1">
      <c r="A9" s="229"/>
      <c r="B9" s="197"/>
      <c r="C9" s="206"/>
      <c r="D9" s="212" t="s">
        <v>135</v>
      </c>
      <c r="E9" s="210"/>
      <c r="F9" s="215" t="s">
        <v>131</v>
      </c>
      <c r="G9" s="221">
        <v>8</v>
      </c>
      <c r="H9" s="218">
        <v>10.67</v>
      </c>
    </row>
    <row r="10" spans="1:8" ht="15.75" thickBot="1">
      <c r="A10" s="85"/>
      <c r="B10" s="58"/>
      <c r="C10" s="196"/>
      <c r="D10" s="213"/>
      <c r="E10" s="211"/>
      <c r="F10" s="216" t="s">
        <v>132</v>
      </c>
      <c r="G10" s="222">
        <v>9</v>
      </c>
      <c r="H10" s="219">
        <v>10.97</v>
      </c>
    </row>
    <row r="11" spans="1:8">
      <c r="A11" s="85"/>
      <c r="B11" s="58"/>
      <c r="C11" s="58"/>
      <c r="D11" s="207"/>
      <c r="E11" s="209" t="s">
        <v>139</v>
      </c>
      <c r="F11" s="105" t="s">
        <v>130</v>
      </c>
      <c r="G11" s="223">
        <v>10</v>
      </c>
      <c r="H11" s="224">
        <v>11.13</v>
      </c>
    </row>
    <row r="12" spans="1:8" ht="15.75" thickBot="1">
      <c r="A12" s="85"/>
      <c r="B12" s="58"/>
      <c r="C12" s="58"/>
      <c r="D12" s="207"/>
      <c r="E12" s="211"/>
      <c r="F12" s="225" t="s">
        <v>131</v>
      </c>
      <c r="G12" s="222">
        <v>11</v>
      </c>
      <c r="H12" s="226">
        <v>11.3</v>
      </c>
    </row>
    <row r="13" spans="1:8">
      <c r="A13" s="85"/>
      <c r="B13" s="58"/>
      <c r="C13" s="58"/>
      <c r="D13" s="207"/>
      <c r="E13" s="209" t="s">
        <v>140</v>
      </c>
      <c r="F13" s="105" t="s">
        <v>130</v>
      </c>
      <c r="G13" s="223">
        <v>12</v>
      </c>
      <c r="H13" s="224">
        <v>13.16</v>
      </c>
    </row>
    <row r="14" spans="1:8">
      <c r="A14" s="85"/>
      <c r="B14" s="58"/>
      <c r="C14" s="58"/>
      <c r="D14" s="207"/>
      <c r="E14" s="210"/>
      <c r="F14" s="215" t="s">
        <v>131</v>
      </c>
      <c r="G14" s="221">
        <v>13</v>
      </c>
      <c r="H14" s="218">
        <v>15.29</v>
      </c>
    </row>
    <row r="15" spans="1:8" ht="15.75" thickBot="1">
      <c r="A15" s="90"/>
      <c r="B15" s="227"/>
      <c r="C15" s="227"/>
      <c r="D15" s="208"/>
      <c r="E15" s="211"/>
      <c r="F15" s="216" t="s">
        <v>132</v>
      </c>
      <c r="G15" s="222">
        <v>14</v>
      </c>
      <c r="H15" s="219">
        <v>21.55</v>
      </c>
    </row>
  </sheetData>
  <mergeCells count="9">
    <mergeCell ref="D9:D15"/>
    <mergeCell ref="E2:E4"/>
    <mergeCell ref="E5:E7"/>
    <mergeCell ref="E8:E10"/>
    <mergeCell ref="E11:E12"/>
    <mergeCell ref="B2:B9"/>
    <mergeCell ref="C4:C10"/>
    <mergeCell ref="A2:A5"/>
    <mergeCell ref="E13:E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Gestion 1 hôtel</vt:lpstr>
      <vt:lpstr>Calcul salaire</vt:lpstr>
      <vt:lpstr>Feuille de paie</vt:lpstr>
      <vt:lpstr>Grille de classification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HOLZER</dc:creator>
  <cp:lastModifiedBy>HOLZER</cp:lastModifiedBy>
  <dcterms:created xsi:type="dcterms:W3CDTF">2017-10-26T08:37:35Z</dcterms:created>
  <dcterms:modified xsi:type="dcterms:W3CDTF">2017-10-28T12:25:09Z</dcterms:modified>
</cp:coreProperties>
</file>