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6815" windowHeight="6855" activeTab="3"/>
  </bookViews>
  <sheets>
    <sheet name="Recap" sheetId="6" r:id="rId1"/>
    <sheet name="Facture" sheetId="1" r:id="rId2"/>
    <sheet name="CLIENT" sheetId="3" r:id="rId3"/>
    <sheet name="Données" sheetId="4" r:id="rId4"/>
  </sheets>
  <functionGroups builtInGroupCount="18"/>
  <externalReferences>
    <externalReference r:id="rId5"/>
  </externalReferences>
  <definedNames>
    <definedName name="_xlnm._FilterDatabase" localSheetId="0" hidden="1">Recap!$S$2:$T$2</definedName>
    <definedName name="OLE_LINK5" localSheetId="2">CLIENT!#REF!</definedName>
    <definedName name="_xlnm.Print_Area" localSheetId="1">Facture!$A$1:$E$54</definedName>
  </definedNames>
  <calcPr calcId="152511"/>
</workbook>
</file>

<file path=xl/calcChain.xml><?xml version="1.0" encoding="utf-8"?>
<calcChain xmlns="http://schemas.openxmlformats.org/spreadsheetml/2006/main">
  <c r="D8" i="1" l="1"/>
  <c r="N79" i="6" l="1"/>
  <c r="N29" i="6" l="1"/>
  <c r="N51" i="6" l="1"/>
  <c r="N60" i="6" l="1"/>
  <c r="N16" i="6"/>
  <c r="N32" i="6" l="1"/>
  <c r="N11" i="6" l="1"/>
  <c r="I64" i="6" l="1"/>
  <c r="J64" i="6" s="1"/>
  <c r="I72" i="6"/>
  <c r="J72" i="6" s="1"/>
  <c r="E29" i="1"/>
  <c r="K72" i="6" l="1"/>
  <c r="N72" i="6" s="1"/>
  <c r="K64" i="6"/>
  <c r="N64" i="6" s="1"/>
  <c r="I61" i="6"/>
  <c r="I60" i="6"/>
  <c r="D12" i="1" l="1"/>
  <c r="N14" i="6" l="1"/>
  <c r="N6" i="6"/>
  <c r="N49" i="6" l="1"/>
  <c r="H23" i="6" l="1"/>
  <c r="I23" i="6" s="1"/>
  <c r="J23" i="6" s="1"/>
  <c r="K23" i="6" s="1"/>
  <c r="N23" i="6" l="1"/>
  <c r="J30" i="6" l="1"/>
  <c r="K30" i="6" l="1"/>
  <c r="N30" i="6" s="1"/>
  <c r="K22" i="6"/>
  <c r="N22" i="6" s="1"/>
  <c r="D14" i="1" l="1"/>
  <c r="D11" i="1"/>
  <c r="D10" i="1"/>
  <c r="E32" i="1" l="1"/>
  <c r="K20" i="6" l="1"/>
  <c r="N20" i="6" s="1"/>
  <c r="N17" i="6" l="1"/>
  <c r="N3" i="6" l="1"/>
  <c r="N2" i="6"/>
  <c r="N7" i="6" l="1"/>
  <c r="K7" i="6"/>
  <c r="J7" i="6"/>
  <c r="I7" i="6"/>
  <c r="H7" i="6"/>
  <c r="T2" i="6" s="1"/>
  <c r="K4" i="3" l="1"/>
  <c r="K3" i="3"/>
  <c r="K2" i="3"/>
  <c r="AC1" i="3" l="1"/>
  <c r="E33" i="1"/>
  <c r="E34" i="1" l="1"/>
  <c r="E38" i="1" l="1"/>
  <c r="D40" i="1"/>
</calcChain>
</file>

<file path=xl/sharedStrings.xml><?xml version="1.0" encoding="utf-8"?>
<sst xmlns="http://schemas.openxmlformats.org/spreadsheetml/2006/main" count="672" uniqueCount="278">
  <si>
    <t>NOTE D'HONORAIRES</t>
  </si>
  <si>
    <t>DATE :</t>
  </si>
  <si>
    <t>NUMERO:</t>
  </si>
  <si>
    <t>WALID BOUZID</t>
  </si>
  <si>
    <t>CLIENT :</t>
  </si>
  <si>
    <t>ADRESSE :</t>
  </si>
  <si>
    <t>M.F.</t>
  </si>
  <si>
    <t>DESCRIPTION</t>
  </si>
  <si>
    <t>MONTANT</t>
  </si>
  <si>
    <t>TAUX DE T.V.A.</t>
  </si>
  <si>
    <t>T.V.A.</t>
  </si>
  <si>
    <t>T.T.C</t>
  </si>
  <si>
    <t>RETENUE A LA SOURCE 5%</t>
  </si>
  <si>
    <t>DROIT DE TIMBRE</t>
  </si>
  <si>
    <t>NET A PAYER</t>
  </si>
  <si>
    <t>honoraires mensules</t>
  </si>
  <si>
    <t>TOTAL</t>
  </si>
  <si>
    <t>L</t>
  </si>
  <si>
    <t>E</t>
  </si>
  <si>
    <t>ATI</t>
  </si>
  <si>
    <t>1330350P/A/M/000</t>
  </si>
  <si>
    <t>CODIPA</t>
  </si>
  <si>
    <t>1404413V/A/M/000</t>
  </si>
  <si>
    <t>ELKA</t>
  </si>
  <si>
    <t>0782911F/A/M/000</t>
  </si>
  <si>
    <t>FASHION MAID</t>
  </si>
  <si>
    <t>1049931F/A/M/000</t>
  </si>
  <si>
    <t>0971818N/A/M/000</t>
  </si>
  <si>
    <t>IGIP</t>
  </si>
  <si>
    <t>0430133F/A/M/000</t>
  </si>
  <si>
    <t>JIHEN BEN HADID</t>
  </si>
  <si>
    <t>1246258V/P/A/000</t>
  </si>
  <si>
    <t>KEM CONFORT</t>
  </si>
  <si>
    <t>1067878W/A/M/000</t>
  </si>
  <si>
    <t>LYNADAM</t>
  </si>
  <si>
    <t>1091456R/A/M/000</t>
  </si>
  <si>
    <t>MAROMRD</t>
  </si>
  <si>
    <t>0437444Z/A/M/000</t>
  </si>
  <si>
    <t>MARQUAGE</t>
  </si>
  <si>
    <t xml:space="preserve"> 1023839Z/A/M/000</t>
  </si>
  <si>
    <t>MAXXI CHAUSSURES</t>
  </si>
  <si>
    <t>1271281N/A/M/000</t>
  </si>
  <si>
    <t>1136859D/A/M/000</t>
  </si>
  <si>
    <t>PANDA</t>
  </si>
  <si>
    <t xml:space="preserve">970904F/A/M/000 </t>
  </si>
  <si>
    <t>PHARMACIE DHEKRA</t>
  </si>
  <si>
    <t>1264195Z/D/C/000</t>
  </si>
  <si>
    <t>PHARMACIE SLIM FARAH</t>
  </si>
  <si>
    <t>REDACHEM TUNISIE</t>
  </si>
  <si>
    <t>1059513W/A/M/000</t>
  </si>
  <si>
    <t>SCC</t>
  </si>
  <si>
    <t>SEFAC</t>
  </si>
  <si>
    <t>0764872P/A/M/000</t>
  </si>
  <si>
    <t>SISA</t>
  </si>
  <si>
    <t>1113107T/A/M/000</t>
  </si>
  <si>
    <t>SISI</t>
  </si>
  <si>
    <t>1399376X/A/M/000</t>
  </si>
  <si>
    <t>STE</t>
  </si>
  <si>
    <t>1037109S/A/M/000</t>
  </si>
  <si>
    <t>TUNISIE INOXE</t>
  </si>
  <si>
    <t>1342163C/B/M/000</t>
  </si>
  <si>
    <t>00599036J/A/C/000</t>
  </si>
  <si>
    <t>NOAMI</t>
  </si>
  <si>
    <t>1179610N/A/M/000</t>
  </si>
  <si>
    <t>SOTEQ</t>
  </si>
  <si>
    <t>1202029T/B/M/000</t>
  </si>
  <si>
    <t>STPC</t>
  </si>
  <si>
    <t>0009993R/A/M/000</t>
  </si>
  <si>
    <t>SONEG</t>
  </si>
  <si>
    <t>1454712F/A/M/000</t>
  </si>
  <si>
    <t>SISI+</t>
  </si>
  <si>
    <t>1488684D/A/M/000</t>
  </si>
  <si>
    <t>ATIT</t>
  </si>
  <si>
    <t>1496808T/A/M/000</t>
  </si>
  <si>
    <t>ALNAMAA</t>
  </si>
  <si>
    <t>1497079N/A/M/000</t>
  </si>
  <si>
    <t>Compteur</t>
  </si>
  <si>
    <t>Adresse</t>
  </si>
  <si>
    <t>Matricul Fiscal</t>
  </si>
  <si>
    <t>Clients</t>
  </si>
  <si>
    <t>services</t>
  </si>
  <si>
    <t>1er Trimestre</t>
  </si>
  <si>
    <t>2eme Trimestre</t>
  </si>
  <si>
    <t>Periodictes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</si>
  <si>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</si>
  <si>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</si>
  <si>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</si>
  <si>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</si>
  <si>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</si>
  <si>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</si>
  <si>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</si>
  <si>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</si>
  <si>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</si>
  <si>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</si>
  <si>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</si>
  <si>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</si>
  <si>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</si>
  <si>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</si>
  <si>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</si>
  <si>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</si>
  <si>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</si>
  <si>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>Bon de commande N°</t>
  </si>
  <si>
    <t>Autorisation d'achat</t>
  </si>
  <si>
    <t>Valable au :</t>
  </si>
  <si>
    <t>Autorisation</t>
  </si>
  <si>
    <t>Date Validité</t>
  </si>
  <si>
    <t xml:space="preserve"> </t>
  </si>
  <si>
    <t>DT</t>
  </si>
  <si>
    <t xml:space="preserve">Valable au </t>
  </si>
  <si>
    <t>B.C N°</t>
  </si>
  <si>
    <t>Etat</t>
  </si>
  <si>
    <t>AP</t>
  </si>
  <si>
    <t>DMI</t>
  </si>
  <si>
    <t>HT</t>
  </si>
  <si>
    <t>TVA</t>
  </si>
  <si>
    <t>TTC</t>
  </si>
  <si>
    <t>RAS</t>
  </si>
  <si>
    <t>Net</t>
  </si>
  <si>
    <t>etat</t>
  </si>
  <si>
    <t>Num. Fact.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</si>
  <si>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</si>
  <si>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</si>
  <si>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</si>
  <si>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</si>
  <si>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</si>
  <si>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</si>
  <si>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</si>
  <si>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</si>
  <si>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</si>
  <si>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</si>
  <si>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</si>
  <si>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</si>
  <si>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</si>
  <si>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D</t>
  </si>
  <si>
    <t>Annueles</t>
  </si>
  <si>
    <t>Paie</t>
  </si>
  <si>
    <t>Facturation</t>
  </si>
  <si>
    <t>Date</t>
  </si>
  <si>
    <t>Non payée</t>
  </si>
  <si>
    <t xml:space="preserve">Payée </t>
  </si>
  <si>
    <t>F2018-2</t>
  </si>
  <si>
    <t>F2018-3</t>
  </si>
  <si>
    <t>FALCHETTI SHOES</t>
  </si>
  <si>
    <t>oxiotic</t>
  </si>
  <si>
    <t>F2018-4</t>
  </si>
  <si>
    <t>F2018-5</t>
  </si>
  <si>
    <t>F2018-6</t>
  </si>
  <si>
    <t>F2018-7</t>
  </si>
  <si>
    <t>F2018-8</t>
  </si>
  <si>
    <t>F2018-9</t>
  </si>
  <si>
    <t>F2018-10</t>
  </si>
  <si>
    <t>F2018-11</t>
  </si>
  <si>
    <t>F2018-12</t>
  </si>
  <si>
    <t>065201700083</t>
  </si>
  <si>
    <t>F2018-15</t>
  </si>
  <si>
    <t>F2018-14</t>
  </si>
  <si>
    <t>411201800005</t>
  </si>
  <si>
    <t>411201800012</t>
  </si>
  <si>
    <t>258201800017</t>
  </si>
  <si>
    <t>0910896R/A/M/000</t>
  </si>
  <si>
    <t>F2018-17</t>
  </si>
  <si>
    <t>F2018-18</t>
  </si>
  <si>
    <t>F2018-19</t>
  </si>
  <si>
    <t>DECOPLUS</t>
  </si>
  <si>
    <t>F2018-20</t>
  </si>
  <si>
    <t>66/2018</t>
  </si>
  <si>
    <t>F2018-22</t>
  </si>
  <si>
    <t>Noami</t>
  </si>
  <si>
    <t>6012018000111</t>
  </si>
  <si>
    <t>F2018-24</t>
  </si>
  <si>
    <t>CA Facturé</t>
  </si>
  <si>
    <t>Fonds Monetaire International</t>
  </si>
  <si>
    <t>1361665N/C/N/000</t>
  </si>
  <si>
    <t>R</t>
  </si>
  <si>
    <t>1551149T/A/M/000</t>
  </si>
  <si>
    <t>F2018-27</t>
  </si>
  <si>
    <t>elka</t>
  </si>
  <si>
    <t>F2018-29</t>
  </si>
  <si>
    <t>F2018-30</t>
  </si>
  <si>
    <t>F2018-31</t>
  </si>
  <si>
    <t>F2018-32</t>
  </si>
  <si>
    <t>F2018-1</t>
  </si>
  <si>
    <t>F2018-16</t>
  </si>
  <si>
    <t>F2018-26</t>
  </si>
  <si>
    <t>404201800283</t>
  </si>
  <si>
    <t>061201800051</t>
  </si>
  <si>
    <t>413201800015</t>
  </si>
  <si>
    <t>F2018-34</t>
  </si>
  <si>
    <t>045201800075</t>
  </si>
  <si>
    <t>F2018-36</t>
  </si>
  <si>
    <t>F2018-37</t>
  </si>
  <si>
    <t>F2018-38</t>
  </si>
  <si>
    <t>F2018-39</t>
  </si>
  <si>
    <t>F2018-40</t>
  </si>
  <si>
    <t>X</t>
  </si>
  <si>
    <t>F2018-41</t>
  </si>
  <si>
    <t>F2018-42</t>
  </si>
  <si>
    <t xml:space="preserve">                                   Arrêtée la présente note  
                                   d'honoraires à la somme de :</t>
  </si>
  <si>
    <t>F2018-43</t>
  </si>
  <si>
    <t>F2018-45</t>
  </si>
  <si>
    <t>F2018-46</t>
  </si>
  <si>
    <t>F2018-47</t>
  </si>
  <si>
    <t>F2018-48</t>
  </si>
  <si>
    <t>F2018-49</t>
  </si>
  <si>
    <t>F2018-50</t>
  </si>
  <si>
    <t>F2018-51</t>
  </si>
  <si>
    <t>F2018-52</t>
  </si>
  <si>
    <t>F2018-53</t>
  </si>
  <si>
    <t>F2018-54</t>
  </si>
  <si>
    <t>F2018-57</t>
  </si>
  <si>
    <t>F2018-58</t>
  </si>
  <si>
    <t>F2018-59</t>
  </si>
  <si>
    <t>410201800058</t>
  </si>
  <si>
    <t>F2018-60</t>
  </si>
  <si>
    <t>Collaborateur</t>
  </si>
  <si>
    <t>EMAIL</t>
  </si>
  <si>
    <t>EMAIL COLL</t>
  </si>
  <si>
    <t>F2018-61</t>
  </si>
  <si>
    <t>F2018-62</t>
  </si>
  <si>
    <t>GESTOCAF</t>
  </si>
  <si>
    <t>F2018-63</t>
  </si>
  <si>
    <t>F2018-64</t>
  </si>
  <si>
    <t>F2018-65</t>
  </si>
  <si>
    <t>F2018-66</t>
  </si>
  <si>
    <t>F2018-67</t>
  </si>
  <si>
    <t>F2018-68</t>
  </si>
  <si>
    <t>BIAF&amp;S</t>
  </si>
  <si>
    <t>SWANTEL</t>
  </si>
  <si>
    <t>1575259C/A/M/000</t>
  </si>
  <si>
    <t>1575011D/A/M/000</t>
  </si>
  <si>
    <t>F2018-69</t>
  </si>
  <si>
    <t>F2018-70</t>
  </si>
  <si>
    <t>F2018-71</t>
  </si>
  <si>
    <t>F2018-72</t>
  </si>
  <si>
    <t>F2018-73</t>
  </si>
  <si>
    <t>F2018-75</t>
  </si>
  <si>
    <t>F2018-77</t>
  </si>
  <si>
    <t>F2018-78</t>
  </si>
  <si>
    <t>F2018-79</t>
  </si>
  <si>
    <t>F2018-80</t>
  </si>
  <si>
    <t>F2018-81</t>
  </si>
  <si>
    <t>F2018-82</t>
  </si>
  <si>
    <t>F2018-83</t>
  </si>
  <si>
    <t>F2018-84</t>
  </si>
  <si>
    <t>F2018-86</t>
  </si>
  <si>
    <t>F2018-87</t>
  </si>
  <si>
    <t>F2018-88</t>
  </si>
  <si>
    <t>F2018-89</t>
  </si>
  <si>
    <t>F2018-90</t>
  </si>
  <si>
    <t>0990580R/A/M/000</t>
  </si>
  <si>
    <t>F2018-91</t>
  </si>
  <si>
    <t>F2018-92</t>
  </si>
  <si>
    <t>F2018-93</t>
  </si>
  <si>
    <t>F2018-94</t>
  </si>
  <si>
    <t>F2018-95</t>
  </si>
  <si>
    <t>F2018-96</t>
  </si>
  <si>
    <t>F2018-98</t>
  </si>
  <si>
    <t>F2018-99</t>
  </si>
  <si>
    <t>F2018-100</t>
  </si>
  <si>
    <t>F2018-104</t>
  </si>
  <si>
    <t>F2018-105</t>
  </si>
  <si>
    <t>F2018-107</t>
  </si>
  <si>
    <t>F2018-108</t>
  </si>
  <si>
    <t>F2018-113</t>
  </si>
  <si>
    <t>F2018-116</t>
  </si>
  <si>
    <t>F2018-118</t>
  </si>
  <si>
    <t>42X4,5</t>
  </si>
  <si>
    <t>xxx</t>
  </si>
  <si>
    <t>xxxx</t>
  </si>
  <si>
    <t>xxxxxx</t>
  </si>
  <si>
    <t>xxxxxx@xxxx</t>
  </si>
  <si>
    <t>xxxxxxx@xxxx</t>
  </si>
  <si>
    <t>xxxxx</t>
  </si>
  <si>
    <t>xx</t>
  </si>
  <si>
    <t>xxxxxxx</t>
  </si>
  <si>
    <t>aaaaa</t>
  </si>
  <si>
    <t>bbbbb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</si>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</sst>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8" formatCode="#,##0.000\ _€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1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63"/>
      <name val="Book Antiqua"/>
      <family val="1"/>
    </font>
    <font>
      <sz val="14"/>
      <color indexed="63"/>
      <name val="Arial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339966"/>
      <name val="Calibri"/>
      <family val="2"/>
    </font>
    <font>
      <sz val="11"/>
      <name val="Calibri"/>
      <family val="2"/>
      <scheme val="minor"/>
    </font>
    <font>
      <b/>
      <sz val="12"/>
      <color theme="0"/>
      <name val="Book Antiqua"/>
      <family val="1"/>
    </font>
    <font>
      <sz val="12"/>
      <color theme="1"/>
      <name val="Calibri"/>
      <family val="2"/>
      <scheme val="minor"/>
    </font>
    <font>
      <sz val="36"/>
      <color indexed="12"/>
      <name val="Book Antiqua"/>
      <family val="1"/>
    </font>
    <font>
      <b/>
      <i/>
      <sz val="14"/>
      <color rgb="FFFF0000"/>
      <name val="Book Antiqua"/>
      <family val="1"/>
    </font>
    <font>
      <sz val="14"/>
      <name val="Arial"/>
      <family val="2"/>
    </font>
    <font>
      <b/>
      <i/>
      <sz val="14"/>
      <color indexed="12"/>
      <name val="Arial"/>
      <family val="2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12"/>
      <name val="Book Antiqua"/>
      <family val="1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4">
    <xf numFmtId="0" fontId="0" fillId="0" borderId="0"/>
    <xf numFmtId="0" fontId="33" fillId="0" borderId="0"/>
    <xf numFmtId="0" fontId="32" fillId="0" borderId="0" applyNumberFormat="0" applyFill="0" applyBorder="0" applyAlignment="0" applyProtection="0"/>
    <xf numFmtId="0" fontId="8" fillId="0" borderId="0"/>
  </cellStyleXfs>
  <cellXfs count="11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ill="1"/>
    <xf numFmtId="14" fontId="16" fillId="0" borderId="0" xfId="0" applyNumberFormat="1" applyFont="1"/>
    <xf numFmtId="0" fontId="16" fillId="0" borderId="0" xfId="0" applyFont="1"/>
    <xf numFmtId="165" fontId="16" fillId="0" borderId="0" xfId="0" applyNumberFormat="1" applyFont="1"/>
    <xf numFmtId="14" fontId="17" fillId="3" borderId="0" xfId="0" applyNumberFormat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165" fontId="17" fillId="3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18" fillId="0" borderId="0" xfId="0" applyNumberFormat="1" applyFont="1" applyBorder="1" applyAlignment="1">
      <alignment horizontal="center" vertical="center"/>
    </xf>
    <xf numFmtId="165" fontId="18" fillId="0" borderId="0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33" fillId="0" borderId="0" xfId="1"/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8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49" fontId="17" fillId="3" borderId="0" xfId="0" applyNumberFormat="1" applyFont="1" applyFill="1" applyBorder="1" applyAlignment="1">
      <alignment horizontal="center" vertical="center"/>
    </xf>
    <xf numFmtId="49" fontId="16" fillId="0" borderId="0" xfId="0" applyNumberFormat="1" applyFont="1"/>
    <xf numFmtId="0" fontId="20" fillId="0" borderId="0" xfId="0" applyFont="1" applyAlignment="1">
      <alignment horizontal="left"/>
    </xf>
    <xf numFmtId="165" fontId="21" fillId="0" borderId="6" xfId="0" applyNumberFormat="1" applyFont="1" applyFill="1" applyBorder="1" applyAlignment="1">
      <alignment horizontal="right" vertical="center"/>
    </xf>
    <xf numFmtId="0" fontId="21" fillId="0" borderId="3" xfId="0" applyFont="1" applyFill="1" applyBorder="1" applyAlignment="1">
      <alignment horizontal="center" vertical="center"/>
    </xf>
    <xf numFmtId="165" fontId="21" fillId="0" borderId="4" xfId="0" applyNumberFormat="1" applyFont="1" applyFill="1" applyBorder="1" applyAlignment="1">
      <alignment horizontal="right" vertical="center"/>
    </xf>
    <xf numFmtId="166" fontId="22" fillId="0" borderId="1" xfId="0" applyNumberFormat="1" applyFont="1" applyBorder="1" applyAlignment="1">
      <alignment horizontal="left" vertical="center"/>
    </xf>
    <xf numFmtId="10" fontId="21" fillId="0" borderId="1" xfId="0" applyNumberFormat="1" applyFon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24" fillId="0" borderId="0" xfId="0" applyFont="1" applyAlignment="1"/>
    <xf numFmtId="0" fontId="0" fillId="0" borderId="0" xfId="0" applyBorder="1"/>
    <xf numFmtId="165" fontId="26" fillId="0" borderId="0" xfId="1" applyNumberFormat="1" applyFont="1" applyFill="1"/>
    <xf numFmtId="165" fontId="21" fillId="2" borderId="1" xfId="0" applyNumberFormat="1" applyFont="1" applyFill="1" applyBorder="1" applyAlignment="1">
      <alignment horizontal="right" vertical="center"/>
    </xf>
    <xf numFmtId="165" fontId="21" fillId="0" borderId="1" xfId="0" applyNumberFormat="1" applyFont="1" applyBorder="1" applyAlignment="1">
      <alignment horizontal="right" vertical="center"/>
    </xf>
    <xf numFmtId="165" fontId="21" fillId="0" borderId="1" xfId="0" applyNumberFormat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0" applyNumberFormat="1" applyFont="1"/>
    <xf numFmtId="3" fontId="17" fillId="3" borderId="0" xfId="0" applyNumberFormat="1" applyFont="1" applyFill="1" applyBorder="1" applyAlignment="1">
      <alignment horizontal="center" vertical="center"/>
    </xf>
    <xf numFmtId="3" fontId="16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Border="1"/>
    <xf numFmtId="0" fontId="7" fillId="0" borderId="0" xfId="0" applyFont="1" applyFill="1" applyAlignment="1"/>
    <xf numFmtId="20" fontId="0" fillId="0" borderId="0" xfId="0" applyNumberFormat="1" applyBorder="1" applyAlignment="1">
      <alignment horizontal="left"/>
    </xf>
    <xf numFmtId="20" fontId="0" fillId="0" borderId="0" xfId="0" applyNumberFormat="1" applyFill="1" applyBorder="1" applyAlignment="1">
      <alignment horizontal="left"/>
    </xf>
    <xf numFmtId="0" fontId="19" fillId="0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left"/>
    </xf>
    <xf numFmtId="0" fontId="29" fillId="0" borderId="0" xfId="0" applyFont="1"/>
    <xf numFmtId="164" fontId="11" fillId="0" borderId="0" xfId="0" applyNumberFormat="1" applyFont="1" applyAlignment="1">
      <alignment horizontal="left"/>
    </xf>
    <xf numFmtId="0" fontId="30" fillId="0" borderId="0" xfId="0" applyFont="1"/>
    <xf numFmtId="14" fontId="11" fillId="0" borderId="0" xfId="0" applyNumberFormat="1" applyFont="1" applyAlignment="1">
      <alignment horizontal="left"/>
    </xf>
    <xf numFmtId="165" fontId="31" fillId="2" borderId="10" xfId="0" applyNumberFormat="1" applyFont="1" applyFill="1" applyBorder="1" applyAlignment="1">
      <alignment horizontal="righ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3" borderId="0" xfId="0" applyFont="1" applyFill="1" applyAlignment="1">
      <alignment vertical="center"/>
    </xf>
    <xf numFmtId="165" fontId="18" fillId="0" borderId="0" xfId="0" applyNumberFormat="1" applyFont="1" applyBorder="1" applyAlignment="1">
      <alignment horizontal="left"/>
    </xf>
    <xf numFmtId="165" fontId="18" fillId="0" borderId="0" xfId="0" applyNumberFormat="1" applyFont="1" applyFill="1" applyBorder="1" applyAlignment="1">
      <alignment horizontal="left"/>
    </xf>
    <xf numFmtId="165" fontId="1" fillId="0" borderId="2" xfId="0" applyNumberFormat="1" applyFont="1" applyFill="1" applyBorder="1" applyAlignment="1">
      <alignment horizontal="center" vertical="center"/>
    </xf>
    <xf numFmtId="165" fontId="32" fillId="0" borderId="0" xfId="2" applyNumberFormat="1" applyAlignment="1">
      <alignment horizontal="left"/>
    </xf>
    <xf numFmtId="0" fontId="32" fillId="0" borderId="0" xfId="2" applyBorder="1" applyAlignment="1">
      <alignment horizontal="left"/>
    </xf>
    <xf numFmtId="165" fontId="6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left"/>
    </xf>
    <xf numFmtId="0" fontId="16" fillId="0" borderId="0" xfId="0" applyNumberFormat="1" applyFont="1"/>
    <xf numFmtId="166" fontId="22" fillId="0" borderId="0" xfId="0" applyNumberFormat="1" applyFont="1" applyFill="1" applyBorder="1" applyAlignment="1">
      <alignment horizontal="left" vertical="center"/>
    </xf>
    <xf numFmtId="165" fontId="21" fillId="0" borderId="0" xfId="0" applyNumberFormat="1" applyFont="1" applyFill="1" applyBorder="1" applyAlignment="1">
      <alignment horizontal="right" vertical="center"/>
    </xf>
    <xf numFmtId="49" fontId="11" fillId="0" borderId="0" xfId="0" applyNumberFormat="1" applyFont="1" applyAlignment="1">
      <alignment horizontal="left"/>
    </xf>
    <xf numFmtId="0" fontId="17" fillId="3" borderId="0" xfId="0" applyNumberFormat="1" applyFont="1" applyFill="1" applyBorder="1" applyAlignment="1">
      <alignment horizontal="center" vertical="center"/>
    </xf>
    <xf numFmtId="165" fontId="16" fillId="4" borderId="0" xfId="0" applyNumberFormat="1" applyFont="1" applyFill="1"/>
    <xf numFmtId="0" fontId="10" fillId="0" borderId="5" xfId="0" applyFont="1" applyFill="1" applyBorder="1" applyAlignment="1">
      <alignment horizontal="center" vertical="center"/>
    </xf>
    <xf numFmtId="168" fontId="21" fillId="5" borderId="1" xfId="0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165" fontId="23" fillId="0" borderId="0" xfId="0" applyNumberFormat="1" applyFont="1" applyBorder="1" applyAlignment="1">
      <alignment horizontal="center" vertical="center" wrapText="1" shrinkToFit="1"/>
    </xf>
    <xf numFmtId="0" fontId="22" fillId="0" borderId="0" xfId="0" applyFont="1" applyAlignment="1">
      <alignment horizontal="center" wrapText="1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4">
    <cellStyle name="flashing" xfId="1"/>
    <cellStyle name="Lien hypertexte" xfId="2" builtinId="8"/>
    <cellStyle name="Normal" xfId="0" builtinId="0"/>
    <cellStyle name="Normal 2" xfId="3"/>
  </cellStyles>
  <dxfs count="79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</font>
    </dxf>
    <dxf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6" formatCode="@\ \ 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10</xdr:col>
          <xdr:colOff>161925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28575</xdr:rowOff>
        </xdr:from>
        <xdr:to>
          <xdr:col>10</xdr:col>
          <xdr:colOff>142875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6</xdr:row>
          <xdr:rowOff>19050</xdr:rowOff>
        </xdr:from>
        <xdr:to>
          <xdr:col>10</xdr:col>
          <xdr:colOff>190500</xdr:colOff>
          <xdr:row>9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PDF-XLSX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10</xdr:col>
          <xdr:colOff>200025</xdr:colOff>
          <xdr:row>14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15</xdr:row>
          <xdr:rowOff>47625</xdr:rowOff>
        </xdr:from>
        <xdr:to>
          <xdr:col>10</xdr:col>
          <xdr:colOff>142875</xdr:colOff>
          <xdr:row>18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liste facture/imprimer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Roaming/Microsoft/AddIns/Copie%20de%20dinar-chiffres-en-lettres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chiffrelettre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2" name="Tableau2" displayName="Tableau2" ref="A1:Q94" totalsRowShown="0" headerRowDxfId="78" dataDxfId="77" tableBorderDxfId="76">
  <autoFilter ref="A1:Q94">
    <filterColumn colId="14">
      <filters>
        <filter val="Non payée"/>
      </filters>
    </filterColumn>
  </autoFilter>
  <sortState ref="A2:Q37">
    <sortCondition ref="A2:A37"/>
  </sortState>
  <tableColumns count="17">
    <tableColumn id="1" name="Date" dataDxfId="75"/>
    <tableColumn id="2" name="Num. Fact." dataDxfId="74"/>
    <tableColumn id="3" name="Clients" dataDxfId="73"/>
    <tableColumn id="5" name="M.F." dataDxfId="72"/>
    <tableColumn id="6" name="Autorisation d'achat" dataDxfId="71"/>
    <tableColumn id="7" name="B.C N°" dataDxfId="70"/>
    <tableColumn id="8" name="Valable au " dataDxfId="69"/>
    <tableColumn id="18" name="HT" dataDxfId="68"/>
    <tableColumn id="11" name="TVA" dataDxfId="67"/>
    <tableColumn id="12" name="TTC" dataDxfId="66"/>
    <tableColumn id="13" name="RAS" dataDxfId="65"/>
    <tableColumn id="14" name="DT" dataDxfId="64"/>
    <tableColumn id="15" name="Avance" dataDxfId="63"/>
    <tableColumn id="16" name="Net" dataDxfId="62"/>
    <tableColumn id="17" name="Etat" dataDxfId="61" dataCellStyle="flashing"/>
    <tableColumn id="19" name="DMI" dataDxfId="60"/>
    <tableColumn id="20" name="AP" dataDxfId="5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Z4" totalsRowShown="0" headerRowDxfId="58" dataDxfId="56" headerRowBorderDxfId="57" tableBorderDxfId="55" totalsRowBorderDxfId="54">
  <tableColumns count="26">
    <tableColumn id="1" name="Clients" dataDxfId="53" totalsRowDxfId="52"/>
    <tableColumn id="24" name="EMAIL" dataDxfId="51" totalsRowDxfId="50" dataCellStyle="Lien hypertexte"/>
    <tableColumn id="2" name="Matricul Fiscal" dataDxfId="49" totalsRowDxfId="48"/>
    <tableColumn id="16" name="Autorisation" dataDxfId="47" totalsRowDxfId="46"/>
    <tableColumn id="15" name="Date Validité" dataDxfId="45" totalsRowDxfId="44"/>
    <tableColumn id="3" name="Adresse" dataDxfId="43" totalsRowDxfId="42"/>
    <tableColumn id="4" name="R" dataDxfId="41" totalsRowDxfId="40"/>
    <tableColumn id="10" name="honoraires mensules" dataDxfId="39"/>
    <tableColumn id="11" name="Annueles" dataDxfId="38" totalsRowDxfId="37"/>
    <tableColumn id="12" name="Paie" dataDxfId="36" totalsRowDxfId="35"/>
    <tableColumn id="13" name="TOTAL" dataDxfId="34" totalsRowDxfId="33"/>
    <tableColumn id="5" name="1" dataDxfId="32" totalsRowDxfId="31"/>
    <tableColumn id="6" name="2" dataDxfId="30" totalsRowDxfId="29"/>
    <tableColumn id="7" name="3" dataDxfId="28" totalsRowDxfId="27"/>
    <tableColumn id="8" name="4" dataDxfId="26" totalsRowDxfId="25"/>
    <tableColumn id="9" name="5" dataDxfId="24" totalsRowDxfId="23"/>
    <tableColumn id="14" name="6" dataDxfId="22" totalsRowDxfId="21"/>
    <tableColumn id="17" name="7" dataDxfId="20" totalsRowDxfId="19"/>
    <tableColumn id="18" name="8" dataDxfId="18" totalsRowDxfId="17"/>
    <tableColumn id="19" name="9" dataDxfId="16" totalsRowDxfId="15"/>
    <tableColumn id="20" name="10" dataDxfId="14" totalsRowDxfId="13"/>
    <tableColumn id="21" name="11" dataDxfId="12" totalsRowDxfId="11"/>
    <tableColumn id="22" name="12" dataDxfId="10" totalsRowDxfId="9"/>
    <tableColumn id="23" name="Facturation" dataDxfId="8" totalsRowDxfId="7"/>
    <tableColumn id="25" name="Collaborateur" dataDxfId="6"/>
    <tableColumn id="26" name="EMAIL COLL" dataDxfId="5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dmannai@2scompta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ychaanbi@2scompta.com" TargetMode="External"/><Relationship Id="rId1" Type="http://schemas.openxmlformats.org/officeDocument/2006/relationships/hyperlink" Target="mailto:xxxxxxx@xxxx" TargetMode="External"/><Relationship Id="rId6" Type="http://schemas.openxmlformats.org/officeDocument/2006/relationships/hyperlink" Target="mailto:xxxxxxx@xxxx" TargetMode="External"/><Relationship Id="rId5" Type="http://schemas.openxmlformats.org/officeDocument/2006/relationships/hyperlink" Target="mailto:xxxxxx@xxxx" TargetMode="External"/><Relationship Id="rId4" Type="http://schemas.openxmlformats.org/officeDocument/2006/relationships/hyperlink" Target="mailto:dmannai@2scompt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T94"/>
  <sheetViews>
    <sheetView showGridLines="0" workbookViewId="0">
      <pane xSplit="3" topLeftCell="F1" activePane="topRight" state="frozen"/>
      <selection pane="topRight" activeCell="A102" sqref="A102"/>
    </sheetView>
  </sheetViews>
  <sheetFormatPr baseColWidth="10" defaultRowHeight="15" x14ac:dyDescent="0.25"/>
  <cols>
    <col min="1" max="1" width="10.7109375" style="24" bestFit="1" customWidth="1"/>
    <col min="2" max="2" width="14" style="25" customWidth="1"/>
    <col min="3" max="3" width="28.42578125" style="25" bestFit="1" customWidth="1"/>
    <col min="4" max="4" width="21.140625" style="25" customWidth="1"/>
    <col min="5" max="5" width="22.28515625" style="51" bestFit="1" customWidth="1"/>
    <col min="6" max="6" width="8.140625" style="25" bestFit="1" customWidth="1"/>
    <col min="7" max="7" width="12.7109375" style="24" bestFit="1" customWidth="1"/>
    <col min="8" max="8" width="12.7109375" style="26" customWidth="1"/>
    <col min="9" max="9" width="9" style="26" bestFit="1" customWidth="1"/>
    <col min="10" max="10" width="10" style="26" bestFit="1" customWidth="1"/>
    <col min="11" max="11" width="9" style="26" bestFit="1" customWidth="1"/>
    <col min="12" max="12" width="13.140625" style="26" bestFit="1" customWidth="1"/>
    <col min="13" max="13" width="8.85546875" style="26" bestFit="1" customWidth="1"/>
    <col min="14" max="14" width="11.7109375" style="26" bestFit="1" customWidth="1"/>
    <col min="15" max="15" width="10.28515625" style="45" bestFit="1" customWidth="1"/>
    <col min="16" max="16" width="11.42578125" style="68"/>
    <col min="17" max="17" width="11.42578125" style="93"/>
  </cols>
  <sheetData>
    <row r="1" spans="1:20" ht="16.5" x14ac:dyDescent="0.25">
      <c r="A1" s="27" t="s">
        <v>137</v>
      </c>
      <c r="B1" s="28" t="s">
        <v>119</v>
      </c>
      <c r="C1" s="28" t="s">
        <v>79</v>
      </c>
      <c r="D1" s="28" t="s">
        <v>6</v>
      </c>
      <c r="E1" s="50" t="s">
        <v>102</v>
      </c>
      <c r="F1" s="28" t="s">
        <v>109</v>
      </c>
      <c r="G1" s="27" t="s">
        <v>108</v>
      </c>
      <c r="H1" s="29" t="s">
        <v>113</v>
      </c>
      <c r="I1" s="29" t="s">
        <v>114</v>
      </c>
      <c r="J1" s="29" t="s">
        <v>115</v>
      </c>
      <c r="K1" s="29" t="s">
        <v>116</v>
      </c>
      <c r="L1" s="29" t="s">
        <v>107</v>
      </c>
      <c r="M1" s="29" t="s">
        <v>100</v>
      </c>
      <c r="N1" s="29" t="s">
        <v>117</v>
      </c>
      <c r="O1" s="29" t="s">
        <v>110</v>
      </c>
      <c r="P1" s="67" t="s">
        <v>112</v>
      </c>
      <c r="Q1" s="97" t="s">
        <v>111</v>
      </c>
    </row>
    <row r="2" spans="1:20" hidden="1" x14ac:dyDescent="0.25">
      <c r="A2" s="24">
        <v>43105</v>
      </c>
      <c r="B2" s="25" t="s">
        <v>181</v>
      </c>
      <c r="C2" s="25" t="s">
        <v>57</v>
      </c>
      <c r="D2" s="25" t="s">
        <v>58</v>
      </c>
      <c r="E2" s="51" t="s">
        <v>106</v>
      </c>
      <c r="H2" s="26">
        <v>1650</v>
      </c>
      <c r="I2" s="26">
        <v>214.5</v>
      </c>
      <c r="J2" s="26">
        <v>1864.5</v>
      </c>
      <c r="K2" s="26">
        <v>93.225000000000009</v>
      </c>
      <c r="L2" s="26">
        <v>0.6</v>
      </c>
      <c r="M2" s="26">
        <v>0</v>
      </c>
      <c r="N2" s="26">
        <f>1771.875-1756.1</f>
        <v>15.775000000000091</v>
      </c>
      <c r="O2" s="45" t="s">
        <v>139</v>
      </c>
      <c r="P2" s="68">
        <v>2</v>
      </c>
      <c r="Q2" s="93">
        <v>1</v>
      </c>
      <c r="S2" s="65" t="s">
        <v>170</v>
      </c>
      <c r="T2" s="66">
        <f>SUM(H:H)</f>
        <v>142505.46399999998</v>
      </c>
    </row>
    <row r="3" spans="1:20" hidden="1" x14ac:dyDescent="0.25">
      <c r="A3" s="24">
        <v>43108</v>
      </c>
      <c r="B3" s="25" t="s">
        <v>140</v>
      </c>
      <c r="C3" s="25" t="s">
        <v>28</v>
      </c>
      <c r="D3" s="25" t="s">
        <v>29</v>
      </c>
      <c r="E3" s="51" t="s">
        <v>106</v>
      </c>
      <c r="H3" s="26">
        <v>1650</v>
      </c>
      <c r="I3" s="26">
        <v>214.5</v>
      </c>
      <c r="J3" s="26">
        <v>1864.5</v>
      </c>
      <c r="K3" s="26">
        <v>93.225000000000009</v>
      </c>
      <c r="L3" s="26">
        <v>0.6</v>
      </c>
      <c r="M3" s="26">
        <v>0</v>
      </c>
      <c r="N3" s="26">
        <f>1771.875-1756.1</f>
        <v>15.775000000000091</v>
      </c>
      <c r="O3" s="45" t="s">
        <v>139</v>
      </c>
      <c r="P3" s="68">
        <v>2</v>
      </c>
      <c r="Q3" s="93">
        <v>1</v>
      </c>
    </row>
    <row r="4" spans="1:20" hidden="1" x14ac:dyDescent="0.25">
      <c r="A4" s="24">
        <v>43108</v>
      </c>
      <c r="B4" s="25" t="s">
        <v>141</v>
      </c>
      <c r="C4" s="25" t="s">
        <v>143</v>
      </c>
      <c r="D4" s="25" t="s">
        <v>42</v>
      </c>
      <c r="E4" s="51" t="s">
        <v>106</v>
      </c>
      <c r="H4" s="26">
        <v>3804</v>
      </c>
      <c r="I4" s="26">
        <v>494.52000000000004</v>
      </c>
      <c r="J4" s="26">
        <v>4298.5200000000004</v>
      </c>
      <c r="K4" s="26">
        <v>214.92600000000004</v>
      </c>
      <c r="L4" s="26">
        <v>0.6</v>
      </c>
      <c r="M4" s="26">
        <v>0</v>
      </c>
      <c r="N4" s="26">
        <v>4084.1940000000004</v>
      </c>
      <c r="O4" s="45" t="s">
        <v>139</v>
      </c>
      <c r="P4" s="68">
        <v>2</v>
      </c>
      <c r="Q4" s="93">
        <v>1</v>
      </c>
    </row>
    <row r="5" spans="1:20" hidden="1" x14ac:dyDescent="0.25">
      <c r="A5" s="24">
        <v>43108</v>
      </c>
      <c r="B5" s="25" t="s">
        <v>144</v>
      </c>
      <c r="C5" s="25" t="s">
        <v>3</v>
      </c>
      <c r="D5" s="25" t="s">
        <v>61</v>
      </c>
      <c r="E5" s="51" t="s">
        <v>106</v>
      </c>
      <c r="H5" s="26">
        <v>3000</v>
      </c>
      <c r="I5" s="26">
        <v>390</v>
      </c>
      <c r="J5" s="26">
        <v>3390</v>
      </c>
      <c r="K5" s="26">
        <v>169.5</v>
      </c>
      <c r="L5" s="26">
        <v>0.6</v>
      </c>
      <c r="M5" s="26">
        <v>0</v>
      </c>
      <c r="N5" s="26">
        <v>3221.1</v>
      </c>
      <c r="O5" s="45" t="s">
        <v>139</v>
      </c>
      <c r="P5" s="68">
        <v>5</v>
      </c>
      <c r="Q5" s="93">
        <v>1</v>
      </c>
    </row>
    <row r="6" spans="1:20" x14ac:dyDescent="0.25">
      <c r="A6" s="24">
        <v>43108</v>
      </c>
      <c r="B6" s="25" t="s">
        <v>145</v>
      </c>
      <c r="C6" s="25" t="s">
        <v>267</v>
      </c>
      <c r="D6" s="25" t="s">
        <v>269</v>
      </c>
      <c r="E6" s="51" t="s">
        <v>106</v>
      </c>
      <c r="H6" s="26">
        <v>4200</v>
      </c>
      <c r="I6" s="26">
        <v>546</v>
      </c>
      <c r="J6" s="26">
        <v>4746</v>
      </c>
      <c r="K6" s="26">
        <v>237.3</v>
      </c>
      <c r="L6" s="26">
        <v>0.6</v>
      </c>
      <c r="M6" s="26">
        <v>0</v>
      </c>
      <c r="N6" s="26">
        <f>4509.3-2254.65</f>
        <v>2254.65</v>
      </c>
      <c r="O6" s="45" t="s">
        <v>138</v>
      </c>
      <c r="Q6" s="93">
        <v>1</v>
      </c>
    </row>
    <row r="7" spans="1:20" hidden="1" x14ac:dyDescent="0.25">
      <c r="A7" s="24">
        <v>43108</v>
      </c>
      <c r="B7" s="25" t="s">
        <v>146</v>
      </c>
      <c r="C7" s="25" t="s">
        <v>40</v>
      </c>
      <c r="D7" s="25" t="s">
        <v>41</v>
      </c>
      <c r="E7" s="51" t="s">
        <v>106</v>
      </c>
      <c r="H7" s="26">
        <f>2100*3</f>
        <v>6300</v>
      </c>
      <c r="I7" s="26">
        <f>273*3</f>
        <v>819</v>
      </c>
      <c r="J7" s="26">
        <f>2373*3</f>
        <v>7119</v>
      </c>
      <c r="K7" s="26">
        <f>118.65*3</f>
        <v>355.95000000000005</v>
      </c>
      <c r="L7" s="26">
        <v>0</v>
      </c>
      <c r="M7" s="26">
        <v>0</v>
      </c>
      <c r="N7" s="26">
        <f>2254.35*3</f>
        <v>6763.0499999999993</v>
      </c>
      <c r="O7" s="45" t="s">
        <v>139</v>
      </c>
      <c r="P7" s="68">
        <v>6</v>
      </c>
      <c r="Q7" s="93">
        <v>1</v>
      </c>
    </row>
    <row r="8" spans="1:20" hidden="1" x14ac:dyDescent="0.25">
      <c r="A8" s="24">
        <v>43108</v>
      </c>
      <c r="B8" s="25" t="s">
        <v>147</v>
      </c>
      <c r="C8" s="25" t="s">
        <v>45</v>
      </c>
      <c r="D8" s="25" t="s">
        <v>46</v>
      </c>
      <c r="E8" s="51" t="s">
        <v>106</v>
      </c>
      <c r="H8" s="26">
        <v>750</v>
      </c>
      <c r="I8" s="26">
        <v>97.5</v>
      </c>
      <c r="J8" s="26">
        <v>847.5</v>
      </c>
      <c r="K8" s="26">
        <v>42.375</v>
      </c>
      <c r="L8" s="26">
        <v>0.6</v>
      </c>
      <c r="M8" s="26">
        <v>0</v>
      </c>
      <c r="N8" s="26">
        <v>805.125</v>
      </c>
      <c r="O8" s="45" t="s">
        <v>139</v>
      </c>
      <c r="P8" s="68">
        <v>2</v>
      </c>
      <c r="Q8" s="93">
        <v>1</v>
      </c>
    </row>
    <row r="9" spans="1:20" hidden="1" x14ac:dyDescent="0.25">
      <c r="A9" s="24">
        <v>43108</v>
      </c>
      <c r="B9" s="25" t="s">
        <v>148</v>
      </c>
      <c r="C9" s="25" t="s">
        <v>48</v>
      </c>
      <c r="D9" s="25" t="s">
        <v>49</v>
      </c>
      <c r="E9" s="51" t="s">
        <v>106</v>
      </c>
      <c r="H9" s="26">
        <v>1800</v>
      </c>
      <c r="I9" s="26">
        <v>234</v>
      </c>
      <c r="J9" s="26">
        <v>2034</v>
      </c>
      <c r="K9" s="26">
        <v>101.7</v>
      </c>
      <c r="L9" s="26">
        <v>0.6</v>
      </c>
      <c r="M9" s="26">
        <v>0</v>
      </c>
      <c r="N9" s="26">
        <v>1932.8999999999999</v>
      </c>
      <c r="O9" s="45" t="s">
        <v>139</v>
      </c>
      <c r="P9" s="68">
        <v>3</v>
      </c>
      <c r="Q9" s="93">
        <v>1</v>
      </c>
    </row>
    <row r="10" spans="1:20" hidden="1" x14ac:dyDescent="0.25">
      <c r="A10" s="24">
        <v>43108</v>
      </c>
      <c r="B10" s="25" t="s">
        <v>149</v>
      </c>
      <c r="C10" s="25" t="s">
        <v>30</v>
      </c>
      <c r="D10" s="25" t="s">
        <v>31</v>
      </c>
      <c r="E10" s="51" t="s">
        <v>106</v>
      </c>
      <c r="H10" s="26">
        <v>300</v>
      </c>
      <c r="I10" s="26">
        <v>39</v>
      </c>
      <c r="J10" s="26">
        <v>339</v>
      </c>
      <c r="K10" s="26">
        <v>16.95</v>
      </c>
      <c r="L10" s="26">
        <v>0.6</v>
      </c>
      <c r="M10" s="26">
        <v>0</v>
      </c>
      <c r="N10" s="26">
        <v>322.65000000000003</v>
      </c>
      <c r="O10" s="45" t="s">
        <v>139</v>
      </c>
      <c r="P10" s="68">
        <v>2</v>
      </c>
      <c r="Q10" s="93">
        <v>1</v>
      </c>
    </row>
    <row r="11" spans="1:20" x14ac:dyDescent="0.25">
      <c r="A11" s="24">
        <v>43108</v>
      </c>
      <c r="B11" s="25" t="s">
        <v>150</v>
      </c>
      <c r="C11" s="25" t="s">
        <v>268</v>
      </c>
      <c r="D11" s="25" t="s">
        <v>269</v>
      </c>
      <c r="E11" s="51" t="s">
        <v>106</v>
      </c>
      <c r="H11" s="26">
        <v>1440</v>
      </c>
      <c r="I11" s="26">
        <v>187.20000000000002</v>
      </c>
      <c r="J11" s="26">
        <v>1627.2</v>
      </c>
      <c r="K11" s="26">
        <v>81.360000000000014</v>
      </c>
      <c r="L11" s="26">
        <v>0.6</v>
      </c>
      <c r="M11" s="26">
        <v>0</v>
      </c>
      <c r="N11" s="26">
        <f>1546.44-387.06-300-85-380</f>
        <v>394.38000000000011</v>
      </c>
      <c r="O11" s="45" t="s">
        <v>138</v>
      </c>
      <c r="Q11" s="93">
        <v>1</v>
      </c>
    </row>
    <row r="12" spans="1:20" hidden="1" x14ac:dyDescent="0.25">
      <c r="A12" s="24">
        <v>43108</v>
      </c>
      <c r="B12" s="25" t="s">
        <v>151</v>
      </c>
      <c r="C12" s="25" t="s">
        <v>72</v>
      </c>
      <c r="D12" s="25" t="s">
        <v>73</v>
      </c>
      <c r="E12" s="51" t="s">
        <v>106</v>
      </c>
      <c r="H12" s="26">
        <v>600</v>
      </c>
      <c r="I12" s="26">
        <v>78</v>
      </c>
      <c r="J12" s="26">
        <v>678</v>
      </c>
      <c r="K12" s="26">
        <v>33.9</v>
      </c>
      <c r="L12" s="26">
        <v>0.6</v>
      </c>
      <c r="M12" s="26">
        <v>0</v>
      </c>
      <c r="N12" s="26">
        <v>644.70000000000005</v>
      </c>
      <c r="O12" s="45" t="s">
        <v>139</v>
      </c>
      <c r="P12" s="68">
        <v>3</v>
      </c>
      <c r="Q12" s="93">
        <v>1</v>
      </c>
    </row>
    <row r="13" spans="1:20" hidden="1" x14ac:dyDescent="0.25">
      <c r="A13" s="24">
        <v>43109</v>
      </c>
      <c r="B13" s="25" t="s">
        <v>152</v>
      </c>
      <c r="C13" s="25" t="s">
        <v>34</v>
      </c>
      <c r="D13" s="25" t="s">
        <v>35</v>
      </c>
      <c r="E13" s="51" t="s">
        <v>168</v>
      </c>
      <c r="F13" s="25">
        <v>13</v>
      </c>
      <c r="G13" s="24">
        <v>43467</v>
      </c>
      <c r="H13" s="26">
        <v>3600</v>
      </c>
      <c r="I13" s="26">
        <v>0</v>
      </c>
      <c r="J13" s="26">
        <v>3600</v>
      </c>
      <c r="K13" s="26">
        <v>180</v>
      </c>
      <c r="L13" s="26">
        <v>0</v>
      </c>
      <c r="M13" s="26">
        <v>0</v>
      </c>
      <c r="N13" s="26">
        <v>3600</v>
      </c>
      <c r="O13" s="45" t="s">
        <v>139</v>
      </c>
      <c r="P13" s="68">
        <v>2</v>
      </c>
      <c r="Q13" s="93">
        <v>1</v>
      </c>
    </row>
    <row r="14" spans="1:20" x14ac:dyDescent="0.25">
      <c r="A14" s="24">
        <v>43109</v>
      </c>
      <c r="B14" s="25" t="s">
        <v>155</v>
      </c>
      <c r="C14" s="25" t="s">
        <v>267</v>
      </c>
      <c r="D14" s="25" t="s">
        <v>269</v>
      </c>
      <c r="E14" s="51" t="s">
        <v>106</v>
      </c>
      <c r="G14" s="24" t="s">
        <v>106</v>
      </c>
      <c r="H14" s="26">
        <v>3600</v>
      </c>
      <c r="I14" s="26">
        <v>468</v>
      </c>
      <c r="J14" s="26">
        <v>4068</v>
      </c>
      <c r="K14" s="26">
        <v>203.4</v>
      </c>
      <c r="L14" s="26">
        <v>0.6</v>
      </c>
      <c r="M14" s="26">
        <v>0</v>
      </c>
      <c r="N14" s="26">
        <f>3865.2-1932.6</f>
        <v>1932.6</v>
      </c>
      <c r="O14" s="45" t="s">
        <v>138</v>
      </c>
      <c r="Q14" s="93">
        <v>1</v>
      </c>
    </row>
    <row r="15" spans="1:20" hidden="1" x14ac:dyDescent="0.25">
      <c r="A15" s="24">
        <v>43109</v>
      </c>
      <c r="B15" s="25" t="s">
        <v>154</v>
      </c>
      <c r="C15" s="25" t="s">
        <v>50</v>
      </c>
      <c r="D15" s="25" t="s">
        <v>35</v>
      </c>
      <c r="E15" s="51" t="s">
        <v>106</v>
      </c>
      <c r="G15" s="24" t="s">
        <v>106</v>
      </c>
      <c r="H15" s="26">
        <v>900</v>
      </c>
      <c r="I15" s="26">
        <v>117</v>
      </c>
      <c r="J15" s="26">
        <v>1017</v>
      </c>
      <c r="K15" s="26">
        <v>50.85</v>
      </c>
      <c r="L15" s="26">
        <v>0.6</v>
      </c>
      <c r="M15" s="26">
        <v>0</v>
      </c>
      <c r="N15" s="26">
        <v>966.75</v>
      </c>
      <c r="O15" s="45" t="s">
        <v>139</v>
      </c>
      <c r="P15" s="68">
        <v>2</v>
      </c>
      <c r="Q15" s="93">
        <v>1</v>
      </c>
    </row>
    <row r="16" spans="1:20" hidden="1" x14ac:dyDescent="0.25">
      <c r="A16" s="24">
        <v>43124</v>
      </c>
      <c r="B16" s="25" t="s">
        <v>182</v>
      </c>
      <c r="C16" s="25" t="s">
        <v>25</v>
      </c>
      <c r="D16" s="25" t="s">
        <v>26</v>
      </c>
      <c r="E16" s="51" t="s">
        <v>153</v>
      </c>
      <c r="F16" s="25">
        <v>128</v>
      </c>
      <c r="G16" s="24">
        <v>43499</v>
      </c>
      <c r="H16" s="26">
        <v>4100</v>
      </c>
      <c r="I16" s="26">
        <v>0</v>
      </c>
      <c r="J16" s="26">
        <v>4100</v>
      </c>
      <c r="K16" s="26">
        <v>205</v>
      </c>
      <c r="L16" s="26">
        <v>0.6</v>
      </c>
      <c r="M16" s="26">
        <v>0</v>
      </c>
      <c r="N16" s="26">
        <f>3895.6-1385-877.5-877.5</f>
        <v>755.59999999999991</v>
      </c>
      <c r="O16" s="61" t="s">
        <v>139</v>
      </c>
      <c r="P16" s="68">
        <v>7</v>
      </c>
      <c r="Q16" s="93">
        <v>1</v>
      </c>
    </row>
    <row r="17" spans="1:17" hidden="1" x14ac:dyDescent="0.25">
      <c r="A17" s="24">
        <v>43124</v>
      </c>
      <c r="B17" s="25" t="s">
        <v>160</v>
      </c>
      <c r="C17" s="25" t="s">
        <v>38</v>
      </c>
      <c r="D17" s="25" t="s">
        <v>39</v>
      </c>
      <c r="E17" s="51" t="s">
        <v>158</v>
      </c>
      <c r="F17" s="25">
        <v>151</v>
      </c>
      <c r="G17" s="24">
        <v>43465</v>
      </c>
      <c r="H17" s="26">
        <v>2200</v>
      </c>
      <c r="I17" s="26">
        <v>0</v>
      </c>
      <c r="J17" s="26">
        <v>2200</v>
      </c>
      <c r="K17" s="26">
        <v>110</v>
      </c>
      <c r="L17" s="26">
        <v>0</v>
      </c>
      <c r="M17" s="26">
        <v>0</v>
      </c>
      <c r="N17" s="26">
        <f>2090-1045</f>
        <v>1045</v>
      </c>
      <c r="O17" s="61" t="s">
        <v>139</v>
      </c>
      <c r="P17" s="68">
        <v>7</v>
      </c>
      <c r="Q17" s="93">
        <v>1</v>
      </c>
    </row>
    <row r="18" spans="1:17" hidden="1" x14ac:dyDescent="0.25">
      <c r="A18" s="24">
        <v>43136</v>
      </c>
      <c r="B18" s="25" t="s">
        <v>161</v>
      </c>
      <c r="C18" s="25" t="s">
        <v>55</v>
      </c>
      <c r="D18" s="25" t="s">
        <v>56</v>
      </c>
      <c r="E18" s="51" t="s">
        <v>106</v>
      </c>
      <c r="G18" s="24" t="s">
        <v>106</v>
      </c>
      <c r="H18" s="26">
        <v>1050</v>
      </c>
      <c r="I18" s="26">
        <v>136.5</v>
      </c>
      <c r="J18" s="26">
        <v>1186.5</v>
      </c>
      <c r="K18" s="26">
        <v>59.325000000000003</v>
      </c>
      <c r="L18" s="26">
        <v>0.6</v>
      </c>
      <c r="M18" s="26">
        <v>0</v>
      </c>
      <c r="N18" s="26">
        <v>1127.7749999999999</v>
      </c>
      <c r="O18" s="61" t="s">
        <v>139</v>
      </c>
      <c r="P18" s="68">
        <v>3</v>
      </c>
      <c r="Q18" s="93">
        <v>1</v>
      </c>
    </row>
    <row r="19" spans="1:17" hidden="1" x14ac:dyDescent="0.25">
      <c r="A19" s="24">
        <v>43136</v>
      </c>
      <c r="B19" s="25" t="s">
        <v>162</v>
      </c>
      <c r="C19" s="25" t="s">
        <v>70</v>
      </c>
      <c r="D19" s="25" t="s">
        <v>71</v>
      </c>
      <c r="E19" s="51" t="s">
        <v>106</v>
      </c>
      <c r="G19" s="24" t="s">
        <v>106</v>
      </c>
      <c r="H19" s="26">
        <v>1050</v>
      </c>
      <c r="I19" s="26">
        <v>136.5</v>
      </c>
      <c r="J19" s="26">
        <v>1186.5</v>
      </c>
      <c r="K19" s="26">
        <v>59.325000000000003</v>
      </c>
      <c r="L19" s="26">
        <v>0.6</v>
      </c>
      <c r="M19" s="26">
        <v>0</v>
      </c>
      <c r="N19" s="26">
        <v>1127.7749999999999</v>
      </c>
      <c r="O19" s="61" t="s">
        <v>139</v>
      </c>
      <c r="P19" s="68">
        <v>7</v>
      </c>
      <c r="Q19" s="93">
        <v>1</v>
      </c>
    </row>
    <row r="20" spans="1:17" hidden="1" x14ac:dyDescent="0.25">
      <c r="A20" s="24">
        <v>43139</v>
      </c>
      <c r="B20" s="25" t="s">
        <v>164</v>
      </c>
      <c r="C20" s="25" t="s">
        <v>43</v>
      </c>
      <c r="D20" s="25" t="s">
        <v>44</v>
      </c>
      <c r="E20" s="51" t="s">
        <v>156</v>
      </c>
      <c r="F20" s="25" t="s">
        <v>165</v>
      </c>
      <c r="G20" s="24">
        <v>43465</v>
      </c>
      <c r="H20" s="26">
        <v>5300</v>
      </c>
      <c r="I20" s="26">
        <v>0</v>
      </c>
      <c r="J20" s="26">
        <v>5300</v>
      </c>
      <c r="K20" s="26">
        <f>+Tableau2[[#This Row],[TTC]]*5%</f>
        <v>265</v>
      </c>
      <c r="L20" s="26">
        <v>0.6</v>
      </c>
      <c r="M20" s="26">
        <v>0</v>
      </c>
      <c r="N20" s="26">
        <f>+Tableau2[[#This Row],[TTC]]-Tableau2[[#This Row],[RAS]]+Tableau2[[#This Row],[DT]]-1740-1140-1140</f>
        <v>1015.6000000000004</v>
      </c>
      <c r="O20" s="61" t="s">
        <v>139</v>
      </c>
      <c r="P20" s="68">
        <v>7</v>
      </c>
      <c r="Q20" s="93">
        <v>1</v>
      </c>
    </row>
    <row r="21" spans="1:17" hidden="1" x14ac:dyDescent="0.25">
      <c r="A21" s="24">
        <v>43139</v>
      </c>
      <c r="B21" s="25" t="s">
        <v>166</v>
      </c>
      <c r="C21" s="25" t="s">
        <v>167</v>
      </c>
      <c r="D21" s="25" t="s">
        <v>63</v>
      </c>
      <c r="E21" s="51" t="s">
        <v>157</v>
      </c>
      <c r="F21" s="25">
        <v>407</v>
      </c>
      <c r="G21" s="24">
        <v>43465</v>
      </c>
      <c r="H21" s="26">
        <v>801.5</v>
      </c>
      <c r="I21" s="26">
        <v>0</v>
      </c>
      <c r="J21" s="26">
        <v>801.5</v>
      </c>
      <c r="K21" s="26">
        <v>40.075000000000003</v>
      </c>
      <c r="L21" s="26">
        <v>0.6</v>
      </c>
      <c r="M21" s="26">
        <v>0</v>
      </c>
      <c r="N21" s="26">
        <v>762.02499999999998</v>
      </c>
      <c r="O21" s="61" t="s">
        <v>139</v>
      </c>
      <c r="P21" s="68">
        <v>2</v>
      </c>
      <c r="Q21" s="93">
        <v>1</v>
      </c>
    </row>
    <row r="22" spans="1:17" hidden="1" x14ac:dyDescent="0.25">
      <c r="A22" s="24">
        <v>43144</v>
      </c>
      <c r="B22" s="25" t="s">
        <v>169</v>
      </c>
      <c r="C22" s="25" t="s">
        <v>171</v>
      </c>
      <c r="D22" s="25" t="s">
        <v>172</v>
      </c>
      <c r="E22" s="51" t="s">
        <v>106</v>
      </c>
      <c r="G22" s="24" t="s">
        <v>106</v>
      </c>
      <c r="H22" s="26">
        <v>900</v>
      </c>
      <c r="I22" s="26">
        <v>0</v>
      </c>
      <c r="J22" s="26">
        <v>900</v>
      </c>
      <c r="K22" s="26">
        <f>+Tableau2[[#This Row],[TTC]]*5%</f>
        <v>45</v>
      </c>
      <c r="L22" s="26">
        <v>0.6</v>
      </c>
      <c r="M22" s="26">
        <v>0</v>
      </c>
      <c r="N22" s="26">
        <f>+Tableau2[[#This Row],[TTC]]-Tableau2[[#This Row],[RAS]]+Tableau2[[#This Row],[Avance]]</f>
        <v>855</v>
      </c>
      <c r="O22" s="61" t="s">
        <v>139</v>
      </c>
      <c r="P22" s="68">
        <v>3</v>
      </c>
      <c r="Q22" s="93">
        <v>1</v>
      </c>
    </row>
    <row r="23" spans="1:17" hidden="1" x14ac:dyDescent="0.25">
      <c r="A23" s="24">
        <v>43162</v>
      </c>
      <c r="B23" s="25" t="s">
        <v>175</v>
      </c>
      <c r="C23" s="25" t="s">
        <v>176</v>
      </c>
      <c r="D23" s="25" t="s">
        <v>24</v>
      </c>
      <c r="E23" s="51" t="s">
        <v>106</v>
      </c>
      <c r="G23" s="24" t="s">
        <v>106</v>
      </c>
      <c r="H23" s="26">
        <f>435*3</f>
        <v>1305</v>
      </c>
      <c r="I23" s="26">
        <f>+Tableau2[[#This Row],[HT]]*13%</f>
        <v>169.65</v>
      </c>
      <c r="J23" s="26">
        <f>+Tableau2[[#This Row],[HT]]+Tableau2[[#This Row],[TVA]]</f>
        <v>1474.65</v>
      </c>
      <c r="K23" s="26">
        <f>+Tableau2[[#This Row],[TTC]]*5%</f>
        <v>73.732500000000002</v>
      </c>
      <c r="L23" s="26">
        <v>0.6</v>
      </c>
      <c r="M23" s="26">
        <v>0</v>
      </c>
      <c r="N23" s="26">
        <f>+Tableau2[[#This Row],[TTC]]-Tableau2[[#This Row],[RAS]]+Tableau2[[#This Row],[DT]]</f>
        <v>1401.5174999999999</v>
      </c>
      <c r="O23" s="61" t="s">
        <v>139</v>
      </c>
      <c r="P23" s="68">
        <v>4</v>
      </c>
      <c r="Q23" s="93">
        <v>1</v>
      </c>
    </row>
    <row r="24" spans="1:17" hidden="1" x14ac:dyDescent="0.25">
      <c r="A24" s="24">
        <v>43165</v>
      </c>
      <c r="B24" s="25" t="s">
        <v>183</v>
      </c>
      <c r="C24" s="25" t="s">
        <v>21</v>
      </c>
      <c r="D24" s="25" t="s">
        <v>22</v>
      </c>
      <c r="E24" s="51" t="s">
        <v>106</v>
      </c>
      <c r="G24" s="24" t="s">
        <v>106</v>
      </c>
      <c r="H24" s="26">
        <v>600</v>
      </c>
      <c r="I24" s="26">
        <v>78</v>
      </c>
      <c r="J24" s="26">
        <v>678</v>
      </c>
      <c r="K24" s="26">
        <v>33.9</v>
      </c>
      <c r="L24" s="26">
        <v>0.6</v>
      </c>
      <c r="M24" s="26">
        <v>0</v>
      </c>
      <c r="N24" s="26">
        <v>644.70000000000005</v>
      </c>
      <c r="O24" s="61" t="s">
        <v>139</v>
      </c>
      <c r="P24" s="68">
        <v>3</v>
      </c>
      <c r="Q24" s="93">
        <v>1</v>
      </c>
    </row>
    <row r="25" spans="1:17" hidden="1" x14ac:dyDescent="0.25">
      <c r="A25" s="24">
        <v>43165</v>
      </c>
      <c r="B25" s="25" t="s">
        <v>177</v>
      </c>
      <c r="C25" s="25" t="s">
        <v>32</v>
      </c>
      <c r="D25" s="25" t="s">
        <v>33</v>
      </c>
      <c r="E25" s="51" t="s">
        <v>106</v>
      </c>
      <c r="G25" s="24" t="s">
        <v>106</v>
      </c>
      <c r="H25" s="26">
        <v>900</v>
      </c>
      <c r="I25" s="26">
        <v>117</v>
      </c>
      <c r="J25" s="26">
        <v>1017</v>
      </c>
      <c r="K25" s="26">
        <v>50.85</v>
      </c>
      <c r="L25" s="26">
        <v>0.6</v>
      </c>
      <c r="M25" s="26">
        <v>0</v>
      </c>
      <c r="N25" s="26">
        <v>966.75</v>
      </c>
      <c r="O25" s="61" t="s">
        <v>139</v>
      </c>
      <c r="P25" s="68">
        <v>5</v>
      </c>
      <c r="Q25" s="93">
        <v>1</v>
      </c>
    </row>
    <row r="26" spans="1:17" hidden="1" x14ac:dyDescent="0.25">
      <c r="A26" s="24">
        <v>43165</v>
      </c>
      <c r="B26" s="25" t="s">
        <v>178</v>
      </c>
      <c r="C26" s="25" t="s">
        <v>47</v>
      </c>
      <c r="D26" s="25" t="s">
        <v>27</v>
      </c>
      <c r="E26" s="51" t="s">
        <v>106</v>
      </c>
      <c r="G26" s="24" t="s">
        <v>106</v>
      </c>
      <c r="H26" s="26">
        <v>750</v>
      </c>
      <c r="I26" s="26">
        <v>97.5</v>
      </c>
      <c r="J26" s="26">
        <v>847.5</v>
      </c>
      <c r="K26" s="26">
        <v>42.375</v>
      </c>
      <c r="L26" s="26">
        <v>0.6</v>
      </c>
      <c r="M26" s="26">
        <v>0</v>
      </c>
      <c r="N26" s="26">
        <v>805.72500000000002</v>
      </c>
      <c r="O26" s="61" t="s">
        <v>139</v>
      </c>
      <c r="P26" s="68">
        <v>4</v>
      </c>
      <c r="Q26" s="93">
        <v>1</v>
      </c>
    </row>
    <row r="27" spans="1:17" hidden="1" x14ac:dyDescent="0.25">
      <c r="A27" s="24">
        <v>43165</v>
      </c>
      <c r="B27" s="25" t="s">
        <v>179</v>
      </c>
      <c r="C27" s="25" t="s">
        <v>59</v>
      </c>
      <c r="D27" s="25" t="s">
        <v>60</v>
      </c>
      <c r="E27" s="51" t="s">
        <v>106</v>
      </c>
      <c r="G27" s="24" t="s">
        <v>106</v>
      </c>
      <c r="H27" s="26">
        <v>450</v>
      </c>
      <c r="I27" s="26">
        <v>58.5</v>
      </c>
      <c r="J27" s="26">
        <v>508.5</v>
      </c>
      <c r="K27" s="26">
        <v>25.425000000000001</v>
      </c>
      <c r="L27" s="26">
        <v>0.6</v>
      </c>
      <c r="M27" s="26">
        <v>0</v>
      </c>
      <c r="N27" s="26">
        <v>483.67500000000001</v>
      </c>
      <c r="O27" s="61" t="s">
        <v>139</v>
      </c>
      <c r="P27" s="68">
        <v>4</v>
      </c>
      <c r="Q27" s="93">
        <v>1</v>
      </c>
    </row>
    <row r="28" spans="1:17" hidden="1" x14ac:dyDescent="0.25">
      <c r="A28" s="24">
        <v>43165</v>
      </c>
      <c r="B28" s="25" t="s">
        <v>180</v>
      </c>
      <c r="C28" s="25" t="s">
        <v>68</v>
      </c>
      <c r="D28" s="25" t="s">
        <v>69</v>
      </c>
      <c r="E28" s="51" t="s">
        <v>106</v>
      </c>
      <c r="G28" s="24" t="s">
        <v>106</v>
      </c>
      <c r="H28" s="26">
        <v>900</v>
      </c>
      <c r="I28" s="26">
        <v>117</v>
      </c>
      <c r="J28" s="26">
        <v>1017</v>
      </c>
      <c r="K28" s="26">
        <v>50.85</v>
      </c>
      <c r="L28" s="26">
        <v>0.6</v>
      </c>
      <c r="M28" s="26">
        <v>0</v>
      </c>
      <c r="N28" s="26">
        <v>966.75</v>
      </c>
      <c r="O28" s="61" t="s">
        <v>139</v>
      </c>
      <c r="P28" s="68">
        <v>5</v>
      </c>
      <c r="Q28" s="93">
        <v>1</v>
      </c>
    </row>
    <row r="29" spans="1:17" hidden="1" x14ac:dyDescent="0.25">
      <c r="A29" s="24">
        <v>43165</v>
      </c>
      <c r="B29" s="25" t="s">
        <v>187</v>
      </c>
      <c r="C29" s="25" t="s">
        <v>163</v>
      </c>
      <c r="D29" s="25" t="s">
        <v>159</v>
      </c>
      <c r="E29" s="51" t="s">
        <v>106</v>
      </c>
      <c r="G29" s="24" t="s">
        <v>106</v>
      </c>
      <c r="H29" s="26">
        <v>5900</v>
      </c>
      <c r="I29" s="26">
        <v>767</v>
      </c>
      <c r="J29" s="26">
        <v>6667</v>
      </c>
      <c r="K29" s="26">
        <v>333.35</v>
      </c>
      <c r="L29" s="26">
        <v>0.6</v>
      </c>
      <c r="M29" s="26">
        <v>1000</v>
      </c>
      <c r="N29" s="26">
        <f>5334.25-1500-1000-2000</f>
        <v>834.25</v>
      </c>
      <c r="O29" s="61" t="s">
        <v>139</v>
      </c>
      <c r="Q29" s="93">
        <v>1</v>
      </c>
    </row>
    <row r="30" spans="1:17" hidden="1" x14ac:dyDescent="0.25">
      <c r="A30" s="24">
        <v>43165</v>
      </c>
      <c r="B30" s="25" t="s">
        <v>191</v>
      </c>
      <c r="C30" s="25" t="s">
        <v>62</v>
      </c>
      <c r="D30" s="25" t="s">
        <v>63</v>
      </c>
      <c r="E30" s="51" t="s">
        <v>157</v>
      </c>
      <c r="F30" s="25">
        <v>411</v>
      </c>
      <c r="G30" s="24">
        <v>43465</v>
      </c>
      <c r="H30" s="26">
        <v>797</v>
      </c>
      <c r="I30" s="26">
        <v>0</v>
      </c>
      <c r="J30" s="26">
        <f>+Tableau2[[#This Row],[HT]]</f>
        <v>797</v>
      </c>
      <c r="K30" s="26">
        <f>+Tableau2[[#This Row],[TTC]]*5%</f>
        <v>39.85</v>
      </c>
      <c r="L30" s="26">
        <v>0.6</v>
      </c>
      <c r="M30" s="26">
        <v>0</v>
      </c>
      <c r="N30" s="26">
        <f>+Tableau2[[#This Row],[TTC]]-Tableau2[[#This Row],[RAS]]+Tableau2[[#This Row],[Avance]]</f>
        <v>757.15</v>
      </c>
      <c r="O30" s="61" t="s">
        <v>139</v>
      </c>
      <c r="P30" s="68">
        <v>3</v>
      </c>
      <c r="Q30" s="93">
        <v>1</v>
      </c>
    </row>
    <row r="31" spans="1:17" hidden="1" x14ac:dyDescent="0.25">
      <c r="A31" s="24">
        <v>43165</v>
      </c>
      <c r="B31" s="25" t="s">
        <v>190</v>
      </c>
      <c r="C31" s="25" t="s">
        <v>48</v>
      </c>
      <c r="D31" s="25" t="s">
        <v>49</v>
      </c>
      <c r="E31" s="51" t="s">
        <v>106</v>
      </c>
      <c r="G31" s="24" t="s">
        <v>106</v>
      </c>
      <c r="H31" s="26">
        <v>150</v>
      </c>
      <c r="I31" s="26">
        <v>19.5</v>
      </c>
      <c r="J31" s="26">
        <v>169.5</v>
      </c>
      <c r="K31" s="26">
        <v>8.4749999999999996</v>
      </c>
      <c r="L31" s="26">
        <v>0.6</v>
      </c>
      <c r="M31" s="26">
        <v>0</v>
      </c>
      <c r="N31" s="26">
        <v>161.625</v>
      </c>
      <c r="O31" s="61" t="s">
        <v>139</v>
      </c>
      <c r="P31" s="68">
        <v>3</v>
      </c>
      <c r="Q31" s="93">
        <v>1</v>
      </c>
    </row>
    <row r="32" spans="1:17" hidden="1" x14ac:dyDescent="0.25">
      <c r="A32" s="24">
        <v>43166</v>
      </c>
      <c r="B32" s="25" t="s">
        <v>192</v>
      </c>
      <c r="C32" s="25" t="s">
        <v>53</v>
      </c>
      <c r="D32" s="25" t="s">
        <v>54</v>
      </c>
      <c r="E32" s="51" t="s">
        <v>185</v>
      </c>
      <c r="F32" s="25">
        <v>158</v>
      </c>
      <c r="G32" s="24">
        <v>43895</v>
      </c>
      <c r="H32" s="26">
        <v>4200</v>
      </c>
      <c r="I32" s="26">
        <v>0</v>
      </c>
      <c r="J32" s="26">
        <v>4200</v>
      </c>
      <c r="K32" s="26">
        <v>210</v>
      </c>
      <c r="L32" s="26">
        <v>0.6</v>
      </c>
      <c r="M32" s="26">
        <v>0</v>
      </c>
      <c r="N32" s="98">
        <f>3990.6-997.65-997.65-997.65</f>
        <v>997.64999999999975</v>
      </c>
      <c r="O32" s="61" t="s">
        <v>139</v>
      </c>
      <c r="P32" s="68">
        <v>7</v>
      </c>
      <c r="Q32" s="93">
        <v>1</v>
      </c>
    </row>
    <row r="33" spans="1:17" hidden="1" x14ac:dyDescent="0.25">
      <c r="A33" s="24">
        <v>43166</v>
      </c>
      <c r="B33" s="25" t="s">
        <v>193</v>
      </c>
      <c r="C33" s="25" t="s">
        <v>53</v>
      </c>
      <c r="D33" s="25" t="s">
        <v>54</v>
      </c>
      <c r="E33" s="51" t="s">
        <v>185</v>
      </c>
      <c r="F33" s="25">
        <v>159</v>
      </c>
      <c r="G33" s="24">
        <v>43895</v>
      </c>
      <c r="H33" s="26">
        <v>1000</v>
      </c>
      <c r="I33" s="26">
        <v>0</v>
      </c>
      <c r="J33" s="26">
        <v>1000</v>
      </c>
      <c r="K33" s="26">
        <v>50</v>
      </c>
      <c r="L33" s="26">
        <v>0.6</v>
      </c>
      <c r="M33" s="26">
        <v>0</v>
      </c>
      <c r="N33" s="26">
        <v>950.6</v>
      </c>
      <c r="O33" s="61" t="s">
        <v>139</v>
      </c>
      <c r="P33" s="68">
        <v>2</v>
      </c>
      <c r="Q33" s="93">
        <v>1</v>
      </c>
    </row>
    <row r="34" spans="1:17" hidden="1" x14ac:dyDescent="0.25">
      <c r="A34" s="24">
        <v>43168</v>
      </c>
      <c r="B34" s="25" t="s">
        <v>189</v>
      </c>
      <c r="C34" s="25" t="s">
        <v>142</v>
      </c>
      <c r="D34" s="25" t="s">
        <v>174</v>
      </c>
      <c r="E34" s="51" t="s">
        <v>188</v>
      </c>
      <c r="F34" s="25">
        <v>12</v>
      </c>
      <c r="G34" s="24">
        <v>43465</v>
      </c>
      <c r="H34" s="26">
        <v>662</v>
      </c>
      <c r="I34" s="26">
        <v>0</v>
      </c>
      <c r="J34" s="26">
        <v>662</v>
      </c>
      <c r="K34" s="26">
        <v>33.1</v>
      </c>
      <c r="L34" s="26">
        <v>0.6</v>
      </c>
      <c r="M34" s="26">
        <v>0</v>
      </c>
      <c r="N34" s="26">
        <v>629.5</v>
      </c>
      <c r="O34" s="61" t="s">
        <v>139</v>
      </c>
      <c r="P34" s="68">
        <v>3</v>
      </c>
      <c r="Q34" s="93">
        <v>1</v>
      </c>
    </row>
    <row r="35" spans="1:17" hidden="1" x14ac:dyDescent="0.25">
      <c r="A35" s="24">
        <v>43186</v>
      </c>
      <c r="B35" s="25" t="s">
        <v>195</v>
      </c>
      <c r="C35" s="25" t="s">
        <v>57</v>
      </c>
      <c r="D35" s="25" t="s">
        <v>58</v>
      </c>
      <c r="E35" s="51" t="s">
        <v>106</v>
      </c>
      <c r="G35" s="24" t="s">
        <v>106</v>
      </c>
      <c r="H35" s="26">
        <v>1650</v>
      </c>
      <c r="I35" s="26">
        <v>214.5</v>
      </c>
      <c r="J35" s="26">
        <v>1864.5</v>
      </c>
      <c r="K35" s="26">
        <v>93.225000000000009</v>
      </c>
      <c r="L35" s="26">
        <v>0.6</v>
      </c>
      <c r="M35" s="26">
        <v>0</v>
      </c>
      <c r="N35" s="26">
        <v>1787.65</v>
      </c>
      <c r="O35" s="61" t="s">
        <v>139</v>
      </c>
      <c r="P35" s="68">
        <v>3</v>
      </c>
      <c r="Q35" s="93">
        <v>1</v>
      </c>
    </row>
    <row r="36" spans="1:17" hidden="1" x14ac:dyDescent="0.25">
      <c r="A36" s="24">
        <v>43186</v>
      </c>
      <c r="B36" s="25" t="s">
        <v>196</v>
      </c>
      <c r="C36" s="25" t="s">
        <v>28</v>
      </c>
      <c r="D36" s="25" t="s">
        <v>29</v>
      </c>
      <c r="E36" s="51" t="s">
        <v>106</v>
      </c>
      <c r="G36" s="24" t="s">
        <v>106</v>
      </c>
      <c r="H36" s="26">
        <v>1650</v>
      </c>
      <c r="I36" s="26">
        <v>214.5</v>
      </c>
      <c r="J36" s="26">
        <v>1864.5</v>
      </c>
      <c r="K36" s="26">
        <v>93.225000000000009</v>
      </c>
      <c r="L36" s="26">
        <v>0.6</v>
      </c>
      <c r="M36" s="26">
        <v>0</v>
      </c>
      <c r="N36" s="26">
        <v>1787.65</v>
      </c>
      <c r="O36" s="61" t="s">
        <v>139</v>
      </c>
      <c r="P36" s="68">
        <v>4</v>
      </c>
      <c r="Q36" s="93">
        <v>1</v>
      </c>
    </row>
    <row r="37" spans="1:17" hidden="1" x14ac:dyDescent="0.25">
      <c r="A37" s="24">
        <v>43195</v>
      </c>
      <c r="B37" s="25" t="s">
        <v>198</v>
      </c>
      <c r="C37" s="25" t="s">
        <v>21</v>
      </c>
      <c r="D37" s="25" t="s">
        <v>22</v>
      </c>
      <c r="E37" s="51" t="s">
        <v>106</v>
      </c>
      <c r="G37" s="24" t="s">
        <v>106</v>
      </c>
      <c r="H37" s="26">
        <v>600</v>
      </c>
      <c r="I37" s="26">
        <v>78</v>
      </c>
      <c r="J37" s="26">
        <v>678</v>
      </c>
      <c r="K37" s="26">
        <v>33.9</v>
      </c>
      <c r="L37" s="26">
        <v>0.6</v>
      </c>
      <c r="M37" s="26">
        <v>0</v>
      </c>
      <c r="N37" s="26">
        <v>644.70000000000005</v>
      </c>
      <c r="O37" s="61" t="s">
        <v>139</v>
      </c>
      <c r="P37" s="68">
        <v>8</v>
      </c>
      <c r="Q37" s="93">
        <v>1</v>
      </c>
    </row>
    <row r="38" spans="1:17" hidden="1" x14ac:dyDescent="0.25">
      <c r="A38" s="24">
        <v>43195</v>
      </c>
      <c r="B38" s="25" t="s">
        <v>199</v>
      </c>
      <c r="C38" s="25" t="s">
        <v>30</v>
      </c>
      <c r="D38" s="25" t="s">
        <v>31</v>
      </c>
      <c r="E38" s="51" t="s">
        <v>106</v>
      </c>
      <c r="G38" s="24" t="s">
        <v>106</v>
      </c>
      <c r="H38" s="26">
        <v>300</v>
      </c>
      <c r="I38" s="26">
        <v>39</v>
      </c>
      <c r="J38" s="26">
        <v>339</v>
      </c>
      <c r="K38" s="26">
        <v>16.95</v>
      </c>
      <c r="L38" s="26">
        <v>0.6</v>
      </c>
      <c r="M38" s="26">
        <v>0</v>
      </c>
      <c r="N38" s="26">
        <v>322.65000000000003</v>
      </c>
      <c r="O38" s="61" t="s">
        <v>139</v>
      </c>
      <c r="P38" s="68">
        <v>5</v>
      </c>
      <c r="Q38" s="93">
        <v>1</v>
      </c>
    </row>
    <row r="39" spans="1:17" hidden="1" x14ac:dyDescent="0.25">
      <c r="A39" s="24">
        <v>43195</v>
      </c>
      <c r="B39" s="25" t="s">
        <v>200</v>
      </c>
      <c r="C39" s="25" t="s">
        <v>32</v>
      </c>
      <c r="D39" s="25" t="s">
        <v>33</v>
      </c>
      <c r="E39" s="51" t="s">
        <v>106</v>
      </c>
      <c r="G39" s="24" t="s">
        <v>106</v>
      </c>
      <c r="H39" s="26">
        <v>900</v>
      </c>
      <c r="I39" s="26">
        <v>117</v>
      </c>
      <c r="J39" s="26">
        <v>1017</v>
      </c>
      <c r="K39" s="26">
        <v>50.85</v>
      </c>
      <c r="L39" s="26">
        <v>0.6</v>
      </c>
      <c r="M39" s="26">
        <v>0</v>
      </c>
      <c r="N39" s="26">
        <v>966.75</v>
      </c>
      <c r="O39" s="61" t="s">
        <v>139</v>
      </c>
      <c r="P39" s="68">
        <v>5</v>
      </c>
      <c r="Q39" s="93">
        <v>1</v>
      </c>
    </row>
    <row r="40" spans="1:17" hidden="1" x14ac:dyDescent="0.25">
      <c r="A40" s="24">
        <v>43195</v>
      </c>
      <c r="B40" s="25" t="s">
        <v>201</v>
      </c>
      <c r="C40" s="25" t="s">
        <v>45</v>
      </c>
      <c r="D40" s="25" t="s">
        <v>46</v>
      </c>
      <c r="E40" s="51" t="s">
        <v>106</v>
      </c>
      <c r="G40" s="24" t="s">
        <v>106</v>
      </c>
      <c r="H40" s="26">
        <v>750</v>
      </c>
      <c r="I40" s="26">
        <v>97.5</v>
      </c>
      <c r="J40" s="26">
        <v>847.5</v>
      </c>
      <c r="K40" s="26">
        <v>42.375</v>
      </c>
      <c r="L40" s="26">
        <v>0.6</v>
      </c>
      <c r="M40" s="26">
        <v>0</v>
      </c>
      <c r="N40" s="26">
        <v>805.72500000000002</v>
      </c>
      <c r="O40" s="61" t="s">
        <v>139</v>
      </c>
      <c r="P40" s="68">
        <v>4</v>
      </c>
      <c r="Q40" s="93">
        <v>1</v>
      </c>
    </row>
    <row r="41" spans="1:17" hidden="1" x14ac:dyDescent="0.25">
      <c r="A41" s="24">
        <v>43195</v>
      </c>
      <c r="B41" s="25" t="s">
        <v>202</v>
      </c>
      <c r="C41" s="25" t="s">
        <v>50</v>
      </c>
      <c r="D41" s="25" t="s">
        <v>35</v>
      </c>
      <c r="E41" s="51" t="s">
        <v>106</v>
      </c>
      <c r="G41" s="24" t="s">
        <v>106</v>
      </c>
      <c r="H41" s="26">
        <v>900</v>
      </c>
      <c r="I41" s="26">
        <v>117</v>
      </c>
      <c r="J41" s="26">
        <v>1017</v>
      </c>
      <c r="K41" s="26">
        <v>50.85</v>
      </c>
      <c r="L41" s="26">
        <v>0.6</v>
      </c>
      <c r="M41" s="26">
        <v>0</v>
      </c>
      <c r="N41" s="26">
        <v>966.75</v>
      </c>
      <c r="O41" s="61" t="s">
        <v>139</v>
      </c>
      <c r="P41" s="68">
        <v>4</v>
      </c>
      <c r="Q41" s="93">
        <v>1</v>
      </c>
    </row>
    <row r="42" spans="1:17" hidden="1" x14ac:dyDescent="0.25">
      <c r="A42" s="24">
        <v>43195</v>
      </c>
      <c r="B42" s="25" t="s">
        <v>203</v>
      </c>
      <c r="C42" s="25" t="s">
        <v>48</v>
      </c>
      <c r="D42" s="25" t="s">
        <v>49</v>
      </c>
      <c r="E42" s="51" t="s">
        <v>106</v>
      </c>
      <c r="G42" s="24" t="s">
        <v>106</v>
      </c>
      <c r="H42" s="26">
        <v>1950</v>
      </c>
      <c r="I42" s="26">
        <v>253.5</v>
      </c>
      <c r="J42" s="26">
        <v>2203.5</v>
      </c>
      <c r="K42" s="26">
        <v>110.17500000000001</v>
      </c>
      <c r="L42" s="26">
        <v>0.6</v>
      </c>
      <c r="M42" s="26">
        <v>0</v>
      </c>
      <c r="N42" s="26">
        <v>2093.9249999999997</v>
      </c>
      <c r="O42" s="61" t="s">
        <v>139</v>
      </c>
      <c r="P42" s="68">
        <v>6</v>
      </c>
      <c r="Q42" s="93">
        <v>1</v>
      </c>
    </row>
    <row r="43" spans="1:17" hidden="1" x14ac:dyDescent="0.25">
      <c r="A43" s="24">
        <v>43195</v>
      </c>
      <c r="B43" s="25" t="s">
        <v>204</v>
      </c>
      <c r="C43" s="25" t="s">
        <v>55</v>
      </c>
      <c r="D43" s="25" t="s">
        <v>56</v>
      </c>
      <c r="E43" s="51" t="s">
        <v>106</v>
      </c>
      <c r="G43" s="24" t="s">
        <v>106</v>
      </c>
      <c r="H43" s="26">
        <v>1050</v>
      </c>
      <c r="I43" s="26">
        <v>136.5</v>
      </c>
      <c r="J43" s="26">
        <v>1186.5</v>
      </c>
      <c r="K43" s="26">
        <v>59.325000000000003</v>
      </c>
      <c r="L43" s="26">
        <v>0.6</v>
      </c>
      <c r="M43" s="26">
        <v>0</v>
      </c>
      <c r="N43" s="26">
        <v>1127.7749999999999</v>
      </c>
      <c r="O43" s="61" t="s">
        <v>139</v>
      </c>
      <c r="P43" s="68">
        <v>4</v>
      </c>
      <c r="Q43" s="93">
        <v>1</v>
      </c>
    </row>
    <row r="44" spans="1:17" hidden="1" x14ac:dyDescent="0.25">
      <c r="A44" s="24">
        <v>43195</v>
      </c>
      <c r="B44" s="25" t="s">
        <v>205</v>
      </c>
      <c r="C44" s="25" t="s">
        <v>59</v>
      </c>
      <c r="D44" s="25" t="s">
        <v>60</v>
      </c>
      <c r="E44" s="51" t="s">
        <v>106</v>
      </c>
      <c r="G44" s="24" t="s">
        <v>106</v>
      </c>
      <c r="H44" s="26">
        <v>450</v>
      </c>
      <c r="I44" s="26">
        <v>58.5</v>
      </c>
      <c r="J44" s="26">
        <v>508.5</v>
      </c>
      <c r="K44" s="26">
        <v>25.425000000000001</v>
      </c>
      <c r="L44" s="26">
        <v>0.6</v>
      </c>
      <c r="M44" s="26">
        <v>0</v>
      </c>
      <c r="N44" s="26">
        <v>483.67500000000001</v>
      </c>
      <c r="O44" s="61" t="s">
        <v>139</v>
      </c>
      <c r="P44" s="68">
        <v>7</v>
      </c>
      <c r="Q44" s="93">
        <v>1</v>
      </c>
    </row>
    <row r="45" spans="1:17" hidden="1" x14ac:dyDescent="0.25">
      <c r="A45" s="24">
        <v>43224</v>
      </c>
      <c r="B45" s="25" t="s">
        <v>206</v>
      </c>
      <c r="C45" s="25" t="s">
        <v>68</v>
      </c>
      <c r="D45" s="25" t="s">
        <v>69</v>
      </c>
      <c r="E45" s="51" t="s">
        <v>106</v>
      </c>
      <c r="G45" s="24" t="s">
        <v>106</v>
      </c>
      <c r="H45" s="26">
        <v>900</v>
      </c>
      <c r="I45" s="26">
        <v>117</v>
      </c>
      <c r="J45" s="26">
        <v>1017</v>
      </c>
      <c r="K45" s="26">
        <v>50.85</v>
      </c>
      <c r="L45" s="26">
        <v>0.6</v>
      </c>
      <c r="M45" s="26">
        <v>0</v>
      </c>
      <c r="N45" s="26">
        <v>966.75</v>
      </c>
      <c r="O45" s="61" t="s">
        <v>139</v>
      </c>
      <c r="P45" s="68">
        <v>5</v>
      </c>
      <c r="Q45" s="93">
        <v>1</v>
      </c>
    </row>
    <row r="46" spans="1:17" hidden="1" x14ac:dyDescent="0.25">
      <c r="A46" s="24">
        <v>43195</v>
      </c>
      <c r="B46" s="25" t="s">
        <v>207</v>
      </c>
      <c r="C46" s="25" t="s">
        <v>70</v>
      </c>
      <c r="D46" s="25" t="s">
        <v>71</v>
      </c>
      <c r="E46" s="51" t="s">
        <v>106</v>
      </c>
      <c r="G46" s="24" t="s">
        <v>106</v>
      </c>
      <c r="H46" s="26">
        <v>1050</v>
      </c>
      <c r="I46" s="26">
        <v>136.5</v>
      </c>
      <c r="J46" s="26">
        <v>1186.5</v>
      </c>
      <c r="K46" s="26">
        <v>59.325000000000003</v>
      </c>
      <c r="L46" s="26">
        <v>0.6</v>
      </c>
      <c r="M46" s="26">
        <v>0</v>
      </c>
      <c r="N46" s="26">
        <v>1127.7749999999999</v>
      </c>
      <c r="O46" s="61" t="s">
        <v>139</v>
      </c>
      <c r="P46" s="68">
        <v>7</v>
      </c>
      <c r="Q46" s="93">
        <v>1</v>
      </c>
    </row>
    <row r="47" spans="1:17" hidden="1" x14ac:dyDescent="0.25">
      <c r="A47" s="24">
        <v>43195</v>
      </c>
      <c r="B47" s="25" t="s">
        <v>208</v>
      </c>
      <c r="C47" s="25" t="s">
        <v>72</v>
      </c>
      <c r="D47" s="25" t="s">
        <v>73</v>
      </c>
      <c r="E47" s="51" t="s">
        <v>106</v>
      </c>
      <c r="G47" s="24" t="s">
        <v>106</v>
      </c>
      <c r="H47" s="26">
        <v>600</v>
      </c>
      <c r="I47" s="26">
        <v>78</v>
      </c>
      <c r="J47" s="26">
        <v>678</v>
      </c>
      <c r="K47" s="26">
        <v>33.9</v>
      </c>
      <c r="L47" s="26">
        <v>0.6</v>
      </c>
      <c r="M47" s="26">
        <v>0</v>
      </c>
      <c r="N47" s="26">
        <v>644.70000000000005</v>
      </c>
      <c r="O47" s="61" t="s">
        <v>139</v>
      </c>
      <c r="P47" s="68">
        <v>4</v>
      </c>
      <c r="Q47" s="93">
        <v>1</v>
      </c>
    </row>
    <row r="48" spans="1:17" hidden="1" x14ac:dyDescent="0.25">
      <c r="A48" s="24">
        <v>43195</v>
      </c>
      <c r="B48" s="25" t="s">
        <v>209</v>
      </c>
      <c r="C48" s="25" t="s">
        <v>62</v>
      </c>
      <c r="D48" s="25" t="s">
        <v>63</v>
      </c>
      <c r="E48" s="51" t="s">
        <v>157</v>
      </c>
      <c r="F48" s="25">
        <v>419</v>
      </c>
      <c r="G48" s="24">
        <v>43465</v>
      </c>
      <c r="H48" s="26">
        <v>806</v>
      </c>
      <c r="I48" s="26">
        <v>0</v>
      </c>
      <c r="J48" s="26">
        <v>806</v>
      </c>
      <c r="K48" s="26">
        <v>40.299999999999997</v>
      </c>
      <c r="L48" s="26">
        <v>0.6</v>
      </c>
      <c r="M48" s="26">
        <v>0</v>
      </c>
      <c r="N48" s="26">
        <v>766.3</v>
      </c>
      <c r="O48" s="61" t="s">
        <v>139</v>
      </c>
      <c r="P48" s="68">
        <v>4</v>
      </c>
      <c r="Q48" s="93">
        <v>1</v>
      </c>
    </row>
    <row r="49" spans="1:17" hidden="1" x14ac:dyDescent="0.25">
      <c r="A49" s="24">
        <v>43200</v>
      </c>
      <c r="B49" s="25" t="s">
        <v>210</v>
      </c>
      <c r="C49" s="25" t="s">
        <v>36</v>
      </c>
      <c r="D49" s="25" t="s">
        <v>37</v>
      </c>
      <c r="E49" s="51" t="s">
        <v>186</v>
      </c>
      <c r="F49" s="25">
        <v>250</v>
      </c>
      <c r="G49" s="24">
        <v>43830</v>
      </c>
      <c r="H49" s="26">
        <v>1548</v>
      </c>
      <c r="I49" s="26">
        <v>0</v>
      </c>
      <c r="J49" s="26">
        <v>1548</v>
      </c>
      <c r="K49" s="26">
        <v>77.400000000000006</v>
      </c>
      <c r="L49" s="26">
        <v>0.6</v>
      </c>
      <c r="M49" s="26">
        <v>0</v>
      </c>
      <c r="N49" s="26">
        <f>+Tableau2[[#This Row],[TTC]]-Tableau2[[#This Row],[RAS]]+Tableau2[[#This Row],[DT]]</f>
        <v>1471.1999999999998</v>
      </c>
      <c r="O49" s="61" t="s">
        <v>139</v>
      </c>
      <c r="P49" s="68">
        <v>4</v>
      </c>
      <c r="Q49" s="93">
        <v>1</v>
      </c>
    </row>
    <row r="50" spans="1:17" hidden="1" x14ac:dyDescent="0.25">
      <c r="A50" s="24">
        <v>43201</v>
      </c>
      <c r="B50" s="25" t="s">
        <v>211</v>
      </c>
      <c r="C50" s="25" t="s">
        <v>142</v>
      </c>
      <c r="D50" s="25" t="s">
        <v>174</v>
      </c>
      <c r="E50" s="51" t="s">
        <v>188</v>
      </c>
      <c r="F50" s="25">
        <v>24</v>
      </c>
      <c r="G50" s="24">
        <v>43465</v>
      </c>
      <c r="H50" s="26">
        <v>797</v>
      </c>
      <c r="I50" s="26">
        <v>0</v>
      </c>
      <c r="J50" s="26">
        <v>797</v>
      </c>
      <c r="K50" s="26">
        <v>39.85</v>
      </c>
      <c r="L50" s="26">
        <v>0.6</v>
      </c>
      <c r="M50" s="26">
        <v>0</v>
      </c>
      <c r="N50" s="26">
        <v>757.75</v>
      </c>
      <c r="O50" s="61" t="s">
        <v>139</v>
      </c>
      <c r="P50" s="68">
        <v>4</v>
      </c>
      <c r="Q50" s="93">
        <v>1</v>
      </c>
    </row>
    <row r="51" spans="1:17" hidden="1" x14ac:dyDescent="0.25">
      <c r="A51" s="24">
        <v>43201</v>
      </c>
      <c r="B51" s="25" t="s">
        <v>213</v>
      </c>
      <c r="C51" s="25" t="s">
        <v>19</v>
      </c>
      <c r="D51" s="25" t="s">
        <v>20</v>
      </c>
      <c r="E51" s="51" t="s">
        <v>212</v>
      </c>
      <c r="F51" s="25">
        <v>1</v>
      </c>
      <c r="G51" s="24">
        <v>43465</v>
      </c>
      <c r="H51" s="26">
        <v>3000</v>
      </c>
      <c r="I51" s="26">
        <v>0</v>
      </c>
      <c r="J51" s="26">
        <v>3000</v>
      </c>
      <c r="K51" s="26">
        <v>150</v>
      </c>
      <c r="L51" s="26">
        <v>0.6</v>
      </c>
      <c r="M51" s="26">
        <v>0</v>
      </c>
      <c r="N51" s="26">
        <f>2850.6-731.25-731.25-731.25</f>
        <v>656.84999999999991</v>
      </c>
      <c r="O51" s="61" t="s">
        <v>139</v>
      </c>
      <c r="P51" s="68">
        <v>7</v>
      </c>
      <c r="Q51" s="93">
        <v>1</v>
      </c>
    </row>
    <row r="52" spans="1:17" hidden="1" x14ac:dyDescent="0.25">
      <c r="A52" s="24">
        <v>43215</v>
      </c>
      <c r="B52" s="25" t="s">
        <v>217</v>
      </c>
      <c r="C52" s="25" t="s">
        <v>28</v>
      </c>
      <c r="D52" s="25" t="s">
        <v>29</v>
      </c>
      <c r="E52" s="51" t="s">
        <v>106</v>
      </c>
      <c r="G52" s="24" t="s">
        <v>106</v>
      </c>
      <c r="H52" s="26">
        <v>150</v>
      </c>
      <c r="I52" s="26">
        <v>19.5</v>
      </c>
      <c r="J52" s="26">
        <v>169.5</v>
      </c>
      <c r="K52" s="26">
        <v>8.4749999999999996</v>
      </c>
      <c r="L52" s="26">
        <v>0.6</v>
      </c>
      <c r="M52" s="26">
        <v>0</v>
      </c>
      <c r="N52" s="26">
        <v>161.625</v>
      </c>
      <c r="O52" s="61" t="s">
        <v>139</v>
      </c>
      <c r="P52" s="68">
        <v>4</v>
      </c>
      <c r="Q52" s="93">
        <v>1</v>
      </c>
    </row>
    <row r="53" spans="1:17" hidden="1" x14ac:dyDescent="0.25">
      <c r="A53" s="24">
        <v>43215</v>
      </c>
      <c r="B53" s="25" t="s">
        <v>218</v>
      </c>
      <c r="C53" s="25" t="s">
        <v>57</v>
      </c>
      <c r="D53" s="25" t="s">
        <v>58</v>
      </c>
      <c r="E53" s="51" t="s">
        <v>106</v>
      </c>
      <c r="G53" s="24" t="s">
        <v>106</v>
      </c>
      <c r="H53" s="26">
        <v>150</v>
      </c>
      <c r="I53" s="26">
        <v>19.5</v>
      </c>
      <c r="J53" s="26">
        <v>169.5</v>
      </c>
      <c r="K53" s="26">
        <v>8.4749999999999996</v>
      </c>
      <c r="L53" s="26">
        <v>0.6</v>
      </c>
      <c r="M53" s="26">
        <v>0</v>
      </c>
      <c r="N53" s="26">
        <v>161.625</v>
      </c>
      <c r="O53" s="61" t="s">
        <v>139</v>
      </c>
      <c r="P53" s="68">
        <v>4</v>
      </c>
      <c r="Q53" s="93">
        <v>1</v>
      </c>
    </row>
    <row r="54" spans="1:17" hidden="1" x14ac:dyDescent="0.25">
      <c r="A54" s="24">
        <v>43218</v>
      </c>
      <c r="B54" s="25" t="s">
        <v>220</v>
      </c>
      <c r="C54" s="25" t="s">
        <v>36</v>
      </c>
      <c r="D54" s="25" t="s">
        <v>37</v>
      </c>
      <c r="E54" s="51" t="s">
        <v>186</v>
      </c>
      <c r="F54" s="25">
        <v>251</v>
      </c>
      <c r="G54" s="24">
        <v>43830</v>
      </c>
      <c r="H54" s="26">
        <v>525.68399999999997</v>
      </c>
      <c r="I54" s="26">
        <v>0</v>
      </c>
      <c r="J54" s="26">
        <v>525.68399999999997</v>
      </c>
      <c r="K54" s="26">
        <v>26.284199999999998</v>
      </c>
      <c r="L54" s="26">
        <v>0.6</v>
      </c>
      <c r="M54" s="26">
        <v>0</v>
      </c>
      <c r="N54" s="26">
        <v>500</v>
      </c>
      <c r="O54" s="61" t="s">
        <v>139</v>
      </c>
      <c r="P54" s="68">
        <v>4</v>
      </c>
      <c r="Q54" s="93">
        <v>1</v>
      </c>
    </row>
    <row r="55" spans="1:17" hidden="1" x14ac:dyDescent="0.25">
      <c r="A55" s="24">
        <v>43223</v>
      </c>
      <c r="B55" s="25" t="s">
        <v>221</v>
      </c>
      <c r="C55" s="25" t="s">
        <v>62</v>
      </c>
      <c r="D55" s="25" t="s">
        <v>63</v>
      </c>
      <c r="E55" s="51" t="s">
        <v>157</v>
      </c>
      <c r="F55" s="25">
        <v>425</v>
      </c>
      <c r="G55" s="24">
        <v>43465</v>
      </c>
      <c r="H55" s="26">
        <v>801.5</v>
      </c>
      <c r="I55" s="26">
        <v>0</v>
      </c>
      <c r="J55" s="26">
        <v>801.5</v>
      </c>
      <c r="K55" s="26">
        <v>40.075000000000003</v>
      </c>
      <c r="L55" s="26">
        <v>0.6</v>
      </c>
      <c r="M55" s="26">
        <v>0</v>
      </c>
      <c r="N55" s="26">
        <v>762.02499999999998</v>
      </c>
      <c r="O55" s="61" t="s">
        <v>139</v>
      </c>
      <c r="P55" s="68">
        <v>4</v>
      </c>
      <c r="Q55" s="93">
        <v>1</v>
      </c>
    </row>
    <row r="56" spans="1:17" hidden="1" x14ac:dyDescent="0.25">
      <c r="A56" s="24">
        <v>43229</v>
      </c>
      <c r="B56" s="25" t="s">
        <v>222</v>
      </c>
      <c r="C56" s="25" t="s">
        <v>142</v>
      </c>
      <c r="D56" s="25" t="s">
        <v>174</v>
      </c>
      <c r="E56" s="51" t="s">
        <v>188</v>
      </c>
      <c r="F56" s="25">
        <v>31</v>
      </c>
      <c r="G56" s="24">
        <v>43465</v>
      </c>
      <c r="H56" s="26">
        <v>743</v>
      </c>
      <c r="I56" s="26">
        <v>0</v>
      </c>
      <c r="J56" s="26">
        <v>743</v>
      </c>
      <c r="K56" s="26">
        <v>37.15</v>
      </c>
      <c r="L56" s="26">
        <v>0.6</v>
      </c>
      <c r="M56" s="26">
        <v>0</v>
      </c>
      <c r="N56" s="26">
        <v>706.45</v>
      </c>
      <c r="O56" s="61" t="s">
        <v>139</v>
      </c>
      <c r="P56" s="68">
        <v>5</v>
      </c>
      <c r="Q56" s="93">
        <v>1</v>
      </c>
    </row>
    <row r="57" spans="1:17" hidden="1" x14ac:dyDescent="0.25">
      <c r="A57" s="24">
        <v>43256</v>
      </c>
      <c r="B57" s="25" t="s">
        <v>223</v>
      </c>
      <c r="C57" s="25" t="s">
        <v>62</v>
      </c>
      <c r="D57" s="25" t="s">
        <v>63</v>
      </c>
      <c r="E57" s="51" t="s">
        <v>157</v>
      </c>
      <c r="F57" s="25">
        <v>432</v>
      </c>
      <c r="G57" s="24">
        <v>43465</v>
      </c>
      <c r="H57" s="26">
        <v>797</v>
      </c>
      <c r="I57" s="26">
        <v>0</v>
      </c>
      <c r="J57" s="26">
        <v>797</v>
      </c>
      <c r="K57" s="26">
        <v>39.85</v>
      </c>
      <c r="L57" s="26">
        <v>0.6</v>
      </c>
      <c r="M57" s="26">
        <v>0</v>
      </c>
      <c r="N57" s="26">
        <v>757.75</v>
      </c>
      <c r="O57" s="61" t="s">
        <v>139</v>
      </c>
      <c r="P57" s="68">
        <v>6</v>
      </c>
      <c r="Q57" s="93">
        <v>1</v>
      </c>
    </row>
    <row r="58" spans="1:17" hidden="1" x14ac:dyDescent="0.25">
      <c r="A58" s="24">
        <v>43258</v>
      </c>
      <c r="B58" s="25" t="s">
        <v>224</v>
      </c>
      <c r="C58" s="25" t="s">
        <v>142</v>
      </c>
      <c r="D58" s="25" t="s">
        <v>174</v>
      </c>
      <c r="E58" s="51" t="s">
        <v>188</v>
      </c>
      <c r="F58" s="25">
        <v>37</v>
      </c>
      <c r="G58" s="24">
        <v>43465</v>
      </c>
      <c r="H58" s="26">
        <v>725</v>
      </c>
      <c r="I58" s="26">
        <v>0</v>
      </c>
      <c r="J58" s="26">
        <v>725</v>
      </c>
      <c r="K58" s="26">
        <v>36.25</v>
      </c>
      <c r="L58" s="26">
        <v>0.6</v>
      </c>
      <c r="M58" s="26">
        <v>0</v>
      </c>
      <c r="N58" s="26">
        <v>689.35</v>
      </c>
      <c r="O58" s="61" t="s">
        <v>139</v>
      </c>
      <c r="P58" s="68">
        <v>6</v>
      </c>
      <c r="Q58" s="93">
        <v>1</v>
      </c>
    </row>
    <row r="59" spans="1:17" hidden="1" x14ac:dyDescent="0.25">
      <c r="A59" s="24">
        <v>43263</v>
      </c>
      <c r="B59" s="25" t="s">
        <v>225</v>
      </c>
      <c r="C59" s="25" t="s">
        <v>25</v>
      </c>
      <c r="D59" s="25" t="s">
        <v>26</v>
      </c>
      <c r="E59" s="51" t="s">
        <v>153</v>
      </c>
      <c r="F59" s="25">
        <v>135</v>
      </c>
      <c r="G59" s="24">
        <v>43499</v>
      </c>
      <c r="H59" s="26">
        <v>1473.684</v>
      </c>
      <c r="I59" s="26">
        <v>0</v>
      </c>
      <c r="J59" s="26">
        <v>1473.684</v>
      </c>
      <c r="K59" s="26">
        <v>73.684200000000004</v>
      </c>
      <c r="L59" s="26">
        <v>0.6</v>
      </c>
      <c r="M59" s="26">
        <v>0</v>
      </c>
      <c r="N59" s="26">
        <v>1400.5998</v>
      </c>
      <c r="O59" s="61" t="s">
        <v>139</v>
      </c>
      <c r="P59" s="68">
        <v>6</v>
      </c>
      <c r="Q59" s="93">
        <v>1</v>
      </c>
    </row>
    <row r="60" spans="1:17" hidden="1" x14ac:dyDescent="0.25">
      <c r="A60" s="24">
        <v>43277</v>
      </c>
      <c r="B60" s="25" t="s">
        <v>230</v>
      </c>
      <c r="C60" s="25" t="s">
        <v>226</v>
      </c>
      <c r="D60" s="25" t="s">
        <v>228</v>
      </c>
      <c r="E60" s="51" t="s">
        <v>106</v>
      </c>
      <c r="H60" s="26">
        <v>1500</v>
      </c>
      <c r="I60" s="26">
        <f>+Tableau2[[#This Row],[HT]]*0.13</f>
        <v>195</v>
      </c>
      <c r="J60" s="26">
        <v>1695</v>
      </c>
      <c r="K60" s="26">
        <v>0.6</v>
      </c>
      <c r="L60" s="26">
        <v>0.6</v>
      </c>
      <c r="M60" s="26">
        <v>0</v>
      </c>
      <c r="N60" s="26">
        <f>1953.45-1500</f>
        <v>453.45000000000005</v>
      </c>
      <c r="O60" s="61" t="s">
        <v>139</v>
      </c>
      <c r="P60" s="68">
        <v>7</v>
      </c>
      <c r="Q60" s="93">
        <v>2</v>
      </c>
    </row>
    <row r="61" spans="1:17" hidden="1" x14ac:dyDescent="0.25">
      <c r="A61" s="24">
        <v>43277</v>
      </c>
      <c r="B61" s="25" t="s">
        <v>231</v>
      </c>
      <c r="C61" s="25" t="s">
        <v>227</v>
      </c>
      <c r="D61" s="25" t="s">
        <v>229</v>
      </c>
      <c r="E61" s="51" t="s">
        <v>106</v>
      </c>
      <c r="H61" s="26">
        <v>1500</v>
      </c>
      <c r="I61" s="26">
        <f>+Tableau2[[#This Row],[HT]]*0.13</f>
        <v>195</v>
      </c>
      <c r="J61" s="26">
        <v>1695</v>
      </c>
      <c r="K61" s="26">
        <v>0.6</v>
      </c>
      <c r="L61" s="26">
        <v>0.6</v>
      </c>
      <c r="M61" s="26">
        <v>0</v>
      </c>
      <c r="N61" s="26">
        <v>1924.75</v>
      </c>
      <c r="O61" s="61" t="s">
        <v>139</v>
      </c>
      <c r="P61" s="68">
        <v>7</v>
      </c>
      <c r="Q61" s="93">
        <v>2</v>
      </c>
    </row>
    <row r="62" spans="1:17" hidden="1" x14ac:dyDescent="0.25">
      <c r="A62" s="24">
        <v>43279</v>
      </c>
      <c r="B62" s="25" t="s">
        <v>232</v>
      </c>
      <c r="C62" s="25" t="s">
        <v>51</v>
      </c>
      <c r="D62" s="25" t="s">
        <v>52</v>
      </c>
      <c r="E62" s="51" t="s">
        <v>106</v>
      </c>
      <c r="G62" s="24" t="s">
        <v>106</v>
      </c>
      <c r="H62" s="26">
        <v>2000</v>
      </c>
      <c r="I62" s="26">
        <v>260</v>
      </c>
      <c r="J62" s="26">
        <v>2260</v>
      </c>
      <c r="K62" s="26">
        <v>113</v>
      </c>
      <c r="L62" s="26">
        <v>0.6</v>
      </c>
      <c r="M62" s="26">
        <v>0</v>
      </c>
      <c r="N62" s="26">
        <v>2147.6</v>
      </c>
      <c r="O62" s="61" t="s">
        <v>139</v>
      </c>
      <c r="P62" s="68">
        <v>9</v>
      </c>
      <c r="Q62" s="93">
        <v>2</v>
      </c>
    </row>
    <row r="63" spans="1:17" hidden="1" x14ac:dyDescent="0.25">
      <c r="A63" s="24">
        <v>43282</v>
      </c>
      <c r="B63" s="25" t="s">
        <v>233</v>
      </c>
      <c r="C63" s="25" t="s">
        <v>23</v>
      </c>
      <c r="D63" s="25" t="s">
        <v>24</v>
      </c>
      <c r="E63" s="51" t="s">
        <v>106</v>
      </c>
      <c r="G63" s="24" t="s">
        <v>106</v>
      </c>
      <c r="H63" s="26">
        <v>1305</v>
      </c>
      <c r="I63" s="26">
        <v>169.65</v>
      </c>
      <c r="J63" s="26">
        <v>1474.65</v>
      </c>
      <c r="K63" s="26">
        <v>73.732500000000002</v>
      </c>
      <c r="L63" s="26">
        <v>0.6</v>
      </c>
      <c r="M63" s="26">
        <v>0</v>
      </c>
      <c r="N63" s="26">
        <v>1401.518</v>
      </c>
      <c r="O63" s="61" t="s">
        <v>139</v>
      </c>
      <c r="P63" s="68">
        <v>8</v>
      </c>
      <c r="Q63" s="93">
        <v>2</v>
      </c>
    </row>
    <row r="64" spans="1:17" hidden="1" x14ac:dyDescent="0.25">
      <c r="A64" s="24">
        <v>43282</v>
      </c>
      <c r="B64" s="25" t="s">
        <v>234</v>
      </c>
      <c r="C64" s="25" t="s">
        <v>28</v>
      </c>
      <c r="D64" s="25" t="s">
        <v>29</v>
      </c>
      <c r="E64" s="51" t="s">
        <v>106</v>
      </c>
      <c r="G64" s="24" t="s">
        <v>106</v>
      </c>
      <c r="H64" s="26">
        <v>1650</v>
      </c>
      <c r="I64" s="26">
        <f>+Tableau2[[#This Row],[HT]]*0.13</f>
        <v>214.5</v>
      </c>
      <c r="J64" s="26">
        <f>+Tableau2[[#This Row],[HT]]+Tableau2[[#This Row],[TVA]]</f>
        <v>1864.5</v>
      </c>
      <c r="K64" s="26">
        <f>+Tableau2[[#This Row],[TTC]]*5%</f>
        <v>93.225000000000009</v>
      </c>
      <c r="L64" s="26">
        <v>0.6</v>
      </c>
      <c r="M64" s="26">
        <v>0</v>
      </c>
      <c r="N64" s="26">
        <f>+Tableau2[[#This Row],[TTC]]-Tableau2[[#This Row],[RAS]]+Tableau2[[#This Row],[DT]]</f>
        <v>1771.875</v>
      </c>
      <c r="O64" s="61" t="s">
        <v>139</v>
      </c>
      <c r="P64" s="68">
        <v>7</v>
      </c>
      <c r="Q64" s="93">
        <v>2</v>
      </c>
    </row>
    <row r="65" spans="1:17" hidden="1" x14ac:dyDescent="0.25">
      <c r="A65" s="24">
        <v>43282</v>
      </c>
      <c r="B65" s="25" t="s">
        <v>235</v>
      </c>
      <c r="C65" s="25" t="s">
        <v>30</v>
      </c>
      <c r="D65" s="25" t="s">
        <v>31</v>
      </c>
      <c r="E65" s="51" t="s">
        <v>106</v>
      </c>
      <c r="G65" s="24" t="s">
        <v>106</v>
      </c>
      <c r="H65" s="26">
        <v>300</v>
      </c>
      <c r="I65" s="26">
        <v>39</v>
      </c>
      <c r="J65" s="26">
        <v>339</v>
      </c>
      <c r="K65" s="26">
        <v>16.95</v>
      </c>
      <c r="L65" s="26">
        <v>0.6</v>
      </c>
      <c r="M65" s="26">
        <v>0</v>
      </c>
      <c r="N65" s="26">
        <v>322.64999999999998</v>
      </c>
      <c r="O65" s="61" t="s">
        <v>139</v>
      </c>
      <c r="P65" s="68">
        <v>8</v>
      </c>
      <c r="Q65" s="93">
        <v>2</v>
      </c>
    </row>
    <row r="66" spans="1:17" hidden="1" x14ac:dyDescent="0.25">
      <c r="A66" s="24">
        <v>43282</v>
      </c>
      <c r="B66" s="25" t="s">
        <v>236</v>
      </c>
      <c r="C66" s="25" t="s">
        <v>45</v>
      </c>
      <c r="D66" s="25" t="s">
        <v>46</v>
      </c>
      <c r="E66" s="51" t="s">
        <v>106</v>
      </c>
      <c r="G66" s="24" t="s">
        <v>106</v>
      </c>
      <c r="H66" s="26">
        <v>750</v>
      </c>
      <c r="I66" s="26">
        <v>97.5</v>
      </c>
      <c r="J66" s="26">
        <v>847.5</v>
      </c>
      <c r="K66" s="26">
        <v>42.375</v>
      </c>
      <c r="L66" s="26">
        <v>0.6</v>
      </c>
      <c r="M66" s="26">
        <v>0</v>
      </c>
      <c r="N66" s="26">
        <v>805.72500000000002</v>
      </c>
      <c r="O66" s="61" t="s">
        <v>139</v>
      </c>
      <c r="P66" s="68">
        <v>7</v>
      </c>
      <c r="Q66" s="93">
        <v>2</v>
      </c>
    </row>
    <row r="67" spans="1:17" hidden="1" x14ac:dyDescent="0.25">
      <c r="A67" s="24">
        <v>43282</v>
      </c>
      <c r="B67" s="25" t="s">
        <v>237</v>
      </c>
      <c r="C67" s="25" t="s">
        <v>47</v>
      </c>
      <c r="D67" s="25" t="s">
        <v>27</v>
      </c>
      <c r="E67" s="51" t="s">
        <v>106</v>
      </c>
      <c r="G67" s="24" t="s">
        <v>106</v>
      </c>
      <c r="H67" s="26">
        <v>750</v>
      </c>
      <c r="I67" s="26">
        <v>97.5</v>
      </c>
      <c r="J67" s="26">
        <v>847.5</v>
      </c>
      <c r="K67" s="26">
        <v>42.375</v>
      </c>
      <c r="L67" s="26">
        <v>0.6</v>
      </c>
      <c r="M67" s="26">
        <v>0</v>
      </c>
      <c r="N67" s="26">
        <v>805.72500000000002</v>
      </c>
      <c r="O67" s="61" t="s">
        <v>139</v>
      </c>
      <c r="P67" s="68">
        <v>9</v>
      </c>
      <c r="Q67" s="93">
        <v>2</v>
      </c>
    </row>
    <row r="68" spans="1:17" hidden="1" x14ac:dyDescent="0.25">
      <c r="A68" s="24">
        <v>43282</v>
      </c>
      <c r="B68" s="25" t="s">
        <v>238</v>
      </c>
      <c r="C68" s="25" t="s">
        <v>48</v>
      </c>
      <c r="D68" s="25" t="s">
        <v>49</v>
      </c>
      <c r="E68" s="51" t="s">
        <v>106</v>
      </c>
      <c r="G68" s="24" t="s">
        <v>106</v>
      </c>
      <c r="H68" s="26">
        <v>1950</v>
      </c>
      <c r="I68" s="26">
        <v>253.5</v>
      </c>
      <c r="J68" s="26">
        <v>2203.5</v>
      </c>
      <c r="K68" s="26">
        <v>110.17500000000001</v>
      </c>
      <c r="L68" s="26">
        <v>0.6</v>
      </c>
      <c r="M68" s="26">
        <v>0</v>
      </c>
      <c r="N68" s="26">
        <v>2093.9250000000002</v>
      </c>
      <c r="O68" s="61" t="s">
        <v>139</v>
      </c>
      <c r="P68" s="68">
        <v>9</v>
      </c>
      <c r="Q68" s="93">
        <v>2</v>
      </c>
    </row>
    <row r="69" spans="1:17" hidden="1" x14ac:dyDescent="0.25">
      <c r="A69" s="24">
        <v>43282</v>
      </c>
      <c r="B69" s="25" t="s">
        <v>239</v>
      </c>
      <c r="C69" s="25" t="s">
        <v>50</v>
      </c>
      <c r="D69" s="25" t="s">
        <v>35</v>
      </c>
      <c r="E69" s="51" t="s">
        <v>106</v>
      </c>
      <c r="G69" s="24" t="s">
        <v>106</v>
      </c>
      <c r="H69" s="26">
        <v>900</v>
      </c>
      <c r="I69" s="26">
        <v>117</v>
      </c>
      <c r="J69" s="26">
        <v>1017</v>
      </c>
      <c r="K69" s="26">
        <v>50.85</v>
      </c>
      <c r="L69" s="26">
        <v>0.6</v>
      </c>
      <c r="M69" s="26">
        <v>0</v>
      </c>
      <c r="N69" s="26">
        <v>966.75</v>
      </c>
      <c r="O69" s="61" t="s">
        <v>139</v>
      </c>
      <c r="P69" s="68">
        <v>8</v>
      </c>
      <c r="Q69" s="93">
        <v>2</v>
      </c>
    </row>
    <row r="70" spans="1:17" hidden="1" x14ac:dyDescent="0.25">
      <c r="A70" s="24">
        <v>43282</v>
      </c>
      <c r="B70" s="25" t="s">
        <v>240</v>
      </c>
      <c r="C70" s="25" t="s">
        <v>55</v>
      </c>
      <c r="D70" s="25" t="s">
        <v>56</v>
      </c>
      <c r="E70" s="51" t="s">
        <v>106</v>
      </c>
      <c r="G70" s="24" t="s">
        <v>106</v>
      </c>
      <c r="H70" s="26">
        <v>1050</v>
      </c>
      <c r="I70" s="26">
        <v>136.5</v>
      </c>
      <c r="J70" s="26">
        <v>1186.5</v>
      </c>
      <c r="K70" s="26">
        <v>59.325000000000003</v>
      </c>
      <c r="L70" s="26">
        <v>0.6</v>
      </c>
      <c r="M70" s="26">
        <v>0</v>
      </c>
      <c r="N70" s="26">
        <v>1127.7749999999999</v>
      </c>
      <c r="O70" s="61" t="s">
        <v>139</v>
      </c>
      <c r="P70" s="68">
        <v>8</v>
      </c>
      <c r="Q70" s="93">
        <v>2</v>
      </c>
    </row>
    <row r="71" spans="1:17" hidden="1" x14ac:dyDescent="0.25">
      <c r="A71" s="24">
        <v>43282</v>
      </c>
      <c r="B71" s="25" t="s">
        <v>241</v>
      </c>
      <c r="C71" s="25" t="s">
        <v>70</v>
      </c>
      <c r="D71" s="25" t="s">
        <v>71</v>
      </c>
      <c r="E71" s="51" t="s">
        <v>106</v>
      </c>
      <c r="G71" s="24" t="s">
        <v>106</v>
      </c>
      <c r="H71" s="26">
        <v>1050</v>
      </c>
      <c r="I71" s="26">
        <v>136.5</v>
      </c>
      <c r="J71" s="26">
        <v>1186.5</v>
      </c>
      <c r="K71" s="26">
        <v>59.325000000000003</v>
      </c>
      <c r="L71" s="26">
        <v>0.6</v>
      </c>
      <c r="M71" s="26">
        <v>0</v>
      </c>
      <c r="N71" s="26">
        <v>1127.7749999999999</v>
      </c>
      <c r="O71" s="61" t="s">
        <v>139</v>
      </c>
      <c r="P71" s="68">
        <v>8</v>
      </c>
      <c r="Q71" s="93">
        <v>2</v>
      </c>
    </row>
    <row r="72" spans="1:17" hidden="1" x14ac:dyDescent="0.25">
      <c r="A72" s="24">
        <v>43282</v>
      </c>
      <c r="B72" s="25" t="s">
        <v>242</v>
      </c>
      <c r="C72" s="25" t="s">
        <v>57</v>
      </c>
      <c r="D72" s="25" t="s">
        <v>58</v>
      </c>
      <c r="E72" s="51" t="s">
        <v>106</v>
      </c>
      <c r="G72" s="24" t="s">
        <v>106</v>
      </c>
      <c r="H72" s="26">
        <v>1650</v>
      </c>
      <c r="I72" s="26">
        <f>+Tableau2[[#This Row],[HT]]*0.13</f>
        <v>214.5</v>
      </c>
      <c r="J72" s="26">
        <f>+Tableau2[[#This Row],[HT]]+Tableau2[[#This Row],[TVA]]</f>
        <v>1864.5</v>
      </c>
      <c r="K72" s="26">
        <f>+Tableau2[[#This Row],[TTC]]*5%</f>
        <v>93.225000000000009</v>
      </c>
      <c r="L72" s="26">
        <v>0.6</v>
      </c>
      <c r="M72" s="26">
        <v>0</v>
      </c>
      <c r="N72" s="26">
        <f>+Tableau2[[#This Row],[TTC]]-Tableau2[[#This Row],[RAS]]+Tableau2[[#This Row],[DT]]</f>
        <v>1771.875</v>
      </c>
      <c r="O72" s="61" t="s">
        <v>139</v>
      </c>
      <c r="P72" s="68">
        <v>7</v>
      </c>
      <c r="Q72" s="93">
        <v>2</v>
      </c>
    </row>
    <row r="73" spans="1:17" hidden="1" x14ac:dyDescent="0.25">
      <c r="A73" s="24">
        <v>43282</v>
      </c>
      <c r="B73" s="25" t="s">
        <v>243</v>
      </c>
      <c r="C73" s="25" t="s">
        <v>59</v>
      </c>
      <c r="D73" s="25" t="s">
        <v>60</v>
      </c>
      <c r="E73" s="51" t="s">
        <v>106</v>
      </c>
      <c r="G73" s="24" t="s">
        <v>106</v>
      </c>
      <c r="H73" s="26">
        <v>450</v>
      </c>
      <c r="I73" s="26">
        <v>58.5</v>
      </c>
      <c r="J73" s="26">
        <v>508.5</v>
      </c>
      <c r="K73" s="26">
        <v>25.425000000000001</v>
      </c>
      <c r="L73" s="26">
        <v>0.6</v>
      </c>
      <c r="M73" s="26">
        <v>0</v>
      </c>
      <c r="N73" s="26">
        <v>483.67500000000001</v>
      </c>
      <c r="O73" s="61" t="s">
        <v>139</v>
      </c>
      <c r="Q73" s="93">
        <v>2</v>
      </c>
    </row>
    <row r="74" spans="1:17" hidden="1" x14ac:dyDescent="0.25">
      <c r="A74" s="24">
        <v>43282</v>
      </c>
      <c r="B74" s="25" t="s">
        <v>244</v>
      </c>
      <c r="C74" s="25" t="s">
        <v>72</v>
      </c>
      <c r="D74" s="25" t="s">
        <v>73</v>
      </c>
      <c r="E74" s="51" t="s">
        <v>106</v>
      </c>
      <c r="G74" s="24" t="s">
        <v>106</v>
      </c>
      <c r="H74" s="26">
        <v>600</v>
      </c>
      <c r="I74" s="26">
        <v>78</v>
      </c>
      <c r="J74" s="26">
        <v>678</v>
      </c>
      <c r="K74" s="26">
        <v>33.9</v>
      </c>
      <c r="L74" s="26">
        <v>0.6</v>
      </c>
      <c r="M74" s="26">
        <v>0</v>
      </c>
      <c r="N74" s="26">
        <v>644.70000000000005</v>
      </c>
      <c r="O74" s="61" t="s">
        <v>139</v>
      </c>
      <c r="P74" s="68">
        <v>7</v>
      </c>
      <c r="Q74" s="93">
        <v>2</v>
      </c>
    </row>
    <row r="75" spans="1:17" hidden="1" x14ac:dyDescent="0.25">
      <c r="A75" s="24">
        <v>43282</v>
      </c>
      <c r="B75" s="25" t="s">
        <v>245</v>
      </c>
      <c r="C75" s="25" t="s">
        <v>74</v>
      </c>
      <c r="D75" s="25" t="s">
        <v>75</v>
      </c>
      <c r="E75" s="51" t="s">
        <v>106</v>
      </c>
      <c r="G75" s="24" t="s">
        <v>106</v>
      </c>
      <c r="H75" s="26">
        <v>4800</v>
      </c>
      <c r="I75" s="26">
        <v>624</v>
      </c>
      <c r="J75" s="26">
        <v>5424</v>
      </c>
      <c r="K75" s="26">
        <v>271.2</v>
      </c>
      <c r="L75" s="26">
        <v>0.6</v>
      </c>
      <c r="M75" s="26">
        <v>5220</v>
      </c>
      <c r="N75" s="26">
        <v>204.60000000000053</v>
      </c>
      <c r="O75" s="61" t="s">
        <v>139</v>
      </c>
      <c r="P75" s="68">
        <v>8</v>
      </c>
      <c r="Q75" s="93">
        <v>2</v>
      </c>
    </row>
    <row r="76" spans="1:17" hidden="1" x14ac:dyDescent="0.25">
      <c r="A76" s="24">
        <v>43286</v>
      </c>
      <c r="B76" s="25" t="s">
        <v>246</v>
      </c>
      <c r="C76" s="25" t="s">
        <v>62</v>
      </c>
      <c r="D76" s="25" t="s">
        <v>63</v>
      </c>
      <c r="E76" s="51" t="s">
        <v>157</v>
      </c>
      <c r="F76" s="25">
        <v>441</v>
      </c>
      <c r="G76" s="24">
        <v>43465</v>
      </c>
      <c r="H76" s="26">
        <v>810.5</v>
      </c>
      <c r="I76" s="26">
        <v>0</v>
      </c>
      <c r="J76" s="26">
        <v>810.5</v>
      </c>
      <c r="K76" s="26">
        <v>40.525000000000006</v>
      </c>
      <c r="L76" s="26">
        <v>0.6</v>
      </c>
      <c r="M76" s="26">
        <v>0</v>
      </c>
      <c r="N76" s="26">
        <v>770.57500000000005</v>
      </c>
      <c r="O76" s="61" t="s">
        <v>139</v>
      </c>
      <c r="P76" s="68">
        <v>7</v>
      </c>
      <c r="Q76" s="93">
        <v>2</v>
      </c>
    </row>
    <row r="77" spans="1:17" hidden="1" x14ac:dyDescent="0.25">
      <c r="A77" s="24">
        <v>43294</v>
      </c>
      <c r="B77" s="25" t="s">
        <v>247</v>
      </c>
      <c r="C77" s="25" t="s">
        <v>142</v>
      </c>
      <c r="D77" s="25" t="s">
        <v>174</v>
      </c>
      <c r="E77" s="51" t="s">
        <v>188</v>
      </c>
      <c r="F77" s="25">
        <v>45</v>
      </c>
      <c r="G77" s="24">
        <v>43465</v>
      </c>
      <c r="H77" s="26">
        <v>725</v>
      </c>
      <c r="I77" s="26">
        <v>0</v>
      </c>
      <c r="J77" s="26">
        <v>725</v>
      </c>
      <c r="K77" s="26">
        <v>36.25</v>
      </c>
      <c r="L77" s="26">
        <v>0.6</v>
      </c>
      <c r="M77" s="26">
        <v>0</v>
      </c>
      <c r="N77" s="26">
        <v>689.35</v>
      </c>
      <c r="O77" s="61" t="s">
        <v>139</v>
      </c>
      <c r="P77" s="68">
        <v>7</v>
      </c>
      <c r="Q77" s="93">
        <v>2</v>
      </c>
    </row>
    <row r="78" spans="1:17" hidden="1" x14ac:dyDescent="0.25">
      <c r="A78" s="24">
        <v>43297</v>
      </c>
      <c r="B78" s="25" t="s">
        <v>248</v>
      </c>
      <c r="C78" s="25" t="s">
        <v>66</v>
      </c>
      <c r="D78" s="25" t="s">
        <v>67</v>
      </c>
      <c r="E78" s="51" t="s">
        <v>106</v>
      </c>
      <c r="G78" s="24" t="s">
        <v>106</v>
      </c>
      <c r="H78" s="26">
        <v>1500</v>
      </c>
      <c r="I78" s="26">
        <v>195</v>
      </c>
      <c r="J78" s="26">
        <v>1695</v>
      </c>
      <c r="K78" s="26">
        <v>84.75</v>
      </c>
      <c r="L78" s="26">
        <v>0.6</v>
      </c>
      <c r="M78" s="26">
        <v>0</v>
      </c>
      <c r="N78" s="26">
        <v>1610.85</v>
      </c>
      <c r="O78" s="61" t="s">
        <v>139</v>
      </c>
      <c r="P78" s="68">
        <v>9</v>
      </c>
      <c r="Q78" s="93">
        <v>2</v>
      </c>
    </row>
    <row r="79" spans="1:17" hidden="1" x14ac:dyDescent="0.25">
      <c r="A79" s="24">
        <v>43313</v>
      </c>
      <c r="B79" s="25" t="s">
        <v>250</v>
      </c>
      <c r="C79" s="25" t="s">
        <v>219</v>
      </c>
      <c r="D79" s="25" t="s">
        <v>249</v>
      </c>
      <c r="E79" s="51" t="s">
        <v>106</v>
      </c>
      <c r="H79" s="26">
        <v>10762.096</v>
      </c>
      <c r="I79" s="26">
        <v>1399.07248</v>
      </c>
      <c r="J79" s="26">
        <v>12161.16848</v>
      </c>
      <c r="K79" s="26">
        <v>608.05842400000006</v>
      </c>
      <c r="L79" s="26">
        <v>0.6</v>
      </c>
      <c r="M79" s="26">
        <v>0</v>
      </c>
      <c r="N79" s="26">
        <f>11553.710056</f>
        <v>11553.710056</v>
      </c>
      <c r="O79" s="61" t="s">
        <v>139</v>
      </c>
      <c r="Q79" s="93">
        <v>2</v>
      </c>
    </row>
    <row r="80" spans="1:17" hidden="1" x14ac:dyDescent="0.25">
      <c r="A80" s="24">
        <v>43314</v>
      </c>
      <c r="B80" s="25" t="s">
        <v>251</v>
      </c>
      <c r="C80" s="25" t="s">
        <v>62</v>
      </c>
      <c r="D80" s="25" t="s">
        <v>63</v>
      </c>
      <c r="E80" s="51" t="s">
        <v>157</v>
      </c>
      <c r="F80" s="25">
        <v>451</v>
      </c>
      <c r="G80" s="24">
        <v>43465</v>
      </c>
      <c r="H80" s="26">
        <v>783.5</v>
      </c>
      <c r="I80" s="26">
        <v>0</v>
      </c>
      <c r="J80" s="26">
        <v>783.5</v>
      </c>
      <c r="K80" s="26">
        <v>39.175000000000004</v>
      </c>
      <c r="L80" s="26">
        <v>0.6</v>
      </c>
      <c r="M80" s="26">
        <v>0</v>
      </c>
      <c r="N80" s="26">
        <v>744.92500000000007</v>
      </c>
      <c r="O80" s="61" t="s">
        <v>139</v>
      </c>
      <c r="P80" s="68">
        <v>8</v>
      </c>
      <c r="Q80" s="93">
        <v>2</v>
      </c>
    </row>
    <row r="81" spans="1:17" hidden="1" x14ac:dyDescent="0.25">
      <c r="A81" s="24">
        <v>43319</v>
      </c>
      <c r="B81" s="25" t="s">
        <v>252</v>
      </c>
      <c r="C81" s="25" t="s">
        <v>142</v>
      </c>
      <c r="D81" s="25" t="s">
        <v>174</v>
      </c>
      <c r="E81" s="51" t="s">
        <v>188</v>
      </c>
      <c r="F81" s="25">
        <v>52</v>
      </c>
      <c r="G81" s="24">
        <v>43465</v>
      </c>
      <c r="H81" s="26">
        <v>675.5</v>
      </c>
      <c r="I81" s="26">
        <v>0</v>
      </c>
      <c r="J81" s="26">
        <v>675.5</v>
      </c>
      <c r="K81" s="26">
        <v>33.774999999999999</v>
      </c>
      <c r="L81" s="26">
        <v>0.6</v>
      </c>
      <c r="M81" s="26">
        <v>0</v>
      </c>
      <c r="N81" s="26">
        <v>642.32500000000005</v>
      </c>
      <c r="O81" s="61" t="s">
        <v>139</v>
      </c>
      <c r="P81" s="68">
        <v>8</v>
      </c>
      <c r="Q81" s="93">
        <v>2</v>
      </c>
    </row>
    <row r="82" spans="1:17" hidden="1" x14ac:dyDescent="0.25">
      <c r="A82" s="24">
        <v>43325</v>
      </c>
      <c r="B82" s="25" t="s">
        <v>253</v>
      </c>
      <c r="C82" s="25" t="s">
        <v>171</v>
      </c>
      <c r="D82" s="25" t="s">
        <v>172</v>
      </c>
      <c r="E82" s="51" t="s">
        <v>184</v>
      </c>
      <c r="F82" s="25">
        <v>5</v>
      </c>
      <c r="G82" s="24">
        <v>43465</v>
      </c>
      <c r="H82" s="26">
        <v>485</v>
      </c>
      <c r="I82" s="26">
        <v>0</v>
      </c>
      <c r="J82" s="26">
        <v>485</v>
      </c>
      <c r="K82" s="26">
        <v>24.25</v>
      </c>
      <c r="L82" s="26">
        <v>0.6</v>
      </c>
      <c r="M82" s="26">
        <v>0</v>
      </c>
      <c r="N82" s="26">
        <v>461.35</v>
      </c>
      <c r="O82" s="61" t="s">
        <v>139</v>
      </c>
      <c r="P82" s="68">
        <v>8</v>
      </c>
      <c r="Q82" s="93">
        <v>2</v>
      </c>
    </row>
    <row r="83" spans="1:17" hidden="1" x14ac:dyDescent="0.25">
      <c r="A83" s="24">
        <v>43347</v>
      </c>
      <c r="B83" s="25" t="s">
        <v>254</v>
      </c>
      <c r="C83" s="25" t="s">
        <v>62</v>
      </c>
      <c r="D83" s="25" t="s">
        <v>63</v>
      </c>
      <c r="E83" s="51" t="s">
        <v>157</v>
      </c>
      <c r="F83" s="25">
        <v>459</v>
      </c>
      <c r="G83" s="24">
        <v>43465</v>
      </c>
      <c r="H83" s="26">
        <v>756.5</v>
      </c>
      <c r="I83" s="26">
        <v>0</v>
      </c>
      <c r="J83" s="26">
        <v>756.5</v>
      </c>
      <c r="K83" s="26">
        <v>37.825000000000003</v>
      </c>
      <c r="L83" s="26">
        <v>0.6</v>
      </c>
      <c r="M83" s="26">
        <v>0</v>
      </c>
      <c r="N83" s="26">
        <v>719.27499999999998</v>
      </c>
      <c r="O83" s="61" t="s">
        <v>139</v>
      </c>
      <c r="P83" s="68">
        <v>8</v>
      </c>
      <c r="Q83" s="93">
        <v>2</v>
      </c>
    </row>
    <row r="84" spans="1:17" hidden="1" x14ac:dyDescent="0.25">
      <c r="A84" s="24">
        <v>43350</v>
      </c>
      <c r="B84" s="25" t="s">
        <v>255</v>
      </c>
      <c r="C84" s="25" t="s">
        <v>142</v>
      </c>
      <c r="D84" s="25" t="s">
        <v>174</v>
      </c>
      <c r="E84" s="51" t="s">
        <v>188</v>
      </c>
      <c r="F84" s="25">
        <v>56</v>
      </c>
      <c r="G84" s="24">
        <v>43465</v>
      </c>
      <c r="H84" s="26">
        <v>616</v>
      </c>
      <c r="I84" s="26">
        <v>0</v>
      </c>
      <c r="J84" s="26">
        <v>616</v>
      </c>
      <c r="K84" s="26">
        <v>30.8</v>
      </c>
      <c r="L84" s="26">
        <v>0.6</v>
      </c>
      <c r="M84" s="26">
        <v>0</v>
      </c>
      <c r="N84" s="26">
        <v>585.80000000000007</v>
      </c>
      <c r="O84" s="61" t="s">
        <v>139</v>
      </c>
      <c r="P84" s="68">
        <v>8</v>
      </c>
      <c r="Q84" s="93">
        <v>2</v>
      </c>
    </row>
    <row r="85" spans="1:17" hidden="1" x14ac:dyDescent="0.25">
      <c r="A85" s="24">
        <v>43362</v>
      </c>
      <c r="B85" s="25" t="s">
        <v>256</v>
      </c>
      <c r="C85" s="25" t="s">
        <v>62</v>
      </c>
      <c r="D85" s="25" t="s">
        <v>63</v>
      </c>
      <c r="E85" s="51" t="s">
        <v>157</v>
      </c>
      <c r="F85" s="25">
        <v>464</v>
      </c>
      <c r="G85" s="24">
        <v>43465</v>
      </c>
      <c r="H85" s="26">
        <v>752</v>
      </c>
      <c r="I85" s="26">
        <v>0</v>
      </c>
      <c r="J85" s="26">
        <v>752</v>
      </c>
      <c r="K85" s="26">
        <v>37.6</v>
      </c>
      <c r="L85" s="26">
        <v>0.6</v>
      </c>
      <c r="M85" s="26">
        <v>0</v>
      </c>
      <c r="N85" s="26">
        <v>715</v>
      </c>
      <c r="O85" s="61" t="s">
        <v>139</v>
      </c>
      <c r="P85" s="68">
        <v>9</v>
      </c>
    </row>
    <row r="86" spans="1:17" hidden="1" x14ac:dyDescent="0.25">
      <c r="A86" s="24">
        <v>43368</v>
      </c>
      <c r="B86" s="25" t="s">
        <v>257</v>
      </c>
      <c r="C86" s="25" t="s">
        <v>227</v>
      </c>
      <c r="D86" s="25" t="s">
        <v>229</v>
      </c>
      <c r="E86" s="51" t="s">
        <v>106</v>
      </c>
      <c r="H86" s="26">
        <v>900</v>
      </c>
      <c r="I86" s="26">
        <v>117</v>
      </c>
      <c r="J86" s="26">
        <v>1017</v>
      </c>
      <c r="K86" s="26">
        <v>50.85</v>
      </c>
      <c r="L86" s="26">
        <v>0.6</v>
      </c>
      <c r="M86" s="26">
        <v>0</v>
      </c>
      <c r="N86" s="26">
        <v>966.75</v>
      </c>
      <c r="O86" s="61" t="s">
        <v>139</v>
      </c>
    </row>
    <row r="87" spans="1:17" hidden="1" x14ac:dyDescent="0.25">
      <c r="A87" s="24">
        <v>43368</v>
      </c>
      <c r="B87" s="25" t="s">
        <v>258</v>
      </c>
      <c r="C87" s="25" t="s">
        <v>226</v>
      </c>
      <c r="D87" s="25" t="s">
        <v>228</v>
      </c>
      <c r="E87" s="51" t="s">
        <v>106</v>
      </c>
      <c r="H87" s="26">
        <v>900</v>
      </c>
      <c r="I87" s="26">
        <v>117</v>
      </c>
      <c r="J87" s="26">
        <v>1017</v>
      </c>
      <c r="K87" s="26">
        <v>50.85</v>
      </c>
      <c r="L87" s="26">
        <v>0.6</v>
      </c>
      <c r="M87" s="26">
        <v>0</v>
      </c>
      <c r="N87" s="26">
        <v>966.75</v>
      </c>
      <c r="O87" s="61" t="s">
        <v>139</v>
      </c>
    </row>
    <row r="88" spans="1:17" hidden="1" x14ac:dyDescent="0.25">
      <c r="A88" s="24">
        <v>43374</v>
      </c>
      <c r="B88" s="25" t="s">
        <v>259</v>
      </c>
      <c r="C88" s="25" t="s">
        <v>28</v>
      </c>
      <c r="D88" s="25" t="s">
        <v>29</v>
      </c>
      <c r="E88" s="51" t="s">
        <v>106</v>
      </c>
      <c r="G88" s="24" t="s">
        <v>106</v>
      </c>
      <c r="H88" s="26">
        <v>1650</v>
      </c>
      <c r="I88" s="26">
        <v>214.5</v>
      </c>
      <c r="J88" s="26">
        <v>1864.5</v>
      </c>
      <c r="K88" s="26">
        <v>93.225000000000009</v>
      </c>
      <c r="L88" s="26">
        <v>0.6</v>
      </c>
      <c r="M88" s="26">
        <v>0</v>
      </c>
      <c r="N88" s="26">
        <v>1771.875</v>
      </c>
      <c r="O88" s="61" t="s">
        <v>139</v>
      </c>
    </row>
    <row r="89" spans="1:17" hidden="1" x14ac:dyDescent="0.25">
      <c r="A89" s="24">
        <v>43374</v>
      </c>
      <c r="B89" s="25" t="s">
        <v>260</v>
      </c>
      <c r="C89" s="25" t="s">
        <v>30</v>
      </c>
      <c r="D89" s="25" t="s">
        <v>31</v>
      </c>
      <c r="E89" s="51" t="s">
        <v>106</v>
      </c>
      <c r="G89" s="24" t="s">
        <v>106</v>
      </c>
      <c r="H89" s="26">
        <v>300</v>
      </c>
      <c r="I89" s="26">
        <v>39</v>
      </c>
      <c r="J89" s="26">
        <v>339</v>
      </c>
      <c r="K89" s="26">
        <v>16.95</v>
      </c>
      <c r="L89" s="26">
        <v>0.6</v>
      </c>
      <c r="M89" s="26">
        <v>0</v>
      </c>
      <c r="N89" s="26">
        <v>322.64999999999998</v>
      </c>
      <c r="O89" s="61" t="s">
        <v>139</v>
      </c>
    </row>
    <row r="90" spans="1:17" hidden="1" x14ac:dyDescent="0.25">
      <c r="A90" s="24">
        <v>43374</v>
      </c>
      <c r="B90" s="25" t="s">
        <v>261</v>
      </c>
      <c r="C90" s="25" t="s">
        <v>45</v>
      </c>
      <c r="D90" s="25" t="s">
        <v>46</v>
      </c>
      <c r="E90" s="51" t="s">
        <v>106</v>
      </c>
      <c r="G90" s="24" t="s">
        <v>106</v>
      </c>
      <c r="H90" s="26">
        <v>750</v>
      </c>
      <c r="I90" s="26">
        <v>97.5</v>
      </c>
      <c r="J90" s="26">
        <v>847.5</v>
      </c>
      <c r="K90" s="26">
        <v>42.375</v>
      </c>
      <c r="L90" s="26">
        <v>0.6</v>
      </c>
      <c r="M90" s="26">
        <v>0</v>
      </c>
      <c r="N90" s="26">
        <v>805.72500000000002</v>
      </c>
      <c r="O90" s="61" t="s">
        <v>139</v>
      </c>
      <c r="P90" s="68">
        <v>9</v>
      </c>
    </row>
    <row r="91" spans="1:17" hidden="1" x14ac:dyDescent="0.25">
      <c r="A91" s="24">
        <v>43374</v>
      </c>
      <c r="B91" s="25" t="s">
        <v>262</v>
      </c>
      <c r="C91" s="25" t="s">
        <v>47</v>
      </c>
      <c r="D91" s="25" t="s">
        <v>27</v>
      </c>
      <c r="E91" s="51" t="s">
        <v>106</v>
      </c>
      <c r="G91" s="24" t="s">
        <v>106</v>
      </c>
      <c r="H91" s="26">
        <v>750</v>
      </c>
      <c r="I91" s="26">
        <v>97.5</v>
      </c>
      <c r="J91" s="26">
        <v>847.5</v>
      </c>
      <c r="K91" s="26">
        <v>42.375</v>
      </c>
      <c r="L91" s="26">
        <v>0.6</v>
      </c>
      <c r="M91" s="26">
        <v>0</v>
      </c>
      <c r="N91" s="26">
        <v>805.72500000000002</v>
      </c>
      <c r="O91" s="61" t="s">
        <v>139</v>
      </c>
    </row>
    <row r="92" spans="1:17" hidden="1" x14ac:dyDescent="0.25">
      <c r="A92" s="24">
        <v>43374</v>
      </c>
      <c r="B92" s="25" t="s">
        <v>263</v>
      </c>
      <c r="C92" s="25" t="s">
        <v>57</v>
      </c>
      <c r="D92" s="25" t="s">
        <v>58</v>
      </c>
      <c r="E92" s="51" t="s">
        <v>106</v>
      </c>
      <c r="G92" s="24" t="s">
        <v>106</v>
      </c>
      <c r="H92" s="26">
        <v>1650</v>
      </c>
      <c r="I92" s="26">
        <v>214.5</v>
      </c>
      <c r="J92" s="26">
        <v>1864.5</v>
      </c>
      <c r="K92" s="26">
        <v>93.225000000000009</v>
      </c>
      <c r="L92" s="26">
        <v>0.6</v>
      </c>
      <c r="M92" s="26">
        <v>0</v>
      </c>
      <c r="N92" s="26">
        <v>1771.875</v>
      </c>
      <c r="O92" s="61" t="s">
        <v>139</v>
      </c>
      <c r="P92" s="68">
        <v>9</v>
      </c>
    </row>
    <row r="93" spans="1:17" hidden="1" x14ac:dyDescent="0.25">
      <c r="A93" s="24">
        <v>43374</v>
      </c>
      <c r="B93" s="25" t="s">
        <v>264</v>
      </c>
      <c r="C93" s="25" t="s">
        <v>72</v>
      </c>
      <c r="D93" s="25" t="s">
        <v>73</v>
      </c>
      <c r="E93" s="51" t="s">
        <v>106</v>
      </c>
      <c r="G93" s="24" t="s">
        <v>106</v>
      </c>
      <c r="H93" s="26">
        <v>600</v>
      </c>
      <c r="I93" s="26">
        <v>78</v>
      </c>
      <c r="J93" s="26">
        <v>678</v>
      </c>
      <c r="K93" s="26">
        <v>33.9</v>
      </c>
      <c r="L93" s="26">
        <v>0.6</v>
      </c>
      <c r="M93" s="26">
        <v>0</v>
      </c>
      <c r="N93" s="26">
        <v>644.70000000000005</v>
      </c>
      <c r="O93" s="61" t="s">
        <v>139</v>
      </c>
      <c r="P93" s="68">
        <v>9</v>
      </c>
    </row>
    <row r="94" spans="1:17" hidden="1" x14ac:dyDescent="0.25">
      <c r="A94" s="24">
        <v>43374</v>
      </c>
      <c r="B94" s="25" t="s">
        <v>265</v>
      </c>
      <c r="C94" s="25" t="s">
        <v>64</v>
      </c>
      <c r="D94" s="25" t="s">
        <v>65</v>
      </c>
      <c r="E94" s="51" t="s">
        <v>106</v>
      </c>
      <c r="G94" s="24" t="s">
        <v>106</v>
      </c>
      <c r="H94" s="26">
        <v>4058</v>
      </c>
      <c r="I94" s="26">
        <v>527.54</v>
      </c>
      <c r="J94" s="26">
        <v>4585.54</v>
      </c>
      <c r="K94" s="26">
        <v>229.27700000000002</v>
      </c>
      <c r="L94" s="26">
        <v>0.6</v>
      </c>
      <c r="M94" s="26">
        <v>3192.5</v>
      </c>
      <c r="N94" s="26">
        <v>1164.3630000000001</v>
      </c>
      <c r="O94" s="61" t="s">
        <v>139</v>
      </c>
    </row>
  </sheetData>
  <conditionalFormatting sqref="O2:O94">
    <cfRule type="containsText" dxfId="4" priority="3" operator="containsText" text="NON">
      <formula>NOT(ISERROR(SEARCH("NON",O2)))</formula>
    </cfRule>
    <cfRule type="notContainsText" dxfId="3" priority="4" operator="notContains" text="non">
      <formula>ISERROR(SEARCH("non",O2))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Données!$A$2:$A$3</xm:f>
          </x14:formula1>
          <xm:sqref>O2:O94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4"/>
  <sheetViews>
    <sheetView showGridLines="0" topLeftCell="A5" zoomScaleNormal="100" zoomScaleSheetLayoutView="100" workbookViewId="0">
      <selection activeCell="C47" sqref="C47"/>
    </sheetView>
  </sheetViews>
  <sheetFormatPr baseColWidth="10" defaultColWidth="9.140625" defaultRowHeight="15" x14ac:dyDescent="0.25"/>
  <cols>
    <col min="1" max="1" width="24.28515625" style="23" customWidth="1"/>
    <col min="2" max="2" width="21" customWidth="1"/>
    <col min="3" max="3" width="29.42578125" customWidth="1"/>
    <col min="4" max="4" width="34.42578125" customWidth="1"/>
    <col min="5" max="5" width="28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ht="26.25" x14ac:dyDescent="0.25">
      <c r="B1" s="101"/>
      <c r="C1" s="101"/>
      <c r="D1" s="101"/>
      <c r="E1" s="101"/>
      <c r="F1" s="76"/>
      <c r="G1" s="85"/>
      <c r="H1" s="19"/>
      <c r="I1" s="19"/>
      <c r="J1" s="19"/>
      <c r="K1" s="19"/>
    </row>
    <row r="2" spans="1:11" x14ac:dyDescent="0.25">
      <c r="C2" s="103"/>
      <c r="D2" s="103"/>
      <c r="E2" s="103"/>
      <c r="G2" s="19"/>
      <c r="H2" s="19"/>
      <c r="I2" s="19"/>
      <c r="J2" s="19"/>
      <c r="K2" s="19"/>
    </row>
    <row r="3" spans="1:11" x14ac:dyDescent="0.25">
      <c r="A3" s="70"/>
      <c r="B3" s="60"/>
      <c r="C3" s="103"/>
      <c r="D3" s="103"/>
      <c r="E3" s="103"/>
      <c r="F3" s="60"/>
      <c r="G3" s="19"/>
      <c r="H3" s="19"/>
      <c r="I3" s="19"/>
      <c r="J3" s="19"/>
      <c r="K3" s="19"/>
    </row>
    <row r="4" spans="1:11" x14ac:dyDescent="0.25">
      <c r="A4" s="70"/>
      <c r="B4" s="60"/>
      <c r="C4" s="60"/>
      <c r="D4" s="60"/>
      <c r="G4" s="19"/>
      <c r="H4" s="19"/>
      <c r="I4" s="19"/>
      <c r="J4" s="19"/>
      <c r="K4" s="19"/>
    </row>
    <row r="5" spans="1:11" s="1" customFormat="1" ht="70.5" customHeight="1" x14ac:dyDescent="0.25">
      <c r="A5" s="106" t="s">
        <v>0</v>
      </c>
      <c r="B5" s="106"/>
      <c r="C5" s="106"/>
      <c r="D5" s="106"/>
      <c r="E5" s="106"/>
      <c r="G5" s="20"/>
      <c r="H5" s="20"/>
      <c r="I5" s="20"/>
      <c r="J5" s="20"/>
      <c r="K5" s="20"/>
    </row>
    <row r="6" spans="1:11" ht="20.25" customHeight="1" x14ac:dyDescent="0.25">
      <c r="A6" s="74"/>
      <c r="B6" s="58"/>
      <c r="C6" s="58"/>
      <c r="D6" s="58"/>
      <c r="E6" s="58"/>
      <c r="G6" s="19"/>
      <c r="H6" s="19"/>
      <c r="I6" s="19"/>
      <c r="J6" s="19"/>
      <c r="K6" s="19"/>
    </row>
    <row r="7" spans="1:11" ht="20.25" customHeight="1" x14ac:dyDescent="0.4">
      <c r="B7" s="2"/>
      <c r="C7" s="77" t="s">
        <v>1</v>
      </c>
      <c r="D7" s="79">
        <v>43108</v>
      </c>
      <c r="E7" s="80"/>
      <c r="G7" s="19"/>
      <c r="H7" s="19"/>
      <c r="I7" s="19"/>
      <c r="J7" s="19"/>
      <c r="K7" s="19"/>
    </row>
    <row r="8" spans="1:11" ht="20.25" customHeight="1" x14ac:dyDescent="0.3">
      <c r="B8" s="3"/>
      <c r="C8" s="77" t="s">
        <v>2</v>
      </c>
      <c r="D8" s="21" t="str">
        <f>IF(D7="","Attente date facture",+CONCATENATE("F",TEXT(YEAR(D7),"0000"),"-",Données!B2))</f>
        <v>F2018-123</v>
      </c>
      <c r="E8" s="80"/>
      <c r="G8" s="19"/>
      <c r="H8" s="19"/>
      <c r="I8" s="19"/>
      <c r="J8" s="19"/>
      <c r="K8" s="19"/>
    </row>
    <row r="9" spans="1:11" ht="20.25" customHeight="1" x14ac:dyDescent="0.3">
      <c r="B9" s="4"/>
      <c r="C9" s="78" t="s">
        <v>4</v>
      </c>
      <c r="D9" s="21"/>
      <c r="E9" s="80"/>
      <c r="G9" s="19"/>
      <c r="H9" s="19"/>
      <c r="I9" s="19"/>
      <c r="J9" s="19"/>
      <c r="K9" s="19"/>
    </row>
    <row r="10" spans="1:11" ht="20.25" customHeight="1" x14ac:dyDescent="0.3">
      <c r="C10" s="78" t="s">
        <v>5</v>
      </c>
      <c r="D10" s="102" t="str">
        <f>IFERROR(+VLOOKUP(D9,Tableau1[#All],6,0),"")</f>
        <v/>
      </c>
      <c r="E10" s="102"/>
      <c r="G10" s="19"/>
      <c r="H10" s="19"/>
      <c r="I10" s="19"/>
      <c r="J10" s="19"/>
      <c r="K10" s="19"/>
    </row>
    <row r="11" spans="1:11" ht="20.25" customHeight="1" x14ac:dyDescent="0.3">
      <c r="B11" s="5"/>
      <c r="C11" s="78" t="s">
        <v>6</v>
      </c>
      <c r="D11" s="102" t="str">
        <f>IFERROR(+VLOOKUP(D9,Tableau1[#All],3,0),"")</f>
        <v/>
      </c>
      <c r="E11" s="102"/>
      <c r="G11" s="19"/>
      <c r="H11" s="19"/>
      <c r="I11" s="19"/>
      <c r="J11" s="19"/>
      <c r="K11" s="19"/>
    </row>
    <row r="12" spans="1:11" ht="20.25" customHeight="1" x14ac:dyDescent="0.3">
      <c r="B12" s="5"/>
      <c r="C12" s="52" t="s">
        <v>102</v>
      </c>
      <c r="D12" s="96" t="str">
        <f>+IFERROR(IF(VLOOKUP(D9,CLIENT!A1:K4,4,0)=0," ",VLOOKUP(D9,CLIENT!A1:K4,4,0)),"")</f>
        <v/>
      </c>
      <c r="E12" s="80"/>
      <c r="G12" s="19"/>
      <c r="H12" s="19"/>
      <c r="I12" s="19"/>
      <c r="J12" s="19"/>
      <c r="K12" s="19"/>
    </row>
    <row r="13" spans="1:11" ht="20.25" customHeight="1" x14ac:dyDescent="0.3">
      <c r="B13" s="5"/>
      <c r="C13" s="52" t="s">
        <v>101</v>
      </c>
      <c r="D13" s="21"/>
      <c r="E13" s="80"/>
      <c r="G13" s="19"/>
      <c r="H13" s="19"/>
      <c r="I13" s="19"/>
      <c r="J13" s="19"/>
      <c r="K13" s="19"/>
    </row>
    <row r="14" spans="1:11" ht="18.75" x14ac:dyDescent="0.3">
      <c r="B14" s="5"/>
      <c r="C14" s="52" t="s">
        <v>103</v>
      </c>
      <c r="D14" s="81" t="str">
        <f>+IFERROR(IF(VLOOKUP(D9,CLIENT!A3:K4,5,0)=0," ",VLOOKUP(D9,CLIENT!A3:K4,5,0)),"")</f>
        <v/>
      </c>
      <c r="E14" s="80"/>
      <c r="G14" s="19"/>
      <c r="H14" s="19"/>
      <c r="I14" s="19"/>
      <c r="J14" s="19"/>
      <c r="K14" s="19"/>
    </row>
    <row r="15" spans="1:11" ht="18.75" x14ac:dyDescent="0.3">
      <c r="D15" s="6"/>
      <c r="E15" s="21"/>
      <c r="G15" s="19"/>
      <c r="H15" s="19"/>
      <c r="I15" s="19"/>
      <c r="J15" s="19"/>
      <c r="K15" s="19"/>
    </row>
    <row r="16" spans="1:11" ht="12.75" customHeight="1" x14ac:dyDescent="0.25">
      <c r="C16" s="6"/>
      <c r="D16" s="6"/>
      <c r="E16" s="22"/>
      <c r="G16" s="19"/>
      <c r="H16" s="19"/>
      <c r="I16" s="19"/>
      <c r="J16" s="19"/>
      <c r="K16" s="19"/>
    </row>
    <row r="17" spans="1:11" s="1" customFormat="1" ht="20.100000000000001" customHeight="1" thickBot="1" x14ac:dyDescent="0.3">
      <c r="A17" s="23"/>
      <c r="B17" s="6"/>
      <c r="C17" s="6"/>
      <c r="D17" s="6"/>
      <c r="E17" s="6"/>
      <c r="G17" s="20"/>
      <c r="H17" s="20"/>
      <c r="I17" s="20"/>
      <c r="J17" s="20"/>
      <c r="K17" s="20"/>
    </row>
    <row r="18" spans="1:11" s="1" customFormat="1" ht="27.75" customHeight="1" thickBot="1" x14ac:dyDescent="0.3">
      <c r="A18" s="69"/>
      <c r="B18" s="107" t="s">
        <v>7</v>
      </c>
      <c r="C18" s="108"/>
      <c r="D18" s="13" t="s">
        <v>84</v>
      </c>
      <c r="E18" s="14" t="s">
        <v>8</v>
      </c>
      <c r="G18" s="20"/>
      <c r="H18" s="20"/>
      <c r="I18" s="20"/>
      <c r="J18" s="20"/>
      <c r="K18" s="20"/>
    </row>
    <row r="19" spans="1:11" s="1" customFormat="1" ht="27.75" customHeight="1" x14ac:dyDescent="0.25">
      <c r="A19" s="69"/>
      <c r="B19" s="104"/>
      <c r="C19" s="105"/>
      <c r="D19" s="99"/>
      <c r="E19" s="53"/>
      <c r="G19" s="20"/>
      <c r="H19" s="20"/>
      <c r="I19" s="20"/>
      <c r="J19" s="20"/>
      <c r="K19" s="20"/>
    </row>
    <row r="20" spans="1:11" s="1" customFormat="1" ht="27.75" customHeight="1" x14ac:dyDescent="0.25">
      <c r="A20" s="69"/>
      <c r="B20" s="104"/>
      <c r="C20" s="105"/>
      <c r="D20" s="54"/>
      <c r="E20" s="55"/>
    </row>
    <row r="21" spans="1:11" s="1" customFormat="1" ht="27.75" customHeight="1" x14ac:dyDescent="0.25">
      <c r="A21" s="69"/>
      <c r="B21" s="104"/>
      <c r="C21" s="105"/>
      <c r="D21" s="54"/>
      <c r="E21" s="55"/>
      <c r="I21" s="7"/>
    </row>
    <row r="22" spans="1:11" s="1" customFormat="1" ht="27.75" customHeight="1" x14ac:dyDescent="0.25">
      <c r="A22" s="69"/>
      <c r="B22" s="104"/>
      <c r="C22" s="105"/>
      <c r="D22" s="54"/>
      <c r="E22" s="55"/>
    </row>
    <row r="23" spans="1:11" s="1" customFormat="1" ht="27.75" customHeight="1" x14ac:dyDescent="0.25">
      <c r="A23" s="69"/>
      <c r="B23" s="104"/>
      <c r="C23" s="105"/>
      <c r="D23" s="54"/>
      <c r="E23" s="55"/>
    </row>
    <row r="24" spans="1:11" s="1" customFormat="1" ht="27.75" customHeight="1" x14ac:dyDescent="0.25">
      <c r="A24" s="69"/>
      <c r="B24" s="104"/>
      <c r="C24" s="105"/>
      <c r="D24" s="54"/>
      <c r="E24" s="55"/>
    </row>
    <row r="25" spans="1:11" s="1" customFormat="1" ht="27.75" customHeight="1" x14ac:dyDescent="0.25">
      <c r="A25" s="69"/>
      <c r="B25" s="104"/>
      <c r="C25" s="105"/>
      <c r="D25" s="54"/>
      <c r="E25" s="55"/>
    </row>
    <row r="26" spans="1:11" s="1" customFormat="1" ht="27.75" customHeight="1" x14ac:dyDescent="0.25">
      <c r="A26" s="69"/>
      <c r="B26" s="104"/>
      <c r="C26" s="105"/>
      <c r="D26" s="54"/>
      <c r="E26" s="55"/>
    </row>
    <row r="27" spans="1:11" s="1" customFormat="1" ht="27.75" customHeight="1" x14ac:dyDescent="0.25">
      <c r="A27" s="69"/>
      <c r="B27" s="104"/>
      <c r="C27" s="105"/>
      <c r="D27" s="54"/>
      <c r="E27" s="55"/>
    </row>
    <row r="28" spans="1:11" s="1" customFormat="1" ht="20.100000000000001" customHeight="1" thickBot="1" x14ac:dyDescent="0.3">
      <c r="A28" s="69"/>
      <c r="B28" s="111"/>
      <c r="C28" s="112"/>
      <c r="D28" s="54"/>
      <c r="E28" s="55"/>
    </row>
    <row r="29" spans="1:11" s="1" customFormat="1" ht="20.25" customHeight="1" thickBot="1" x14ac:dyDescent="0.3">
      <c r="A29" s="69"/>
      <c r="B29" s="113"/>
      <c r="C29" s="114"/>
      <c r="D29" s="115"/>
      <c r="E29" s="82">
        <f>SUM(E19:E28)</f>
        <v>0</v>
      </c>
    </row>
    <row r="30" spans="1:11" s="1" customFormat="1" ht="18.75" customHeight="1" x14ac:dyDescent="0.25">
      <c r="A30" s="69"/>
      <c r="B30" s="15"/>
      <c r="C30" s="15"/>
      <c r="D30" s="15"/>
      <c r="E30" s="16"/>
    </row>
    <row r="31" spans="1:11" s="1" customFormat="1" ht="18.75" customHeight="1" x14ac:dyDescent="0.25">
      <c r="A31" s="69"/>
      <c r="B31" s="8"/>
      <c r="C31" s="9"/>
      <c r="D31" s="56" t="s">
        <v>9</v>
      </c>
      <c r="E31" s="57">
        <v>0.13</v>
      </c>
    </row>
    <row r="32" spans="1:11" s="1" customFormat="1" ht="18.75" customHeight="1" x14ac:dyDescent="0.25">
      <c r="A32" s="69"/>
      <c r="B32" s="8"/>
      <c r="C32" s="9"/>
      <c r="D32" s="56" t="s">
        <v>10</v>
      </c>
      <c r="E32" s="62">
        <f>+IF(D13&lt;&gt;"",0,E29*E31)</f>
        <v>0</v>
      </c>
    </row>
    <row r="33" spans="1:5" s="1" customFormat="1" ht="18.75" customHeight="1" x14ac:dyDescent="0.25">
      <c r="A33" s="69"/>
      <c r="B33" s="8"/>
      <c r="C33" s="9"/>
      <c r="D33" s="56" t="s">
        <v>11</v>
      </c>
      <c r="E33" s="63">
        <f>+E32+E29</f>
        <v>0</v>
      </c>
    </row>
    <row r="34" spans="1:5" s="1" customFormat="1" ht="18.75" customHeight="1" x14ac:dyDescent="0.25">
      <c r="A34" s="69"/>
      <c r="B34" s="8"/>
      <c r="C34" s="9"/>
      <c r="D34" s="56" t="s">
        <v>12</v>
      </c>
      <c r="E34" s="62">
        <f>+E33*5%</f>
        <v>0</v>
      </c>
    </row>
    <row r="35" spans="1:5" s="1" customFormat="1" ht="18.75" customHeight="1" x14ac:dyDescent="0.25">
      <c r="A35" s="69"/>
      <c r="B35" s="8"/>
      <c r="C35" s="91"/>
      <c r="D35" s="56" t="s">
        <v>13</v>
      </c>
      <c r="E35" s="64">
        <v>0.6</v>
      </c>
    </row>
    <row r="36" spans="1:5" ht="18.75" customHeight="1" x14ac:dyDescent="0.25">
      <c r="A36" s="69"/>
      <c r="B36" s="9"/>
      <c r="C36" s="91"/>
      <c r="D36" s="56" t="s">
        <v>100</v>
      </c>
      <c r="E36" s="64">
        <v>0</v>
      </c>
    </row>
    <row r="37" spans="1:5" ht="18.75" x14ac:dyDescent="0.25">
      <c r="B37" s="9"/>
      <c r="D37" s="56" t="s">
        <v>85</v>
      </c>
      <c r="E37" s="64">
        <v>0</v>
      </c>
    </row>
    <row r="38" spans="1:5" ht="18.75" x14ac:dyDescent="0.25">
      <c r="B38" s="9"/>
      <c r="D38" s="56" t="s">
        <v>14</v>
      </c>
      <c r="E38" s="100">
        <f>+ROUNDUP(+E33-E34+E35-E36+E37,3)</f>
        <v>0.6</v>
      </c>
    </row>
    <row r="39" spans="1:5" ht="12.75" customHeight="1" x14ac:dyDescent="0.25">
      <c r="B39" s="9"/>
      <c r="D39" s="94"/>
      <c r="E39" s="95"/>
    </row>
    <row r="40" spans="1:5" ht="33.75" customHeight="1" x14ac:dyDescent="0.25">
      <c r="A40" s="110" t="s">
        <v>197</v>
      </c>
      <c r="B40" s="110"/>
      <c r="C40" s="110"/>
      <c r="D40" s="109" t="str">
        <f>[1]!chiffrelettre(E38)</f>
        <v>six cents  millimes de Dinar</v>
      </c>
      <c r="E40" s="109"/>
    </row>
    <row r="41" spans="1:5" x14ac:dyDescent="0.25">
      <c r="A41" s="110"/>
      <c r="B41" s="110"/>
      <c r="C41" s="110"/>
    </row>
    <row r="42" spans="1:5" ht="15.75" x14ac:dyDescent="0.25">
      <c r="A42" s="71"/>
      <c r="C42" s="10"/>
    </row>
    <row r="43" spans="1:5" ht="15.75" x14ac:dyDescent="0.25">
      <c r="B43" s="10"/>
      <c r="D43" s="10"/>
      <c r="E43" s="10"/>
    </row>
    <row r="50" spans="1:8" ht="18" customHeight="1" x14ac:dyDescent="0.25">
      <c r="C50" s="65"/>
    </row>
    <row r="51" spans="1:8" ht="21" x14ac:dyDescent="0.35">
      <c r="B51" s="65"/>
      <c r="C51" s="65"/>
      <c r="D51" s="83"/>
      <c r="E51" s="84"/>
      <c r="F51" s="75"/>
      <c r="G51" s="59"/>
      <c r="H51" s="59"/>
    </row>
    <row r="52" spans="1:8" ht="21" x14ac:dyDescent="0.35">
      <c r="B52" s="65"/>
      <c r="D52" s="83"/>
      <c r="E52" s="84"/>
    </row>
    <row r="53" spans="1:8" ht="21" x14ac:dyDescent="0.35">
      <c r="A53" s="75"/>
      <c r="C53" s="75"/>
      <c r="D53" s="83"/>
      <c r="E53" s="84"/>
    </row>
    <row r="54" spans="1:8" ht="18.75" x14ac:dyDescent="0.3">
      <c r="B54" s="75"/>
    </row>
  </sheetData>
  <mergeCells count="20">
    <mergeCell ref="D40:E40"/>
    <mergeCell ref="A40:C41"/>
    <mergeCell ref="B28:C28"/>
    <mergeCell ref="B23:C23"/>
    <mergeCell ref="B24:C24"/>
    <mergeCell ref="B25:C25"/>
    <mergeCell ref="B26:C26"/>
    <mergeCell ref="B27:C27"/>
    <mergeCell ref="B29:D29"/>
    <mergeCell ref="B1:E1"/>
    <mergeCell ref="D11:E11"/>
    <mergeCell ref="C3:E3"/>
    <mergeCell ref="C2:E2"/>
    <mergeCell ref="B22:C22"/>
    <mergeCell ref="A5:E5"/>
    <mergeCell ref="B18:C18"/>
    <mergeCell ref="B19:C19"/>
    <mergeCell ref="B21:C21"/>
    <mergeCell ref="D10:E10"/>
    <mergeCell ref="B20:C20"/>
  </mergeCells>
  <conditionalFormatting sqref="C12:C14">
    <cfRule type="expression" dxfId="2" priority="7">
      <formula>$D$12=" "</formula>
    </cfRule>
    <cfRule type="containsBlanks" dxfId="1" priority="8">
      <formula>LEN(TRIM(C12))=0</formula>
    </cfRule>
    <cfRule type="expression" dxfId="0" priority="9">
      <formula>"si($E$14="" """</formula>
    </cfRule>
  </conditionalFormatting>
  <pageMargins left="0" right="0" top="0" bottom="0" header="0" footer="0"/>
  <pageSetup paperSize="9" scale="74" fitToWidth="0" fitToHeight="0" orientation="portrait" horizontalDpi="360" verticalDpi="36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10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4</xdr:row>
                    <xdr:rowOff>28575</xdr:rowOff>
                  </from>
                  <to>
                    <xdr:col>10</xdr:col>
                    <xdr:colOff>142875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6</xdr:col>
                    <xdr:colOff>180975</xdr:colOff>
                    <xdr:row>6</xdr:row>
                    <xdr:rowOff>19050</xdr:rowOff>
                  </from>
                  <to>
                    <xdr:col>10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10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19050</xdr:colOff>
                    <xdr:row>15</xdr:row>
                    <xdr:rowOff>47625</xdr:rowOff>
                  </from>
                  <to>
                    <xdr:col>10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Données!$E$2:$E$459</xm:f>
          </x14:formula1>
          <xm:sqref>D7</xm:sqref>
        </x14:dataValidation>
        <x14:dataValidation type="list" allowBlank="1" showInputMessage="1" showErrorMessage="1">
          <x14:formula1>
            <xm:f>Données!$D$2:$D$33</xm:f>
          </x14:formula1>
          <xm:sqref>D19:D28</xm:sqref>
        </x14:dataValidation>
        <x14:dataValidation type="list" allowBlank="1" showInputMessage="1" showErrorMessage="1">
          <x14:formula1>
            <xm:f>Données!$C$2:$C$29</xm:f>
          </x14:formula1>
          <xm:sqref>B19:C28</xm:sqref>
        </x14:dataValidation>
        <x14:dataValidation type="list" allowBlank="1" showInputMessage="1" showErrorMessage="1">
          <x14:formula1>
            <xm:f>CLIENT!$A:$A</xm:f>
          </x14:formula1>
          <xm:sqref>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4"/>
  <sheetViews>
    <sheetView showGridLines="0" workbookViewId="0">
      <pane xSplit="1" topLeftCell="J1" activePane="topRight" state="frozen"/>
      <selection pane="topRight" activeCell="A5" sqref="A5"/>
    </sheetView>
  </sheetViews>
  <sheetFormatPr baseColWidth="10" defaultRowHeight="15" x14ac:dyDescent="0.25"/>
  <cols>
    <col min="1" max="1" width="28.42578125" style="11" bestFit="1" customWidth="1"/>
    <col min="2" max="2" width="78.42578125" style="11" bestFit="1" customWidth="1"/>
    <col min="3" max="3" width="20.42578125" style="11" bestFit="1" customWidth="1"/>
    <col min="4" max="4" width="20.42578125" style="18" customWidth="1"/>
    <col min="5" max="5" width="20.42578125" style="17" customWidth="1"/>
    <col min="6" max="6" width="38.5703125" style="11" bestFit="1" customWidth="1"/>
    <col min="7" max="7" width="2.42578125" style="11" bestFit="1" customWidth="1"/>
    <col min="8" max="8" width="21.7109375" style="12" customWidth="1"/>
    <col min="9" max="11" width="11.42578125" style="12"/>
    <col min="12" max="23" width="5" style="11" customWidth="1"/>
    <col min="24" max="24" width="13.7109375" style="31" bestFit="1" customWidth="1"/>
    <col min="25" max="25" width="13.140625" style="11" bestFit="1" customWidth="1"/>
    <col min="26" max="26" width="27" style="11" bestFit="1" customWidth="1"/>
    <col min="27" max="16384" width="11.42578125" style="11"/>
  </cols>
  <sheetData>
    <row r="1" spans="1:29" x14ac:dyDescent="0.25">
      <c r="A1" s="32" t="s">
        <v>79</v>
      </c>
      <c r="B1" s="32" t="s">
        <v>215</v>
      </c>
      <c r="C1" s="32" t="s">
        <v>78</v>
      </c>
      <c r="D1" s="33" t="s">
        <v>104</v>
      </c>
      <c r="E1" s="34" t="s">
        <v>105</v>
      </c>
      <c r="F1" s="32" t="s">
        <v>77</v>
      </c>
      <c r="G1" s="32" t="s">
        <v>173</v>
      </c>
      <c r="H1" s="35" t="s">
        <v>15</v>
      </c>
      <c r="I1" s="35" t="s">
        <v>134</v>
      </c>
      <c r="J1" s="35" t="s">
        <v>135</v>
      </c>
      <c r="K1" s="35" t="s">
        <v>16</v>
      </c>
      <c r="L1" s="35" t="s">
        <v>121</v>
      </c>
      <c r="M1" s="35" t="s">
        <v>122</v>
      </c>
      <c r="N1" s="35" t="s">
        <v>123</v>
      </c>
      <c r="O1" s="35" t="s">
        <v>124</v>
      </c>
      <c r="P1" s="35" t="s">
        <v>125</v>
      </c>
      <c r="Q1" s="35" t="s">
        <v>126</v>
      </c>
      <c r="R1" s="35" t="s">
        <v>127</v>
      </c>
      <c r="S1" s="35" t="s">
        <v>128</v>
      </c>
      <c r="T1" s="35" t="s">
        <v>129</v>
      </c>
      <c r="U1" s="35" t="s">
        <v>130</v>
      </c>
      <c r="V1" s="35" t="s">
        <v>131</v>
      </c>
      <c r="W1" s="35" t="s">
        <v>132</v>
      </c>
      <c r="X1" s="35" t="s">
        <v>136</v>
      </c>
      <c r="Y1" s="88" t="s">
        <v>214</v>
      </c>
      <c r="Z1" s="88" t="s">
        <v>216</v>
      </c>
      <c r="AA1" s="92"/>
      <c r="AC1" s="12">
        <f>+AA1+AB1</f>
        <v>0</v>
      </c>
    </row>
    <row r="2" spans="1:29" ht="15.75" x14ac:dyDescent="0.25">
      <c r="A2" s="72" t="s">
        <v>275</v>
      </c>
      <c r="B2" s="90" t="s">
        <v>270</v>
      </c>
      <c r="C2" s="48" t="s">
        <v>272</v>
      </c>
      <c r="D2" s="37"/>
      <c r="E2" s="38"/>
      <c r="F2" s="36" t="s">
        <v>268</v>
      </c>
      <c r="G2" s="46" t="s">
        <v>17</v>
      </c>
      <c r="H2" s="39">
        <v>500</v>
      </c>
      <c r="I2" s="39">
        <v>0</v>
      </c>
      <c r="J2" s="39">
        <v>0</v>
      </c>
      <c r="K2" s="39">
        <f>+H2*12+I2+J2*12</f>
        <v>6000</v>
      </c>
      <c r="L2" s="40" t="s">
        <v>194</v>
      </c>
      <c r="M2" s="40" t="s">
        <v>194</v>
      </c>
      <c r="N2" s="40" t="s">
        <v>194</v>
      </c>
      <c r="O2" s="40" t="s">
        <v>194</v>
      </c>
      <c r="P2" s="40" t="s">
        <v>194</v>
      </c>
      <c r="Q2" s="40" t="s">
        <v>194</v>
      </c>
      <c r="R2" s="40" t="s">
        <v>194</v>
      </c>
      <c r="S2" s="40" t="s">
        <v>194</v>
      </c>
      <c r="T2" s="40" t="s">
        <v>194</v>
      </c>
      <c r="U2" s="40" t="s">
        <v>194</v>
      </c>
      <c r="V2" s="40" t="s">
        <v>194</v>
      </c>
      <c r="W2" s="40" t="s">
        <v>194</v>
      </c>
      <c r="X2" s="41" t="s">
        <v>133</v>
      </c>
      <c r="Y2" s="86" t="s">
        <v>273</v>
      </c>
      <c r="Z2" s="89" t="s">
        <v>267</v>
      </c>
    </row>
    <row r="3" spans="1:29" ht="15.75" x14ac:dyDescent="0.25">
      <c r="A3" s="72" t="s">
        <v>276</v>
      </c>
      <c r="B3" s="90" t="s">
        <v>271</v>
      </c>
      <c r="C3" s="48" t="s">
        <v>272</v>
      </c>
      <c r="D3" s="37"/>
      <c r="E3" s="38"/>
      <c r="F3" s="36" t="s">
        <v>268</v>
      </c>
      <c r="G3" s="46" t="s">
        <v>18</v>
      </c>
      <c r="H3" s="39">
        <v>500</v>
      </c>
      <c r="I3" s="39"/>
      <c r="J3" s="39"/>
      <c r="K3" s="39">
        <f t="shared" ref="K3:K4" si="0">+H3*12+I3+J3*12</f>
        <v>6000</v>
      </c>
      <c r="L3" s="40" t="s">
        <v>194</v>
      </c>
      <c r="M3" s="40" t="s">
        <v>194</v>
      </c>
      <c r="N3" s="40" t="s">
        <v>194</v>
      </c>
      <c r="O3" s="40" t="s">
        <v>194</v>
      </c>
      <c r="P3" s="40" t="s">
        <v>194</v>
      </c>
      <c r="Q3" s="40" t="s">
        <v>194</v>
      </c>
      <c r="R3" s="40" t="s">
        <v>194</v>
      </c>
      <c r="S3" s="40" t="s">
        <v>194</v>
      </c>
      <c r="T3" s="40" t="s">
        <v>194</v>
      </c>
      <c r="U3" s="40" t="s">
        <v>194</v>
      </c>
      <c r="V3" s="40" t="s">
        <v>194</v>
      </c>
      <c r="W3" s="40" t="s">
        <v>194</v>
      </c>
      <c r="X3" s="41" t="s">
        <v>133</v>
      </c>
      <c r="Y3" s="86" t="s">
        <v>273</v>
      </c>
      <c r="Z3" s="89" t="s">
        <v>267</v>
      </c>
    </row>
    <row r="4" spans="1:29" ht="15.75" x14ac:dyDescent="0.25">
      <c r="A4" s="73" t="s">
        <v>277</v>
      </c>
      <c r="B4" s="90" t="s">
        <v>271</v>
      </c>
      <c r="C4" s="49" t="s">
        <v>272</v>
      </c>
      <c r="D4" s="43" t="s">
        <v>267</v>
      </c>
      <c r="E4" s="44" t="s">
        <v>272</v>
      </c>
      <c r="F4" s="42" t="s">
        <v>268</v>
      </c>
      <c r="G4" s="47" t="s">
        <v>18</v>
      </c>
      <c r="H4" s="39">
        <v>500</v>
      </c>
      <c r="I4" s="39"/>
      <c r="J4" s="39"/>
      <c r="K4" s="39">
        <f t="shared" si="0"/>
        <v>6000</v>
      </c>
      <c r="L4" s="40" t="s">
        <v>194</v>
      </c>
      <c r="M4" s="40" t="s">
        <v>194</v>
      </c>
      <c r="N4" s="40" t="s">
        <v>194</v>
      </c>
      <c r="O4" s="40" t="s">
        <v>194</v>
      </c>
      <c r="P4" s="40" t="s">
        <v>194</v>
      </c>
      <c r="Q4" s="40" t="s">
        <v>194</v>
      </c>
      <c r="R4" s="40" t="s">
        <v>194</v>
      </c>
      <c r="S4" s="40" t="s">
        <v>194</v>
      </c>
      <c r="T4" s="40" t="s">
        <v>194</v>
      </c>
      <c r="U4" s="40" t="s">
        <v>194</v>
      </c>
      <c r="V4" s="40" t="s">
        <v>194</v>
      </c>
      <c r="W4" s="40" t="s">
        <v>194</v>
      </c>
      <c r="X4" s="41" t="s">
        <v>133</v>
      </c>
      <c r="Y4" s="87" t="s">
        <v>273</v>
      </c>
      <c r="Z4" s="89" t="s">
        <v>267</v>
      </c>
    </row>
  </sheetData>
  <hyperlinks>
    <hyperlink ref="B4" r:id="rId1"/>
    <hyperlink ref="Z4" r:id="rId2" display="ychaanbi@2scompta.com"/>
    <hyperlink ref="Z2" r:id="rId3" display="dmannai@2scompta.com"/>
    <hyperlink ref="Z3" r:id="rId4" display="dmannai@2scompta.com"/>
    <hyperlink ref="B2" r:id="rId5"/>
    <hyperlink ref="B3" r:id="rId6"/>
  </hyperlinks>
  <pageMargins left="0.7" right="0.7" top="0.75" bottom="0.75" header="0.3" footer="0.3"/>
  <pageSetup paperSize="9" orientation="portrait" horizontalDpi="0" verticalDpi="0" r:id="rId7"/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tabSelected="1" workbookViewId="0">
      <selection activeCell="G10" sqref="G10"/>
    </sheetView>
  </sheetViews>
  <sheetFormatPr baseColWidth="10" defaultRowHeight="15" x14ac:dyDescent="0.25"/>
  <cols>
    <col min="3" max="3" width="38.140625" bestFit="1" customWidth="1"/>
    <col min="4" max="4" width="15" style="11" bestFit="1" customWidth="1"/>
  </cols>
  <sheetData>
    <row r="1" spans="1:5" x14ac:dyDescent="0.25">
      <c r="A1" t="s">
        <v>118</v>
      </c>
      <c r="B1" t="s">
        <v>76</v>
      </c>
      <c r="C1" t="s">
        <v>80</v>
      </c>
      <c r="D1" s="11" t="s">
        <v>83</v>
      </c>
      <c r="E1" t="s">
        <v>120</v>
      </c>
    </row>
    <row r="2" spans="1:5" x14ac:dyDescent="0.25">
      <c r="A2" t="s">
        <v>139</v>
      </c>
      <c r="B2">
        <v>123</v>
      </c>
      <c r="C2" t="s">
        <v>272</v>
      </c>
      <c r="D2" s="11" t="s">
        <v>81</v>
      </c>
      <c r="E2" s="30">
        <v>43101</v>
      </c>
    </row>
    <row r="3" spans="1:5" x14ac:dyDescent="0.25">
      <c r="A3" t="s">
        <v>138</v>
      </c>
      <c r="C3" t="s">
        <v>274</v>
      </c>
      <c r="D3" s="11" t="s">
        <v>82</v>
      </c>
      <c r="E3" s="30">
        <v>43102</v>
      </c>
    </row>
    <row r="4" spans="1:5" x14ac:dyDescent="0.25">
      <c r="C4" t="s">
        <v>274</v>
      </c>
      <c r="D4" s="11" t="s">
        <v>86</v>
      </c>
      <c r="E4" s="30">
        <v>43103</v>
      </c>
    </row>
    <row r="5" spans="1:5" x14ac:dyDescent="0.25">
      <c r="C5" t="s">
        <v>272</v>
      </c>
      <c r="D5" s="11" t="s">
        <v>87</v>
      </c>
      <c r="E5" s="30">
        <v>43104</v>
      </c>
    </row>
    <row r="6" spans="1:5" x14ac:dyDescent="0.25">
      <c r="C6" t="s">
        <v>268</v>
      </c>
      <c r="D6" s="11" t="s">
        <v>88</v>
      </c>
      <c r="E6" s="30">
        <v>43105</v>
      </c>
    </row>
    <row r="7" spans="1:5" x14ac:dyDescent="0.25">
      <c r="D7" s="11" t="s">
        <v>89</v>
      </c>
      <c r="E7" s="30">
        <v>43106</v>
      </c>
    </row>
    <row r="8" spans="1:5" x14ac:dyDescent="0.25">
      <c r="D8" s="11" t="s">
        <v>90</v>
      </c>
      <c r="E8" s="30">
        <v>43107</v>
      </c>
    </row>
    <row r="9" spans="1:5" x14ac:dyDescent="0.25">
      <c r="D9" s="11" t="s">
        <v>91</v>
      </c>
      <c r="E9" s="30">
        <v>43108</v>
      </c>
    </row>
    <row r="10" spans="1:5" x14ac:dyDescent="0.25">
      <c r="D10" s="11" t="s">
        <v>92</v>
      </c>
      <c r="E10" s="30">
        <v>43109</v>
      </c>
    </row>
    <row r="11" spans="1:5" x14ac:dyDescent="0.25">
      <c r="D11" s="11" t="s">
        <v>93</v>
      </c>
      <c r="E11" s="30">
        <v>43110</v>
      </c>
    </row>
    <row r="12" spans="1:5" x14ac:dyDescent="0.25">
      <c r="D12" s="11" t="s">
        <v>94</v>
      </c>
      <c r="E12" s="30">
        <v>43111</v>
      </c>
    </row>
    <row r="13" spans="1:5" x14ac:dyDescent="0.25">
      <c r="D13" s="11" t="s">
        <v>95</v>
      </c>
      <c r="E13" s="30">
        <v>43112</v>
      </c>
    </row>
    <row r="14" spans="1:5" x14ac:dyDescent="0.25">
      <c r="D14" s="11" t="s">
        <v>96</v>
      </c>
      <c r="E14" s="30">
        <v>43113</v>
      </c>
    </row>
    <row r="15" spans="1:5" x14ac:dyDescent="0.25">
      <c r="D15" s="11" t="s">
        <v>97</v>
      </c>
      <c r="E15" s="30">
        <v>43114</v>
      </c>
    </row>
    <row r="16" spans="1:5" x14ac:dyDescent="0.25">
      <c r="D16" s="11" t="s">
        <v>98</v>
      </c>
      <c r="E16" s="30">
        <v>43115</v>
      </c>
    </row>
    <row r="17" spans="4:5" x14ac:dyDescent="0.25">
      <c r="D17" s="11" t="s">
        <v>99</v>
      </c>
      <c r="E17" s="30">
        <v>43116</v>
      </c>
    </row>
    <row r="18" spans="4:5" x14ac:dyDescent="0.25">
      <c r="D18" s="11">
        <v>2010</v>
      </c>
      <c r="E18" s="30">
        <v>43117</v>
      </c>
    </row>
    <row r="19" spans="4:5" x14ac:dyDescent="0.25">
      <c r="D19" s="11">
        <v>2011</v>
      </c>
      <c r="E19" s="30">
        <v>43118</v>
      </c>
    </row>
    <row r="20" spans="4:5" x14ac:dyDescent="0.25">
      <c r="D20" s="11">
        <v>2012</v>
      </c>
      <c r="E20" s="30">
        <v>43119</v>
      </c>
    </row>
    <row r="21" spans="4:5" x14ac:dyDescent="0.25">
      <c r="D21" s="11">
        <v>2013</v>
      </c>
      <c r="E21" s="30">
        <v>43120</v>
      </c>
    </row>
    <row r="22" spans="4:5" x14ac:dyDescent="0.25">
      <c r="D22" s="11">
        <v>2014</v>
      </c>
      <c r="E22" s="30">
        <v>43121</v>
      </c>
    </row>
    <row r="23" spans="4:5" x14ac:dyDescent="0.25">
      <c r="D23" s="11">
        <v>2015</v>
      </c>
      <c r="E23" s="30">
        <v>43122</v>
      </c>
    </row>
    <row r="24" spans="4:5" x14ac:dyDescent="0.25">
      <c r="D24" s="11">
        <v>2016</v>
      </c>
      <c r="E24" s="30">
        <v>43123</v>
      </c>
    </row>
    <row r="25" spans="4:5" x14ac:dyDescent="0.25">
      <c r="D25" s="11">
        <v>2017</v>
      </c>
      <c r="E25" s="30">
        <v>43124</v>
      </c>
    </row>
    <row r="26" spans="4:5" x14ac:dyDescent="0.25">
      <c r="D26" s="11">
        <v>2018</v>
      </c>
      <c r="E26" s="30">
        <v>43125</v>
      </c>
    </row>
    <row r="27" spans="4:5" x14ac:dyDescent="0.25">
      <c r="D27" s="11">
        <v>2019</v>
      </c>
      <c r="E27" s="30">
        <v>43126</v>
      </c>
    </row>
    <row r="28" spans="4:5" x14ac:dyDescent="0.25">
      <c r="D28" s="11">
        <v>2020</v>
      </c>
      <c r="E28" s="30">
        <v>43127</v>
      </c>
    </row>
    <row r="29" spans="4:5" x14ac:dyDescent="0.25">
      <c r="D29" s="11">
        <v>2021</v>
      </c>
      <c r="E29" s="30">
        <v>43128</v>
      </c>
    </row>
    <row r="30" spans="4:5" x14ac:dyDescent="0.25">
      <c r="D30" s="11">
        <v>2022</v>
      </c>
      <c r="E30" s="30">
        <v>43129</v>
      </c>
    </row>
    <row r="31" spans="4:5" x14ac:dyDescent="0.25">
      <c r="D31" s="11">
        <v>2023</v>
      </c>
      <c r="E31" s="30">
        <v>43130</v>
      </c>
    </row>
    <row r="32" spans="4:5" x14ac:dyDescent="0.25">
      <c r="D32" s="11">
        <v>2024</v>
      </c>
      <c r="E32" s="30">
        <v>43131</v>
      </c>
    </row>
    <row r="33" spans="4:5" x14ac:dyDescent="0.25">
      <c r="D33" s="11" t="s">
        <v>266</v>
      </c>
      <c r="E33" s="30">
        <v>43132</v>
      </c>
    </row>
    <row r="34" spans="4:5" x14ac:dyDescent="0.25">
      <c r="E34" s="30">
        <v>43133</v>
      </c>
    </row>
    <row r="35" spans="4:5" x14ac:dyDescent="0.25">
      <c r="E35" s="30">
        <v>43134</v>
      </c>
    </row>
    <row r="36" spans="4:5" x14ac:dyDescent="0.25">
      <c r="E36" s="30">
        <v>43135</v>
      </c>
    </row>
    <row r="37" spans="4:5" x14ac:dyDescent="0.25">
      <c r="E37" s="30">
        <v>43136</v>
      </c>
    </row>
    <row r="38" spans="4:5" x14ac:dyDescent="0.25">
      <c r="E38" s="30">
        <v>43137</v>
      </c>
    </row>
    <row r="39" spans="4:5" x14ac:dyDescent="0.25">
      <c r="E39" s="30">
        <v>43138</v>
      </c>
    </row>
    <row r="40" spans="4:5" x14ac:dyDescent="0.25">
      <c r="E40" s="30">
        <v>43139</v>
      </c>
    </row>
    <row r="41" spans="4:5" x14ac:dyDescent="0.25">
      <c r="E41" s="30">
        <v>43140</v>
      </c>
    </row>
    <row r="42" spans="4:5" x14ac:dyDescent="0.25">
      <c r="E42" s="30">
        <v>43141</v>
      </c>
    </row>
    <row r="43" spans="4:5" x14ac:dyDescent="0.25">
      <c r="E43" s="30">
        <v>43142</v>
      </c>
    </row>
    <row r="44" spans="4:5" x14ac:dyDescent="0.25">
      <c r="E44" s="30">
        <v>43143</v>
      </c>
    </row>
    <row r="45" spans="4:5" x14ac:dyDescent="0.25">
      <c r="E45" s="30">
        <v>43144</v>
      </c>
    </row>
    <row r="46" spans="4:5" x14ac:dyDescent="0.25">
      <c r="E46" s="30">
        <v>43145</v>
      </c>
    </row>
    <row r="47" spans="4:5" x14ac:dyDescent="0.25">
      <c r="E47" s="30">
        <v>43146</v>
      </c>
    </row>
    <row r="48" spans="4:5" x14ac:dyDescent="0.25">
      <c r="E48" s="30">
        <v>43147</v>
      </c>
    </row>
    <row r="49" spans="5:5" x14ac:dyDescent="0.25">
      <c r="E49" s="30">
        <v>43148</v>
      </c>
    </row>
    <row r="50" spans="5:5" x14ac:dyDescent="0.25">
      <c r="E50" s="30">
        <v>43149</v>
      </c>
    </row>
    <row r="51" spans="5:5" x14ac:dyDescent="0.25">
      <c r="E51" s="30">
        <v>43150</v>
      </c>
    </row>
    <row r="52" spans="5:5" x14ac:dyDescent="0.25">
      <c r="E52" s="30">
        <v>43151</v>
      </c>
    </row>
    <row r="53" spans="5:5" x14ac:dyDescent="0.25">
      <c r="E53" s="30">
        <v>43152</v>
      </c>
    </row>
    <row r="54" spans="5:5" x14ac:dyDescent="0.25">
      <c r="E54" s="30">
        <v>43153</v>
      </c>
    </row>
    <row r="55" spans="5:5" x14ac:dyDescent="0.25">
      <c r="E55" s="30">
        <v>43154</v>
      </c>
    </row>
    <row r="56" spans="5:5" x14ac:dyDescent="0.25">
      <c r="E56" s="30">
        <v>43155</v>
      </c>
    </row>
    <row r="57" spans="5:5" x14ac:dyDescent="0.25">
      <c r="E57" s="30">
        <v>43156</v>
      </c>
    </row>
    <row r="58" spans="5:5" x14ac:dyDescent="0.25">
      <c r="E58" s="30">
        <v>43157</v>
      </c>
    </row>
    <row r="59" spans="5:5" x14ac:dyDescent="0.25">
      <c r="E59" s="30">
        <v>43158</v>
      </c>
    </row>
    <row r="60" spans="5:5" x14ac:dyDescent="0.25">
      <c r="E60" s="30">
        <v>43159</v>
      </c>
    </row>
    <row r="61" spans="5:5" x14ac:dyDescent="0.25">
      <c r="E61" s="30">
        <v>43160</v>
      </c>
    </row>
    <row r="62" spans="5:5" x14ac:dyDescent="0.25">
      <c r="E62" s="30">
        <v>43161</v>
      </c>
    </row>
    <row r="63" spans="5:5" x14ac:dyDescent="0.25">
      <c r="E63" s="30">
        <v>43162</v>
      </c>
    </row>
    <row r="64" spans="5:5" x14ac:dyDescent="0.25">
      <c r="E64" s="30">
        <v>43163</v>
      </c>
    </row>
    <row r="65" spans="5:5" x14ac:dyDescent="0.25">
      <c r="E65" s="30">
        <v>43164</v>
      </c>
    </row>
    <row r="66" spans="5:5" x14ac:dyDescent="0.25">
      <c r="E66" s="30">
        <v>43165</v>
      </c>
    </row>
    <row r="67" spans="5:5" x14ac:dyDescent="0.25">
      <c r="E67" s="30">
        <v>43166</v>
      </c>
    </row>
    <row r="68" spans="5:5" x14ac:dyDescent="0.25">
      <c r="E68" s="30">
        <v>43167</v>
      </c>
    </row>
    <row r="69" spans="5:5" x14ac:dyDescent="0.25">
      <c r="E69" s="30">
        <v>43168</v>
      </c>
    </row>
    <row r="70" spans="5:5" x14ac:dyDescent="0.25">
      <c r="E70" s="30">
        <v>43169</v>
      </c>
    </row>
    <row r="71" spans="5:5" x14ac:dyDescent="0.25">
      <c r="E71" s="30">
        <v>43170</v>
      </c>
    </row>
    <row r="72" spans="5:5" x14ac:dyDescent="0.25">
      <c r="E72" s="30">
        <v>43171</v>
      </c>
    </row>
    <row r="73" spans="5:5" x14ac:dyDescent="0.25">
      <c r="E73" s="30">
        <v>43172</v>
      </c>
    </row>
    <row r="74" spans="5:5" x14ac:dyDescent="0.25">
      <c r="E74" s="30">
        <v>43173</v>
      </c>
    </row>
    <row r="75" spans="5:5" x14ac:dyDescent="0.25">
      <c r="E75" s="30">
        <v>43174</v>
      </c>
    </row>
    <row r="76" spans="5:5" x14ac:dyDescent="0.25">
      <c r="E76" s="30">
        <v>43175</v>
      </c>
    </row>
    <row r="77" spans="5:5" x14ac:dyDescent="0.25">
      <c r="E77" s="30">
        <v>43176</v>
      </c>
    </row>
    <row r="78" spans="5:5" x14ac:dyDescent="0.25">
      <c r="E78" s="30">
        <v>43177</v>
      </c>
    </row>
    <row r="79" spans="5:5" x14ac:dyDescent="0.25">
      <c r="E79" s="30">
        <v>43178</v>
      </c>
    </row>
    <row r="80" spans="5:5" x14ac:dyDescent="0.25">
      <c r="E80" s="30">
        <v>43179</v>
      </c>
    </row>
    <row r="81" spans="5:5" x14ac:dyDescent="0.25">
      <c r="E81" s="30">
        <v>43180</v>
      </c>
    </row>
    <row r="82" spans="5:5" x14ac:dyDescent="0.25">
      <c r="E82" s="30">
        <v>43181</v>
      </c>
    </row>
    <row r="83" spans="5:5" x14ac:dyDescent="0.25">
      <c r="E83" s="30">
        <v>43182</v>
      </c>
    </row>
    <row r="84" spans="5:5" x14ac:dyDescent="0.25">
      <c r="E84" s="30">
        <v>43183</v>
      </c>
    </row>
    <row r="85" spans="5:5" x14ac:dyDescent="0.25">
      <c r="E85" s="30">
        <v>43184</v>
      </c>
    </row>
    <row r="86" spans="5:5" x14ac:dyDescent="0.25">
      <c r="E86" s="30">
        <v>43185</v>
      </c>
    </row>
    <row r="87" spans="5:5" x14ac:dyDescent="0.25">
      <c r="E87" s="30">
        <v>43186</v>
      </c>
    </row>
    <row r="88" spans="5:5" x14ac:dyDescent="0.25">
      <c r="E88" s="30">
        <v>43187</v>
      </c>
    </row>
    <row r="89" spans="5:5" x14ac:dyDescent="0.25">
      <c r="E89" s="30">
        <v>43188</v>
      </c>
    </row>
    <row r="90" spans="5:5" x14ac:dyDescent="0.25">
      <c r="E90" s="30">
        <v>43189</v>
      </c>
    </row>
    <row r="91" spans="5:5" x14ac:dyDescent="0.25">
      <c r="E91" s="30">
        <v>43190</v>
      </c>
    </row>
    <row r="92" spans="5:5" x14ac:dyDescent="0.25">
      <c r="E92" s="30">
        <v>43191</v>
      </c>
    </row>
    <row r="93" spans="5:5" x14ac:dyDescent="0.25">
      <c r="E93" s="30">
        <v>43192</v>
      </c>
    </row>
    <row r="94" spans="5:5" x14ac:dyDescent="0.25">
      <c r="E94" s="30">
        <v>43193</v>
      </c>
    </row>
    <row r="95" spans="5:5" x14ac:dyDescent="0.25">
      <c r="E95" s="30">
        <v>43194</v>
      </c>
    </row>
    <row r="96" spans="5:5" x14ac:dyDescent="0.25">
      <c r="E96" s="30">
        <v>43195</v>
      </c>
    </row>
    <row r="97" spans="5:5" x14ac:dyDescent="0.25">
      <c r="E97" s="30">
        <v>43196</v>
      </c>
    </row>
    <row r="98" spans="5:5" x14ac:dyDescent="0.25">
      <c r="E98" s="30">
        <v>43197</v>
      </c>
    </row>
    <row r="99" spans="5:5" x14ac:dyDescent="0.25">
      <c r="E99" s="30">
        <v>43198</v>
      </c>
    </row>
    <row r="100" spans="5:5" x14ac:dyDescent="0.25">
      <c r="E100" s="30">
        <v>43199</v>
      </c>
    </row>
    <row r="101" spans="5:5" x14ac:dyDescent="0.25">
      <c r="E101" s="30">
        <v>43200</v>
      </c>
    </row>
    <row r="102" spans="5:5" x14ac:dyDescent="0.25">
      <c r="E102" s="30">
        <v>43201</v>
      </c>
    </row>
    <row r="103" spans="5:5" x14ac:dyDescent="0.25">
      <c r="E103" s="30">
        <v>43202</v>
      </c>
    </row>
    <row r="104" spans="5:5" x14ac:dyDescent="0.25">
      <c r="E104" s="30">
        <v>43203</v>
      </c>
    </row>
    <row r="105" spans="5:5" x14ac:dyDescent="0.25">
      <c r="E105" s="30">
        <v>43204</v>
      </c>
    </row>
    <row r="106" spans="5:5" x14ac:dyDescent="0.25">
      <c r="E106" s="30">
        <v>43205</v>
      </c>
    </row>
    <row r="107" spans="5:5" x14ac:dyDescent="0.25">
      <c r="E107" s="30">
        <v>43206</v>
      </c>
    </row>
    <row r="108" spans="5:5" x14ac:dyDescent="0.25">
      <c r="E108" s="30">
        <v>43207</v>
      </c>
    </row>
    <row r="109" spans="5:5" x14ac:dyDescent="0.25">
      <c r="E109" s="30">
        <v>43208</v>
      </c>
    </row>
    <row r="110" spans="5:5" x14ac:dyDescent="0.25">
      <c r="E110" s="30">
        <v>43209</v>
      </c>
    </row>
    <row r="111" spans="5:5" x14ac:dyDescent="0.25">
      <c r="E111" s="30">
        <v>43210</v>
      </c>
    </row>
    <row r="112" spans="5:5" x14ac:dyDescent="0.25">
      <c r="E112" s="30">
        <v>43211</v>
      </c>
    </row>
    <row r="113" spans="5:5" x14ac:dyDescent="0.25">
      <c r="E113" s="30">
        <v>43212</v>
      </c>
    </row>
    <row r="114" spans="5:5" x14ac:dyDescent="0.25">
      <c r="E114" s="30">
        <v>43213</v>
      </c>
    </row>
    <row r="115" spans="5:5" x14ac:dyDescent="0.25">
      <c r="E115" s="30">
        <v>43214</v>
      </c>
    </row>
    <row r="116" spans="5:5" x14ac:dyDescent="0.25">
      <c r="E116" s="30">
        <v>43215</v>
      </c>
    </row>
    <row r="117" spans="5:5" x14ac:dyDescent="0.25">
      <c r="E117" s="30">
        <v>43216</v>
      </c>
    </row>
    <row r="118" spans="5:5" x14ac:dyDescent="0.25">
      <c r="E118" s="30">
        <v>43217</v>
      </c>
    </row>
    <row r="119" spans="5:5" x14ac:dyDescent="0.25">
      <c r="E119" s="30">
        <v>43218</v>
      </c>
    </row>
    <row r="120" spans="5:5" x14ac:dyDescent="0.25">
      <c r="E120" s="30">
        <v>43219</v>
      </c>
    </row>
    <row r="121" spans="5:5" x14ac:dyDescent="0.25">
      <c r="E121" s="30">
        <v>43220</v>
      </c>
    </row>
    <row r="122" spans="5:5" x14ac:dyDescent="0.25">
      <c r="E122" s="30">
        <v>43221</v>
      </c>
    </row>
    <row r="123" spans="5:5" x14ac:dyDescent="0.25">
      <c r="E123" s="30">
        <v>43222</v>
      </c>
    </row>
    <row r="124" spans="5:5" x14ac:dyDescent="0.25">
      <c r="E124" s="30">
        <v>43223</v>
      </c>
    </row>
    <row r="125" spans="5:5" x14ac:dyDescent="0.25">
      <c r="E125" s="30">
        <v>43224</v>
      </c>
    </row>
    <row r="126" spans="5:5" x14ac:dyDescent="0.25">
      <c r="E126" s="30">
        <v>43225</v>
      </c>
    </row>
    <row r="127" spans="5:5" x14ac:dyDescent="0.25">
      <c r="E127" s="30">
        <v>43226</v>
      </c>
    </row>
    <row r="128" spans="5:5" x14ac:dyDescent="0.25">
      <c r="E128" s="30">
        <v>43227</v>
      </c>
    </row>
    <row r="129" spans="5:5" x14ac:dyDescent="0.25">
      <c r="E129" s="30">
        <v>43228</v>
      </c>
    </row>
    <row r="130" spans="5:5" x14ac:dyDescent="0.25">
      <c r="E130" s="30">
        <v>43229</v>
      </c>
    </row>
    <row r="131" spans="5:5" x14ac:dyDescent="0.25">
      <c r="E131" s="30">
        <v>43230</v>
      </c>
    </row>
    <row r="132" spans="5:5" x14ac:dyDescent="0.25">
      <c r="E132" s="30">
        <v>43231</v>
      </c>
    </row>
    <row r="133" spans="5:5" x14ac:dyDescent="0.25">
      <c r="E133" s="30">
        <v>43232</v>
      </c>
    </row>
    <row r="134" spans="5:5" x14ac:dyDescent="0.25">
      <c r="E134" s="30">
        <v>43233</v>
      </c>
    </row>
    <row r="135" spans="5:5" x14ac:dyDescent="0.25">
      <c r="E135" s="30">
        <v>43234</v>
      </c>
    </row>
    <row r="136" spans="5:5" x14ac:dyDescent="0.25">
      <c r="E136" s="30">
        <v>43235</v>
      </c>
    </row>
    <row r="137" spans="5:5" x14ac:dyDescent="0.25">
      <c r="E137" s="30">
        <v>43236</v>
      </c>
    </row>
    <row r="138" spans="5:5" x14ac:dyDescent="0.25">
      <c r="E138" s="30">
        <v>43237</v>
      </c>
    </row>
    <row r="139" spans="5:5" x14ac:dyDescent="0.25">
      <c r="E139" s="30">
        <v>43238</v>
      </c>
    </row>
    <row r="140" spans="5:5" x14ac:dyDescent="0.25">
      <c r="E140" s="30">
        <v>43239</v>
      </c>
    </row>
    <row r="141" spans="5:5" x14ac:dyDescent="0.25">
      <c r="E141" s="30">
        <v>43240</v>
      </c>
    </row>
    <row r="142" spans="5:5" x14ac:dyDescent="0.25">
      <c r="E142" s="30">
        <v>43241</v>
      </c>
    </row>
    <row r="143" spans="5:5" x14ac:dyDescent="0.25">
      <c r="E143" s="30">
        <v>43242</v>
      </c>
    </row>
    <row r="144" spans="5:5" x14ac:dyDescent="0.25">
      <c r="E144" s="30">
        <v>43243</v>
      </c>
    </row>
    <row r="145" spans="5:5" x14ac:dyDescent="0.25">
      <c r="E145" s="30">
        <v>43244</v>
      </c>
    </row>
    <row r="146" spans="5:5" x14ac:dyDescent="0.25">
      <c r="E146" s="30">
        <v>43245</v>
      </c>
    </row>
    <row r="147" spans="5:5" x14ac:dyDescent="0.25">
      <c r="E147" s="30">
        <v>43246</v>
      </c>
    </row>
    <row r="148" spans="5:5" x14ac:dyDescent="0.25">
      <c r="E148" s="30">
        <v>43247</v>
      </c>
    </row>
    <row r="149" spans="5:5" x14ac:dyDescent="0.25">
      <c r="E149" s="30">
        <v>43248</v>
      </c>
    </row>
    <row r="150" spans="5:5" x14ac:dyDescent="0.25">
      <c r="E150" s="30">
        <v>43249</v>
      </c>
    </row>
    <row r="151" spans="5:5" x14ac:dyDescent="0.25">
      <c r="E151" s="30">
        <v>43250</v>
      </c>
    </row>
    <row r="152" spans="5:5" x14ac:dyDescent="0.25">
      <c r="E152" s="30">
        <v>43251</v>
      </c>
    </row>
    <row r="153" spans="5:5" x14ac:dyDescent="0.25">
      <c r="E153" s="30">
        <v>43252</v>
      </c>
    </row>
    <row r="154" spans="5:5" x14ac:dyDescent="0.25">
      <c r="E154" s="30">
        <v>43253</v>
      </c>
    </row>
    <row r="155" spans="5:5" x14ac:dyDescent="0.25">
      <c r="E155" s="30">
        <v>43254</v>
      </c>
    </row>
    <row r="156" spans="5:5" x14ac:dyDescent="0.25">
      <c r="E156" s="30">
        <v>43255</v>
      </c>
    </row>
    <row r="157" spans="5:5" x14ac:dyDescent="0.25">
      <c r="E157" s="30">
        <v>43256</v>
      </c>
    </row>
    <row r="158" spans="5:5" x14ac:dyDescent="0.25">
      <c r="E158" s="30">
        <v>43257</v>
      </c>
    </row>
    <row r="159" spans="5:5" x14ac:dyDescent="0.25">
      <c r="E159" s="30">
        <v>43258</v>
      </c>
    </row>
    <row r="160" spans="5:5" x14ac:dyDescent="0.25">
      <c r="E160" s="30">
        <v>43259</v>
      </c>
    </row>
    <row r="161" spans="5:5" x14ac:dyDescent="0.25">
      <c r="E161" s="30">
        <v>43260</v>
      </c>
    </row>
    <row r="162" spans="5:5" x14ac:dyDescent="0.25">
      <c r="E162" s="30">
        <v>43261</v>
      </c>
    </row>
    <row r="163" spans="5:5" x14ac:dyDescent="0.25">
      <c r="E163" s="30">
        <v>43262</v>
      </c>
    </row>
    <row r="164" spans="5:5" x14ac:dyDescent="0.25">
      <c r="E164" s="30">
        <v>43263</v>
      </c>
    </row>
    <row r="165" spans="5:5" x14ac:dyDescent="0.25">
      <c r="E165" s="30">
        <v>43264</v>
      </c>
    </row>
    <row r="166" spans="5:5" x14ac:dyDescent="0.25">
      <c r="E166" s="30">
        <v>43265</v>
      </c>
    </row>
    <row r="167" spans="5:5" x14ac:dyDescent="0.25">
      <c r="E167" s="30">
        <v>43266</v>
      </c>
    </row>
    <row r="168" spans="5:5" x14ac:dyDescent="0.25">
      <c r="E168" s="30">
        <v>43267</v>
      </c>
    </row>
    <row r="169" spans="5:5" x14ac:dyDescent="0.25">
      <c r="E169" s="30">
        <v>43268</v>
      </c>
    </row>
    <row r="170" spans="5:5" x14ac:dyDescent="0.25">
      <c r="E170" s="30">
        <v>43269</v>
      </c>
    </row>
    <row r="171" spans="5:5" x14ac:dyDescent="0.25">
      <c r="E171" s="30">
        <v>43270</v>
      </c>
    </row>
    <row r="172" spans="5:5" x14ac:dyDescent="0.25">
      <c r="E172" s="30">
        <v>43271</v>
      </c>
    </row>
    <row r="173" spans="5:5" x14ac:dyDescent="0.25">
      <c r="E173" s="30">
        <v>43272</v>
      </c>
    </row>
    <row r="174" spans="5:5" x14ac:dyDescent="0.25">
      <c r="E174" s="30">
        <v>43273</v>
      </c>
    </row>
    <row r="175" spans="5:5" x14ac:dyDescent="0.25">
      <c r="E175" s="30">
        <v>43274</v>
      </c>
    </row>
    <row r="176" spans="5:5" x14ac:dyDescent="0.25">
      <c r="E176" s="30">
        <v>43275</v>
      </c>
    </row>
    <row r="177" spans="5:5" x14ac:dyDescent="0.25">
      <c r="E177" s="30">
        <v>43276</v>
      </c>
    </row>
    <row r="178" spans="5:5" x14ac:dyDescent="0.25">
      <c r="E178" s="30">
        <v>43277</v>
      </c>
    </row>
    <row r="179" spans="5:5" x14ac:dyDescent="0.25">
      <c r="E179" s="30">
        <v>43278</v>
      </c>
    </row>
    <row r="180" spans="5:5" x14ac:dyDescent="0.25">
      <c r="E180" s="30">
        <v>43279</v>
      </c>
    </row>
    <row r="181" spans="5:5" x14ac:dyDescent="0.25">
      <c r="E181" s="30">
        <v>43280</v>
      </c>
    </row>
    <row r="182" spans="5:5" x14ac:dyDescent="0.25">
      <c r="E182" s="30">
        <v>43281</v>
      </c>
    </row>
    <row r="183" spans="5:5" x14ac:dyDescent="0.25">
      <c r="E183" s="30">
        <v>43282</v>
      </c>
    </row>
    <row r="184" spans="5:5" x14ac:dyDescent="0.25">
      <c r="E184" s="30">
        <v>43283</v>
      </c>
    </row>
    <row r="185" spans="5:5" x14ac:dyDescent="0.25">
      <c r="E185" s="30">
        <v>43284</v>
      </c>
    </row>
    <row r="186" spans="5:5" x14ac:dyDescent="0.25">
      <c r="E186" s="30">
        <v>43285</v>
      </c>
    </row>
    <row r="187" spans="5:5" x14ac:dyDescent="0.25">
      <c r="E187" s="30">
        <v>43286</v>
      </c>
    </row>
    <row r="188" spans="5:5" x14ac:dyDescent="0.25">
      <c r="E188" s="30">
        <v>43287</v>
      </c>
    </row>
    <row r="189" spans="5:5" x14ac:dyDescent="0.25">
      <c r="E189" s="30">
        <v>43288</v>
      </c>
    </row>
    <row r="190" spans="5:5" x14ac:dyDescent="0.25">
      <c r="E190" s="30">
        <v>43289</v>
      </c>
    </row>
    <row r="191" spans="5:5" x14ac:dyDescent="0.25">
      <c r="E191" s="30">
        <v>43290</v>
      </c>
    </row>
    <row r="192" spans="5:5" x14ac:dyDescent="0.25">
      <c r="E192" s="30">
        <v>43291</v>
      </c>
    </row>
    <row r="193" spans="5:5" x14ac:dyDescent="0.25">
      <c r="E193" s="30">
        <v>43292</v>
      </c>
    </row>
    <row r="194" spans="5:5" x14ac:dyDescent="0.25">
      <c r="E194" s="30">
        <v>43293</v>
      </c>
    </row>
    <row r="195" spans="5:5" x14ac:dyDescent="0.25">
      <c r="E195" s="30">
        <v>43294</v>
      </c>
    </row>
    <row r="196" spans="5:5" x14ac:dyDescent="0.25">
      <c r="E196" s="30">
        <v>43295</v>
      </c>
    </row>
    <row r="197" spans="5:5" x14ac:dyDescent="0.25">
      <c r="E197" s="30">
        <v>43296</v>
      </c>
    </row>
    <row r="198" spans="5:5" x14ac:dyDescent="0.25">
      <c r="E198" s="30">
        <v>43297</v>
      </c>
    </row>
    <row r="199" spans="5:5" x14ac:dyDescent="0.25">
      <c r="E199" s="30">
        <v>43298</v>
      </c>
    </row>
    <row r="200" spans="5:5" x14ac:dyDescent="0.25">
      <c r="E200" s="30">
        <v>43299</v>
      </c>
    </row>
    <row r="201" spans="5:5" x14ac:dyDescent="0.25">
      <c r="E201" s="30">
        <v>43300</v>
      </c>
    </row>
    <row r="202" spans="5:5" x14ac:dyDescent="0.25">
      <c r="E202" s="30">
        <v>43301</v>
      </c>
    </row>
    <row r="203" spans="5:5" x14ac:dyDescent="0.25">
      <c r="E203" s="30">
        <v>43302</v>
      </c>
    </row>
    <row r="204" spans="5:5" x14ac:dyDescent="0.25">
      <c r="E204" s="30">
        <v>43303</v>
      </c>
    </row>
    <row r="205" spans="5:5" x14ac:dyDescent="0.25">
      <c r="E205" s="30">
        <v>43304</v>
      </c>
    </row>
    <row r="206" spans="5:5" x14ac:dyDescent="0.25">
      <c r="E206" s="30">
        <v>43305</v>
      </c>
    </row>
    <row r="207" spans="5:5" x14ac:dyDescent="0.25">
      <c r="E207" s="30">
        <v>43306</v>
      </c>
    </row>
    <row r="208" spans="5:5" x14ac:dyDescent="0.25">
      <c r="E208" s="30">
        <v>43307</v>
      </c>
    </row>
    <row r="209" spans="5:5" x14ac:dyDescent="0.25">
      <c r="E209" s="30">
        <v>43308</v>
      </c>
    </row>
    <row r="210" spans="5:5" x14ac:dyDescent="0.25">
      <c r="E210" s="30">
        <v>43309</v>
      </c>
    </row>
    <row r="211" spans="5:5" x14ac:dyDescent="0.25">
      <c r="E211" s="30">
        <v>43310</v>
      </c>
    </row>
    <row r="212" spans="5:5" x14ac:dyDescent="0.25">
      <c r="E212" s="30">
        <v>43311</v>
      </c>
    </row>
    <row r="213" spans="5:5" x14ac:dyDescent="0.25">
      <c r="E213" s="30">
        <v>43312</v>
      </c>
    </row>
    <row r="214" spans="5:5" x14ac:dyDescent="0.25">
      <c r="E214" s="30">
        <v>43313</v>
      </c>
    </row>
    <row r="215" spans="5:5" x14ac:dyDescent="0.25">
      <c r="E215" s="30">
        <v>43314</v>
      </c>
    </row>
    <row r="216" spans="5:5" x14ac:dyDescent="0.25">
      <c r="E216" s="30">
        <v>43315</v>
      </c>
    </row>
    <row r="217" spans="5:5" x14ac:dyDescent="0.25">
      <c r="E217" s="30">
        <v>43316</v>
      </c>
    </row>
    <row r="218" spans="5:5" x14ac:dyDescent="0.25">
      <c r="E218" s="30">
        <v>43317</v>
      </c>
    </row>
    <row r="219" spans="5:5" x14ac:dyDescent="0.25">
      <c r="E219" s="30">
        <v>43318</v>
      </c>
    </row>
    <row r="220" spans="5:5" x14ac:dyDescent="0.25">
      <c r="E220" s="30">
        <v>43319</v>
      </c>
    </row>
    <row r="221" spans="5:5" x14ac:dyDescent="0.25">
      <c r="E221" s="30">
        <v>43320</v>
      </c>
    </row>
    <row r="222" spans="5:5" x14ac:dyDescent="0.25">
      <c r="E222" s="30">
        <v>43321</v>
      </c>
    </row>
    <row r="223" spans="5:5" x14ac:dyDescent="0.25">
      <c r="E223" s="30">
        <v>43322</v>
      </c>
    </row>
    <row r="224" spans="5:5" x14ac:dyDescent="0.25">
      <c r="E224" s="30">
        <v>43323</v>
      </c>
    </row>
    <row r="225" spans="5:5" x14ac:dyDescent="0.25">
      <c r="E225" s="30">
        <v>43324</v>
      </c>
    </row>
    <row r="226" spans="5:5" x14ac:dyDescent="0.25">
      <c r="E226" s="30">
        <v>43325</v>
      </c>
    </row>
    <row r="227" spans="5:5" x14ac:dyDescent="0.25">
      <c r="E227" s="30">
        <v>43326</v>
      </c>
    </row>
    <row r="228" spans="5:5" x14ac:dyDescent="0.25">
      <c r="E228" s="30">
        <v>43327</v>
      </c>
    </row>
    <row r="229" spans="5:5" x14ac:dyDescent="0.25">
      <c r="E229" s="30">
        <v>43328</v>
      </c>
    </row>
    <row r="230" spans="5:5" x14ac:dyDescent="0.25">
      <c r="E230" s="30">
        <v>43329</v>
      </c>
    </row>
    <row r="231" spans="5:5" x14ac:dyDescent="0.25">
      <c r="E231" s="30">
        <v>43330</v>
      </c>
    </row>
    <row r="232" spans="5:5" x14ac:dyDescent="0.25">
      <c r="E232" s="30">
        <v>43331</v>
      </c>
    </row>
    <row r="233" spans="5:5" x14ac:dyDescent="0.25">
      <c r="E233" s="30">
        <v>43332</v>
      </c>
    </row>
    <row r="234" spans="5:5" x14ac:dyDescent="0.25">
      <c r="E234" s="30">
        <v>43333</v>
      </c>
    </row>
    <row r="235" spans="5:5" x14ac:dyDescent="0.25">
      <c r="E235" s="30">
        <v>43334</v>
      </c>
    </row>
    <row r="236" spans="5:5" x14ac:dyDescent="0.25">
      <c r="E236" s="30">
        <v>43335</v>
      </c>
    </row>
    <row r="237" spans="5:5" x14ac:dyDescent="0.25">
      <c r="E237" s="30">
        <v>43336</v>
      </c>
    </row>
    <row r="238" spans="5:5" x14ac:dyDescent="0.25">
      <c r="E238" s="30">
        <v>43337</v>
      </c>
    </row>
    <row r="239" spans="5:5" x14ac:dyDescent="0.25">
      <c r="E239" s="30">
        <v>43338</v>
      </c>
    </row>
    <row r="240" spans="5:5" x14ac:dyDescent="0.25">
      <c r="E240" s="30">
        <v>43339</v>
      </c>
    </row>
    <row r="241" spans="5:5" x14ac:dyDescent="0.25">
      <c r="E241" s="30">
        <v>43340</v>
      </c>
    </row>
    <row r="242" spans="5:5" x14ac:dyDescent="0.25">
      <c r="E242" s="30">
        <v>43341</v>
      </c>
    </row>
    <row r="243" spans="5:5" x14ac:dyDescent="0.25">
      <c r="E243" s="30">
        <v>43342</v>
      </c>
    </row>
    <row r="244" spans="5:5" x14ac:dyDescent="0.25">
      <c r="E244" s="30">
        <v>43343</v>
      </c>
    </row>
    <row r="245" spans="5:5" x14ac:dyDescent="0.25">
      <c r="E245" s="30">
        <v>43344</v>
      </c>
    </row>
    <row r="246" spans="5:5" x14ac:dyDescent="0.25">
      <c r="E246" s="30">
        <v>43345</v>
      </c>
    </row>
    <row r="247" spans="5:5" x14ac:dyDescent="0.25">
      <c r="E247" s="30">
        <v>43346</v>
      </c>
    </row>
    <row r="248" spans="5:5" x14ac:dyDescent="0.25">
      <c r="E248" s="30">
        <v>43347</v>
      </c>
    </row>
    <row r="249" spans="5:5" x14ac:dyDescent="0.25">
      <c r="E249" s="30">
        <v>43348</v>
      </c>
    </row>
    <row r="250" spans="5:5" x14ac:dyDescent="0.25">
      <c r="E250" s="30">
        <v>43349</v>
      </c>
    </row>
    <row r="251" spans="5:5" x14ac:dyDescent="0.25">
      <c r="E251" s="30">
        <v>43350</v>
      </c>
    </row>
    <row r="252" spans="5:5" x14ac:dyDescent="0.25">
      <c r="E252" s="30">
        <v>43351</v>
      </c>
    </row>
    <row r="253" spans="5:5" x14ac:dyDescent="0.25">
      <c r="E253" s="30">
        <v>43352</v>
      </c>
    </row>
    <row r="254" spans="5:5" x14ac:dyDescent="0.25">
      <c r="E254" s="30">
        <v>43353</v>
      </c>
    </row>
    <row r="255" spans="5:5" x14ac:dyDescent="0.25">
      <c r="E255" s="30">
        <v>43354</v>
      </c>
    </row>
    <row r="256" spans="5:5" x14ac:dyDescent="0.25">
      <c r="E256" s="30">
        <v>43355</v>
      </c>
    </row>
    <row r="257" spans="5:5" x14ac:dyDescent="0.25">
      <c r="E257" s="30">
        <v>43356</v>
      </c>
    </row>
    <row r="258" spans="5:5" x14ac:dyDescent="0.25">
      <c r="E258" s="30">
        <v>43357</v>
      </c>
    </row>
    <row r="259" spans="5:5" x14ac:dyDescent="0.25">
      <c r="E259" s="30">
        <v>43358</v>
      </c>
    </row>
    <row r="260" spans="5:5" x14ac:dyDescent="0.25">
      <c r="E260" s="30">
        <v>43359</v>
      </c>
    </row>
    <row r="261" spans="5:5" x14ac:dyDescent="0.25">
      <c r="E261" s="30">
        <v>43360</v>
      </c>
    </row>
    <row r="262" spans="5:5" x14ac:dyDescent="0.25">
      <c r="E262" s="30">
        <v>43361</v>
      </c>
    </row>
    <row r="263" spans="5:5" x14ac:dyDescent="0.25">
      <c r="E263" s="30">
        <v>43362</v>
      </c>
    </row>
    <row r="264" spans="5:5" x14ac:dyDescent="0.25">
      <c r="E264" s="30">
        <v>43363</v>
      </c>
    </row>
    <row r="265" spans="5:5" x14ac:dyDescent="0.25">
      <c r="E265" s="30">
        <v>43364</v>
      </c>
    </row>
    <row r="266" spans="5:5" x14ac:dyDescent="0.25">
      <c r="E266" s="30">
        <v>43365</v>
      </c>
    </row>
    <row r="267" spans="5:5" x14ac:dyDescent="0.25">
      <c r="E267" s="30">
        <v>43366</v>
      </c>
    </row>
    <row r="268" spans="5:5" x14ac:dyDescent="0.25">
      <c r="E268" s="30">
        <v>43367</v>
      </c>
    </row>
    <row r="269" spans="5:5" x14ac:dyDescent="0.25">
      <c r="E269" s="30">
        <v>43368</v>
      </c>
    </row>
    <row r="270" spans="5:5" x14ac:dyDescent="0.25">
      <c r="E270" s="30">
        <v>43369</v>
      </c>
    </row>
    <row r="271" spans="5:5" x14ac:dyDescent="0.25">
      <c r="E271" s="30">
        <v>43370</v>
      </c>
    </row>
    <row r="272" spans="5:5" x14ac:dyDescent="0.25">
      <c r="E272" s="30">
        <v>43371</v>
      </c>
    </row>
    <row r="273" spans="5:5" x14ac:dyDescent="0.25">
      <c r="E273" s="30">
        <v>43372</v>
      </c>
    </row>
    <row r="274" spans="5:5" x14ac:dyDescent="0.25">
      <c r="E274" s="30">
        <v>43373</v>
      </c>
    </row>
    <row r="275" spans="5:5" x14ac:dyDescent="0.25">
      <c r="E275" s="30">
        <v>43374</v>
      </c>
    </row>
    <row r="276" spans="5:5" x14ac:dyDescent="0.25">
      <c r="E276" s="30">
        <v>43375</v>
      </c>
    </row>
    <row r="277" spans="5:5" x14ac:dyDescent="0.25">
      <c r="E277" s="30">
        <v>43376</v>
      </c>
    </row>
    <row r="278" spans="5:5" x14ac:dyDescent="0.25">
      <c r="E278" s="30">
        <v>43377</v>
      </c>
    </row>
    <row r="279" spans="5:5" x14ac:dyDescent="0.25">
      <c r="E279" s="30">
        <v>43378</v>
      </c>
    </row>
    <row r="280" spans="5:5" x14ac:dyDescent="0.25">
      <c r="E280" s="30">
        <v>43379</v>
      </c>
    </row>
    <row r="281" spans="5:5" x14ac:dyDescent="0.25">
      <c r="E281" s="30">
        <v>43380</v>
      </c>
    </row>
    <row r="282" spans="5:5" x14ac:dyDescent="0.25">
      <c r="E282" s="30">
        <v>43381</v>
      </c>
    </row>
    <row r="283" spans="5:5" x14ac:dyDescent="0.25">
      <c r="E283" s="30">
        <v>43382</v>
      </c>
    </row>
    <row r="284" spans="5:5" x14ac:dyDescent="0.25">
      <c r="E284" s="30">
        <v>43383</v>
      </c>
    </row>
    <row r="285" spans="5:5" x14ac:dyDescent="0.25">
      <c r="E285" s="30">
        <v>43384</v>
      </c>
    </row>
    <row r="286" spans="5:5" x14ac:dyDescent="0.25">
      <c r="E286" s="30">
        <v>43385</v>
      </c>
    </row>
    <row r="287" spans="5:5" x14ac:dyDescent="0.25">
      <c r="E287" s="30">
        <v>43386</v>
      </c>
    </row>
    <row r="288" spans="5:5" x14ac:dyDescent="0.25">
      <c r="E288" s="30">
        <v>43387</v>
      </c>
    </row>
    <row r="289" spans="5:5" x14ac:dyDescent="0.25">
      <c r="E289" s="30">
        <v>43388</v>
      </c>
    </row>
    <row r="290" spans="5:5" x14ac:dyDescent="0.25">
      <c r="E290" s="30">
        <v>43389</v>
      </c>
    </row>
    <row r="291" spans="5:5" x14ac:dyDescent="0.25">
      <c r="E291" s="30">
        <v>43390</v>
      </c>
    </row>
    <row r="292" spans="5:5" x14ac:dyDescent="0.25">
      <c r="E292" s="30">
        <v>43391</v>
      </c>
    </row>
    <row r="293" spans="5:5" x14ac:dyDescent="0.25">
      <c r="E293" s="30">
        <v>43392</v>
      </c>
    </row>
    <row r="294" spans="5:5" x14ac:dyDescent="0.25">
      <c r="E294" s="30">
        <v>43393</v>
      </c>
    </row>
    <row r="295" spans="5:5" x14ac:dyDescent="0.25">
      <c r="E295" s="30">
        <v>43394</v>
      </c>
    </row>
    <row r="296" spans="5:5" x14ac:dyDescent="0.25">
      <c r="E296" s="30">
        <v>43395</v>
      </c>
    </row>
    <row r="297" spans="5:5" x14ac:dyDescent="0.25">
      <c r="E297" s="30">
        <v>43396</v>
      </c>
    </row>
    <row r="298" spans="5:5" x14ac:dyDescent="0.25">
      <c r="E298" s="30">
        <v>43397</v>
      </c>
    </row>
    <row r="299" spans="5:5" x14ac:dyDescent="0.25">
      <c r="E299" s="30">
        <v>43398</v>
      </c>
    </row>
    <row r="300" spans="5:5" x14ac:dyDescent="0.25">
      <c r="E300" s="30">
        <v>43399</v>
      </c>
    </row>
    <row r="301" spans="5:5" x14ac:dyDescent="0.25">
      <c r="E301" s="30">
        <v>43400</v>
      </c>
    </row>
    <row r="302" spans="5:5" x14ac:dyDescent="0.25">
      <c r="E302" s="30">
        <v>43401</v>
      </c>
    </row>
    <row r="303" spans="5:5" x14ac:dyDescent="0.25">
      <c r="E303" s="30">
        <v>43402</v>
      </c>
    </row>
    <row r="304" spans="5:5" x14ac:dyDescent="0.25">
      <c r="E304" s="30">
        <v>43403</v>
      </c>
    </row>
    <row r="305" spans="5:5" x14ac:dyDescent="0.25">
      <c r="E305" s="30">
        <v>43404</v>
      </c>
    </row>
    <row r="306" spans="5:5" x14ac:dyDescent="0.25">
      <c r="E306" s="30">
        <v>43405</v>
      </c>
    </row>
    <row r="307" spans="5:5" x14ac:dyDescent="0.25">
      <c r="E307" s="30">
        <v>43406</v>
      </c>
    </row>
    <row r="308" spans="5:5" x14ac:dyDescent="0.25">
      <c r="E308" s="30">
        <v>43407</v>
      </c>
    </row>
    <row r="309" spans="5:5" x14ac:dyDescent="0.25">
      <c r="E309" s="30">
        <v>43408</v>
      </c>
    </row>
    <row r="310" spans="5:5" x14ac:dyDescent="0.25">
      <c r="E310" s="30">
        <v>43409</v>
      </c>
    </row>
    <row r="311" spans="5:5" x14ac:dyDescent="0.25">
      <c r="E311" s="30">
        <v>43410</v>
      </c>
    </row>
    <row r="312" spans="5:5" x14ac:dyDescent="0.25">
      <c r="E312" s="30">
        <v>43411</v>
      </c>
    </row>
    <row r="313" spans="5:5" x14ac:dyDescent="0.25">
      <c r="E313" s="30">
        <v>43412</v>
      </c>
    </row>
    <row r="314" spans="5:5" x14ac:dyDescent="0.25">
      <c r="E314" s="30">
        <v>43413</v>
      </c>
    </row>
    <row r="315" spans="5:5" x14ac:dyDescent="0.25">
      <c r="E315" s="30">
        <v>43414</v>
      </c>
    </row>
    <row r="316" spans="5:5" x14ac:dyDescent="0.25">
      <c r="E316" s="30">
        <v>43415</v>
      </c>
    </row>
    <row r="317" spans="5:5" x14ac:dyDescent="0.25">
      <c r="E317" s="30">
        <v>43416</v>
      </c>
    </row>
    <row r="318" spans="5:5" x14ac:dyDescent="0.25">
      <c r="E318" s="30">
        <v>43417</v>
      </c>
    </row>
    <row r="319" spans="5:5" x14ac:dyDescent="0.25">
      <c r="E319" s="30">
        <v>43418</v>
      </c>
    </row>
    <row r="320" spans="5:5" x14ac:dyDescent="0.25">
      <c r="E320" s="30">
        <v>43419</v>
      </c>
    </row>
    <row r="321" spans="5:5" x14ac:dyDescent="0.25">
      <c r="E321" s="30">
        <v>43420</v>
      </c>
    </row>
    <row r="322" spans="5:5" x14ac:dyDescent="0.25">
      <c r="E322" s="30">
        <v>43421</v>
      </c>
    </row>
    <row r="323" spans="5:5" x14ac:dyDescent="0.25">
      <c r="E323" s="30">
        <v>43422</v>
      </c>
    </row>
    <row r="324" spans="5:5" x14ac:dyDescent="0.25">
      <c r="E324" s="30">
        <v>43423</v>
      </c>
    </row>
    <row r="325" spans="5:5" x14ac:dyDescent="0.25">
      <c r="E325" s="30">
        <v>43424</v>
      </c>
    </row>
    <row r="326" spans="5:5" x14ac:dyDescent="0.25">
      <c r="E326" s="30">
        <v>43425</v>
      </c>
    </row>
    <row r="327" spans="5:5" x14ac:dyDescent="0.25">
      <c r="E327" s="30">
        <v>43426</v>
      </c>
    </row>
    <row r="328" spans="5:5" x14ac:dyDescent="0.25">
      <c r="E328" s="30">
        <v>43427</v>
      </c>
    </row>
    <row r="329" spans="5:5" x14ac:dyDescent="0.25">
      <c r="E329" s="30">
        <v>43428</v>
      </c>
    </row>
    <row r="330" spans="5:5" x14ac:dyDescent="0.25">
      <c r="E330" s="30">
        <v>43429</v>
      </c>
    </row>
    <row r="331" spans="5:5" x14ac:dyDescent="0.25">
      <c r="E331" s="30">
        <v>43430</v>
      </c>
    </row>
    <row r="332" spans="5:5" x14ac:dyDescent="0.25">
      <c r="E332" s="30">
        <v>43431</v>
      </c>
    </row>
    <row r="333" spans="5:5" x14ac:dyDescent="0.25">
      <c r="E333" s="30">
        <v>43432</v>
      </c>
    </row>
    <row r="334" spans="5:5" x14ac:dyDescent="0.25">
      <c r="E334" s="30">
        <v>43433</v>
      </c>
    </row>
    <row r="335" spans="5:5" x14ac:dyDescent="0.25">
      <c r="E335" s="30">
        <v>43434</v>
      </c>
    </row>
    <row r="336" spans="5:5" x14ac:dyDescent="0.25">
      <c r="E336" s="30">
        <v>43435</v>
      </c>
    </row>
    <row r="337" spans="5:5" x14ac:dyDescent="0.25">
      <c r="E337" s="30">
        <v>43436</v>
      </c>
    </row>
    <row r="338" spans="5:5" x14ac:dyDescent="0.25">
      <c r="E338" s="30">
        <v>43437</v>
      </c>
    </row>
    <row r="339" spans="5:5" x14ac:dyDescent="0.25">
      <c r="E339" s="30">
        <v>43438</v>
      </c>
    </row>
    <row r="340" spans="5:5" x14ac:dyDescent="0.25">
      <c r="E340" s="30">
        <v>43439</v>
      </c>
    </row>
    <row r="341" spans="5:5" x14ac:dyDescent="0.25">
      <c r="E341" s="30">
        <v>43440</v>
      </c>
    </row>
    <row r="342" spans="5:5" x14ac:dyDescent="0.25">
      <c r="E342" s="30">
        <v>43441</v>
      </c>
    </row>
    <row r="343" spans="5:5" x14ac:dyDescent="0.25">
      <c r="E343" s="30">
        <v>43442</v>
      </c>
    </row>
    <row r="344" spans="5:5" x14ac:dyDescent="0.25">
      <c r="E344" s="30">
        <v>43443</v>
      </c>
    </row>
    <row r="345" spans="5:5" x14ac:dyDescent="0.25">
      <c r="E345" s="30">
        <v>43444</v>
      </c>
    </row>
    <row r="346" spans="5:5" x14ac:dyDescent="0.25">
      <c r="E346" s="30">
        <v>43445</v>
      </c>
    </row>
    <row r="347" spans="5:5" x14ac:dyDescent="0.25">
      <c r="E347" s="30">
        <v>43446</v>
      </c>
    </row>
    <row r="348" spans="5:5" x14ac:dyDescent="0.25">
      <c r="E348" s="30">
        <v>43447</v>
      </c>
    </row>
    <row r="349" spans="5:5" x14ac:dyDescent="0.25">
      <c r="E349" s="30">
        <v>43448</v>
      </c>
    </row>
    <row r="350" spans="5:5" x14ac:dyDescent="0.25">
      <c r="E350" s="30">
        <v>43449</v>
      </c>
    </row>
    <row r="351" spans="5:5" x14ac:dyDescent="0.25">
      <c r="E351" s="30">
        <v>43450</v>
      </c>
    </row>
    <row r="352" spans="5:5" x14ac:dyDescent="0.25">
      <c r="E352" s="30">
        <v>43451</v>
      </c>
    </row>
    <row r="353" spans="5:5" x14ac:dyDescent="0.25">
      <c r="E353" s="30">
        <v>43452</v>
      </c>
    </row>
    <row r="354" spans="5:5" x14ac:dyDescent="0.25">
      <c r="E354" s="30">
        <v>43453</v>
      </c>
    </row>
    <row r="355" spans="5:5" x14ac:dyDescent="0.25">
      <c r="E355" s="30">
        <v>43454</v>
      </c>
    </row>
    <row r="356" spans="5:5" x14ac:dyDescent="0.25">
      <c r="E356" s="30">
        <v>43455</v>
      </c>
    </row>
    <row r="357" spans="5:5" x14ac:dyDescent="0.25">
      <c r="E357" s="30">
        <v>43456</v>
      </c>
    </row>
    <row r="358" spans="5:5" x14ac:dyDescent="0.25">
      <c r="E358" s="30">
        <v>43457</v>
      </c>
    </row>
    <row r="359" spans="5:5" x14ac:dyDescent="0.25">
      <c r="E359" s="30">
        <v>43458</v>
      </c>
    </row>
    <row r="360" spans="5:5" x14ac:dyDescent="0.25">
      <c r="E360" s="30">
        <v>43459</v>
      </c>
    </row>
    <row r="361" spans="5:5" x14ac:dyDescent="0.25">
      <c r="E361" s="30">
        <v>43460</v>
      </c>
    </row>
    <row r="362" spans="5:5" x14ac:dyDescent="0.25">
      <c r="E362" s="30">
        <v>43461</v>
      </c>
    </row>
    <row r="363" spans="5:5" x14ac:dyDescent="0.25">
      <c r="E363" s="30">
        <v>43462</v>
      </c>
    </row>
    <row r="364" spans="5:5" x14ac:dyDescent="0.25">
      <c r="E364" s="30">
        <v>43463</v>
      </c>
    </row>
    <row r="365" spans="5:5" x14ac:dyDescent="0.25">
      <c r="E365" s="30">
        <v>43464</v>
      </c>
    </row>
    <row r="366" spans="5:5" x14ac:dyDescent="0.25">
      <c r="E366" s="30">
        <v>43465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Facture</vt:lpstr>
      <vt:lpstr>CLIENT</vt:lpstr>
      <vt:lpstr>Données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2018-11-09T11:40:30Z</dcterms:modified>
</cp:coreProperties>
</file>